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5\December 16\To be sent\"/>
    </mc:Choice>
  </mc:AlternateContent>
  <bookViews>
    <workbookView xWindow="0" yWindow="0" windowWidth="23040" windowHeight="9996"/>
  </bookViews>
  <sheets>
    <sheet name="2b.1 YTD Scaling FY17" sheetId="6" r:id="rId1"/>
    <sheet name="Chart1" sheetId="7" r:id="rId2"/>
    <sheet name="2b.2 Benchmark_Threshold" sheetId="5" r:id="rId3"/>
    <sheet name="2b.3 MHAC-PPC Simulation" sheetId="4" r:id="rId4"/>
    <sheet name="2b.4 MHAC Scaling" sheetId="1" r:id="rId5"/>
    <sheet name="2b.5. MHAC Modeling Results" sheetId="2" r:id="rId6"/>
  </sheets>
  <externalReferences>
    <externalReference r:id="rId7"/>
    <externalReference r:id="rId8"/>
    <externalReference r:id="rId9"/>
  </externalReferences>
  <definedNames>
    <definedName name="_xlnm._FilterDatabase" localSheetId="0" hidden="1">'2b.1 YTD Scaling FY17'!$A$3:$I$3</definedName>
    <definedName name="_xlnm._FilterDatabase" localSheetId="2" hidden="1">'2b.2 Benchmark_Threshold'!$A$2:$G$2</definedName>
    <definedName name="_xlnm._FilterDatabase" localSheetId="3" hidden="1">'2b.3 MHAC-PPC Simulation'!$A$2:$J$2</definedName>
    <definedName name="_xlnm._FilterDatabase" localSheetId="5" hidden="1">'2b.5. MHAC Modeling Results'!$A$3:$J$3</definedName>
    <definedName name="_fy13" localSheetId="0">#REF!</definedName>
    <definedName name="_fy13">#REF!</definedName>
    <definedName name="_fy14" localSheetId="0">#REF!</definedName>
    <definedName name="_fy14">#REF!</definedName>
    <definedName name="_fy15" localSheetId="0">#REF!</definedName>
    <definedName name="_fy15">#REF!</definedName>
    <definedName name="_fy152" localSheetId="0">#REF!</definedName>
    <definedName name="_fy152">#REF!</definedName>
    <definedName name="_xlnm.Print_Area" localSheetId="0">#REF!</definedName>
    <definedName name="_xlnm.Print_Area">#REF!</definedName>
    <definedName name="_xlnm.Print_Titles" localSheetId="0">'2b.1 YTD Scaling FY17'!$2:$3</definedName>
    <definedName name="_xlnm.Print_Titles" localSheetId="5">'2b.5. MHAC Modeling Results'!$1:$3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4" i="6"/>
  <c r="H54" i="6" l="1"/>
  <c r="H52" i="6"/>
  <c r="H51" i="6"/>
  <c r="C49" i="6" l="1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G3" i="6"/>
  <c r="C51" i="6" l="1"/>
  <c r="H53" i="6" s="1"/>
  <c r="G34" i="5"/>
  <c r="G32" i="5"/>
  <c r="G48" i="5"/>
  <c r="G17" i="5"/>
  <c r="G58" i="5"/>
  <c r="G56" i="5"/>
  <c r="G20" i="5"/>
  <c r="G46" i="5"/>
  <c r="G50" i="5"/>
  <c r="G11" i="5"/>
  <c r="G39" i="5"/>
  <c r="G44" i="5"/>
  <c r="G13" i="5"/>
  <c r="G40" i="5"/>
  <c r="G7" i="5"/>
  <c r="G23" i="5"/>
  <c r="G5" i="5"/>
  <c r="G41" i="5"/>
  <c r="G52" i="5"/>
  <c r="G31" i="5"/>
  <c r="G30" i="5"/>
  <c r="G38" i="5"/>
  <c r="G49" i="5"/>
  <c r="G8" i="5"/>
  <c r="G57" i="5"/>
  <c r="G61" i="5"/>
  <c r="G51" i="5"/>
  <c r="G59" i="5"/>
  <c r="G33" i="5"/>
  <c r="G14" i="5"/>
  <c r="G4" i="5"/>
  <c r="G42" i="5"/>
  <c r="G29" i="5"/>
  <c r="G28" i="5"/>
  <c r="G27" i="5"/>
  <c r="G21" i="5"/>
  <c r="G62" i="5"/>
  <c r="G24" i="5"/>
  <c r="G35" i="5"/>
  <c r="G18" i="5"/>
  <c r="G43" i="5"/>
  <c r="G47" i="5"/>
  <c r="G3" i="5"/>
  <c r="G37" i="5"/>
  <c r="G36" i="5"/>
  <c r="G54" i="5"/>
  <c r="G10" i="5"/>
  <c r="G53" i="5"/>
  <c r="G60" i="5"/>
  <c r="G19" i="5"/>
  <c r="G22" i="5"/>
  <c r="G6" i="5"/>
  <c r="G12" i="5"/>
  <c r="G25" i="5"/>
  <c r="G55" i="5"/>
  <c r="G9" i="5"/>
  <c r="G16" i="5"/>
  <c r="G15" i="5"/>
  <c r="G45" i="5"/>
  <c r="G26" i="5"/>
  <c r="H55" i="6" l="1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E29" i="2" l="1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C49" i="2" l="1"/>
  <c r="C48" i="2"/>
  <c r="C47" i="2"/>
  <c r="C46" i="2"/>
  <c r="C44" i="2"/>
  <c r="C38" i="2"/>
  <c r="C42" i="2"/>
  <c r="C40" i="2"/>
  <c r="C45" i="2"/>
  <c r="C43" i="2"/>
  <c r="C41" i="2"/>
  <c r="C39" i="2"/>
  <c r="H34" i="2"/>
  <c r="C34" i="2"/>
  <c r="C37" i="2"/>
  <c r="H36" i="2"/>
  <c r="C36" i="2"/>
  <c r="C33" i="2"/>
  <c r="H35" i="2"/>
  <c r="C35" i="2"/>
  <c r="C32" i="2"/>
  <c r="C29" i="2"/>
  <c r="H31" i="2"/>
  <c r="C31" i="2"/>
  <c r="C30" i="2"/>
  <c r="H26" i="2"/>
  <c r="C26" i="2"/>
  <c r="C28" i="2"/>
  <c r="C25" i="2"/>
  <c r="C24" i="2"/>
  <c r="C22" i="2"/>
  <c r="C27" i="2"/>
  <c r="C21" i="2"/>
  <c r="C20" i="2"/>
  <c r="C19" i="2"/>
  <c r="C23" i="2"/>
  <c r="C16" i="2"/>
  <c r="C18" i="2"/>
  <c r="C17" i="2"/>
  <c r="C15" i="2"/>
  <c r="C12" i="2"/>
  <c r="C13" i="2"/>
  <c r="C14" i="2"/>
  <c r="C11" i="2"/>
  <c r="C7" i="2"/>
  <c r="C9" i="2"/>
  <c r="C10" i="2"/>
  <c r="C8" i="2"/>
  <c r="C5" i="2"/>
  <c r="C4" i="2"/>
  <c r="C6" i="2"/>
  <c r="C69" i="1"/>
  <c r="D67" i="1"/>
  <c r="B5" i="1"/>
  <c r="B6" i="1" s="1"/>
  <c r="B7" i="1" s="1"/>
  <c r="D4" i="1"/>
  <c r="H25" i="2" s="1"/>
  <c r="C4" i="1"/>
  <c r="H14" i="2" l="1"/>
  <c r="H22" i="2"/>
  <c r="I22" i="2" s="1"/>
  <c r="H16" i="2"/>
  <c r="I16" i="2" s="1"/>
  <c r="H7" i="2"/>
  <c r="I7" i="2" s="1"/>
  <c r="H48" i="2"/>
  <c r="E47" i="2"/>
  <c r="F47" i="2" s="1"/>
  <c r="E45" i="2"/>
  <c r="F45" i="2" s="1"/>
  <c r="E48" i="2"/>
  <c r="E44" i="2"/>
  <c r="E49" i="2"/>
  <c r="F49" i="2" s="1"/>
  <c r="E46" i="2"/>
  <c r="F46" i="2" s="1"/>
  <c r="H5" i="2"/>
  <c r="I5" i="2" s="1"/>
  <c r="E8" i="2"/>
  <c r="E11" i="2"/>
  <c r="F11" i="2" s="1"/>
  <c r="E15" i="2"/>
  <c r="F15" i="2" s="1"/>
  <c r="E19" i="2"/>
  <c r="F19" i="2" s="1"/>
  <c r="E21" i="2"/>
  <c r="E27" i="2"/>
  <c r="F27" i="2" s="1"/>
  <c r="E7" i="2"/>
  <c r="F7" i="2" s="1"/>
  <c r="E14" i="2"/>
  <c r="F14" i="2" s="1"/>
  <c r="E16" i="2"/>
  <c r="E20" i="2"/>
  <c r="F20" i="2" s="1"/>
  <c r="E24" i="2"/>
  <c r="F24" i="2" s="1"/>
  <c r="E28" i="2"/>
  <c r="F28" i="2" s="1"/>
  <c r="E5" i="2"/>
  <c r="E9" i="2"/>
  <c r="F9" i="2" s="1"/>
  <c r="E13" i="2"/>
  <c r="F13" i="2" s="1"/>
  <c r="E17" i="2"/>
  <c r="F17" i="2" s="1"/>
  <c r="E23" i="2"/>
  <c r="E25" i="2"/>
  <c r="F25" i="2" s="1"/>
  <c r="E6" i="2"/>
  <c r="F6" i="2" s="1"/>
  <c r="E10" i="2"/>
  <c r="F10" i="2" s="1"/>
  <c r="E12" i="2"/>
  <c r="E18" i="2"/>
  <c r="F18" i="2" s="1"/>
  <c r="E22" i="2"/>
  <c r="F22" i="2" s="1"/>
  <c r="E26" i="2"/>
  <c r="F26" i="2" s="1"/>
  <c r="E4" i="2"/>
  <c r="H23" i="2"/>
  <c r="I23" i="2" s="1"/>
  <c r="H24" i="2"/>
  <c r="I24" i="2" s="1"/>
  <c r="H11" i="2"/>
  <c r="I11" i="2" s="1"/>
  <c r="H41" i="2"/>
  <c r="F42" i="2"/>
  <c r="I35" i="2"/>
  <c r="D5" i="1"/>
  <c r="I34" i="2"/>
  <c r="I48" i="2"/>
  <c r="I25" i="2"/>
  <c r="I41" i="2"/>
  <c r="F8" i="2"/>
  <c r="I14" i="2"/>
  <c r="I26" i="2"/>
  <c r="F33" i="2"/>
  <c r="H6" i="2"/>
  <c r="I6" i="2" s="1"/>
  <c r="I31" i="2"/>
  <c r="H37" i="2"/>
  <c r="I37" i="2" s="1"/>
  <c r="H38" i="2"/>
  <c r="I38" i="2" s="1"/>
  <c r="J38" i="2" s="1"/>
  <c r="F31" i="2"/>
  <c r="F38" i="2"/>
  <c r="F40" i="2"/>
  <c r="F44" i="2"/>
  <c r="B8" i="1"/>
  <c r="B9" i="1" s="1"/>
  <c r="D7" i="1"/>
  <c r="F4" i="2"/>
  <c r="H45" i="2"/>
  <c r="I45" i="2" s="1"/>
  <c r="H20" i="2"/>
  <c r="I20" i="2" s="1"/>
  <c r="H13" i="2"/>
  <c r="I13" i="2" s="1"/>
  <c r="H9" i="2"/>
  <c r="I9" i="2" s="1"/>
  <c r="H4" i="2"/>
  <c r="I4" i="2" s="1"/>
  <c r="H40" i="2"/>
  <c r="I40" i="2" s="1"/>
  <c r="H33" i="2"/>
  <c r="I33" i="2" s="1"/>
  <c r="H28" i="2"/>
  <c r="I28" i="2" s="1"/>
  <c r="H27" i="2"/>
  <c r="I27" i="2" s="1"/>
  <c r="C7" i="1"/>
  <c r="D8" i="1"/>
  <c r="H8" i="2"/>
  <c r="I8" i="2" s="1"/>
  <c r="H17" i="2"/>
  <c r="I17" i="2" s="1"/>
  <c r="F29" i="2"/>
  <c r="H32" i="2"/>
  <c r="I32" i="2" s="1"/>
  <c r="I36" i="2"/>
  <c r="F12" i="2"/>
  <c r="F32" i="2"/>
  <c r="C6" i="1"/>
  <c r="H12" i="2"/>
  <c r="I12" i="2" s="1"/>
  <c r="F16" i="2"/>
  <c r="F21" i="2"/>
  <c r="F30" i="2"/>
  <c r="F41" i="2"/>
  <c r="F43" i="2"/>
  <c r="C8" i="1"/>
  <c r="F35" i="2"/>
  <c r="F39" i="2"/>
  <c r="F5" i="2"/>
  <c r="F23" i="2"/>
  <c r="C5" i="1"/>
  <c r="D6" i="1"/>
  <c r="C9" i="1"/>
  <c r="H49" i="2"/>
  <c r="I49" i="2" s="1"/>
  <c r="H44" i="2"/>
  <c r="I44" i="2" s="1"/>
  <c r="H30" i="2"/>
  <c r="I30" i="2" s="1"/>
  <c r="H18" i="2"/>
  <c r="I18" i="2" s="1"/>
  <c r="H46" i="2"/>
  <c r="I46" i="2" s="1"/>
  <c r="H39" i="2"/>
  <c r="I39" i="2" s="1"/>
  <c r="H21" i="2"/>
  <c r="I21" i="2" s="1"/>
  <c r="H47" i="2"/>
  <c r="I47" i="2" s="1"/>
  <c r="H42" i="2"/>
  <c r="I42" i="2" s="1"/>
  <c r="H29" i="2"/>
  <c r="I29" i="2" s="1"/>
  <c r="H3" i="2"/>
  <c r="H10" i="2"/>
  <c r="I10" i="2" s="1"/>
  <c r="H15" i="2"/>
  <c r="I15" i="2" s="1"/>
  <c r="H19" i="2"/>
  <c r="I19" i="2" s="1"/>
  <c r="F36" i="2"/>
  <c r="F37" i="2"/>
  <c r="F34" i="2"/>
  <c r="H43" i="2"/>
  <c r="I43" i="2" s="1"/>
  <c r="F48" i="2"/>
  <c r="C51" i="2"/>
  <c r="J8" i="2" l="1"/>
  <c r="J16" i="2"/>
  <c r="J29" i="2"/>
  <c r="J11" i="2"/>
  <c r="J7" i="2"/>
  <c r="J49" i="2"/>
  <c r="J40" i="2"/>
  <c r="J46" i="2"/>
  <c r="J13" i="2"/>
  <c r="J21" i="2"/>
  <c r="J30" i="2"/>
  <c r="J45" i="2"/>
  <c r="J43" i="2"/>
  <c r="J15" i="2"/>
  <c r="J39" i="2"/>
  <c r="J44" i="2"/>
  <c r="J36" i="2"/>
  <c r="J9" i="2"/>
  <c r="J24" i="2"/>
  <c r="J10" i="2"/>
  <c r="J47" i="2"/>
  <c r="J18" i="2"/>
  <c r="J20" i="2"/>
  <c r="J25" i="2"/>
  <c r="J37" i="2"/>
  <c r="J22" i="2"/>
  <c r="J5" i="2"/>
  <c r="J19" i="2"/>
  <c r="J12" i="2"/>
  <c r="J17" i="2"/>
  <c r="J27" i="2"/>
  <c r="J4" i="2"/>
  <c r="J31" i="2"/>
  <c r="J23" i="2"/>
  <c r="J48" i="2"/>
  <c r="J35" i="2"/>
  <c r="J28" i="2"/>
  <c r="J42" i="2"/>
  <c r="J32" i="2"/>
  <c r="J33" i="2"/>
  <c r="J6" i="2"/>
  <c r="J26" i="2"/>
  <c r="J41" i="2"/>
  <c r="J34" i="2"/>
  <c r="J14" i="2"/>
  <c r="I52" i="2"/>
  <c r="I53" i="2" s="1"/>
  <c r="I51" i="2"/>
  <c r="I54" i="2"/>
  <c r="I55" i="2" s="1"/>
  <c r="B10" i="1"/>
  <c r="D9" i="1"/>
  <c r="F51" i="2"/>
  <c r="F54" i="2"/>
  <c r="F55" i="2" s="1"/>
  <c r="F52" i="2"/>
  <c r="F53" i="2" s="1"/>
  <c r="B11" i="1" l="1"/>
  <c r="C10" i="1"/>
  <c r="D10" i="1"/>
  <c r="B12" i="1" l="1"/>
  <c r="D11" i="1"/>
  <c r="C11" i="1"/>
  <c r="B13" i="1" l="1"/>
  <c r="C12" i="1"/>
  <c r="D12" i="1"/>
  <c r="D13" i="1" l="1"/>
  <c r="B14" i="1"/>
  <c r="C13" i="1"/>
  <c r="B15" i="1" l="1"/>
  <c r="C14" i="1"/>
  <c r="D14" i="1"/>
  <c r="B16" i="1" l="1"/>
  <c r="D15" i="1"/>
  <c r="C15" i="1"/>
  <c r="B17" i="1" l="1"/>
  <c r="C16" i="1"/>
  <c r="D16" i="1"/>
  <c r="B18" i="1" l="1"/>
  <c r="C17" i="1"/>
  <c r="D17" i="1"/>
  <c r="B19" i="1" l="1"/>
  <c r="D18" i="1"/>
  <c r="C18" i="1"/>
  <c r="D19" i="1" l="1"/>
  <c r="B20" i="1"/>
  <c r="C19" i="1"/>
  <c r="B21" i="1" l="1"/>
  <c r="D20" i="1"/>
  <c r="C20" i="1"/>
  <c r="B22" i="1" l="1"/>
  <c r="C21" i="1"/>
  <c r="D21" i="1"/>
  <c r="B23" i="1" l="1"/>
  <c r="D22" i="1"/>
  <c r="C22" i="1"/>
  <c r="B24" i="1" l="1"/>
  <c r="C23" i="1"/>
  <c r="D23" i="1"/>
  <c r="B25" i="1" l="1"/>
  <c r="C24" i="1"/>
  <c r="D24" i="1"/>
  <c r="B26" i="1" l="1"/>
  <c r="C25" i="1"/>
  <c r="D25" i="1"/>
  <c r="B27" i="1" l="1"/>
  <c r="D26" i="1"/>
  <c r="C26" i="1"/>
  <c r="B28" i="1" l="1"/>
  <c r="D27" i="1"/>
  <c r="C27" i="1"/>
  <c r="B29" i="1" l="1"/>
  <c r="D28" i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D38" i="1" l="1"/>
  <c r="B39" i="1"/>
  <c r="C38" i="1"/>
  <c r="B40" i="1" l="1"/>
  <c r="D39" i="1"/>
  <c r="D40" i="1" l="1"/>
  <c r="B41" i="1"/>
  <c r="B42" i="1" l="1"/>
  <c r="D41" i="1"/>
  <c r="B43" i="1" l="1"/>
  <c r="D42" i="1"/>
  <c r="B44" i="1" l="1"/>
  <c r="D43" i="1"/>
  <c r="B45" i="1" l="1"/>
  <c r="D44" i="1"/>
  <c r="B46" i="1" l="1"/>
  <c r="D45" i="1"/>
  <c r="D46" i="1" l="1"/>
  <c r="B47" i="1"/>
  <c r="B48" i="1" l="1"/>
  <c r="D47" i="1"/>
  <c r="D48" i="1" l="1"/>
  <c r="B49" i="1"/>
  <c r="B50" i="1" l="1"/>
  <c r="D49" i="1"/>
  <c r="B51" i="1" l="1"/>
  <c r="D50" i="1"/>
  <c r="B52" i="1" l="1"/>
  <c r="D51" i="1"/>
  <c r="B53" i="1" l="1"/>
  <c r="D52" i="1"/>
  <c r="B54" i="1" l="1"/>
  <c r="D53" i="1"/>
  <c r="D54" i="1" l="1"/>
  <c r="B55" i="1"/>
  <c r="B56" i="1" l="1"/>
  <c r="D55" i="1"/>
  <c r="D56" i="1" l="1"/>
  <c r="B57" i="1"/>
  <c r="B58" i="1" l="1"/>
  <c r="D57" i="1"/>
  <c r="B59" i="1" l="1"/>
  <c r="D58" i="1"/>
  <c r="B60" i="1" l="1"/>
  <c r="D59" i="1"/>
  <c r="B61" i="1" l="1"/>
  <c r="D60" i="1"/>
  <c r="B62" i="1" l="1"/>
  <c r="D61" i="1"/>
  <c r="D62" i="1" l="1"/>
  <c r="B63" i="1"/>
  <c r="B64" i="1" l="1"/>
  <c r="D63" i="1"/>
  <c r="D64" i="1" l="1"/>
  <c r="B65" i="1"/>
  <c r="B66" i="1" l="1"/>
  <c r="D66" i="1" s="1"/>
  <c r="D65" i="1"/>
</calcChain>
</file>

<file path=xl/sharedStrings.xml><?xml version="1.0" encoding="utf-8"?>
<sst xmlns="http://schemas.openxmlformats.org/spreadsheetml/2006/main" count="266" uniqueCount="156">
  <si>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</si>
  <si>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</si>
  <si>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</si>
  <si>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</si>
  <si>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</si>
  <si>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</si>
  <si>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</si>
  <si>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</si>
  <si>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</t>
  </si>
  <si>
    <t>Hospital ID</t>
  </si>
  <si>
    <t>Hospital Name</t>
  </si>
  <si>
    <t>Estimated Inpatient Revenue (FY15*2.6%)</t>
  </si>
  <si>
    <t>% Adjustment</t>
  </si>
  <si>
    <t>$ Adjustment</t>
  </si>
  <si>
    <t>Projected MHAC SCORE For Performance Year with 6% Improvement</t>
  </si>
  <si>
    <t>MAXIMUM PENALTY</t>
  </si>
  <si>
    <t>$</t>
  </si>
  <si>
    <t>ANNE ARUNDEL</t>
  </si>
  <si>
    <t>DOCTORS COMMUNITY</t>
  </si>
  <si>
    <t>JOHNS HOPKINS</t>
  </si>
  <si>
    <t>SUBURBAN</t>
  </si>
  <si>
    <t>G.B.M.C.</t>
  </si>
  <si>
    <t>UNION MEMORIAL</t>
  </si>
  <si>
    <t>WASHINGTON ADVENTIST</t>
  </si>
  <si>
    <t>WESTERN MARYLAND HEALTH SYSTEM</t>
  </si>
  <si>
    <t>MERITUS</t>
  </si>
  <si>
    <t>BALTIMORE WASHINGTON MEDICAL CENTER</t>
  </si>
  <si>
    <t>SOUTHERN MARYLAND</t>
  </si>
  <si>
    <t>CARROLL COUNTY</t>
  </si>
  <si>
    <t>EASTON</t>
  </si>
  <si>
    <t>PRINCE GEORGE</t>
  </si>
  <si>
    <t>FREDERICK MEMORIAL</t>
  </si>
  <si>
    <t>MERCY</t>
  </si>
  <si>
    <t>GOOD SAMARITAN</t>
  </si>
  <si>
    <t>UNIVERSITY OF MARYLAND</t>
  </si>
  <si>
    <t>HOPKINS BAYVIEW MED CTR</t>
  </si>
  <si>
    <t>HOWARD COUNTY</t>
  </si>
  <si>
    <t>FRANKLIN SQUARE</t>
  </si>
  <si>
    <t>SHADY GROVE</t>
  </si>
  <si>
    <t>UMMC MIDTOWN</t>
  </si>
  <si>
    <t>HOLY CROSS</t>
  </si>
  <si>
    <t>MONTGOMERY GENERAL</t>
  </si>
  <si>
    <t>UNION HOSPITAL  OF CECIL COUNT</t>
  </si>
  <si>
    <t>UM ST. JOSEPH</t>
  </si>
  <si>
    <t>ATLANTIC GENERAL</t>
  </si>
  <si>
    <t>HARBOR</t>
  </si>
  <si>
    <t>ST. AGNES</t>
  </si>
  <si>
    <t>SINAI</t>
  </si>
  <si>
    <t>UPPER CHESAPEAKE HEALTH</t>
  </si>
  <si>
    <t>BON SECOURS</t>
  </si>
  <si>
    <t>LAUREL REGIONAL</t>
  </si>
  <si>
    <t>CHARLES REGIONAL</t>
  </si>
  <si>
    <t>DORCHESTER</t>
  </si>
  <si>
    <t>CHESTERTOWN</t>
  </si>
  <si>
    <t>PENINSULA REGIONAL</t>
  </si>
  <si>
    <t>NORTHWEST</t>
  </si>
  <si>
    <t>ST. MARY</t>
  </si>
  <si>
    <t>HARFORD</t>
  </si>
  <si>
    <t>GARRETT COUNTY</t>
  </si>
  <si>
    <t>CALVERT</t>
  </si>
  <si>
    <t>REHAB &amp; ORTHO</t>
  </si>
  <si>
    <t>FT. WASHINGTON</t>
  </si>
  <si>
    <t>MCCREADY</t>
  </si>
  <si>
    <t>State Total</t>
  </si>
  <si>
    <t>Penalty</t>
  </si>
  <si>
    <t>% Inpatient</t>
  </si>
  <si>
    <t>Reward</t>
  </si>
  <si>
    <t>FY2018 Combined/FY2015 norm</t>
  </si>
  <si>
    <t>Scenario 1: No change from MHAC Scores for Base Year (with combinations)</t>
  </si>
  <si>
    <t>Scenario 2: 6% Improvement for Base Year (with combinations)</t>
  </si>
  <si>
    <t>Projected MHAC Score with no improvement from Base Period</t>
  </si>
  <si>
    <t>Difference</t>
  </si>
  <si>
    <t>$ Adjustment 1 vs 2</t>
  </si>
  <si>
    <t>HOSPITAL ID</t>
  </si>
  <si>
    <t>HOSPITAL NAME</t>
  </si>
  <si>
    <t>FY2017 Methodology/FY2015 norm</t>
  </si>
  <si>
    <t>FY2018 Drop//FY2015 norm</t>
  </si>
  <si>
    <t>Diff in score combining versus dropping</t>
  </si>
  <si>
    <t>RY2017 (based on FY14)</t>
  </si>
  <si>
    <t>RY2018 (based on FY15)</t>
  </si>
  <si>
    <t>PPC Number</t>
  </si>
  <si>
    <t>PPC Description</t>
  </si>
  <si>
    <t>Threshold</t>
  </si>
  <si>
    <t>Benchmark</t>
  </si>
  <si>
    <t>Change in Benchmark</t>
  </si>
  <si>
    <t>Stroke &amp; Intracranial Hemorrhage</t>
  </si>
  <si>
    <t>Extreme CNS Complications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</si>
  <si>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</si>
  <si>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</si>
  <si>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</si>
  <si>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</si>
  <si>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</si>
  <si>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</si>
  <si>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</si>
  <si>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</si>
  <si>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</si>
  <si>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</si>
  <si>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</si>
  <si>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</si>
  <si>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Peripheral Vascular Complications Except Venous Thrombosis</t>
  </si>
  <si>
    <t>Venous Thrombosis</t>
  </si>
  <si>
    <t>Major Gastrointestinal Complications without Transfusion or Significant Bleeding</t>
  </si>
  <si>
    <t>Major Gastrointestinal Complications with Transfusion or Significant Bleeding</t>
  </si>
  <si>
    <t>Major Liver Complications</t>
  </si>
  <si>
    <t>Other Gastrointestinal Complications without Transfusion or Significant Bleeding</t>
  </si>
  <si>
    <t>Clostridium Difficile Colitis</t>
  </si>
  <si>
    <t>GU Complications Except UTI</t>
  </si>
  <si>
    <t>Post-Hemorrhagic &amp; Other Acute Anemia with Transfusion</t>
  </si>
  <si>
    <t>In-Hospital Trauma and Fractures</t>
  </si>
  <si>
    <t>Poisonings Except from Anesthesia</t>
  </si>
  <si>
    <t>Poisonings due to Anesthesia</t>
  </si>
  <si>
    <t>Decubitus Ulcer</t>
  </si>
  <si>
    <t>Transfusion Incompatibility Reaction</t>
  </si>
  <si>
    <t>Cellulitis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</si>
  <si>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</si>
  <si>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</si>
  <si>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</si>
  <si>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</si>
  <si>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</si>
  <si>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</si>
  <si>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</si>
  <si>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</si>
  <si>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</si>
  <si>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</si>
  <si>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</si>
  <si>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</si>
  <si>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</si>
  <si>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</si>
  <si>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</si>
  <si>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</si>
  <si>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</si>
  <si>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</si>
  <si>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</si>
  <si>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</si>
  <si>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Obstetrical Hemorrhage without Transfusion</t>
  </si>
  <si>
    <t>Obstetrical Hemorrhage wtih Transfusion</t>
  </si>
  <si>
    <t>Obstetric Lacerations &amp; Other Trauma Without Instrumentation</t>
  </si>
  <si>
    <t>Obstetric Lacerations &amp; Other Trauma With Instrumentation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</si>
  <si>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</si>
  <si>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</si>
  <si>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</si>
  <si>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</si>
  <si>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Urinary Tract Infection without Catheter</t>
  </si>
  <si>
    <t>Catheter-Related Urinary Tract Infection</t>
  </si>
  <si>
    <t>Combined PPC* (PPC 25, 26, 43, 63, 64)</t>
  </si>
  <si>
    <t>*Starting FY2017 these Tier 3 PPCs with a low benchmark and rate were combined into 1 PPC.</t>
  </si>
  <si>
    <t>MHAC YTD Scores FY17</t>
  </si>
  <si>
    <t>JOHNS HOPKINS*</t>
  </si>
  <si>
    <t>*Johns Hopkins data is Jan-June due to issues with final July-September data</t>
  </si>
  <si>
    <t>Table 2b.1:  MHAC FY17 YTD Scaling</t>
  </si>
  <si>
    <t>2.b.2 Thresholds and Benchmarks for RY 2017</t>
  </si>
  <si>
    <t>Table 2b.3:  MHAC Program Modeling Scenarios with Attainment Only Base Period data for FY2015</t>
  </si>
  <si>
    <t>Table 2b.4:  MHAC Pre-set Scaling</t>
  </si>
  <si>
    <t>Table 2b.5: MHAC  Modeling Results</t>
  </si>
  <si>
    <t>MHAC Base Year Scores</t>
  </si>
  <si>
    <t>% Score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</si>
</sst>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_(&quot;$&quot;* #,##0_);_(&quot;$&quot;* \(#,##0\);_(&quot;$&quot;* &quot;-&quot;??_);_(@_)"/>
    <numFmt numFmtId="167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9"/>
      <color indexed="8"/>
      <name val="Arial, Albany AMT, sans-serif"/>
    </font>
    <font>
      <b/>
      <sz val="11"/>
      <color theme="1"/>
      <name val="Calibri"/>
      <family val="2"/>
      <scheme val="minor"/>
    </font>
    <font>
      <sz val="8"/>
      <color indexed="8"/>
      <name val="Arial, Albany AMT, Helvetica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indexed="56"/>
      <name val="Arial, Helvetica, sans-serif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F5E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2" fontId="2" fillId="0" borderId="3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0" fontId="3" fillId="0" borderId="2" xfId="0" applyFont="1" applyFill="1" applyBorder="1"/>
    <xf numFmtId="2" fontId="3" fillId="0" borderId="3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0" fontId="3" fillId="5" borderId="5" xfId="0" applyNumberFormat="1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</xf>
    <xf numFmtId="0" fontId="6" fillId="0" borderId="0" xfId="0" applyFont="1"/>
    <xf numFmtId="0" fontId="8" fillId="0" borderId="0" xfId="0" applyFont="1"/>
    <xf numFmtId="0" fontId="7" fillId="0" borderId="5" xfId="0" applyNumberFormat="1" applyFont="1" applyFill="1" applyBorder="1" applyAlignment="1" applyProtection="1">
      <alignment horizontal="left" wrapText="1"/>
    </xf>
    <xf numFmtId="165" fontId="9" fillId="10" borderId="5" xfId="1" applyNumberFormat="1" applyFont="1" applyFill="1" applyBorder="1" applyAlignment="1" applyProtection="1">
      <alignment horizontal="center" wrapText="1"/>
    </xf>
    <xf numFmtId="10" fontId="10" fillId="0" borderId="5" xfId="2" applyNumberFormat="1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0" fontId="10" fillId="0" borderId="0" xfId="0" applyFont="1"/>
    <xf numFmtId="9" fontId="10" fillId="0" borderId="0" xfId="2" applyFon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 wrapText="1"/>
    </xf>
    <xf numFmtId="165" fontId="12" fillId="10" borderId="0" xfId="1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10" fontId="10" fillId="0" borderId="0" xfId="2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 applyProtection="1">
      <alignment horizontal="center" wrapText="1"/>
    </xf>
    <xf numFmtId="0" fontId="10" fillId="0" borderId="0" xfId="0" applyFont="1" applyFill="1" applyBorder="1"/>
    <xf numFmtId="2" fontId="8" fillId="0" borderId="0" xfId="0" applyNumberFormat="1" applyFont="1"/>
    <xf numFmtId="165" fontId="8" fillId="0" borderId="0" xfId="1" applyNumberFormat="1" applyFont="1"/>
    <xf numFmtId="0" fontId="10" fillId="0" borderId="0" xfId="0" applyFont="1" applyAlignment="1">
      <alignment horizontal="right"/>
    </xf>
    <xf numFmtId="167" fontId="8" fillId="0" borderId="0" xfId="2" applyNumberFormat="1" applyFont="1"/>
    <xf numFmtId="2" fontId="13" fillId="0" borderId="0" xfId="1" applyNumberFormat="1" applyFont="1"/>
    <xf numFmtId="165" fontId="10" fillId="0" borderId="0" xfId="0" applyNumberFormat="1" applyFont="1"/>
    <xf numFmtId="0" fontId="14" fillId="11" borderId="8" xfId="0" applyNumberFormat="1" applyFont="1" applyFill="1" applyBorder="1" applyAlignment="1" applyProtection="1">
      <alignment horizontal="center" wrapText="1"/>
    </xf>
    <xf numFmtId="0" fontId="7" fillId="0" borderId="5" xfId="0" applyNumberFormat="1" applyFont="1" applyFill="1" applyBorder="1" applyAlignment="1" applyProtection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wrapText="1"/>
    </xf>
    <xf numFmtId="2" fontId="11" fillId="0" borderId="5" xfId="0" applyNumberFormat="1" applyFont="1" applyFill="1" applyBorder="1" applyAlignment="1" applyProtection="1">
      <alignment horizontal="center" wrapText="1"/>
    </xf>
    <xf numFmtId="0" fontId="5" fillId="0" borderId="0" xfId="0" applyFont="1" applyAlignment="1">
      <alignment horizontal="left" vertical="center"/>
    </xf>
    <xf numFmtId="0" fontId="5" fillId="13" borderId="1" xfId="0" applyFont="1" applyFill="1" applyBorder="1" applyAlignment="1">
      <alignment horizontal="center" vertical="center" wrapText="1"/>
    </xf>
    <xf numFmtId="0" fontId="8" fillId="13" borderId="0" xfId="0" applyFont="1" applyFill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5" fillId="6" borderId="6" xfId="0" applyFont="1" applyFill="1" applyBorder="1" applyAlignment="1">
      <alignment horizontal="center" vertical="center" wrapText="1"/>
    </xf>
    <xf numFmtId="10" fontId="8" fillId="6" borderId="0" xfId="0" applyNumberFormat="1" applyFont="1" applyFill="1" applyBorder="1" applyAlignment="1">
      <alignment wrapText="1"/>
    </xf>
    <xf numFmtId="0" fontId="8" fillId="6" borderId="0" xfId="0" applyFont="1" applyFill="1" applyBorder="1" applyAlignment="1">
      <alignment wrapText="1"/>
    </xf>
    <xf numFmtId="0" fontId="8" fillId="7" borderId="0" xfId="0" applyFont="1" applyFill="1" applyBorder="1" applyAlignment="1">
      <alignment wrapText="1"/>
    </xf>
    <xf numFmtId="10" fontId="8" fillId="7" borderId="0" xfId="0" applyNumberFormat="1" applyFont="1" applyFill="1" applyBorder="1" applyAlignment="1">
      <alignment wrapText="1"/>
    </xf>
    <xf numFmtId="165" fontId="8" fillId="7" borderId="0" xfId="0" applyNumberFormat="1" applyFont="1" applyFill="1" applyBorder="1" applyAlignment="1">
      <alignment wrapText="1"/>
    </xf>
    <xf numFmtId="165" fontId="9" fillId="0" borderId="0" xfId="1" applyNumberFormat="1" applyFont="1" applyFill="1" applyBorder="1" applyAlignment="1" applyProtection="1">
      <alignment horizontal="center" wrapText="1"/>
    </xf>
    <xf numFmtId="166" fontId="10" fillId="0" borderId="0" xfId="1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 applyProtection="1">
      <alignment horizontal="center" wrapText="1"/>
    </xf>
    <xf numFmtId="166" fontId="10" fillId="0" borderId="5" xfId="0" applyNumberFormat="1" applyFont="1" applyBorder="1"/>
    <xf numFmtId="10" fontId="17" fillId="0" borderId="5" xfId="2" applyNumberFormat="1" applyFont="1" applyFill="1" applyBorder="1" applyAlignment="1">
      <alignment horizontal="center"/>
    </xf>
    <xf numFmtId="0" fontId="14" fillId="15" borderId="8" xfId="0" applyNumberFormat="1" applyFont="1" applyFill="1" applyBorder="1" applyAlignment="1" applyProtection="1">
      <alignment horizontal="center" wrapText="1"/>
    </xf>
    <xf numFmtId="0" fontId="14" fillId="11" borderId="9" xfId="0" applyNumberFormat="1" applyFont="1" applyFill="1" applyBorder="1" applyAlignment="1" applyProtection="1">
      <alignment horizontal="center" wrapText="1"/>
    </xf>
    <xf numFmtId="0" fontId="16" fillId="8" borderId="8" xfId="0" applyNumberFormat="1" applyFont="1" applyFill="1" applyBorder="1" applyAlignment="1" applyProtection="1">
      <alignment horizontal="left" wrapText="1"/>
    </xf>
    <xf numFmtId="0" fontId="0" fillId="15" borderId="0" xfId="0" applyFill="1"/>
    <xf numFmtId="0" fontId="16" fillId="16" borderId="8" xfId="0" applyNumberFormat="1" applyFont="1" applyFill="1" applyBorder="1" applyAlignment="1" applyProtection="1">
      <alignment horizontal="right" wrapText="1"/>
    </xf>
    <xf numFmtId="0" fontId="16" fillId="17" borderId="8" xfId="0" applyNumberFormat="1" applyFont="1" applyFill="1" applyBorder="1" applyAlignment="1" applyProtection="1">
      <alignment horizontal="right" wrapText="1"/>
    </xf>
    <xf numFmtId="0" fontId="16" fillId="7" borderId="8" xfId="0" applyNumberFormat="1" applyFont="1" applyFill="1" applyBorder="1" applyAlignment="1" applyProtection="1">
      <alignment horizontal="right" wrapText="1"/>
    </xf>
    <xf numFmtId="0" fontId="0" fillId="14" borderId="0" xfId="0" applyNumberFormat="1" applyFont="1" applyFill="1" applyBorder="1" applyAlignment="1" applyProtection="1"/>
    <xf numFmtId="0" fontId="15" fillId="0" borderId="0" xfId="0" applyFont="1"/>
    <xf numFmtId="0" fontId="19" fillId="16" borderId="10" xfId="0" applyFont="1" applyFill="1" applyBorder="1" applyAlignment="1">
      <alignment horizontal="center"/>
    </xf>
    <xf numFmtId="0" fontId="20" fillId="12" borderId="12" xfId="0" applyNumberFormat="1" applyFont="1" applyFill="1" applyBorder="1" applyAlignment="1" applyProtection="1">
      <alignment horizontal="center" vertical="center" wrapText="1"/>
    </xf>
    <xf numFmtId="0" fontId="20" fillId="12" borderId="13" xfId="0" applyNumberFormat="1" applyFont="1" applyFill="1" applyBorder="1" applyAlignment="1" applyProtection="1">
      <alignment horizontal="center" vertical="center" wrapText="1"/>
    </xf>
    <xf numFmtId="0" fontId="20" fillId="12" borderId="14" xfId="0" applyNumberFormat="1" applyFont="1" applyFill="1" applyBorder="1" applyAlignment="1" applyProtection="1">
      <alignment horizontal="center" vertical="center" wrapText="1"/>
    </xf>
    <xf numFmtId="0" fontId="21" fillId="12" borderId="15" xfId="0" applyNumberFormat="1" applyFont="1" applyFill="1" applyBorder="1" applyAlignment="1" applyProtection="1">
      <alignment horizontal="center" wrapText="1"/>
    </xf>
    <xf numFmtId="0" fontId="21" fillId="12" borderId="16" xfId="0" applyNumberFormat="1" applyFont="1" applyFill="1" applyBorder="1" applyAlignment="1" applyProtection="1">
      <alignment horizontal="left" wrapText="1"/>
    </xf>
    <xf numFmtId="0" fontId="22" fillId="19" borderId="17" xfId="0" applyFont="1" applyFill="1" applyBorder="1" applyAlignment="1" applyProtection="1">
      <alignment horizontal="center" vertical="center" wrapText="1"/>
    </xf>
    <xf numFmtId="0" fontId="22" fillId="19" borderId="18" xfId="0" applyFont="1" applyFill="1" applyBorder="1" applyAlignment="1" applyProtection="1">
      <alignment horizontal="center" vertical="center" wrapText="1"/>
    </xf>
    <xf numFmtId="0" fontId="21" fillId="12" borderId="5" xfId="0" applyNumberFormat="1" applyFont="1" applyFill="1" applyBorder="1" applyAlignment="1" applyProtection="1">
      <alignment horizontal="center" wrapText="1"/>
    </xf>
    <xf numFmtId="0" fontId="21" fillId="12" borderId="19" xfId="0" applyNumberFormat="1" applyFont="1" applyFill="1" applyBorder="1" applyAlignment="1" applyProtection="1">
      <alignment horizontal="left" wrapText="1"/>
    </xf>
    <xf numFmtId="0" fontId="22" fillId="19" borderId="3" xfId="0" applyFont="1" applyFill="1" applyBorder="1" applyAlignment="1" applyProtection="1">
      <alignment horizontal="center" vertical="center" wrapText="1"/>
    </xf>
    <xf numFmtId="0" fontId="22" fillId="19" borderId="19" xfId="0" applyFont="1" applyFill="1" applyBorder="1" applyAlignment="1" applyProtection="1">
      <alignment horizontal="center" vertical="center" wrapText="1"/>
    </xf>
    <xf numFmtId="0" fontId="22" fillId="19" borderId="20" xfId="0" applyFont="1" applyFill="1" applyBorder="1" applyAlignment="1" applyProtection="1">
      <alignment horizontal="center" vertical="center" wrapText="1"/>
    </xf>
    <xf numFmtId="0" fontId="22" fillId="19" borderId="21" xfId="0" applyFont="1" applyFill="1" applyBorder="1" applyAlignment="1" applyProtection="1">
      <alignment horizontal="center" vertical="center" wrapText="1"/>
    </xf>
    <xf numFmtId="0" fontId="21" fillId="12" borderId="4" xfId="0" applyNumberFormat="1" applyFont="1" applyFill="1" applyBorder="1" applyAlignment="1" applyProtection="1">
      <alignment horizontal="center" wrapText="1"/>
    </xf>
    <xf numFmtId="0" fontId="21" fillId="12" borderId="22" xfId="0" applyNumberFormat="1" applyFont="1" applyFill="1" applyBorder="1" applyAlignment="1" applyProtection="1">
      <alignment horizontal="left" wrapText="1"/>
    </xf>
    <xf numFmtId="0" fontId="22" fillId="19" borderId="23" xfId="0" applyFont="1" applyFill="1" applyBorder="1" applyAlignment="1" applyProtection="1">
      <alignment horizontal="center" vertical="center" wrapText="1"/>
    </xf>
    <xf numFmtId="0" fontId="22" fillId="19" borderId="24" xfId="0" applyFont="1" applyFill="1" applyBorder="1" applyAlignment="1" applyProtection="1">
      <alignment horizontal="center" vertical="center" wrapText="1"/>
    </xf>
    <xf numFmtId="0" fontId="0" fillId="0" borderId="25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7" borderId="7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7" borderId="1" xfId="0" applyFont="1" applyFill="1" applyBorder="1" applyAlignment="1">
      <alignment wrapText="1"/>
    </xf>
    <xf numFmtId="10" fontId="8" fillId="7" borderId="1" xfId="0" applyNumberFormat="1" applyFont="1" applyFill="1" applyBorder="1" applyAlignment="1">
      <alignment wrapText="1"/>
    </xf>
    <xf numFmtId="0" fontId="7" fillId="0" borderId="4" xfId="0" applyNumberFormat="1" applyFont="1" applyFill="1" applyBorder="1" applyAlignment="1" applyProtection="1">
      <alignment horizontal="left" wrapText="1"/>
    </xf>
    <xf numFmtId="165" fontId="9" fillId="10" borderId="4" xfId="1" applyNumberFormat="1" applyFont="1" applyFill="1" applyBorder="1" applyAlignment="1" applyProtection="1">
      <alignment horizontal="center" wrapText="1"/>
    </xf>
    <xf numFmtId="10" fontId="10" fillId="0" borderId="4" xfId="2" applyNumberFormat="1" applyFont="1" applyFill="1" applyBorder="1" applyAlignment="1">
      <alignment horizontal="center"/>
    </xf>
    <xf numFmtId="166" fontId="10" fillId="0" borderId="4" xfId="1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 applyProtection="1">
      <alignment horizontal="left" wrapText="1"/>
    </xf>
    <xf numFmtId="165" fontId="9" fillId="0" borderId="6" xfId="1" applyNumberFormat="1" applyFont="1" applyFill="1" applyBorder="1" applyAlignment="1" applyProtection="1">
      <alignment horizontal="center" wrapText="1"/>
    </xf>
    <xf numFmtId="10" fontId="10" fillId="0" borderId="6" xfId="2" applyNumberFormat="1" applyFont="1" applyFill="1" applyBorder="1" applyAlignment="1">
      <alignment horizontal="center"/>
    </xf>
    <xf numFmtId="166" fontId="10" fillId="0" borderId="6" xfId="1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 applyProtection="1">
      <alignment horizontal="center" wrapText="1"/>
    </xf>
    <xf numFmtId="0" fontId="23" fillId="0" borderId="0" xfId="0" applyFont="1"/>
    <xf numFmtId="10" fontId="8" fillId="0" borderId="0" xfId="2" applyNumberFormat="1" applyFont="1"/>
    <xf numFmtId="0" fontId="19" fillId="9" borderId="1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18" borderId="10" xfId="0" applyFont="1" applyFill="1" applyBorder="1" applyAlignment="1">
      <alignment horizontal="center"/>
    </xf>
    <xf numFmtId="0" fontId="19" fillId="18" borderId="11" xfId="0" applyFont="1" applyFill="1" applyBorder="1" applyAlignment="1">
      <alignment horizontal="center"/>
    </xf>
    <xf numFmtId="0" fontId="18" fillId="14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left"/>
    </xf>
    <xf numFmtId="2" fontId="2" fillId="2" borderId="2" xfId="2" applyNumberFormat="1" applyFont="1" applyFill="1" applyBorder="1" applyAlignment="1">
      <alignment horizontal="center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3" fontId="9" fillId="10" borderId="5" xfId="3" applyFont="1" applyFill="1" applyBorder="1" applyAlignment="1" applyProtection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8" fillId="7" borderId="26" xfId="0" applyFont="1" applyFill="1" applyBorder="1" applyAlignment="1">
      <alignment wrapText="1"/>
    </xf>
    <xf numFmtId="165" fontId="8" fillId="7" borderId="27" xfId="0" applyNumberFormat="1" applyFont="1" applyFill="1" applyBorder="1" applyAlignment="1">
      <alignment wrapText="1"/>
    </xf>
    <xf numFmtId="43" fontId="11" fillId="9" borderId="5" xfId="3" applyFont="1" applyFill="1" applyBorder="1" applyAlignment="1" applyProtection="1">
      <alignment wrapText="1"/>
    </xf>
    <xf numFmtId="43" fontId="7" fillId="9" borderId="5" xfId="3" applyFont="1" applyFill="1" applyBorder="1" applyAlignment="1" applyProtection="1">
      <alignment wrapText="1"/>
    </xf>
    <xf numFmtId="43" fontId="7" fillId="9" borderId="4" xfId="3" applyFont="1" applyFill="1" applyBorder="1" applyAlignment="1" applyProtection="1">
      <alignment wrapText="1"/>
    </xf>
    <xf numFmtId="9" fontId="9" fillId="10" borderId="5" xfId="2" applyFont="1" applyFill="1" applyBorder="1" applyAlignment="1" applyProtection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MHAC</a:t>
            </a:r>
            <a:r>
              <a:rPr lang="en-US" baseline="0"/>
              <a:t> Base Year Score vs % YTD Score Improvement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'2b.1 YTD Scaling FY17'!$D$4:$D$49</c:f>
              <c:numCache>
                <c:formatCode>_(* #,##0.00_);_(* \(#,##0.00\);_(* "-"??_);_(@_)</c:formatCode>
                <c:ptCount val="46"/>
                <c:pt idx="0">
                  <c:v>0.34</c:v>
                </c:pt>
                <c:pt idx="1">
                  <c:v>0.5</c:v>
                </c:pt>
                <c:pt idx="2">
                  <c:v>0.22</c:v>
                </c:pt>
                <c:pt idx="3">
                  <c:v>0.24</c:v>
                </c:pt>
                <c:pt idx="4">
                  <c:v>0.45</c:v>
                </c:pt>
                <c:pt idx="5">
                  <c:v>0.38</c:v>
                </c:pt>
                <c:pt idx="6">
                  <c:v>0.25</c:v>
                </c:pt>
                <c:pt idx="7">
                  <c:v>0.36</c:v>
                </c:pt>
                <c:pt idx="8">
                  <c:v>0.32</c:v>
                </c:pt>
                <c:pt idx="9">
                  <c:v>0.39</c:v>
                </c:pt>
                <c:pt idx="10">
                  <c:v>0.57999999999999996</c:v>
                </c:pt>
                <c:pt idx="11">
                  <c:v>0.64</c:v>
                </c:pt>
                <c:pt idx="12">
                  <c:v>0.28999999999999998</c:v>
                </c:pt>
                <c:pt idx="13">
                  <c:v>0.51</c:v>
                </c:pt>
                <c:pt idx="14">
                  <c:v>0.28000000000000003</c:v>
                </c:pt>
                <c:pt idx="15">
                  <c:v>0.42</c:v>
                </c:pt>
                <c:pt idx="16">
                  <c:v>0.36</c:v>
                </c:pt>
                <c:pt idx="17">
                  <c:v>0.38</c:v>
                </c:pt>
                <c:pt idx="18">
                  <c:v>0.21</c:v>
                </c:pt>
                <c:pt idx="19">
                  <c:v>0.24</c:v>
                </c:pt>
                <c:pt idx="20">
                  <c:v>0.28999999999999998</c:v>
                </c:pt>
                <c:pt idx="21">
                  <c:v>0.38</c:v>
                </c:pt>
                <c:pt idx="22">
                  <c:v>0.59</c:v>
                </c:pt>
                <c:pt idx="23">
                  <c:v>0.33</c:v>
                </c:pt>
                <c:pt idx="24">
                  <c:v>0.44</c:v>
                </c:pt>
                <c:pt idx="25">
                  <c:v>0.34</c:v>
                </c:pt>
                <c:pt idx="26">
                  <c:v>0.3</c:v>
                </c:pt>
                <c:pt idx="27">
                  <c:v>0.33</c:v>
                </c:pt>
                <c:pt idx="28">
                  <c:v>0.38</c:v>
                </c:pt>
                <c:pt idx="29">
                  <c:v>0.25</c:v>
                </c:pt>
                <c:pt idx="30">
                  <c:v>0.21</c:v>
                </c:pt>
                <c:pt idx="31">
                  <c:v>0.35</c:v>
                </c:pt>
                <c:pt idx="32">
                  <c:v>0.33</c:v>
                </c:pt>
                <c:pt idx="33">
                  <c:v>0.49</c:v>
                </c:pt>
                <c:pt idx="34">
                  <c:v>0.35</c:v>
                </c:pt>
                <c:pt idx="35">
                  <c:v>0.47</c:v>
                </c:pt>
                <c:pt idx="36">
                  <c:v>0.54</c:v>
                </c:pt>
                <c:pt idx="37">
                  <c:v>0.4</c:v>
                </c:pt>
                <c:pt idx="38">
                  <c:v>0.19</c:v>
                </c:pt>
                <c:pt idx="39">
                  <c:v>0.55000000000000004</c:v>
                </c:pt>
                <c:pt idx="40">
                  <c:v>0.47</c:v>
                </c:pt>
                <c:pt idx="41">
                  <c:v>0.81</c:v>
                </c:pt>
                <c:pt idx="42">
                  <c:v>0.47</c:v>
                </c:pt>
                <c:pt idx="43">
                  <c:v>0.5</c:v>
                </c:pt>
                <c:pt idx="44">
                  <c:v>0.55000000000000004</c:v>
                </c:pt>
                <c:pt idx="45">
                  <c:v>1</c:v>
                </c:pt>
              </c:numCache>
            </c:numRef>
          </c:xVal>
          <c:yVal>
            <c:numRef>
              <c:f>'2b.1 YTD Scaling FY17'!$E$4:$E$49</c:f>
              <c:numCache>
                <c:formatCode>0%</c:formatCode>
                <c:ptCount val="46"/>
                <c:pt idx="0">
                  <c:v>2.9411764705882248E-2</c:v>
                </c:pt>
                <c:pt idx="1">
                  <c:v>-0.26</c:v>
                </c:pt>
                <c:pt idx="2">
                  <c:v>0.68181818181818188</c:v>
                </c:pt>
                <c:pt idx="3">
                  <c:v>0.62500000000000022</c:v>
                </c:pt>
                <c:pt idx="4">
                  <c:v>-6.6666666666666763E-2</c:v>
                </c:pt>
                <c:pt idx="5">
                  <c:v>0.13157894736842102</c:v>
                </c:pt>
                <c:pt idx="6">
                  <c:v>0.72</c:v>
                </c:pt>
                <c:pt idx="7">
                  <c:v>0.22222222222222232</c:v>
                </c:pt>
                <c:pt idx="8">
                  <c:v>0.375</c:v>
                </c:pt>
                <c:pt idx="9">
                  <c:v>0.15384615384615374</c:v>
                </c:pt>
                <c:pt idx="10">
                  <c:v>-0.22413793103448265</c:v>
                </c:pt>
                <c:pt idx="11">
                  <c:v>-0.28125</c:v>
                </c:pt>
                <c:pt idx="12">
                  <c:v>0.58620689655172442</c:v>
                </c:pt>
                <c:pt idx="13">
                  <c:v>-5.8823529411764719E-2</c:v>
                </c:pt>
                <c:pt idx="14">
                  <c:v>0.74999999999999978</c:v>
                </c:pt>
                <c:pt idx="15">
                  <c:v>0.19047619047619047</c:v>
                </c:pt>
                <c:pt idx="16">
                  <c:v>0.41666666666666674</c:v>
                </c:pt>
                <c:pt idx="17">
                  <c:v>0.36842105263157898</c:v>
                </c:pt>
                <c:pt idx="18">
                  <c:v>1.5238095238095242</c:v>
                </c:pt>
                <c:pt idx="19">
                  <c:v>1.2083333333333335</c:v>
                </c:pt>
                <c:pt idx="20">
                  <c:v>0.86206896551724155</c:v>
                </c:pt>
                <c:pt idx="21">
                  <c:v>0.44736842105263164</c:v>
                </c:pt>
                <c:pt idx="22">
                  <c:v>-6.7796610169491456E-2</c:v>
                </c:pt>
                <c:pt idx="23">
                  <c:v>0.66666666666666674</c:v>
                </c:pt>
                <c:pt idx="24">
                  <c:v>0.29545454545454541</c:v>
                </c:pt>
                <c:pt idx="25">
                  <c:v>0.67647058823529393</c:v>
                </c:pt>
                <c:pt idx="26">
                  <c:v>0.93333333333333335</c:v>
                </c:pt>
                <c:pt idx="27">
                  <c:v>0.78787878787878762</c:v>
                </c:pt>
                <c:pt idx="28">
                  <c:v>0.57894736842105265</c:v>
                </c:pt>
                <c:pt idx="29">
                  <c:v>1.44</c:v>
                </c:pt>
                <c:pt idx="30">
                  <c:v>1.9047619047619047</c:v>
                </c:pt>
                <c:pt idx="31">
                  <c:v>0.74285714285714288</c:v>
                </c:pt>
                <c:pt idx="32">
                  <c:v>0.90909090909090895</c:v>
                </c:pt>
                <c:pt idx="33">
                  <c:v>0.30612244897959195</c:v>
                </c:pt>
                <c:pt idx="34">
                  <c:v>0.82857142857142874</c:v>
                </c:pt>
                <c:pt idx="35">
                  <c:v>0.36170212765957466</c:v>
                </c:pt>
                <c:pt idx="36">
                  <c:v>0.20370370370370372</c:v>
                </c:pt>
                <c:pt idx="37">
                  <c:v>0.72499999999999987</c:v>
                </c:pt>
                <c:pt idx="38">
                  <c:v>2.6315789473684208</c:v>
                </c:pt>
                <c:pt idx="39">
                  <c:v>0.25454545454545441</c:v>
                </c:pt>
                <c:pt idx="40">
                  <c:v>0.55319148936170226</c:v>
                </c:pt>
                <c:pt idx="41">
                  <c:v>-7.4074074074074181E-2</c:v>
                </c:pt>
                <c:pt idx="42">
                  <c:v>0.59574468085106402</c:v>
                </c:pt>
                <c:pt idx="43">
                  <c:v>0.56000000000000005</c:v>
                </c:pt>
                <c:pt idx="44">
                  <c:v>0.59999999999999987</c:v>
                </c:pt>
                <c:pt idx="4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592568"/>
        <c:axId val="350781768"/>
      </c:scatterChart>
      <c:valAx>
        <c:axId val="34559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MHAC Base Year 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81768"/>
        <c:crosses val="autoZero"/>
        <c:crossBetween val="midCat"/>
      </c:valAx>
      <c:valAx>
        <c:axId val="35078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YTD Change in MHAC 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9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716" cy="62724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0.3772</cdr:x>
      <cdr:y>0.08312</cdr:y>
    </cdr:from>
    <cdr:to>
      <cdr:x>0.37905</cdr:x>
      <cdr:y>0.94373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3264568" y="521368"/>
          <a:ext cx="16043" cy="53981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0.45134</cdr:x>
      <cdr:y>0.06777</cdr:y>
    </cdr:from>
    <cdr:to>
      <cdr:x>0.45134</cdr:x>
      <cdr:y>0.94501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3906253" y="425116"/>
          <a:ext cx="0" cy="55024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0.37349</cdr:x>
      <cdr:y>0.07928</cdr:y>
    </cdr:from>
    <cdr:to>
      <cdr:x>0.50973</cdr:x>
      <cdr:y>0.19182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32485" y="497305"/>
          <a:ext cx="1179095" cy="705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</a:t>
          </a:r>
          <a:endParaRPr lang="en-US" sz="1100" baseline="0"/>
        </a:p>
        <a:p xmlns:a="http://schemas.openxmlformats.org/drawingml/2006/main">
          <a:r>
            <a:rPr lang="en-US" sz="1100" baseline="0"/>
            <a:t>Adjustment </a:t>
          </a:r>
        </a:p>
        <a:p xmlns:a="http://schemas.openxmlformats.org/drawingml/2006/main">
          <a:r>
            <a:rPr lang="en-US" sz="1100" baseline="0"/>
            <a:t>Zone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SCALING\Aggregate%20Revenue%20at%20Risk%20Scaling%20Workbook%2020151102%20SC%20Updated%20AB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lity\MHAC\New%20MHAC%20Methodology\CY2013\Tables\MHAC%20Scaling%20Options_v14%20MH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RY2017\BASEYEAR\TABLES\Hospital%20Scores_FY2014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5.QBR Scaling "/>
      <sheetName val="6.QBR Modeling Results"/>
      <sheetName val="Source Readmission"/>
      <sheetName val="SourceQBR"/>
      <sheetName val="Summary Results for all 3 progr"/>
      <sheetName val="Source Revenue"/>
      <sheetName val="Source MHAC"/>
    </sheetNames>
    <sheetDataSet>
      <sheetData sheetId="0">
        <row r="4">
          <cell r="B4">
            <v>-0.03</v>
          </cell>
        </row>
        <row r="5">
          <cell r="B5">
            <v>-0.01</v>
          </cell>
          <cell r="C5">
            <v>0.01</v>
          </cell>
        </row>
      </sheetData>
      <sheetData sheetId="1" refreshError="1"/>
      <sheetData sheetId="2" refreshError="1">
        <row r="4">
          <cell r="D4">
            <v>-0.01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>
            <v>210001</v>
          </cell>
          <cell r="B2" t="str">
            <v>MERITUS</v>
          </cell>
          <cell r="C2"/>
          <cell r="D2"/>
          <cell r="E2">
            <v>187434496.6631088</v>
          </cell>
        </row>
        <row r="3">
          <cell r="A3">
            <v>210002</v>
          </cell>
          <cell r="B3" t="str">
            <v>UNIVERSITY OF MARYLAND</v>
          </cell>
          <cell r="C3"/>
          <cell r="D3"/>
          <cell r="E3">
            <v>863843448.60398436</v>
          </cell>
        </row>
        <row r="4">
          <cell r="A4">
            <v>210003</v>
          </cell>
          <cell r="B4" t="str">
            <v>PRINCE GEORGE</v>
          </cell>
          <cell r="C4"/>
          <cell r="D4"/>
          <cell r="E4">
            <v>177243165.22063905</v>
          </cell>
        </row>
        <row r="5">
          <cell r="A5">
            <v>210004</v>
          </cell>
          <cell r="B5" t="str">
            <v>HOLY CROSS</v>
          </cell>
          <cell r="C5"/>
          <cell r="D5"/>
          <cell r="E5">
            <v>319596342.21781081</v>
          </cell>
        </row>
        <row r="6">
          <cell r="A6">
            <v>210005</v>
          </cell>
          <cell r="B6" t="str">
            <v>FREDERICK MEMORIAL</v>
          </cell>
          <cell r="C6"/>
          <cell r="D6"/>
          <cell r="E6">
            <v>189480762.70820984</v>
          </cell>
        </row>
        <row r="7">
          <cell r="A7">
            <v>210006</v>
          </cell>
          <cell r="B7" t="str">
            <v>HARFORD</v>
          </cell>
          <cell r="C7"/>
          <cell r="D7"/>
          <cell r="E7">
            <v>47089618.293410309</v>
          </cell>
        </row>
        <row r="8">
          <cell r="A8">
            <v>210008</v>
          </cell>
          <cell r="B8" t="str">
            <v>MERCY</v>
          </cell>
          <cell r="C8"/>
          <cell r="D8"/>
          <cell r="E8">
            <v>233163593.66479388</v>
          </cell>
        </row>
        <row r="9">
          <cell r="A9">
            <v>210009</v>
          </cell>
          <cell r="B9" t="str">
            <v>JOHNS HOPKINS</v>
          </cell>
          <cell r="C9"/>
          <cell r="D9"/>
          <cell r="E9">
            <v>1292515919.3162181</v>
          </cell>
        </row>
        <row r="10">
          <cell r="A10">
            <v>210010</v>
          </cell>
          <cell r="B10" t="str">
            <v>DORCHESTER</v>
          </cell>
          <cell r="C10"/>
          <cell r="D10"/>
          <cell r="E10">
            <v>25127934.983499374</v>
          </cell>
        </row>
        <row r="11">
          <cell r="A11">
            <v>210011</v>
          </cell>
          <cell r="B11" t="str">
            <v>ST. AGNES</v>
          </cell>
          <cell r="C11"/>
          <cell r="D11"/>
          <cell r="E11">
            <v>239121555.83864471</v>
          </cell>
        </row>
        <row r="12">
          <cell r="A12">
            <v>210012</v>
          </cell>
          <cell r="B12" t="str">
            <v>SINAI</v>
          </cell>
          <cell r="C12"/>
          <cell r="D12"/>
          <cell r="E12">
            <v>429154678.73181057</v>
          </cell>
        </row>
        <row r="13">
          <cell r="A13">
            <v>210013</v>
          </cell>
          <cell r="B13" t="str">
            <v>BON SECOURS</v>
          </cell>
          <cell r="C13"/>
          <cell r="D13"/>
          <cell r="E13">
            <v>78212787.330636472</v>
          </cell>
        </row>
        <row r="14">
          <cell r="A14">
            <v>210015</v>
          </cell>
          <cell r="B14" t="str">
            <v>FRANKLIN SQUARE</v>
          </cell>
          <cell r="C14"/>
          <cell r="D14"/>
          <cell r="E14">
            <v>285691170.35922825</v>
          </cell>
        </row>
        <row r="15">
          <cell r="A15">
            <v>210016</v>
          </cell>
          <cell r="B15" t="str">
            <v>WASHINGTON ADVENTIST</v>
          </cell>
          <cell r="C15"/>
          <cell r="D15"/>
          <cell r="E15">
            <v>161698669.47905135</v>
          </cell>
        </row>
        <row r="16">
          <cell r="A16">
            <v>210017</v>
          </cell>
          <cell r="B16" t="str">
            <v>GARRETT COUNTY</v>
          </cell>
          <cell r="C16"/>
          <cell r="D16"/>
          <cell r="E16">
            <v>18724073.644907132</v>
          </cell>
        </row>
        <row r="17">
          <cell r="A17">
            <v>210018</v>
          </cell>
          <cell r="B17" t="str">
            <v>MONTGOMERY GENERAL</v>
          </cell>
          <cell r="C17"/>
          <cell r="D17"/>
          <cell r="E17">
            <v>87652208.15841648</v>
          </cell>
        </row>
        <row r="18">
          <cell r="A18">
            <v>210019</v>
          </cell>
          <cell r="B18" t="str">
            <v>PENINSULA REGIONAL</v>
          </cell>
          <cell r="C18"/>
          <cell r="D18"/>
          <cell r="E18">
            <v>233728496.38738936</v>
          </cell>
        </row>
        <row r="19">
          <cell r="A19">
            <v>210022</v>
          </cell>
          <cell r="B19" t="str">
            <v>SUBURBAN</v>
          </cell>
          <cell r="C19"/>
          <cell r="D19"/>
          <cell r="E19">
            <v>181410188.33315492</v>
          </cell>
        </row>
        <row r="20">
          <cell r="A20">
            <v>210023</v>
          </cell>
          <cell r="B20" t="str">
            <v>ANNE ARUNDEL</v>
          </cell>
          <cell r="C20"/>
          <cell r="D20"/>
          <cell r="E20">
            <v>310117074.81392145</v>
          </cell>
        </row>
        <row r="21">
          <cell r="A21">
            <v>210024</v>
          </cell>
          <cell r="B21" t="str">
            <v>UNION MEMORIAL</v>
          </cell>
          <cell r="C21"/>
          <cell r="D21"/>
          <cell r="E21">
            <v>242505500.48554313</v>
          </cell>
        </row>
        <row r="22">
          <cell r="A22">
            <v>210027</v>
          </cell>
          <cell r="B22" t="str">
            <v>WESTERN MARYLAND HEALTH SYSTEM</v>
          </cell>
          <cell r="C22"/>
          <cell r="D22"/>
          <cell r="E22">
            <v>184484265.97300443</v>
          </cell>
        </row>
        <row r="23">
          <cell r="A23">
            <v>210028</v>
          </cell>
          <cell r="B23" t="str">
            <v>ST. MARY</v>
          </cell>
          <cell r="C23"/>
          <cell r="D23"/>
          <cell r="E23">
            <v>69520305.288439929</v>
          </cell>
        </row>
        <row r="24">
          <cell r="A24">
            <v>210029</v>
          </cell>
          <cell r="B24" t="str">
            <v>HOPKINS BAYVIEW MED CTR</v>
          </cell>
          <cell r="C24"/>
          <cell r="D24"/>
          <cell r="E24">
            <v>356396901.46731883</v>
          </cell>
        </row>
        <row r="25">
          <cell r="A25">
            <v>210030</v>
          </cell>
          <cell r="B25" t="str">
            <v>CHESTERTOWN</v>
          </cell>
          <cell r="C25"/>
          <cell r="D25"/>
          <cell r="E25">
            <v>29416674.305924561</v>
          </cell>
        </row>
        <row r="26">
          <cell r="A26">
            <v>210032</v>
          </cell>
          <cell r="B26" t="str">
            <v>UNION HOSPITAL  OF CECIL COUNT</v>
          </cell>
          <cell r="C26"/>
          <cell r="D26"/>
          <cell r="E26">
            <v>67852188.547545061</v>
          </cell>
        </row>
        <row r="27">
          <cell r="A27">
            <v>210033</v>
          </cell>
          <cell r="B27" t="str">
            <v>CARROLL COUNTY</v>
          </cell>
          <cell r="C27"/>
          <cell r="D27"/>
          <cell r="E27">
            <v>138209278.26224214</v>
          </cell>
        </row>
        <row r="28">
          <cell r="A28">
            <v>210034</v>
          </cell>
          <cell r="B28" t="str">
            <v>HARBOR</v>
          </cell>
          <cell r="C28"/>
          <cell r="D28"/>
          <cell r="E28">
            <v>124002219.66514386</v>
          </cell>
        </row>
        <row r="29">
          <cell r="A29">
            <v>210035</v>
          </cell>
          <cell r="B29" t="str">
            <v>CHARLES REGIONAL</v>
          </cell>
          <cell r="C29"/>
          <cell r="D29"/>
          <cell r="E29">
            <v>76338049.290417254</v>
          </cell>
        </row>
        <row r="30">
          <cell r="A30">
            <v>210037</v>
          </cell>
          <cell r="B30" t="str">
            <v>EASTON</v>
          </cell>
          <cell r="C30"/>
          <cell r="D30"/>
          <cell r="E30">
            <v>94828131.850859523</v>
          </cell>
        </row>
        <row r="31">
          <cell r="A31">
            <v>210038</v>
          </cell>
          <cell r="B31" t="str">
            <v>UMMC MIDTOWN</v>
          </cell>
          <cell r="C31"/>
          <cell r="D31"/>
          <cell r="E31">
            <v>133787810.98689511</v>
          </cell>
        </row>
        <row r="32">
          <cell r="A32">
            <v>210039</v>
          </cell>
          <cell r="B32" t="str">
            <v>CALVERT</v>
          </cell>
          <cell r="C32"/>
          <cell r="D32"/>
          <cell r="E32">
            <v>67385286.839919657</v>
          </cell>
        </row>
        <row r="33">
          <cell r="A33">
            <v>210040</v>
          </cell>
          <cell r="B33" t="str">
            <v>NORTHWEST</v>
          </cell>
          <cell r="C33"/>
          <cell r="D33"/>
          <cell r="E33">
            <v>142186717.48751882</v>
          </cell>
        </row>
        <row r="34">
          <cell r="A34">
            <v>210043</v>
          </cell>
          <cell r="B34" t="str">
            <v>BALTIMORE WASHINGTON MEDICAL CENTER</v>
          </cell>
          <cell r="C34"/>
          <cell r="D34"/>
          <cell r="E34">
            <v>223155125.99975017</v>
          </cell>
        </row>
        <row r="35">
          <cell r="A35">
            <v>210044</v>
          </cell>
          <cell r="B35" t="str">
            <v>G.B.M.C.</v>
          </cell>
          <cell r="C35"/>
          <cell r="D35"/>
          <cell r="E35">
            <v>201533345.32362995</v>
          </cell>
        </row>
        <row r="36">
          <cell r="A36">
            <v>210045</v>
          </cell>
          <cell r="B36" t="str">
            <v>MCCREADY</v>
          </cell>
          <cell r="C36"/>
          <cell r="D36"/>
          <cell r="E36">
            <v>3734618.2392469109</v>
          </cell>
        </row>
        <row r="37">
          <cell r="A37">
            <v>210048</v>
          </cell>
          <cell r="B37" t="str">
            <v>HOWARD COUNTY</v>
          </cell>
          <cell r="C37"/>
          <cell r="D37"/>
          <cell r="E37">
            <v>167386496.75761572</v>
          </cell>
        </row>
        <row r="38">
          <cell r="A38">
            <v>210049</v>
          </cell>
          <cell r="B38" t="str">
            <v>UPPER CHESAPEAKE HEALTH</v>
          </cell>
          <cell r="C38"/>
          <cell r="D38"/>
          <cell r="E38">
            <v>148917095.66517001</v>
          </cell>
        </row>
        <row r="39">
          <cell r="A39">
            <v>210051</v>
          </cell>
          <cell r="B39" t="str">
            <v>DOCTORS COMMUNITY</v>
          </cell>
          <cell r="C39"/>
          <cell r="D39"/>
          <cell r="E39">
            <v>136225390.68992713</v>
          </cell>
        </row>
        <row r="40">
          <cell r="A40">
            <v>210055</v>
          </cell>
          <cell r="B40" t="str">
            <v>LAUREL REGIONAL</v>
          </cell>
          <cell r="C40"/>
          <cell r="D40"/>
          <cell r="E40">
            <v>77501975.342135206</v>
          </cell>
        </row>
        <row r="41">
          <cell r="A41">
            <v>210056</v>
          </cell>
          <cell r="B41" t="str">
            <v>GOOD SAMARITAN</v>
          </cell>
          <cell r="C41"/>
          <cell r="D41"/>
          <cell r="E41">
            <v>180861011.49427712</v>
          </cell>
        </row>
        <row r="42">
          <cell r="A42">
            <v>210057</v>
          </cell>
          <cell r="B42" t="str">
            <v>SHADY GROVE</v>
          </cell>
          <cell r="C42"/>
          <cell r="D42"/>
          <cell r="E42">
            <v>228731774.96088892</v>
          </cell>
        </row>
        <row r="43">
          <cell r="A43">
            <v>210058</v>
          </cell>
          <cell r="B43" t="str">
            <v>REHAB &amp; ORTHO</v>
          </cell>
          <cell r="C43"/>
          <cell r="D43"/>
          <cell r="E43">
            <v>69104845.787293941</v>
          </cell>
        </row>
        <row r="44">
          <cell r="A44">
            <v>210060</v>
          </cell>
          <cell r="B44" t="str">
            <v>FT. WASHINGTON</v>
          </cell>
          <cell r="C44"/>
          <cell r="D44"/>
          <cell r="E44">
            <v>17776133.449990414</v>
          </cell>
        </row>
        <row r="45">
          <cell r="A45">
            <v>210061</v>
          </cell>
          <cell r="B45" t="str">
            <v>ATLANTIC GENERAL</v>
          </cell>
          <cell r="C45"/>
          <cell r="D45"/>
          <cell r="E45">
            <v>38640762.060988352</v>
          </cell>
        </row>
        <row r="46">
          <cell r="A46">
            <v>210062</v>
          </cell>
          <cell r="B46" t="str">
            <v>SOUTHERN MARYLAND</v>
          </cell>
          <cell r="C46"/>
          <cell r="D46"/>
          <cell r="E46">
            <v>163208213.46317798</v>
          </cell>
        </row>
        <row r="47">
          <cell r="A47">
            <v>210063</v>
          </cell>
          <cell r="B47" t="str">
            <v>UM ST. JOSEPH</v>
          </cell>
          <cell r="C47"/>
          <cell r="D47"/>
          <cell r="E47">
            <v>216335127.85977465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</sheetData>
      <sheetData sheetId="1">
        <row r="5"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HOSPITAL SCORES"/>
    </sheetNames>
    <sheetDataSet>
      <sheetData sheetId="0">
        <row r="1">
          <cell r="A1" t="str">
            <v>HOSPITAL ID</v>
          </cell>
          <cell r="B1" t="str">
            <v>HOSPITAL NAME</v>
          </cell>
          <cell r="C1" t="str">
            <v>TOTAL NUMBER OF PPCs</v>
          </cell>
          <cell r="D1" t="str">
            <v>DENOMINATOR TIER 1</v>
          </cell>
          <cell r="E1" t="str">
            <v>FINAL POINTS TIER 1</v>
          </cell>
          <cell r="F1" t="str">
            <v>TOTAL NUMBER OF PPCs TIER1</v>
          </cell>
          <cell r="G1" t="str">
            <v>DENOMINATOR TIER 2</v>
          </cell>
          <cell r="H1" t="str">
            <v>FINAL POINTS TIER 2</v>
          </cell>
          <cell r="I1" t="str">
            <v>TOTAL NUMBER OF PPCs TIER2</v>
          </cell>
          <cell r="J1" t="str">
            <v>DENOMINATOR TIER 3</v>
          </cell>
          <cell r="K1" t="str">
            <v>FINAL POINTS TIER 3</v>
          </cell>
          <cell r="L1" t="str">
            <v>TOTAL NUMBER OF PPCs TIER3</v>
          </cell>
          <cell r="M1" t="str">
            <v>FINAL WEIGHTED POINTS</v>
          </cell>
          <cell r="N1" t="str">
            <v>TOTAL DENOMINATOR</v>
          </cell>
          <cell r="O1" t="str">
            <v>FINAL WEIGHTED SCORE</v>
          </cell>
        </row>
        <row r="2">
          <cell r="A2">
            <v>210001</v>
          </cell>
          <cell r="B2" t="str">
            <v>MERITUS</v>
          </cell>
          <cell r="C2">
            <v>60</v>
          </cell>
          <cell r="D2">
            <v>200</v>
          </cell>
          <cell r="E2">
            <v>81</v>
          </cell>
          <cell r="F2">
            <v>20</v>
          </cell>
          <cell r="G2">
            <v>80</v>
          </cell>
          <cell r="H2">
            <v>22</v>
          </cell>
          <cell r="I2">
            <v>8</v>
          </cell>
          <cell r="J2">
            <v>320</v>
          </cell>
          <cell r="K2">
            <v>100</v>
          </cell>
          <cell r="L2">
            <v>32</v>
          </cell>
          <cell r="M2">
            <v>134.19999999999999</v>
          </cell>
          <cell r="N2">
            <v>376</v>
          </cell>
          <cell r="O2">
            <v>0.36</v>
          </cell>
        </row>
        <row r="3">
          <cell r="A3">
            <v>210002</v>
          </cell>
          <cell r="B3" t="str">
            <v>UNIVERSITY OF MARYLAND</v>
          </cell>
          <cell r="C3">
            <v>61</v>
          </cell>
          <cell r="D3">
            <v>200</v>
          </cell>
          <cell r="E3">
            <v>30</v>
          </cell>
          <cell r="F3">
            <v>20</v>
          </cell>
          <cell r="G3">
            <v>80</v>
          </cell>
          <cell r="H3">
            <v>39</v>
          </cell>
          <cell r="I3">
            <v>8</v>
          </cell>
          <cell r="J3">
            <v>330</v>
          </cell>
          <cell r="K3">
            <v>108</v>
          </cell>
          <cell r="L3">
            <v>33</v>
          </cell>
          <cell r="M3">
            <v>96.6</v>
          </cell>
          <cell r="N3">
            <v>380</v>
          </cell>
          <cell r="O3">
            <v>0.25</v>
          </cell>
        </row>
        <row r="4">
          <cell r="A4">
            <v>210003</v>
          </cell>
          <cell r="B4" t="str">
            <v>PRINCE GEORGE</v>
          </cell>
          <cell r="C4">
            <v>57</v>
          </cell>
          <cell r="D4">
            <v>190</v>
          </cell>
          <cell r="E4">
            <v>68</v>
          </cell>
          <cell r="F4">
            <v>19</v>
          </cell>
          <cell r="G4">
            <v>70</v>
          </cell>
          <cell r="H4">
            <v>48</v>
          </cell>
          <cell r="I4">
            <v>7</v>
          </cell>
          <cell r="J4">
            <v>310</v>
          </cell>
          <cell r="K4">
            <v>201</v>
          </cell>
          <cell r="L4">
            <v>31</v>
          </cell>
          <cell r="M4">
            <v>177.2</v>
          </cell>
          <cell r="N4">
            <v>356</v>
          </cell>
          <cell r="O4">
            <v>0.5</v>
          </cell>
        </row>
        <row r="5">
          <cell r="A5">
            <v>210004</v>
          </cell>
          <cell r="B5" t="str">
            <v>HOLY CROSS</v>
          </cell>
          <cell r="C5">
            <v>60</v>
          </cell>
          <cell r="D5">
            <v>200</v>
          </cell>
          <cell r="E5">
            <v>38</v>
          </cell>
          <cell r="F5">
            <v>20</v>
          </cell>
          <cell r="G5">
            <v>80</v>
          </cell>
          <cell r="H5">
            <v>9</v>
          </cell>
          <cell r="I5">
            <v>8</v>
          </cell>
          <cell r="J5">
            <v>320</v>
          </cell>
          <cell r="K5">
            <v>87</v>
          </cell>
          <cell r="L5">
            <v>32</v>
          </cell>
          <cell r="M5">
            <v>78.2</v>
          </cell>
          <cell r="N5">
            <v>376</v>
          </cell>
          <cell r="O5">
            <v>0.21</v>
          </cell>
        </row>
        <row r="6">
          <cell r="A6">
            <v>210005</v>
          </cell>
          <cell r="B6" t="str">
            <v>FREDERICK MEMORIAL</v>
          </cell>
          <cell r="C6">
            <v>60</v>
          </cell>
          <cell r="D6">
            <v>200</v>
          </cell>
          <cell r="E6">
            <v>65</v>
          </cell>
          <cell r="F6">
            <v>20</v>
          </cell>
          <cell r="G6">
            <v>80</v>
          </cell>
          <cell r="H6">
            <v>22</v>
          </cell>
          <cell r="I6">
            <v>8</v>
          </cell>
          <cell r="J6">
            <v>320</v>
          </cell>
          <cell r="K6">
            <v>143</v>
          </cell>
          <cell r="L6">
            <v>32</v>
          </cell>
          <cell r="M6">
            <v>135.4</v>
          </cell>
          <cell r="N6">
            <v>376</v>
          </cell>
          <cell r="O6">
            <v>0.36</v>
          </cell>
        </row>
        <row r="7">
          <cell r="A7">
            <v>210006</v>
          </cell>
          <cell r="B7" t="str">
            <v>HARFORD</v>
          </cell>
          <cell r="C7">
            <v>30</v>
          </cell>
          <cell r="D7">
            <v>160</v>
          </cell>
          <cell r="E7">
            <v>72</v>
          </cell>
          <cell r="F7">
            <v>16</v>
          </cell>
          <cell r="G7">
            <v>50</v>
          </cell>
          <cell r="H7">
            <v>16</v>
          </cell>
          <cell r="I7">
            <v>5</v>
          </cell>
          <cell r="J7">
            <v>90</v>
          </cell>
          <cell r="K7">
            <v>62</v>
          </cell>
          <cell r="L7">
            <v>9</v>
          </cell>
          <cell r="M7">
            <v>106.4</v>
          </cell>
          <cell r="N7">
            <v>226</v>
          </cell>
          <cell r="O7">
            <v>0.47</v>
          </cell>
        </row>
        <row r="8">
          <cell r="A8">
            <v>210008</v>
          </cell>
          <cell r="B8" t="str">
            <v>MERCY</v>
          </cell>
          <cell r="C8">
            <v>60</v>
          </cell>
          <cell r="D8">
            <v>200</v>
          </cell>
          <cell r="E8">
            <v>52</v>
          </cell>
          <cell r="F8">
            <v>20</v>
          </cell>
          <cell r="G8">
            <v>80</v>
          </cell>
          <cell r="H8">
            <v>35</v>
          </cell>
          <cell r="I8">
            <v>8</v>
          </cell>
          <cell r="J8">
            <v>320</v>
          </cell>
          <cell r="K8">
            <v>172</v>
          </cell>
          <cell r="L8">
            <v>32</v>
          </cell>
          <cell r="M8">
            <v>141.80000000000001</v>
          </cell>
          <cell r="N8">
            <v>376</v>
          </cell>
          <cell r="O8">
            <v>0.38</v>
          </cell>
        </row>
        <row r="9">
          <cell r="A9">
            <v>210009</v>
          </cell>
          <cell r="B9" t="str">
            <v>JOHNS HOPKINS</v>
          </cell>
          <cell r="C9">
            <v>61</v>
          </cell>
          <cell r="D9">
            <v>200</v>
          </cell>
          <cell r="E9">
            <v>38</v>
          </cell>
          <cell r="F9">
            <v>20</v>
          </cell>
          <cell r="G9">
            <v>80</v>
          </cell>
          <cell r="H9">
            <v>37</v>
          </cell>
          <cell r="I9">
            <v>8</v>
          </cell>
          <cell r="J9">
            <v>330</v>
          </cell>
          <cell r="K9">
            <v>81</v>
          </cell>
          <cell r="L9">
            <v>33</v>
          </cell>
          <cell r="M9">
            <v>92.6</v>
          </cell>
          <cell r="N9">
            <v>380</v>
          </cell>
          <cell r="O9">
            <v>0.24</v>
          </cell>
        </row>
        <row r="10">
          <cell r="A10">
            <v>210010</v>
          </cell>
          <cell r="B10" t="str">
            <v>DORCHESTER</v>
          </cell>
          <cell r="C10">
            <v>19</v>
          </cell>
          <cell r="D10">
            <v>110</v>
          </cell>
          <cell r="E10">
            <v>38</v>
          </cell>
          <cell r="F10">
            <v>11</v>
          </cell>
          <cell r="G10">
            <v>10</v>
          </cell>
          <cell r="H10">
            <v>0</v>
          </cell>
          <cell r="I10">
            <v>1</v>
          </cell>
          <cell r="J10">
            <v>70</v>
          </cell>
          <cell r="K10">
            <v>50</v>
          </cell>
          <cell r="L10">
            <v>7</v>
          </cell>
          <cell r="M10">
            <v>58</v>
          </cell>
          <cell r="N10">
            <v>144</v>
          </cell>
          <cell r="O10">
            <v>0.4</v>
          </cell>
        </row>
        <row r="11">
          <cell r="A11">
            <v>210011</v>
          </cell>
          <cell r="B11" t="str">
            <v>ST. AGNES</v>
          </cell>
          <cell r="C11">
            <v>60</v>
          </cell>
          <cell r="D11">
            <v>200</v>
          </cell>
          <cell r="E11">
            <v>56</v>
          </cell>
          <cell r="F11">
            <v>20</v>
          </cell>
          <cell r="G11">
            <v>80</v>
          </cell>
          <cell r="H11">
            <v>56</v>
          </cell>
          <cell r="I11">
            <v>8</v>
          </cell>
          <cell r="J11">
            <v>320</v>
          </cell>
          <cell r="K11">
            <v>109</v>
          </cell>
          <cell r="L11">
            <v>32</v>
          </cell>
          <cell r="M11">
            <v>133.19999999999999</v>
          </cell>
          <cell r="N11">
            <v>376</v>
          </cell>
          <cell r="O11">
            <v>0.35</v>
          </cell>
        </row>
        <row r="12">
          <cell r="A12">
            <v>210012</v>
          </cell>
          <cell r="B12" t="str">
            <v>SINAI</v>
          </cell>
          <cell r="C12">
            <v>61</v>
          </cell>
          <cell r="D12">
            <v>200</v>
          </cell>
          <cell r="E12">
            <v>71</v>
          </cell>
          <cell r="F12">
            <v>20</v>
          </cell>
          <cell r="G12">
            <v>80</v>
          </cell>
          <cell r="H12">
            <v>18</v>
          </cell>
          <cell r="I12">
            <v>8</v>
          </cell>
          <cell r="J12">
            <v>330</v>
          </cell>
          <cell r="K12">
            <v>107</v>
          </cell>
          <cell r="L12">
            <v>33</v>
          </cell>
          <cell r="M12">
            <v>124.6</v>
          </cell>
          <cell r="N12">
            <v>380</v>
          </cell>
          <cell r="O12">
            <v>0.33</v>
          </cell>
        </row>
        <row r="13">
          <cell r="A13">
            <v>210013</v>
          </cell>
          <cell r="B13" t="str">
            <v>BON SECOURS</v>
          </cell>
          <cell r="C13">
            <v>35</v>
          </cell>
          <cell r="D13">
            <v>150</v>
          </cell>
          <cell r="E13">
            <v>89</v>
          </cell>
          <cell r="F13">
            <v>15</v>
          </cell>
          <cell r="G13">
            <v>60</v>
          </cell>
          <cell r="H13">
            <v>47</v>
          </cell>
          <cell r="I13">
            <v>6</v>
          </cell>
          <cell r="J13">
            <v>140</v>
          </cell>
          <cell r="K13">
            <v>96</v>
          </cell>
          <cell r="L13">
            <v>14</v>
          </cell>
          <cell r="M13">
            <v>155.6</v>
          </cell>
          <cell r="N13">
            <v>242</v>
          </cell>
          <cell r="O13">
            <v>0.64</v>
          </cell>
        </row>
        <row r="14">
          <cell r="A14">
            <v>210015</v>
          </cell>
          <cell r="B14" t="str">
            <v>FRANKLIN SQUARE</v>
          </cell>
          <cell r="C14">
            <v>60</v>
          </cell>
          <cell r="D14">
            <v>200</v>
          </cell>
          <cell r="E14">
            <v>60</v>
          </cell>
          <cell r="F14">
            <v>20</v>
          </cell>
          <cell r="G14">
            <v>80</v>
          </cell>
          <cell r="H14">
            <v>33</v>
          </cell>
          <cell r="I14">
            <v>8</v>
          </cell>
          <cell r="J14">
            <v>320</v>
          </cell>
          <cell r="K14">
            <v>161</v>
          </cell>
          <cell r="L14">
            <v>32</v>
          </cell>
          <cell r="M14">
            <v>144.19999999999999</v>
          </cell>
          <cell r="N14">
            <v>376</v>
          </cell>
          <cell r="O14">
            <v>0.38</v>
          </cell>
        </row>
        <row r="15">
          <cell r="A15">
            <v>210016</v>
          </cell>
          <cell r="B15" t="str">
            <v>WASHINGTON ADVENTIST</v>
          </cell>
          <cell r="C15">
            <v>60</v>
          </cell>
          <cell r="D15">
            <v>190</v>
          </cell>
          <cell r="E15">
            <v>55</v>
          </cell>
          <cell r="F15">
            <v>19</v>
          </cell>
          <cell r="G15">
            <v>80</v>
          </cell>
          <cell r="H15">
            <v>15</v>
          </cell>
          <cell r="I15">
            <v>8</v>
          </cell>
          <cell r="J15">
            <v>330</v>
          </cell>
          <cell r="K15">
            <v>154</v>
          </cell>
          <cell r="L15">
            <v>33</v>
          </cell>
          <cell r="M15">
            <v>125.6</v>
          </cell>
          <cell r="N15">
            <v>370</v>
          </cell>
          <cell r="O15">
            <v>0.34</v>
          </cell>
        </row>
        <row r="16">
          <cell r="A16">
            <v>210017</v>
          </cell>
          <cell r="B16" t="str">
            <v>GARRETT COUNTY</v>
          </cell>
          <cell r="C16">
            <v>26</v>
          </cell>
          <cell r="D16">
            <v>130</v>
          </cell>
          <cell r="E16">
            <v>57</v>
          </cell>
          <cell r="F16">
            <v>13</v>
          </cell>
          <cell r="G16">
            <v>20</v>
          </cell>
          <cell r="H16">
            <v>4</v>
          </cell>
          <cell r="I16">
            <v>2</v>
          </cell>
          <cell r="J16">
            <v>110</v>
          </cell>
          <cell r="K16">
            <v>83</v>
          </cell>
          <cell r="L16">
            <v>11</v>
          </cell>
          <cell r="M16">
            <v>92.6</v>
          </cell>
          <cell r="N16">
            <v>186</v>
          </cell>
          <cell r="O16">
            <v>0.5</v>
          </cell>
        </row>
        <row r="17">
          <cell r="A17">
            <v>210018</v>
          </cell>
          <cell r="B17" t="str">
            <v>MONTGOMERY GENERAL</v>
          </cell>
          <cell r="C17">
            <v>53</v>
          </cell>
          <cell r="D17">
            <v>180</v>
          </cell>
          <cell r="E17">
            <v>62</v>
          </cell>
          <cell r="F17">
            <v>18</v>
          </cell>
          <cell r="G17">
            <v>70</v>
          </cell>
          <cell r="H17">
            <v>4</v>
          </cell>
          <cell r="I17">
            <v>7</v>
          </cell>
          <cell r="J17">
            <v>280</v>
          </cell>
          <cell r="K17">
            <v>153</v>
          </cell>
          <cell r="L17">
            <v>28</v>
          </cell>
          <cell r="M17">
            <v>125.6</v>
          </cell>
          <cell r="N17">
            <v>334</v>
          </cell>
          <cell r="O17">
            <v>0.38</v>
          </cell>
        </row>
        <row r="18">
          <cell r="A18">
            <v>210019</v>
          </cell>
          <cell r="B18" t="str">
            <v>PENINSULA REGIONAL</v>
          </cell>
          <cell r="C18">
            <v>61</v>
          </cell>
          <cell r="D18">
            <v>200</v>
          </cell>
          <cell r="E18">
            <v>36</v>
          </cell>
          <cell r="F18">
            <v>20</v>
          </cell>
          <cell r="G18">
            <v>80</v>
          </cell>
          <cell r="H18">
            <v>5</v>
          </cell>
          <cell r="I18">
            <v>8</v>
          </cell>
          <cell r="J18">
            <v>330</v>
          </cell>
          <cell r="K18">
            <v>87</v>
          </cell>
          <cell r="L18">
            <v>33</v>
          </cell>
          <cell r="M18">
            <v>73.8</v>
          </cell>
          <cell r="N18">
            <v>380</v>
          </cell>
          <cell r="O18">
            <v>0.19</v>
          </cell>
        </row>
        <row r="19">
          <cell r="A19">
            <v>210022</v>
          </cell>
          <cell r="B19" t="str">
            <v>SUBURBAN</v>
          </cell>
          <cell r="C19">
            <v>53</v>
          </cell>
          <cell r="D19">
            <v>200</v>
          </cell>
          <cell r="E19">
            <v>29</v>
          </cell>
          <cell r="F19">
            <v>20</v>
          </cell>
          <cell r="G19">
            <v>80</v>
          </cell>
          <cell r="H19">
            <v>20</v>
          </cell>
          <cell r="I19">
            <v>8</v>
          </cell>
          <cell r="J19">
            <v>250</v>
          </cell>
          <cell r="K19">
            <v>76</v>
          </cell>
          <cell r="L19">
            <v>25</v>
          </cell>
          <cell r="M19">
            <v>71.400000000000006</v>
          </cell>
          <cell r="N19">
            <v>348</v>
          </cell>
          <cell r="O19">
            <v>0.21</v>
          </cell>
        </row>
        <row r="20">
          <cell r="A20">
            <v>210023</v>
          </cell>
          <cell r="B20" t="str">
            <v>ANNE ARUNDEL</v>
          </cell>
          <cell r="C20">
            <v>60</v>
          </cell>
          <cell r="D20">
            <v>200</v>
          </cell>
          <cell r="E20">
            <v>57</v>
          </cell>
          <cell r="F20">
            <v>20</v>
          </cell>
          <cell r="G20">
            <v>80</v>
          </cell>
          <cell r="H20">
            <v>22</v>
          </cell>
          <cell r="I20">
            <v>8</v>
          </cell>
          <cell r="J20">
            <v>320</v>
          </cell>
          <cell r="K20">
            <v>96</v>
          </cell>
          <cell r="L20">
            <v>32</v>
          </cell>
          <cell r="M20">
            <v>108.6</v>
          </cell>
          <cell r="N20">
            <v>376</v>
          </cell>
          <cell r="O20">
            <v>0.28999999999999998</v>
          </cell>
        </row>
        <row r="21">
          <cell r="A21">
            <v>210024</v>
          </cell>
          <cell r="B21" t="str">
            <v>UNION MEMORIAL</v>
          </cell>
          <cell r="C21">
            <v>53</v>
          </cell>
          <cell r="D21">
            <v>200</v>
          </cell>
          <cell r="E21">
            <v>59</v>
          </cell>
          <cell r="F21">
            <v>20</v>
          </cell>
          <cell r="G21">
            <v>80</v>
          </cell>
          <cell r="H21">
            <v>20</v>
          </cell>
          <cell r="I21">
            <v>8</v>
          </cell>
          <cell r="J21">
            <v>250</v>
          </cell>
          <cell r="K21">
            <v>62</v>
          </cell>
          <cell r="L21">
            <v>25</v>
          </cell>
          <cell r="M21">
            <v>95.8</v>
          </cell>
          <cell r="N21">
            <v>348</v>
          </cell>
          <cell r="O21">
            <v>0.28000000000000003</v>
          </cell>
        </row>
        <row r="22">
          <cell r="A22">
            <v>210027</v>
          </cell>
          <cell r="B22" t="str">
            <v>WESTERN MARYLAND HEALTH SYSTEM</v>
          </cell>
          <cell r="C22">
            <v>60</v>
          </cell>
          <cell r="D22">
            <v>190</v>
          </cell>
          <cell r="E22">
            <v>65</v>
          </cell>
          <cell r="F22">
            <v>19</v>
          </cell>
          <cell r="G22">
            <v>80</v>
          </cell>
          <cell r="H22">
            <v>29</v>
          </cell>
          <cell r="I22">
            <v>8</v>
          </cell>
          <cell r="J22">
            <v>330</v>
          </cell>
          <cell r="K22">
            <v>141</v>
          </cell>
          <cell r="L22">
            <v>33</v>
          </cell>
          <cell r="M22">
            <v>138.80000000000001</v>
          </cell>
          <cell r="N22">
            <v>370</v>
          </cell>
          <cell r="O22">
            <v>0.38</v>
          </cell>
        </row>
        <row r="23">
          <cell r="A23">
            <v>210028</v>
          </cell>
          <cell r="B23" t="str">
            <v>ST. MARY</v>
          </cell>
          <cell r="C23">
            <v>49</v>
          </cell>
          <cell r="D23">
            <v>170</v>
          </cell>
          <cell r="E23">
            <v>104</v>
          </cell>
          <cell r="F23">
            <v>17</v>
          </cell>
          <cell r="G23">
            <v>70</v>
          </cell>
          <cell r="H23">
            <v>25</v>
          </cell>
          <cell r="I23">
            <v>7</v>
          </cell>
          <cell r="J23">
            <v>250</v>
          </cell>
          <cell r="K23">
            <v>135</v>
          </cell>
          <cell r="L23">
            <v>25</v>
          </cell>
          <cell r="M23">
            <v>173</v>
          </cell>
          <cell r="N23">
            <v>312</v>
          </cell>
          <cell r="O23">
            <v>0.55000000000000004</v>
          </cell>
        </row>
        <row r="24">
          <cell r="A24">
            <v>210029</v>
          </cell>
          <cell r="B24" t="str">
            <v>HOPKINS BAYVIEW MED CTR</v>
          </cell>
          <cell r="C24">
            <v>60</v>
          </cell>
          <cell r="D24">
            <v>200</v>
          </cell>
          <cell r="E24">
            <v>101</v>
          </cell>
          <cell r="F24">
            <v>20</v>
          </cell>
          <cell r="G24">
            <v>80</v>
          </cell>
          <cell r="H24">
            <v>62</v>
          </cell>
          <cell r="I24">
            <v>8</v>
          </cell>
          <cell r="J24">
            <v>320</v>
          </cell>
          <cell r="K24">
            <v>166</v>
          </cell>
          <cell r="L24">
            <v>32</v>
          </cell>
          <cell r="M24">
            <v>204.6</v>
          </cell>
          <cell r="N24">
            <v>376</v>
          </cell>
          <cell r="O24">
            <v>0.54</v>
          </cell>
        </row>
        <row r="25">
          <cell r="A25">
            <v>210030</v>
          </cell>
          <cell r="B25" t="str">
            <v>CHESTERTOWN</v>
          </cell>
          <cell r="C25">
            <v>24</v>
          </cell>
          <cell r="D25">
            <v>140</v>
          </cell>
          <cell r="E25">
            <v>117</v>
          </cell>
          <cell r="F25">
            <v>14</v>
          </cell>
          <cell r="G25">
            <v>20</v>
          </cell>
          <cell r="H25">
            <v>16</v>
          </cell>
          <cell r="I25">
            <v>2</v>
          </cell>
          <cell r="J25">
            <v>80</v>
          </cell>
          <cell r="K25">
            <v>57</v>
          </cell>
          <cell r="L25">
            <v>8</v>
          </cell>
          <cell r="M25">
            <v>149.4</v>
          </cell>
          <cell r="N25">
            <v>184</v>
          </cell>
          <cell r="O25">
            <v>0.81</v>
          </cell>
        </row>
        <row r="26">
          <cell r="A26">
            <v>210032</v>
          </cell>
          <cell r="B26" t="str">
            <v>UNION HOSPITAL  OF CECIL COUNT</v>
          </cell>
          <cell r="C26">
            <v>48</v>
          </cell>
          <cell r="D26">
            <v>180</v>
          </cell>
          <cell r="E26">
            <v>90</v>
          </cell>
          <cell r="F26">
            <v>18</v>
          </cell>
          <cell r="G26">
            <v>70</v>
          </cell>
          <cell r="H26">
            <v>34</v>
          </cell>
          <cell r="I26">
            <v>7</v>
          </cell>
          <cell r="J26">
            <v>230</v>
          </cell>
          <cell r="K26">
            <v>109</v>
          </cell>
          <cell r="L26">
            <v>23</v>
          </cell>
          <cell r="M26">
            <v>154</v>
          </cell>
          <cell r="N26">
            <v>314</v>
          </cell>
          <cell r="O26">
            <v>0.49</v>
          </cell>
        </row>
        <row r="27">
          <cell r="A27">
            <v>210033</v>
          </cell>
          <cell r="B27" t="str">
            <v>CARROLL COUNTY</v>
          </cell>
          <cell r="C27">
            <v>60</v>
          </cell>
          <cell r="D27">
            <v>200</v>
          </cell>
          <cell r="E27">
            <v>56</v>
          </cell>
          <cell r="F27">
            <v>20</v>
          </cell>
          <cell r="G27">
            <v>80</v>
          </cell>
          <cell r="H27">
            <v>8</v>
          </cell>
          <cell r="I27">
            <v>8</v>
          </cell>
          <cell r="J27">
            <v>320</v>
          </cell>
          <cell r="K27">
            <v>119</v>
          </cell>
          <cell r="L27">
            <v>32</v>
          </cell>
          <cell r="M27">
            <v>108.4</v>
          </cell>
          <cell r="N27">
            <v>376</v>
          </cell>
          <cell r="O27">
            <v>0.28999999999999998</v>
          </cell>
        </row>
        <row r="28">
          <cell r="A28">
            <v>210034</v>
          </cell>
          <cell r="B28" t="str">
            <v>HARBOR</v>
          </cell>
          <cell r="C28">
            <v>55</v>
          </cell>
          <cell r="D28">
            <v>180</v>
          </cell>
          <cell r="E28">
            <v>80</v>
          </cell>
          <cell r="F28">
            <v>18</v>
          </cell>
          <cell r="G28">
            <v>70</v>
          </cell>
          <cell r="H28">
            <v>4</v>
          </cell>
          <cell r="I28">
            <v>7</v>
          </cell>
          <cell r="J28">
            <v>300</v>
          </cell>
          <cell r="K28">
            <v>91</v>
          </cell>
          <cell r="L28">
            <v>30</v>
          </cell>
          <cell r="M28">
            <v>118.8</v>
          </cell>
          <cell r="N28">
            <v>342</v>
          </cell>
          <cell r="O28">
            <v>0.35</v>
          </cell>
        </row>
        <row r="29">
          <cell r="A29">
            <v>210035</v>
          </cell>
          <cell r="B29" t="str">
            <v>CHARLES REGIONAL</v>
          </cell>
          <cell r="C29">
            <v>52</v>
          </cell>
          <cell r="D29">
            <v>180</v>
          </cell>
          <cell r="E29">
            <v>107</v>
          </cell>
          <cell r="F29">
            <v>18</v>
          </cell>
          <cell r="G29">
            <v>70</v>
          </cell>
          <cell r="H29">
            <v>50</v>
          </cell>
          <cell r="I29">
            <v>7</v>
          </cell>
          <cell r="J29">
            <v>270</v>
          </cell>
          <cell r="K29">
            <v>142</v>
          </cell>
          <cell r="L29">
            <v>27</v>
          </cell>
          <cell r="M29">
            <v>193.8</v>
          </cell>
          <cell r="N29">
            <v>330</v>
          </cell>
          <cell r="O29">
            <v>0.59</v>
          </cell>
        </row>
        <row r="30">
          <cell r="A30">
            <v>210037</v>
          </cell>
          <cell r="B30" t="str">
            <v>EASTON</v>
          </cell>
          <cell r="C30">
            <v>53</v>
          </cell>
          <cell r="D30">
            <v>180</v>
          </cell>
          <cell r="E30">
            <v>87</v>
          </cell>
          <cell r="F30">
            <v>18</v>
          </cell>
          <cell r="G30">
            <v>60</v>
          </cell>
          <cell r="H30">
            <v>17</v>
          </cell>
          <cell r="I30">
            <v>6</v>
          </cell>
          <cell r="J30">
            <v>290</v>
          </cell>
          <cell r="K30">
            <v>134</v>
          </cell>
          <cell r="L30">
            <v>29</v>
          </cell>
          <cell r="M30">
            <v>150.80000000000001</v>
          </cell>
          <cell r="N30">
            <v>332</v>
          </cell>
          <cell r="O30">
            <v>0.45</v>
          </cell>
        </row>
        <row r="31">
          <cell r="A31">
            <v>210038</v>
          </cell>
          <cell r="B31" t="str">
            <v>UMMC MIDTOWN</v>
          </cell>
          <cell r="C31">
            <v>45</v>
          </cell>
          <cell r="D31">
            <v>190</v>
          </cell>
          <cell r="E31">
            <v>69</v>
          </cell>
          <cell r="F31">
            <v>19</v>
          </cell>
          <cell r="G31">
            <v>70</v>
          </cell>
          <cell r="H31">
            <v>32</v>
          </cell>
          <cell r="I31">
            <v>7</v>
          </cell>
          <cell r="J31">
            <v>190</v>
          </cell>
          <cell r="K31">
            <v>119</v>
          </cell>
          <cell r="L31">
            <v>19</v>
          </cell>
          <cell r="M31">
            <v>135.80000000000001</v>
          </cell>
          <cell r="N31">
            <v>308</v>
          </cell>
          <cell r="O31">
            <v>0.44</v>
          </cell>
        </row>
        <row r="32">
          <cell r="A32">
            <v>210039</v>
          </cell>
          <cell r="B32" t="str">
            <v>CALVERT</v>
          </cell>
          <cell r="C32">
            <v>41</v>
          </cell>
          <cell r="D32">
            <v>160</v>
          </cell>
          <cell r="E32">
            <v>62</v>
          </cell>
          <cell r="F32">
            <v>16</v>
          </cell>
          <cell r="G32">
            <v>50</v>
          </cell>
          <cell r="H32">
            <v>22</v>
          </cell>
          <cell r="I32">
            <v>5</v>
          </cell>
          <cell r="J32">
            <v>200</v>
          </cell>
          <cell r="K32">
            <v>130</v>
          </cell>
          <cell r="L32">
            <v>20</v>
          </cell>
          <cell r="M32">
            <v>127.2</v>
          </cell>
          <cell r="N32">
            <v>270</v>
          </cell>
          <cell r="O32">
            <v>0.47</v>
          </cell>
        </row>
        <row r="33">
          <cell r="A33">
            <v>210040</v>
          </cell>
          <cell r="B33" t="str">
            <v>NORTHWEST</v>
          </cell>
          <cell r="C33">
            <v>50</v>
          </cell>
          <cell r="D33">
            <v>190</v>
          </cell>
          <cell r="E33">
            <v>43</v>
          </cell>
          <cell r="F33">
            <v>19</v>
          </cell>
          <cell r="G33">
            <v>80</v>
          </cell>
          <cell r="H33">
            <v>16</v>
          </cell>
          <cell r="I33">
            <v>8</v>
          </cell>
          <cell r="J33">
            <v>230</v>
          </cell>
          <cell r="K33">
            <v>142</v>
          </cell>
          <cell r="L33">
            <v>23</v>
          </cell>
          <cell r="M33">
            <v>109.4</v>
          </cell>
          <cell r="N33">
            <v>330</v>
          </cell>
          <cell r="O33">
            <v>0.33</v>
          </cell>
        </row>
        <row r="34">
          <cell r="A34">
            <v>210043</v>
          </cell>
          <cell r="B34" t="str">
            <v>BALTIMORE WASHINGTON MEDICAL CENTER</v>
          </cell>
          <cell r="C34">
            <v>60</v>
          </cell>
          <cell r="D34">
            <v>200</v>
          </cell>
          <cell r="E34">
            <v>53</v>
          </cell>
          <cell r="F34">
            <v>20</v>
          </cell>
          <cell r="G34">
            <v>80</v>
          </cell>
          <cell r="H34">
            <v>19</v>
          </cell>
          <cell r="I34">
            <v>8</v>
          </cell>
          <cell r="J34">
            <v>320</v>
          </cell>
          <cell r="K34">
            <v>119</v>
          </cell>
          <cell r="L34">
            <v>32</v>
          </cell>
          <cell r="M34">
            <v>112</v>
          </cell>
          <cell r="N34">
            <v>376</v>
          </cell>
          <cell r="O34">
            <v>0.3</v>
          </cell>
        </row>
        <row r="35">
          <cell r="A35">
            <v>210044</v>
          </cell>
          <cell r="B35" t="str">
            <v>G.B.M.C.</v>
          </cell>
          <cell r="C35">
            <v>60</v>
          </cell>
          <cell r="D35">
            <v>200</v>
          </cell>
          <cell r="E35">
            <v>48</v>
          </cell>
          <cell r="F35">
            <v>20</v>
          </cell>
          <cell r="G35">
            <v>80</v>
          </cell>
          <cell r="H35">
            <v>5</v>
          </cell>
          <cell r="I35">
            <v>8</v>
          </cell>
          <cell r="J35">
            <v>320</v>
          </cell>
          <cell r="K35">
            <v>110</v>
          </cell>
          <cell r="L35">
            <v>32</v>
          </cell>
          <cell r="M35">
            <v>95</v>
          </cell>
          <cell r="N35">
            <v>376</v>
          </cell>
          <cell r="O35">
            <v>0.25</v>
          </cell>
        </row>
        <row r="36">
          <cell r="A36">
            <v>210045</v>
          </cell>
          <cell r="B36" t="str">
            <v>MCCREADY</v>
          </cell>
          <cell r="C36">
            <v>5</v>
          </cell>
          <cell r="D36">
            <v>10</v>
          </cell>
          <cell r="E36">
            <v>10</v>
          </cell>
          <cell r="F36">
            <v>1</v>
          </cell>
          <cell r="G36">
            <v>0</v>
          </cell>
          <cell r="H36">
            <v>0</v>
          </cell>
          <cell r="I36" t="str">
            <v>.</v>
          </cell>
          <cell r="J36">
            <v>40</v>
          </cell>
          <cell r="K36">
            <v>40</v>
          </cell>
          <cell r="L36">
            <v>4</v>
          </cell>
          <cell r="M36">
            <v>26</v>
          </cell>
          <cell r="N36">
            <v>26</v>
          </cell>
          <cell r="O36">
            <v>1</v>
          </cell>
        </row>
        <row r="37">
          <cell r="A37">
            <v>210048</v>
          </cell>
          <cell r="B37" t="str">
            <v>HOWARD COUNTY</v>
          </cell>
          <cell r="C37">
            <v>60</v>
          </cell>
          <cell r="D37">
            <v>200</v>
          </cell>
          <cell r="E37">
            <v>43</v>
          </cell>
          <cell r="F37">
            <v>20</v>
          </cell>
          <cell r="G37">
            <v>80</v>
          </cell>
          <cell r="H37">
            <v>28</v>
          </cell>
          <cell r="I37">
            <v>8</v>
          </cell>
          <cell r="J37">
            <v>320</v>
          </cell>
          <cell r="K37">
            <v>80</v>
          </cell>
          <cell r="L37">
            <v>32</v>
          </cell>
          <cell r="M37">
            <v>91.8</v>
          </cell>
          <cell r="N37">
            <v>376</v>
          </cell>
          <cell r="O37">
            <v>0.24</v>
          </cell>
        </row>
        <row r="38">
          <cell r="A38">
            <v>210049</v>
          </cell>
          <cell r="B38" t="str">
            <v>UPPER CHESAPEAKE HEALTH</v>
          </cell>
          <cell r="C38">
            <v>60</v>
          </cell>
          <cell r="D38">
            <v>200</v>
          </cell>
          <cell r="E38">
            <v>86</v>
          </cell>
          <cell r="F38">
            <v>20</v>
          </cell>
          <cell r="G38">
            <v>80</v>
          </cell>
          <cell r="H38">
            <v>14</v>
          </cell>
          <cell r="I38">
            <v>8</v>
          </cell>
          <cell r="J38">
            <v>320</v>
          </cell>
          <cell r="K38">
            <v>77</v>
          </cell>
          <cell r="L38">
            <v>32</v>
          </cell>
          <cell r="M38">
            <v>125.2</v>
          </cell>
          <cell r="N38">
            <v>376</v>
          </cell>
          <cell r="O38">
            <v>0.33</v>
          </cell>
        </row>
        <row r="39">
          <cell r="A39">
            <v>210051</v>
          </cell>
          <cell r="B39" t="str">
            <v>DOCTORS COMMUNITY</v>
          </cell>
          <cell r="C39">
            <v>51</v>
          </cell>
          <cell r="D39">
            <v>190</v>
          </cell>
          <cell r="E39">
            <v>31</v>
          </cell>
          <cell r="F39">
            <v>19</v>
          </cell>
          <cell r="G39">
            <v>80</v>
          </cell>
          <cell r="H39">
            <v>33</v>
          </cell>
          <cell r="I39">
            <v>8</v>
          </cell>
          <cell r="J39">
            <v>240</v>
          </cell>
          <cell r="K39">
            <v>138</v>
          </cell>
          <cell r="L39">
            <v>24</v>
          </cell>
          <cell r="M39">
            <v>106</v>
          </cell>
          <cell r="N39">
            <v>334</v>
          </cell>
          <cell r="O39">
            <v>0.32</v>
          </cell>
        </row>
        <row r="40">
          <cell r="A40">
            <v>210055</v>
          </cell>
          <cell r="B40" t="str">
            <v>LAUREL REGIONAL</v>
          </cell>
          <cell r="C40">
            <v>45</v>
          </cell>
          <cell r="D40">
            <v>160</v>
          </cell>
          <cell r="E40">
            <v>52</v>
          </cell>
          <cell r="F40">
            <v>16</v>
          </cell>
          <cell r="G40">
            <v>60</v>
          </cell>
          <cell r="H40">
            <v>16</v>
          </cell>
          <cell r="I40">
            <v>6</v>
          </cell>
          <cell r="J40">
            <v>230</v>
          </cell>
          <cell r="K40">
            <v>128</v>
          </cell>
          <cell r="L40">
            <v>23</v>
          </cell>
          <cell r="M40">
            <v>112.8</v>
          </cell>
          <cell r="N40">
            <v>288</v>
          </cell>
          <cell r="O40">
            <v>0.39</v>
          </cell>
        </row>
        <row r="41">
          <cell r="A41">
            <v>210056</v>
          </cell>
          <cell r="B41" t="str">
            <v>GOOD SAMARITAN</v>
          </cell>
          <cell r="C41">
            <v>51</v>
          </cell>
          <cell r="D41">
            <v>190</v>
          </cell>
          <cell r="E41">
            <v>100</v>
          </cell>
          <cell r="F41">
            <v>19</v>
          </cell>
          <cell r="G41">
            <v>80</v>
          </cell>
          <cell r="H41">
            <v>34</v>
          </cell>
          <cell r="I41">
            <v>8</v>
          </cell>
          <cell r="J41">
            <v>240</v>
          </cell>
          <cell r="K41">
            <v>129</v>
          </cell>
          <cell r="L41">
            <v>24</v>
          </cell>
          <cell r="M41">
            <v>172</v>
          </cell>
          <cell r="N41">
            <v>334</v>
          </cell>
          <cell r="O41">
            <v>0.51</v>
          </cell>
        </row>
        <row r="42">
          <cell r="A42">
            <v>210057</v>
          </cell>
          <cell r="B42" t="str">
            <v>SHADY GROVE</v>
          </cell>
          <cell r="C42">
            <v>60</v>
          </cell>
          <cell r="D42">
            <v>200</v>
          </cell>
          <cell r="E42">
            <v>73</v>
          </cell>
          <cell r="F42">
            <v>20</v>
          </cell>
          <cell r="G42">
            <v>80</v>
          </cell>
          <cell r="H42">
            <v>40</v>
          </cell>
          <cell r="I42">
            <v>8</v>
          </cell>
          <cell r="J42">
            <v>320</v>
          </cell>
          <cell r="K42">
            <v>156</v>
          </cell>
          <cell r="L42">
            <v>32</v>
          </cell>
          <cell r="M42">
            <v>159.4</v>
          </cell>
          <cell r="N42">
            <v>376</v>
          </cell>
          <cell r="O42">
            <v>0.42</v>
          </cell>
        </row>
        <row r="43">
          <cell r="A43">
            <v>210058</v>
          </cell>
          <cell r="B43" t="str">
            <v>REHAB &amp; ORTHO</v>
          </cell>
          <cell r="C43">
            <v>31</v>
          </cell>
          <cell r="D43">
            <v>130</v>
          </cell>
          <cell r="E43">
            <v>54</v>
          </cell>
          <cell r="F43">
            <v>13</v>
          </cell>
          <cell r="G43">
            <v>60</v>
          </cell>
          <cell r="H43">
            <v>39</v>
          </cell>
          <cell r="I43">
            <v>6</v>
          </cell>
          <cell r="J43">
            <v>120</v>
          </cell>
          <cell r="K43">
            <v>60</v>
          </cell>
          <cell r="L43">
            <v>12</v>
          </cell>
          <cell r="M43">
            <v>101.4</v>
          </cell>
          <cell r="N43">
            <v>214</v>
          </cell>
          <cell r="O43">
            <v>0.47</v>
          </cell>
        </row>
        <row r="44">
          <cell r="A44">
            <v>210060</v>
          </cell>
          <cell r="B44" t="str">
            <v>FT. WASHINGTON</v>
          </cell>
          <cell r="C44">
            <v>21</v>
          </cell>
          <cell r="D44">
            <v>130</v>
          </cell>
          <cell r="E44">
            <v>59</v>
          </cell>
          <cell r="F44">
            <v>13</v>
          </cell>
          <cell r="G44">
            <v>10</v>
          </cell>
          <cell r="H44">
            <v>10</v>
          </cell>
          <cell r="I44">
            <v>1</v>
          </cell>
          <cell r="J44">
            <v>70</v>
          </cell>
          <cell r="K44">
            <v>63</v>
          </cell>
          <cell r="L44">
            <v>7</v>
          </cell>
          <cell r="M44">
            <v>90.2</v>
          </cell>
          <cell r="N44">
            <v>164</v>
          </cell>
          <cell r="O44">
            <v>0.55000000000000004</v>
          </cell>
        </row>
        <row r="45">
          <cell r="A45">
            <v>210061</v>
          </cell>
          <cell r="B45" t="str">
            <v>ATLANTIC GENERAL</v>
          </cell>
          <cell r="C45">
            <v>34</v>
          </cell>
          <cell r="D45">
            <v>160</v>
          </cell>
          <cell r="E45">
            <v>82</v>
          </cell>
          <cell r="F45">
            <v>16</v>
          </cell>
          <cell r="G45">
            <v>50</v>
          </cell>
          <cell r="H45">
            <v>24</v>
          </cell>
          <cell r="I45">
            <v>5</v>
          </cell>
          <cell r="J45">
            <v>130</v>
          </cell>
          <cell r="K45">
            <v>109</v>
          </cell>
          <cell r="L45">
            <v>13</v>
          </cell>
          <cell r="M45">
            <v>140</v>
          </cell>
          <cell r="N45">
            <v>242</v>
          </cell>
          <cell r="O45">
            <v>0.57999999999999996</v>
          </cell>
        </row>
        <row r="46">
          <cell r="A46">
            <v>210062</v>
          </cell>
          <cell r="B46" t="str">
            <v>SOUTHERN MARYLAND</v>
          </cell>
          <cell r="C46">
            <v>60</v>
          </cell>
          <cell r="D46">
            <v>200</v>
          </cell>
          <cell r="E46">
            <v>32</v>
          </cell>
          <cell r="F46">
            <v>20</v>
          </cell>
          <cell r="G46">
            <v>80</v>
          </cell>
          <cell r="H46">
            <v>23</v>
          </cell>
          <cell r="I46">
            <v>8</v>
          </cell>
          <cell r="J46">
            <v>320</v>
          </cell>
          <cell r="K46">
            <v>96</v>
          </cell>
          <cell r="L46">
            <v>32</v>
          </cell>
          <cell r="M46">
            <v>84.2</v>
          </cell>
          <cell r="N46">
            <v>376</v>
          </cell>
          <cell r="O46">
            <v>0.22</v>
          </cell>
        </row>
        <row r="47">
          <cell r="A47">
            <v>210063</v>
          </cell>
          <cell r="B47" t="str">
            <v>UM ST. JOSEPH</v>
          </cell>
          <cell r="C47">
            <v>61</v>
          </cell>
          <cell r="D47">
            <v>200</v>
          </cell>
          <cell r="E47">
            <v>68</v>
          </cell>
          <cell r="F47">
            <v>20</v>
          </cell>
          <cell r="G47">
            <v>80</v>
          </cell>
          <cell r="H47">
            <v>15</v>
          </cell>
          <cell r="I47">
            <v>8</v>
          </cell>
          <cell r="J47">
            <v>330</v>
          </cell>
          <cell r="K47">
            <v>128</v>
          </cell>
          <cell r="L47">
            <v>33</v>
          </cell>
          <cell r="M47">
            <v>128.19999999999999</v>
          </cell>
          <cell r="N47">
            <v>380</v>
          </cell>
          <cell r="O47">
            <v>0.34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pane xSplit="3" ySplit="2" topLeftCell="D3" activePane="bottomRight" state="frozen"/>
      <selection activeCell="B4" sqref="B4"/>
      <selection pane="topRight" activeCell="B4" sqref="B4"/>
      <selection pane="bottomLeft" activeCell="B4" sqref="B4"/>
      <selection pane="bottomRight" activeCell="D4" sqref="D4:E49"/>
    </sheetView>
  </sheetViews>
  <sheetFormatPr defaultColWidth="9.109375" defaultRowHeight="15.6"/>
  <cols>
    <col min="1" max="1" width="12.44140625" style="22" customWidth="1"/>
    <col min="2" max="2" width="33.88671875" style="22" customWidth="1"/>
    <col min="3" max="3" width="18.33203125" style="22" bestFit="1" customWidth="1"/>
    <col min="4" max="5" width="18.33203125" style="22" customWidth="1"/>
    <col min="6" max="6" width="19.44140625" style="17" customWidth="1"/>
    <col min="7" max="7" width="19.88671875" style="22" customWidth="1"/>
    <col min="8" max="8" width="19.88671875" style="37" customWidth="1"/>
    <col min="9" max="9" width="26.109375" style="22" customWidth="1"/>
    <col min="10" max="16384" width="9.109375" style="22"/>
  </cols>
  <sheetData>
    <row r="1" spans="1:8" ht="17.399999999999999">
      <c r="A1" s="108" t="s">
        <v>149</v>
      </c>
    </row>
    <row r="2" spans="1:8" s="16" customFormat="1" ht="55.2">
      <c r="A2" s="92" t="s">
        <v>9</v>
      </c>
      <c r="B2" s="93" t="s">
        <v>10</v>
      </c>
      <c r="C2" s="93" t="s">
        <v>11</v>
      </c>
      <c r="D2" s="125" t="s">
        <v>154</v>
      </c>
      <c r="E2" s="94" t="s">
        <v>155</v>
      </c>
      <c r="F2" s="94" t="s">
        <v>146</v>
      </c>
      <c r="G2" s="94" t="s">
        <v>12</v>
      </c>
      <c r="H2" s="126" t="s">
        <v>13</v>
      </c>
    </row>
    <row r="3" spans="1:8" s="17" customFormat="1" ht="16.2" customHeight="1">
      <c r="A3" s="95"/>
      <c r="B3" s="96" t="s">
        <v>15</v>
      </c>
      <c r="C3" s="96"/>
      <c r="D3" s="127"/>
      <c r="E3" s="97"/>
      <c r="F3" s="97"/>
      <c r="G3" s="98">
        <f>'[1]1.MHAC Scaling'!$D$4</f>
        <v>-0.01</v>
      </c>
      <c r="H3" s="128" t="s">
        <v>16</v>
      </c>
    </row>
    <row r="4" spans="1:8">
      <c r="A4" s="18">
        <v>210016</v>
      </c>
      <c r="B4" s="18" t="s">
        <v>23</v>
      </c>
      <c r="C4" s="19">
        <f>VLOOKUP(A4,'[1]Source Revenue'!$A$2:$E$47,5,0)</f>
        <v>161698669.47905135</v>
      </c>
      <c r="D4" s="124">
        <f>VLOOKUP(A4,'[3]FINAL HOSPITAL SCORES'!$A$1:$O$47,15,FALSE)</f>
        <v>0.34</v>
      </c>
      <c r="E4" s="132">
        <f>F4/D4-1</f>
        <v>2.9411764705882248E-2</v>
      </c>
      <c r="F4" s="129">
        <v>0.35</v>
      </c>
      <c r="G4" s="20">
        <v>-2.5000000000000005E-3</v>
      </c>
      <c r="H4" s="21">
        <v>-404246.67369762843</v>
      </c>
    </row>
    <row r="5" spans="1:8" ht="15">
      <c r="A5" s="18">
        <v>210003</v>
      </c>
      <c r="B5" s="18" t="s">
        <v>30</v>
      </c>
      <c r="C5" s="19">
        <f>VLOOKUP(A5,'[1]Source Revenue'!$A$2:$E$47,5,0)</f>
        <v>177243165.22063905</v>
      </c>
      <c r="D5" s="124">
        <f>VLOOKUP(A5,'[3]FINAL HOSPITAL SCORES'!$A$1:$O$47,15,FALSE)</f>
        <v>0.5</v>
      </c>
      <c r="E5" s="132">
        <f t="shared" ref="E5:E49" si="0">F5/D5-1</f>
        <v>-0.26</v>
      </c>
      <c r="F5" s="130">
        <v>0.37</v>
      </c>
      <c r="G5" s="20">
        <v>-1.666666666666667E-3</v>
      </c>
      <c r="H5" s="21">
        <v>-295405.27536773181</v>
      </c>
    </row>
    <row r="6" spans="1:8" ht="15">
      <c r="A6" s="18">
        <v>210062</v>
      </c>
      <c r="B6" s="18" t="s">
        <v>27</v>
      </c>
      <c r="C6" s="19">
        <f>VLOOKUP(A6,'[1]Source Revenue'!$A$2:$E$47,5,0)</f>
        <v>163208213.46317798</v>
      </c>
      <c r="D6" s="124">
        <f>VLOOKUP(A6,'[3]FINAL HOSPITAL SCORES'!$A$1:$O$47,15,FALSE)</f>
        <v>0.22</v>
      </c>
      <c r="E6" s="132">
        <f t="shared" si="0"/>
        <v>0.68181818181818188</v>
      </c>
      <c r="F6" s="130">
        <v>0.37</v>
      </c>
      <c r="G6" s="20">
        <v>-1.666666666666667E-3</v>
      </c>
      <c r="H6" s="21">
        <v>-272013.68910529668</v>
      </c>
    </row>
    <row r="7" spans="1:8" ht="15">
      <c r="A7" s="18">
        <v>210009</v>
      </c>
      <c r="B7" s="18" t="s">
        <v>147</v>
      </c>
      <c r="C7" s="19">
        <f>VLOOKUP(A7,'[1]Source Revenue'!$A$2:$E$47,5,0)</f>
        <v>1292515919.3162181</v>
      </c>
      <c r="D7" s="124">
        <f>VLOOKUP(A7,'[3]FINAL HOSPITAL SCORES'!$A$1:$O$47,15,FALSE)</f>
        <v>0.24</v>
      </c>
      <c r="E7" s="132">
        <f t="shared" si="0"/>
        <v>0.62500000000000022</v>
      </c>
      <c r="F7" s="130">
        <v>0.39</v>
      </c>
      <c r="G7" s="20">
        <v>-8.3333333333333176E-4</v>
      </c>
      <c r="H7" s="21">
        <v>-1077096.5994301797</v>
      </c>
    </row>
    <row r="8" spans="1:8" ht="15">
      <c r="A8" s="18">
        <v>210037</v>
      </c>
      <c r="B8" s="18" t="s">
        <v>29</v>
      </c>
      <c r="C8" s="19">
        <f>VLOOKUP(A8,'[1]Source Revenue'!$A$2:$E$47,5,0)</f>
        <v>94828131.850859523</v>
      </c>
      <c r="D8" s="124">
        <f>VLOOKUP(A8,'[3]FINAL HOSPITAL SCORES'!$A$1:$O$47,15,FALSE)</f>
        <v>0.45</v>
      </c>
      <c r="E8" s="132">
        <f t="shared" si="0"/>
        <v>-6.6666666666666763E-2</v>
      </c>
      <c r="F8" s="130">
        <v>0.42</v>
      </c>
      <c r="G8" s="20">
        <v>0</v>
      </c>
      <c r="H8" s="21">
        <v>0</v>
      </c>
    </row>
    <row r="9" spans="1:8" ht="30">
      <c r="A9" s="18">
        <v>210027</v>
      </c>
      <c r="B9" s="18" t="s">
        <v>24</v>
      </c>
      <c r="C9" s="19">
        <f>VLOOKUP(A9,'[1]Source Revenue'!$A$2:$E$47,5,0)</f>
        <v>184484265.97300443</v>
      </c>
      <c r="D9" s="124">
        <f>VLOOKUP(A9,'[3]FINAL HOSPITAL SCORES'!$A$1:$O$47,15,FALSE)</f>
        <v>0.38</v>
      </c>
      <c r="E9" s="132">
        <f t="shared" si="0"/>
        <v>0.13157894736842102</v>
      </c>
      <c r="F9" s="130">
        <v>0.43</v>
      </c>
      <c r="G9" s="20">
        <v>0</v>
      </c>
      <c r="H9" s="21">
        <v>0</v>
      </c>
    </row>
    <row r="10" spans="1:8" ht="15">
      <c r="A10" s="18">
        <v>210044</v>
      </c>
      <c r="B10" s="18" t="s">
        <v>21</v>
      </c>
      <c r="C10" s="19">
        <f>VLOOKUP(A10,'[1]Source Revenue'!$A$2:$E$47,5,0)</f>
        <v>201533345.32362995</v>
      </c>
      <c r="D10" s="124">
        <f>VLOOKUP(A10,'[3]FINAL HOSPITAL SCORES'!$A$1:$O$47,15,FALSE)</f>
        <v>0.25</v>
      </c>
      <c r="E10" s="132">
        <f t="shared" si="0"/>
        <v>0.72</v>
      </c>
      <c r="F10" s="130">
        <v>0.43</v>
      </c>
      <c r="G10" s="20">
        <v>0</v>
      </c>
      <c r="H10" s="21">
        <v>0</v>
      </c>
    </row>
    <row r="11" spans="1:8" ht="15">
      <c r="A11" s="18">
        <v>210001</v>
      </c>
      <c r="B11" s="18" t="s">
        <v>25</v>
      </c>
      <c r="C11" s="19">
        <f>VLOOKUP(A11,'[1]Source Revenue'!$A$2:$E$47,5,0)</f>
        <v>187434496.6631088</v>
      </c>
      <c r="D11" s="124">
        <f>VLOOKUP(A11,'[3]FINAL HOSPITAL SCORES'!$A$1:$O$47,15,FALSE)</f>
        <v>0.36</v>
      </c>
      <c r="E11" s="132">
        <f t="shared" si="0"/>
        <v>0.22222222222222232</v>
      </c>
      <c r="F11" s="130">
        <v>0.44</v>
      </c>
      <c r="G11" s="20">
        <v>0</v>
      </c>
      <c r="H11" s="21">
        <v>0</v>
      </c>
    </row>
    <row r="12" spans="1:8" ht="15">
      <c r="A12" s="18">
        <v>210051</v>
      </c>
      <c r="B12" s="18" t="s">
        <v>18</v>
      </c>
      <c r="C12" s="19">
        <f>VLOOKUP(A12,'[1]Source Revenue'!$A$2:$E$47,5,0)</f>
        <v>136225390.68992713</v>
      </c>
      <c r="D12" s="124">
        <f>VLOOKUP(A12,'[3]FINAL HOSPITAL SCORES'!$A$1:$O$47,15,FALSE)</f>
        <v>0.32</v>
      </c>
      <c r="E12" s="132">
        <f t="shared" si="0"/>
        <v>0.375</v>
      </c>
      <c r="F12" s="130">
        <v>0.44</v>
      </c>
      <c r="G12" s="20">
        <v>0</v>
      </c>
      <c r="H12" s="21">
        <v>0</v>
      </c>
    </row>
    <row r="13" spans="1:8" ht="15">
      <c r="A13" s="18">
        <v>210055</v>
      </c>
      <c r="B13" s="18" t="s">
        <v>50</v>
      </c>
      <c r="C13" s="19">
        <f>VLOOKUP(A13,'[1]Source Revenue'!$A$2:$E$47,5,0)</f>
        <v>77501975.342135206</v>
      </c>
      <c r="D13" s="124">
        <f>VLOOKUP(A13,'[3]FINAL HOSPITAL SCORES'!$A$1:$O$47,15,FALSE)</f>
        <v>0.39</v>
      </c>
      <c r="E13" s="132">
        <f t="shared" si="0"/>
        <v>0.15384615384615374</v>
      </c>
      <c r="F13" s="130">
        <v>0.45</v>
      </c>
      <c r="G13" s="20">
        <v>0</v>
      </c>
      <c r="H13" s="21">
        <v>0</v>
      </c>
    </row>
    <row r="14" spans="1:8" ht="15">
      <c r="A14" s="18">
        <v>210061</v>
      </c>
      <c r="B14" s="18" t="s">
        <v>44</v>
      </c>
      <c r="C14" s="19">
        <f>VLOOKUP(A14,'[1]Source Revenue'!$A$2:$E$47,5,0)</f>
        <v>38640762.060988352</v>
      </c>
      <c r="D14" s="124">
        <f>VLOOKUP(A14,'[3]FINAL HOSPITAL SCORES'!$A$1:$O$47,15,FALSE)</f>
        <v>0.57999999999999996</v>
      </c>
      <c r="E14" s="132">
        <f t="shared" si="0"/>
        <v>-0.22413793103448265</v>
      </c>
      <c r="F14" s="130">
        <v>0.45</v>
      </c>
      <c r="G14" s="20">
        <v>0</v>
      </c>
      <c r="H14" s="21">
        <v>0</v>
      </c>
    </row>
    <row r="15" spans="1:8" ht="15">
      <c r="A15" s="18">
        <v>210013</v>
      </c>
      <c r="B15" s="18" t="s">
        <v>49</v>
      </c>
      <c r="C15" s="19">
        <f>VLOOKUP(A15,'[1]Source Revenue'!$A$2:$E$47,5,0)</f>
        <v>78212787.330636472</v>
      </c>
      <c r="D15" s="124">
        <f>VLOOKUP(A15,'[3]FINAL HOSPITAL SCORES'!$A$1:$O$47,15,FALSE)</f>
        <v>0.64</v>
      </c>
      <c r="E15" s="132">
        <f t="shared" si="0"/>
        <v>-0.28125</v>
      </c>
      <c r="F15" s="130">
        <v>0.46</v>
      </c>
      <c r="G15" s="20">
        <v>0</v>
      </c>
      <c r="H15" s="21">
        <v>0</v>
      </c>
    </row>
    <row r="16" spans="1:8" ht="15">
      <c r="A16" s="18">
        <v>210023</v>
      </c>
      <c r="B16" s="18" t="s">
        <v>17</v>
      </c>
      <c r="C16" s="19">
        <f>VLOOKUP(A16,'[1]Source Revenue'!$A$2:$E$47,5,0)</f>
        <v>310117074.81392145</v>
      </c>
      <c r="D16" s="124">
        <f>VLOOKUP(A16,'[3]FINAL HOSPITAL SCORES'!$A$1:$O$47,15,FALSE)</f>
        <v>0.28999999999999998</v>
      </c>
      <c r="E16" s="132">
        <f t="shared" si="0"/>
        <v>0.58620689655172442</v>
      </c>
      <c r="F16" s="130">
        <v>0.46</v>
      </c>
      <c r="G16" s="20">
        <v>0</v>
      </c>
      <c r="H16" s="21">
        <v>0</v>
      </c>
    </row>
    <row r="17" spans="1:8" ht="15">
      <c r="A17" s="18">
        <v>210056</v>
      </c>
      <c r="B17" s="18" t="s">
        <v>33</v>
      </c>
      <c r="C17" s="19">
        <f>VLOOKUP(A17,'[1]Source Revenue'!$A$2:$E$47,5,0)</f>
        <v>180861011.49427712</v>
      </c>
      <c r="D17" s="124">
        <f>VLOOKUP(A17,'[3]FINAL HOSPITAL SCORES'!$A$1:$O$47,15,FALSE)</f>
        <v>0.51</v>
      </c>
      <c r="E17" s="132">
        <f t="shared" si="0"/>
        <v>-5.8823529411764719E-2</v>
      </c>
      <c r="F17" s="130">
        <v>0.48</v>
      </c>
      <c r="G17" s="20">
        <v>0</v>
      </c>
      <c r="H17" s="21">
        <v>0</v>
      </c>
    </row>
    <row r="18" spans="1:8" ht="15">
      <c r="A18" s="18">
        <v>210024</v>
      </c>
      <c r="B18" s="18" t="s">
        <v>22</v>
      </c>
      <c r="C18" s="19">
        <f>VLOOKUP(A18,'[1]Source Revenue'!$A$2:$E$47,5,0)</f>
        <v>242505500.48554313</v>
      </c>
      <c r="D18" s="124">
        <f>VLOOKUP(A18,'[3]FINAL HOSPITAL SCORES'!$A$1:$O$47,15,FALSE)</f>
        <v>0.28000000000000003</v>
      </c>
      <c r="E18" s="132">
        <f t="shared" si="0"/>
        <v>0.74999999999999978</v>
      </c>
      <c r="F18" s="130">
        <v>0.49</v>
      </c>
      <c r="G18" s="20">
        <v>0</v>
      </c>
      <c r="H18" s="21">
        <v>0</v>
      </c>
    </row>
    <row r="19" spans="1:8" ht="15">
      <c r="A19" s="18">
        <v>210057</v>
      </c>
      <c r="B19" s="18" t="s">
        <v>38</v>
      </c>
      <c r="C19" s="19">
        <f>VLOOKUP(A19,'[1]Source Revenue'!$A$2:$E$47,5,0)</f>
        <v>228731774.96088892</v>
      </c>
      <c r="D19" s="124">
        <f>VLOOKUP(A19,'[3]FINAL HOSPITAL SCORES'!$A$1:$O$47,15,FALSE)</f>
        <v>0.42</v>
      </c>
      <c r="E19" s="132">
        <f t="shared" si="0"/>
        <v>0.19047619047619047</v>
      </c>
      <c r="F19" s="130">
        <v>0.5</v>
      </c>
      <c r="G19" s="20">
        <v>0</v>
      </c>
      <c r="H19" s="21">
        <v>0</v>
      </c>
    </row>
    <row r="20" spans="1:8" ht="15">
      <c r="A20" s="18">
        <v>210005</v>
      </c>
      <c r="B20" s="18" t="s">
        <v>31</v>
      </c>
      <c r="C20" s="19">
        <f>VLOOKUP(A20,'[1]Source Revenue'!$A$2:$E$47,5,0)</f>
        <v>189480762.70820984</v>
      </c>
      <c r="D20" s="124">
        <f>VLOOKUP(A20,'[3]FINAL HOSPITAL SCORES'!$A$1:$O$47,15,FALSE)</f>
        <v>0.36</v>
      </c>
      <c r="E20" s="132">
        <f t="shared" si="0"/>
        <v>0.41666666666666674</v>
      </c>
      <c r="F20" s="130">
        <v>0.51</v>
      </c>
      <c r="G20" s="20">
        <v>3.3333333333333479E-4</v>
      </c>
      <c r="H20" s="21">
        <v>63160.254236070221</v>
      </c>
    </row>
    <row r="21" spans="1:8" ht="15">
      <c r="A21" s="18">
        <v>210018</v>
      </c>
      <c r="B21" s="18" t="s">
        <v>41</v>
      </c>
      <c r="C21" s="19">
        <f>VLOOKUP(A21,'[1]Source Revenue'!$A$2:$E$47,5,0)</f>
        <v>87652208.15841648</v>
      </c>
      <c r="D21" s="124">
        <f>VLOOKUP(A21,'[3]FINAL HOSPITAL SCORES'!$A$1:$O$47,15,FALSE)</f>
        <v>0.38</v>
      </c>
      <c r="E21" s="132">
        <f t="shared" si="0"/>
        <v>0.36842105263157898</v>
      </c>
      <c r="F21" s="130">
        <v>0.52</v>
      </c>
      <c r="G21" s="20">
        <v>6.6666666666666784E-4</v>
      </c>
      <c r="H21" s="21">
        <v>58434.805438944422</v>
      </c>
    </row>
    <row r="22" spans="1:8" ht="15">
      <c r="A22" s="18">
        <v>210022</v>
      </c>
      <c r="B22" s="18" t="s">
        <v>20</v>
      </c>
      <c r="C22" s="19">
        <f>VLOOKUP(A22,'[1]Source Revenue'!$A$2:$E$47,5,0)</f>
        <v>181410188.33315492</v>
      </c>
      <c r="D22" s="124">
        <f>VLOOKUP(A22,'[3]FINAL HOSPITAL SCORES'!$A$1:$O$47,15,FALSE)</f>
        <v>0.21</v>
      </c>
      <c r="E22" s="132">
        <f t="shared" si="0"/>
        <v>1.5238095238095242</v>
      </c>
      <c r="F22" s="130">
        <v>0.53</v>
      </c>
      <c r="G22" s="20">
        <v>1.0000000000000009E-3</v>
      </c>
      <c r="H22" s="21">
        <v>181410.18833315506</v>
      </c>
    </row>
    <row r="23" spans="1:8" ht="15">
      <c r="A23" s="18">
        <v>210048</v>
      </c>
      <c r="B23" s="18" t="s">
        <v>36</v>
      </c>
      <c r="C23" s="19">
        <f>VLOOKUP(A23,'[1]Source Revenue'!$A$2:$E$47,5,0)</f>
        <v>167386496.75761572</v>
      </c>
      <c r="D23" s="124">
        <f>VLOOKUP(A23,'[3]FINAL HOSPITAL SCORES'!$A$1:$O$47,15,FALSE)</f>
        <v>0.24</v>
      </c>
      <c r="E23" s="132">
        <f t="shared" si="0"/>
        <v>1.2083333333333335</v>
      </c>
      <c r="F23" s="130">
        <v>0.53</v>
      </c>
      <c r="G23" s="20">
        <v>1.0000000000000009E-3</v>
      </c>
      <c r="H23" s="21">
        <v>167386.49675761585</v>
      </c>
    </row>
    <row r="24" spans="1:8" ht="15">
      <c r="A24" s="18">
        <v>210033</v>
      </c>
      <c r="B24" s="18" t="s">
        <v>28</v>
      </c>
      <c r="C24" s="19">
        <f>VLOOKUP(A24,'[1]Source Revenue'!$A$2:$E$47,5,0)</f>
        <v>138209278.26224214</v>
      </c>
      <c r="D24" s="124">
        <f>VLOOKUP(A24,'[3]FINAL HOSPITAL SCORES'!$A$1:$O$47,15,FALSE)</f>
        <v>0.28999999999999998</v>
      </c>
      <c r="E24" s="132">
        <f t="shared" si="0"/>
        <v>0.86206896551724155</v>
      </c>
      <c r="F24" s="130">
        <v>0.54</v>
      </c>
      <c r="G24" s="20">
        <v>1.3333333333333357E-3</v>
      </c>
      <c r="H24" s="21">
        <v>184279.03768298985</v>
      </c>
    </row>
    <row r="25" spans="1:8" ht="15">
      <c r="A25" s="18">
        <v>210008</v>
      </c>
      <c r="B25" s="18" t="s">
        <v>32</v>
      </c>
      <c r="C25" s="19">
        <f>VLOOKUP(A25,'[1]Source Revenue'!$A$2:$E$47,5,0)</f>
        <v>233163593.66479388</v>
      </c>
      <c r="D25" s="124">
        <f>VLOOKUP(A25,'[3]FINAL HOSPITAL SCORES'!$A$1:$O$47,15,FALSE)</f>
        <v>0.38</v>
      </c>
      <c r="E25" s="132">
        <f t="shared" si="0"/>
        <v>0.44736842105263164</v>
      </c>
      <c r="F25" s="130">
        <v>0.55000000000000004</v>
      </c>
      <c r="G25" s="20">
        <v>1.6666666666666687E-3</v>
      </c>
      <c r="H25" s="21">
        <v>388605.98944132362</v>
      </c>
    </row>
    <row r="26" spans="1:8" ht="15">
      <c r="A26" s="18">
        <v>210035</v>
      </c>
      <c r="B26" s="18" t="s">
        <v>51</v>
      </c>
      <c r="C26" s="19">
        <f>VLOOKUP(A26,'[1]Source Revenue'!$A$2:$E$47,5,0)</f>
        <v>76338049.290417254</v>
      </c>
      <c r="D26" s="124">
        <f>VLOOKUP(A26,'[3]FINAL HOSPITAL SCORES'!$A$1:$O$47,15,FALSE)</f>
        <v>0.59</v>
      </c>
      <c r="E26" s="132">
        <f t="shared" si="0"/>
        <v>-6.7796610169491456E-2</v>
      </c>
      <c r="F26" s="130">
        <v>0.55000000000000004</v>
      </c>
      <c r="G26" s="20">
        <v>1.6666666666666687E-3</v>
      </c>
      <c r="H26" s="21">
        <v>127230.08215069558</v>
      </c>
    </row>
    <row r="27" spans="1:8" ht="15">
      <c r="A27" s="18">
        <v>210040</v>
      </c>
      <c r="B27" s="18" t="s">
        <v>55</v>
      </c>
      <c r="C27" s="19">
        <f>VLOOKUP(A27,'[1]Source Revenue'!$A$2:$E$47,5,0)</f>
        <v>142186717.48751882</v>
      </c>
      <c r="D27" s="124">
        <f>VLOOKUP(A27,'[3]FINAL HOSPITAL SCORES'!$A$1:$O$47,15,FALSE)</f>
        <v>0.33</v>
      </c>
      <c r="E27" s="132">
        <f t="shared" si="0"/>
        <v>0.66666666666666674</v>
      </c>
      <c r="F27" s="130">
        <v>0.55000000000000004</v>
      </c>
      <c r="G27" s="20">
        <v>1.6666666666666687E-3</v>
      </c>
      <c r="H27" s="21">
        <v>236977.86247919832</v>
      </c>
    </row>
    <row r="28" spans="1:8" ht="15">
      <c r="A28" s="18">
        <v>210038</v>
      </c>
      <c r="B28" s="18" t="s">
        <v>39</v>
      </c>
      <c r="C28" s="19">
        <f>VLOOKUP(A28,'[1]Source Revenue'!$A$2:$E$47,5,0)</f>
        <v>133787810.98689511</v>
      </c>
      <c r="D28" s="124">
        <f>VLOOKUP(A28,'[3]FINAL HOSPITAL SCORES'!$A$1:$O$47,15,FALSE)</f>
        <v>0.44</v>
      </c>
      <c r="E28" s="132">
        <f t="shared" si="0"/>
        <v>0.29545454545454541</v>
      </c>
      <c r="F28" s="130">
        <v>0.56999999999999995</v>
      </c>
      <c r="G28" s="20">
        <v>2.3333333333333322E-3</v>
      </c>
      <c r="H28" s="21">
        <v>312171.55896942178</v>
      </c>
    </row>
    <row r="29" spans="1:8" ht="15">
      <c r="A29" s="18">
        <v>210063</v>
      </c>
      <c r="B29" s="18" t="s">
        <v>43</v>
      </c>
      <c r="C29" s="19">
        <f>VLOOKUP(A29,'[1]Source Revenue'!$A$2:$E$47,5,0)</f>
        <v>216335127.85977465</v>
      </c>
      <c r="D29" s="124">
        <f>VLOOKUP(A29,'[3]FINAL HOSPITAL SCORES'!$A$1:$O$47,15,FALSE)</f>
        <v>0.34</v>
      </c>
      <c r="E29" s="132">
        <f t="shared" si="0"/>
        <v>0.67647058823529393</v>
      </c>
      <c r="F29" s="130">
        <v>0.56999999999999995</v>
      </c>
      <c r="G29" s="20">
        <v>2.3333333333333322E-3</v>
      </c>
      <c r="H29" s="21">
        <v>504781.96500614058</v>
      </c>
    </row>
    <row r="30" spans="1:8" ht="30">
      <c r="A30" s="18">
        <v>210043</v>
      </c>
      <c r="B30" s="18" t="s">
        <v>26</v>
      </c>
      <c r="C30" s="19">
        <f>VLOOKUP(A30,'[1]Source Revenue'!$A$2:$E$47,5,0)</f>
        <v>223155125.99975017</v>
      </c>
      <c r="D30" s="124">
        <f>VLOOKUP(A30,'[3]FINAL HOSPITAL SCORES'!$A$1:$O$47,15,FALSE)</f>
        <v>0.3</v>
      </c>
      <c r="E30" s="132">
        <f t="shared" si="0"/>
        <v>0.93333333333333335</v>
      </c>
      <c r="F30" s="130">
        <v>0.57999999999999996</v>
      </c>
      <c r="G30" s="20">
        <v>2.6666666666666653E-3</v>
      </c>
      <c r="H30" s="21">
        <v>595080.33599933342</v>
      </c>
    </row>
    <row r="31" spans="1:8" ht="15">
      <c r="A31" s="18">
        <v>210012</v>
      </c>
      <c r="B31" s="18" t="s">
        <v>47</v>
      </c>
      <c r="C31" s="19">
        <f>VLOOKUP(A31,'[1]Source Revenue'!$A$2:$E$47,5,0)</f>
        <v>429154678.73181057</v>
      </c>
      <c r="D31" s="124">
        <f>VLOOKUP(A31,'[3]FINAL HOSPITAL SCORES'!$A$1:$O$47,15,FALSE)</f>
        <v>0.33</v>
      </c>
      <c r="E31" s="132">
        <f t="shared" si="0"/>
        <v>0.78787878787878762</v>
      </c>
      <c r="F31" s="130">
        <v>0.59</v>
      </c>
      <c r="G31" s="20">
        <v>2.9999999999999992E-3</v>
      </c>
      <c r="H31" s="21">
        <v>1287464.0361954314</v>
      </c>
    </row>
    <row r="32" spans="1:8" ht="15">
      <c r="A32" s="18">
        <v>210015</v>
      </c>
      <c r="B32" s="18" t="s">
        <v>37</v>
      </c>
      <c r="C32" s="19">
        <f>VLOOKUP(A32,'[1]Source Revenue'!$A$2:$E$47,5,0)</f>
        <v>285691170.35922825</v>
      </c>
      <c r="D32" s="124">
        <f>VLOOKUP(A32,'[3]FINAL HOSPITAL SCORES'!$A$1:$O$47,15,FALSE)</f>
        <v>0.38</v>
      </c>
      <c r="E32" s="132">
        <f t="shared" si="0"/>
        <v>0.57894736842105265</v>
      </c>
      <c r="F32" s="130">
        <v>0.6</v>
      </c>
      <c r="G32" s="20">
        <v>3.3333333333333331E-3</v>
      </c>
      <c r="H32" s="21">
        <v>952303.90119742742</v>
      </c>
    </row>
    <row r="33" spans="1:8" ht="15">
      <c r="A33" s="18">
        <v>210002</v>
      </c>
      <c r="B33" s="18" t="s">
        <v>34</v>
      </c>
      <c r="C33" s="19">
        <f>VLOOKUP(A33,'[1]Source Revenue'!$A$2:$E$47,5,0)</f>
        <v>863843448.60398436</v>
      </c>
      <c r="D33" s="124">
        <f>VLOOKUP(A33,'[3]FINAL HOSPITAL SCORES'!$A$1:$O$47,15,FALSE)</f>
        <v>0.25</v>
      </c>
      <c r="E33" s="132">
        <f t="shared" si="0"/>
        <v>1.44</v>
      </c>
      <c r="F33" s="130">
        <v>0.61</v>
      </c>
      <c r="G33" s="20">
        <v>3.6666666666666662E-3</v>
      </c>
      <c r="H33" s="21">
        <v>3167425.978214609</v>
      </c>
    </row>
    <row r="34" spans="1:8" ht="15">
      <c r="A34" s="18">
        <v>210004</v>
      </c>
      <c r="B34" s="18" t="s">
        <v>40</v>
      </c>
      <c r="C34" s="19">
        <f>VLOOKUP(A34,'[1]Source Revenue'!$A$2:$E$47,5,0)</f>
        <v>319596342.21781081</v>
      </c>
      <c r="D34" s="124">
        <f>VLOOKUP(A34,'[3]FINAL HOSPITAL SCORES'!$A$1:$O$47,15,FALSE)</f>
        <v>0.21</v>
      </c>
      <c r="E34" s="132">
        <f t="shared" si="0"/>
        <v>1.9047619047619047</v>
      </c>
      <c r="F34" s="130">
        <v>0.61</v>
      </c>
      <c r="G34" s="20">
        <v>3.6666666666666662E-3</v>
      </c>
      <c r="H34" s="21">
        <v>1171853.2547986396</v>
      </c>
    </row>
    <row r="35" spans="1:8" ht="15">
      <c r="A35" s="18">
        <v>210011</v>
      </c>
      <c r="B35" s="18" t="s">
        <v>46</v>
      </c>
      <c r="C35" s="19">
        <f>VLOOKUP(A35,'[1]Source Revenue'!$A$2:$E$47,5,0)</f>
        <v>239121555.83864471</v>
      </c>
      <c r="D35" s="124">
        <f>VLOOKUP(A35,'[3]FINAL HOSPITAL SCORES'!$A$1:$O$47,15,FALSE)</f>
        <v>0.35</v>
      </c>
      <c r="E35" s="132">
        <f t="shared" si="0"/>
        <v>0.74285714285714288</v>
      </c>
      <c r="F35" s="130">
        <v>0.61</v>
      </c>
      <c r="G35" s="20">
        <v>3.6666666666666662E-3</v>
      </c>
      <c r="H35" s="21">
        <v>876779.03807503055</v>
      </c>
    </row>
    <row r="36" spans="1:8" ht="15">
      <c r="A36" s="18">
        <v>210049</v>
      </c>
      <c r="B36" s="18" t="s">
        <v>48</v>
      </c>
      <c r="C36" s="19">
        <f>VLOOKUP(A36,'[1]Source Revenue'!$A$2:$E$47,5,0)</f>
        <v>148917095.66517001</v>
      </c>
      <c r="D36" s="124">
        <f>VLOOKUP(A36,'[3]FINAL HOSPITAL SCORES'!$A$1:$O$47,15,FALSE)</f>
        <v>0.33</v>
      </c>
      <c r="E36" s="132">
        <f t="shared" si="0"/>
        <v>0.90909090909090895</v>
      </c>
      <c r="F36" s="130">
        <v>0.63</v>
      </c>
      <c r="G36" s="20">
        <v>4.3333333333333331E-3</v>
      </c>
      <c r="H36" s="21">
        <v>645307.41454907006</v>
      </c>
    </row>
    <row r="37" spans="1:8" ht="18" customHeight="1">
      <c r="A37" s="18">
        <v>210032</v>
      </c>
      <c r="B37" s="18" t="s">
        <v>42</v>
      </c>
      <c r="C37" s="19">
        <f>VLOOKUP(A37,'[1]Source Revenue'!$A$2:$E$47,5,0)</f>
        <v>67852188.547545061</v>
      </c>
      <c r="D37" s="124">
        <f>VLOOKUP(A37,'[3]FINAL HOSPITAL SCORES'!$A$1:$O$47,15,FALSE)</f>
        <v>0.49</v>
      </c>
      <c r="E37" s="132">
        <f t="shared" si="0"/>
        <v>0.30612244897959195</v>
      </c>
      <c r="F37" s="130">
        <v>0.64</v>
      </c>
      <c r="G37" s="20">
        <v>4.6666666666666671E-3</v>
      </c>
      <c r="H37" s="21">
        <v>316643.54655521031</v>
      </c>
    </row>
    <row r="38" spans="1:8" ht="15">
      <c r="A38" s="18">
        <v>210034</v>
      </c>
      <c r="B38" s="18" t="s">
        <v>45</v>
      </c>
      <c r="C38" s="19">
        <f>VLOOKUP(A38,'[1]Source Revenue'!$A$2:$E$47,5,0)</f>
        <v>124002219.66514386</v>
      </c>
      <c r="D38" s="124">
        <f>VLOOKUP(A38,'[3]FINAL HOSPITAL SCORES'!$A$1:$O$47,15,FALSE)</f>
        <v>0.35</v>
      </c>
      <c r="E38" s="132">
        <f t="shared" si="0"/>
        <v>0.82857142857142874</v>
      </c>
      <c r="F38" s="130">
        <v>0.64</v>
      </c>
      <c r="G38" s="20">
        <v>4.6666666666666671E-3</v>
      </c>
      <c r="H38" s="21">
        <v>578677.02510400477</v>
      </c>
    </row>
    <row r="39" spans="1:8" ht="15">
      <c r="A39" s="18">
        <v>210058</v>
      </c>
      <c r="B39" s="18" t="s">
        <v>60</v>
      </c>
      <c r="C39" s="19">
        <f>VLOOKUP(A39,'[1]Source Revenue'!$A$2:$E$47,5,0)</f>
        <v>69104845.787293941</v>
      </c>
      <c r="D39" s="124">
        <f>VLOOKUP(A39,'[3]FINAL HOSPITAL SCORES'!$A$1:$O$47,15,FALSE)</f>
        <v>0.47</v>
      </c>
      <c r="E39" s="132">
        <f t="shared" si="0"/>
        <v>0.36170212765957466</v>
      </c>
      <c r="F39" s="130">
        <v>0.64</v>
      </c>
      <c r="G39" s="20">
        <v>4.6666666666666671E-3</v>
      </c>
      <c r="H39" s="21">
        <v>322489.28034070507</v>
      </c>
    </row>
    <row r="40" spans="1:8" ht="15">
      <c r="A40" s="18">
        <v>210029</v>
      </c>
      <c r="B40" s="18" t="s">
        <v>35</v>
      </c>
      <c r="C40" s="19">
        <f>VLOOKUP(A40,'[1]Source Revenue'!$A$2:$E$47,5,0)</f>
        <v>356396901.46731883</v>
      </c>
      <c r="D40" s="124">
        <f>VLOOKUP(A40,'[3]FINAL HOSPITAL SCORES'!$A$1:$O$47,15,FALSE)</f>
        <v>0.54</v>
      </c>
      <c r="E40" s="132">
        <f t="shared" si="0"/>
        <v>0.20370370370370372</v>
      </c>
      <c r="F40" s="130">
        <v>0.65</v>
      </c>
      <c r="G40" s="20">
        <v>5.000000000000001E-3</v>
      </c>
      <c r="H40" s="21">
        <v>1781984.5073365944</v>
      </c>
    </row>
    <row r="41" spans="1:8" ht="15">
      <c r="A41" s="18">
        <v>210010</v>
      </c>
      <c r="B41" s="18" t="s">
        <v>52</v>
      </c>
      <c r="C41" s="19">
        <f>VLOOKUP(A41,'[1]Source Revenue'!$A$2:$E$47,5,0)</f>
        <v>25127934.983499374</v>
      </c>
      <c r="D41" s="124">
        <f>VLOOKUP(A41,'[3]FINAL HOSPITAL SCORES'!$A$1:$O$47,15,FALSE)</f>
        <v>0.4</v>
      </c>
      <c r="E41" s="132">
        <f t="shared" si="0"/>
        <v>0.72499999999999987</v>
      </c>
      <c r="F41" s="130">
        <v>0.69</v>
      </c>
      <c r="G41" s="20">
        <v>6.3333333333333314E-3</v>
      </c>
      <c r="H41" s="21">
        <v>159143.58822882932</v>
      </c>
    </row>
    <row r="42" spans="1:8" ht="15">
      <c r="A42" s="18">
        <v>210019</v>
      </c>
      <c r="B42" s="18" t="s">
        <v>54</v>
      </c>
      <c r="C42" s="19">
        <f>VLOOKUP(A42,'[1]Source Revenue'!$A$2:$E$47,5,0)</f>
        <v>233728496.38738936</v>
      </c>
      <c r="D42" s="124">
        <f>VLOOKUP(A42,'[3]FINAL HOSPITAL SCORES'!$A$1:$O$47,15,FALSE)</f>
        <v>0.19</v>
      </c>
      <c r="E42" s="132">
        <f t="shared" si="0"/>
        <v>2.6315789473684208</v>
      </c>
      <c r="F42" s="130">
        <v>0.69</v>
      </c>
      <c r="G42" s="20">
        <v>6.3333333333333314E-3</v>
      </c>
      <c r="H42" s="21">
        <v>1480280.4771201322</v>
      </c>
    </row>
    <row r="43" spans="1:8" ht="15">
      <c r="A43" s="18">
        <v>210028</v>
      </c>
      <c r="B43" s="18" t="s">
        <v>56</v>
      </c>
      <c r="C43" s="19">
        <f>VLOOKUP(A43,'[1]Source Revenue'!$A$2:$E$47,5,0)</f>
        <v>69520305.288439929</v>
      </c>
      <c r="D43" s="124">
        <f>VLOOKUP(A43,'[3]FINAL HOSPITAL SCORES'!$A$1:$O$47,15,FALSE)</f>
        <v>0.55000000000000004</v>
      </c>
      <c r="E43" s="132">
        <f t="shared" si="0"/>
        <v>0.25454545454545441</v>
      </c>
      <c r="F43" s="130">
        <v>0.69</v>
      </c>
      <c r="G43" s="20">
        <v>6.3333333333333314E-3</v>
      </c>
      <c r="H43" s="21">
        <v>440295.2668267861</v>
      </c>
    </row>
    <row r="44" spans="1:8">
      <c r="A44" s="18">
        <v>210006</v>
      </c>
      <c r="B44" s="18" t="s">
        <v>57</v>
      </c>
      <c r="C44" s="19">
        <f>VLOOKUP(A44,'[1]Source Revenue'!$A$2:$E$47,5,0)</f>
        <v>47089618.293410309</v>
      </c>
      <c r="D44" s="124">
        <f>VLOOKUP(A44,'[3]FINAL HOSPITAL SCORES'!$A$1:$O$47,15,FALSE)</f>
        <v>0.47</v>
      </c>
      <c r="E44" s="132">
        <f t="shared" si="0"/>
        <v>0.55319148936170226</v>
      </c>
      <c r="F44" s="129">
        <v>0.73</v>
      </c>
      <c r="G44" s="20">
        <v>7.6666666666666654E-3</v>
      </c>
      <c r="H44" s="21">
        <v>361020.40691614564</v>
      </c>
    </row>
    <row r="45" spans="1:8" ht="15">
      <c r="A45" s="18">
        <v>210030</v>
      </c>
      <c r="B45" s="18" t="s">
        <v>53</v>
      </c>
      <c r="C45" s="19">
        <f>VLOOKUP(A45,'[1]Source Revenue'!$A$2:$E$47,5,0)</f>
        <v>29416674.305924561</v>
      </c>
      <c r="D45" s="124">
        <f>VLOOKUP(A45,'[3]FINAL HOSPITAL SCORES'!$A$1:$O$47,15,FALSE)</f>
        <v>0.81</v>
      </c>
      <c r="E45" s="132">
        <f t="shared" si="0"/>
        <v>-7.4074074074074181E-2</v>
      </c>
      <c r="F45" s="130">
        <v>0.75</v>
      </c>
      <c r="G45" s="20">
        <v>8.3333333333333315E-3</v>
      </c>
      <c r="H45" s="21">
        <v>245138.95254937129</v>
      </c>
    </row>
    <row r="46" spans="1:8" ht="15">
      <c r="A46" s="18">
        <v>210039</v>
      </c>
      <c r="B46" s="18" t="s">
        <v>59</v>
      </c>
      <c r="C46" s="19">
        <f>VLOOKUP(A46,'[1]Source Revenue'!$A$2:$E$47,5,0)</f>
        <v>67385286.839919657</v>
      </c>
      <c r="D46" s="124">
        <f>VLOOKUP(A46,'[3]FINAL HOSPITAL SCORES'!$A$1:$O$47,15,FALSE)</f>
        <v>0.47</v>
      </c>
      <c r="E46" s="132">
        <f t="shared" si="0"/>
        <v>0.59574468085106402</v>
      </c>
      <c r="F46" s="130">
        <v>0.75</v>
      </c>
      <c r="G46" s="20">
        <v>8.3333333333333315E-3</v>
      </c>
      <c r="H46" s="21">
        <v>561544.05699933029</v>
      </c>
    </row>
    <row r="47" spans="1:8" ht="15">
      <c r="A47" s="18">
        <v>210017</v>
      </c>
      <c r="B47" s="18" t="s">
        <v>58</v>
      </c>
      <c r="C47" s="19">
        <f>VLOOKUP(A47,'[1]Source Revenue'!$A$2:$E$47,5,0)</f>
        <v>18724073.644907132</v>
      </c>
      <c r="D47" s="124">
        <f>VLOOKUP(A47,'[3]FINAL HOSPITAL SCORES'!$A$1:$O$47,15,FALSE)</f>
        <v>0.5</v>
      </c>
      <c r="E47" s="132">
        <f t="shared" si="0"/>
        <v>0.56000000000000005</v>
      </c>
      <c r="F47" s="130">
        <v>0.78</v>
      </c>
      <c r="G47" s="20">
        <v>9.3333333333333324E-3</v>
      </c>
      <c r="H47" s="21">
        <v>174758.02068579989</v>
      </c>
    </row>
    <row r="48" spans="1:8" ht="15">
      <c r="A48" s="18">
        <v>210060</v>
      </c>
      <c r="B48" s="18" t="s">
        <v>61</v>
      </c>
      <c r="C48" s="19">
        <f>VLOOKUP(A48,'[1]Source Revenue'!$A$2:$E$47,5,0)</f>
        <v>17776133.449990414</v>
      </c>
      <c r="D48" s="124">
        <f>VLOOKUP(A48,'[3]FINAL HOSPITAL SCORES'!$A$1:$O$47,15,FALSE)</f>
        <v>0.55000000000000004</v>
      </c>
      <c r="E48" s="132">
        <f t="shared" si="0"/>
        <v>0.59999999999999987</v>
      </c>
      <c r="F48" s="130">
        <v>0.88</v>
      </c>
      <c r="G48" s="20">
        <v>0.01</v>
      </c>
      <c r="H48" s="21">
        <v>177761.33449990416</v>
      </c>
    </row>
    <row r="49" spans="1:9" ht="15">
      <c r="A49" s="99">
        <v>210045</v>
      </c>
      <c r="B49" s="99" t="s">
        <v>62</v>
      </c>
      <c r="C49" s="100">
        <f>VLOOKUP(A49,'[1]Source Revenue'!$A$2:$E$47,5,0)</f>
        <v>3734618.2392469109</v>
      </c>
      <c r="D49" s="124">
        <f>VLOOKUP(A49,'[3]FINAL HOSPITAL SCORES'!$A$1:$O$47,15,FALSE)</f>
        <v>1</v>
      </c>
      <c r="E49" s="132">
        <f t="shared" si="0"/>
        <v>0</v>
      </c>
      <c r="F49" s="131">
        <v>1</v>
      </c>
      <c r="G49" s="101">
        <v>0.01</v>
      </c>
      <c r="H49" s="102">
        <v>37346.182392469113</v>
      </c>
    </row>
    <row r="50" spans="1:9" ht="15">
      <c r="A50" s="103"/>
      <c r="B50" s="103"/>
      <c r="C50" s="104"/>
      <c r="D50" s="104"/>
      <c r="E50" s="104"/>
      <c r="F50" s="107"/>
      <c r="G50" s="105"/>
      <c r="H50" s="106"/>
    </row>
    <row r="51" spans="1:9" s="31" customFormat="1">
      <c r="A51" s="24" t="s">
        <v>63</v>
      </c>
      <c r="B51" s="25"/>
      <c r="C51" s="26">
        <f>SUM(C4:C49)</f>
        <v>8961031432.2934799</v>
      </c>
      <c r="D51" s="26"/>
      <c r="E51" s="26"/>
      <c r="F51" s="30"/>
      <c r="G51" s="29"/>
      <c r="H51" s="29">
        <f>SUM(H4:H49)</f>
        <v>15508972.607479542</v>
      </c>
    </row>
    <row r="52" spans="1:9">
      <c r="A52" s="22" t="s">
        <v>64</v>
      </c>
      <c r="H52" s="33">
        <f>SUMIF(H4:H49,"&lt;0",H4:H49)</f>
        <v>-2048762.2376008367</v>
      </c>
      <c r="I52" s="33"/>
    </row>
    <row r="53" spans="1:9">
      <c r="A53" s="34" t="s">
        <v>65</v>
      </c>
      <c r="H53" s="109">
        <f>H52/$C$51</f>
        <v>-2.2863018092064409E-4</v>
      </c>
      <c r="I53" s="33"/>
    </row>
    <row r="54" spans="1:9">
      <c r="A54" s="22" t="s">
        <v>66</v>
      </c>
      <c r="H54" s="33">
        <f>SUMIF(H4:H49,"&gt;0",H4:H49)</f>
        <v>17557734.845080376</v>
      </c>
      <c r="I54" s="33"/>
    </row>
    <row r="55" spans="1:9">
      <c r="A55" s="34" t="s">
        <v>65</v>
      </c>
      <c r="H55" s="109">
        <f>H54/$C$51</f>
        <v>1.9593430709110527E-3</v>
      </c>
    </row>
    <row r="56" spans="1:9">
      <c r="H56" s="36"/>
    </row>
    <row r="57" spans="1:9">
      <c r="A57" s="22" t="s">
        <v>148</v>
      </c>
    </row>
    <row r="58" spans="1:9">
      <c r="A58" s="23"/>
    </row>
  </sheetData>
  <autoFilter ref="A3:I3">
    <sortState ref="A4:J49">
      <sortCondition ref="F3"/>
    </sortState>
  </autoFilter>
  <printOptions horizontalCentered="1" verticalCentered="1"/>
  <pageMargins left="0.2" right="0.2" top="0.25" bottom="0.25" header="0.3" footer="0.3"/>
  <pageSetup scale="51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="120" zoomScaleNormal="120" workbookViewId="0">
      <pane ySplit="2" topLeftCell="A3" activePane="bottomLeft" state="frozen"/>
      <selection pane="bottomLeft"/>
    </sheetView>
  </sheetViews>
  <sheetFormatPr defaultRowHeight="14.4"/>
  <cols>
    <col min="1" max="1" width="11.5546875" customWidth="1"/>
    <col min="2" max="2" width="66.44140625" customWidth="1"/>
    <col min="3" max="6" width="20.6640625" customWidth="1"/>
    <col min="7" max="7" width="17" customWidth="1"/>
  </cols>
  <sheetData>
    <row r="1" spans="1:7" ht="21.6" thickBot="1">
      <c r="A1" s="72" t="s">
        <v>150</v>
      </c>
      <c r="C1" s="110" t="s">
        <v>78</v>
      </c>
      <c r="D1" s="111"/>
      <c r="E1" s="112" t="s">
        <v>79</v>
      </c>
      <c r="F1" s="113"/>
      <c r="G1" s="73" t="s">
        <v>71</v>
      </c>
    </row>
    <row r="2" spans="1:7" ht="45" customHeight="1" thickBot="1">
      <c r="A2" s="74" t="s">
        <v>80</v>
      </c>
      <c r="B2" s="74" t="s">
        <v>81</v>
      </c>
      <c r="C2" s="75" t="s">
        <v>82</v>
      </c>
      <c r="D2" s="75" t="s">
        <v>83</v>
      </c>
      <c r="E2" s="75" t="s">
        <v>82</v>
      </c>
      <c r="F2" s="75" t="s">
        <v>83</v>
      </c>
      <c r="G2" s="76" t="s">
        <v>84</v>
      </c>
    </row>
    <row r="3" spans="1:7" ht="15" customHeight="1">
      <c r="A3" s="77">
        <v>18</v>
      </c>
      <c r="B3" s="78" t="s">
        <v>102</v>
      </c>
      <c r="C3" s="79">
        <v>1</v>
      </c>
      <c r="D3" s="80">
        <v>8.5999999999999993E-2</v>
      </c>
      <c r="E3" s="80">
        <v>1</v>
      </c>
      <c r="F3" s="80">
        <v>0.40360000000000001</v>
      </c>
      <c r="G3" s="80">
        <f>F3-D3</f>
        <v>0.31759999999999999</v>
      </c>
    </row>
    <row r="4" spans="1:7" ht="15" customHeight="1">
      <c r="A4" s="81">
        <v>34</v>
      </c>
      <c r="B4" s="82" t="s">
        <v>114</v>
      </c>
      <c r="C4" s="83">
        <v>1</v>
      </c>
      <c r="D4" s="84">
        <v>5.33E-2</v>
      </c>
      <c r="E4" s="84">
        <v>1</v>
      </c>
      <c r="F4" s="84">
        <v>0.32679999999999998</v>
      </c>
      <c r="G4" s="84">
        <f>F4-D4</f>
        <v>0.27349999999999997</v>
      </c>
    </row>
    <row r="5" spans="1:7" ht="15" customHeight="1">
      <c r="A5" s="81">
        <v>49</v>
      </c>
      <c r="B5" s="82" t="s">
        <v>128</v>
      </c>
      <c r="C5" s="83">
        <v>1</v>
      </c>
      <c r="D5" s="84">
        <v>0.1123</v>
      </c>
      <c r="E5" s="84">
        <v>1</v>
      </c>
      <c r="F5" s="84">
        <v>0.3579</v>
      </c>
      <c r="G5" s="84">
        <f>F5-D5</f>
        <v>0.24559999999999998</v>
      </c>
    </row>
    <row r="6" spans="1:7" ht="15" customHeight="1" thickBot="1">
      <c r="A6" s="81">
        <v>9</v>
      </c>
      <c r="B6" s="82" t="s">
        <v>93</v>
      </c>
      <c r="C6" s="83">
        <v>1</v>
      </c>
      <c r="D6" s="84">
        <v>0.31190000000000001</v>
      </c>
      <c r="E6" s="84">
        <v>1</v>
      </c>
      <c r="F6" s="84">
        <v>0.51800000000000002</v>
      </c>
      <c r="G6" s="84">
        <f>F6-D6</f>
        <v>0.20610000000000001</v>
      </c>
    </row>
    <row r="7" spans="1:7" ht="15" customHeight="1">
      <c r="A7" s="81">
        <v>51</v>
      </c>
      <c r="B7" s="82" t="s">
        <v>130</v>
      </c>
      <c r="C7" s="83">
        <v>1</v>
      </c>
      <c r="D7" s="84">
        <v>0.1031</v>
      </c>
      <c r="E7" s="84">
        <v>1</v>
      </c>
      <c r="F7" s="84">
        <v>0.27279999999999999</v>
      </c>
      <c r="G7" s="80">
        <f>F7-D7</f>
        <v>0.16969999999999999</v>
      </c>
    </row>
    <row r="8" spans="1:7" ht="15" customHeight="1">
      <c r="A8" s="81">
        <v>41</v>
      </c>
      <c r="B8" s="82" t="s">
        <v>121</v>
      </c>
      <c r="C8" s="83">
        <v>1</v>
      </c>
      <c r="D8" s="84">
        <v>5.8299999999999998E-2</v>
      </c>
      <c r="E8" s="84">
        <v>1</v>
      </c>
      <c r="F8" s="84">
        <v>0.22650000000000001</v>
      </c>
      <c r="G8" s="84">
        <f>F8-D8</f>
        <v>0.16820000000000002</v>
      </c>
    </row>
    <row r="9" spans="1:7" ht="15" customHeight="1">
      <c r="A9" s="81">
        <v>5</v>
      </c>
      <c r="B9" s="82" t="s">
        <v>89</v>
      </c>
      <c r="C9" s="83">
        <v>1</v>
      </c>
      <c r="D9" s="84">
        <v>0.4365</v>
      </c>
      <c r="E9" s="84">
        <v>1</v>
      </c>
      <c r="F9" s="84">
        <v>0.57909999999999995</v>
      </c>
      <c r="G9" s="84">
        <f>F9-D9</f>
        <v>0.14259999999999995</v>
      </c>
    </row>
    <row r="10" spans="1:7" ht="15" customHeight="1" thickBot="1">
      <c r="A10" s="81">
        <v>14</v>
      </c>
      <c r="B10" s="82" t="s">
        <v>98</v>
      </c>
      <c r="C10" s="83">
        <v>1</v>
      </c>
      <c r="D10" s="84">
        <v>0.54820000000000002</v>
      </c>
      <c r="E10" s="84">
        <v>1</v>
      </c>
      <c r="F10" s="84">
        <v>0.65880000000000005</v>
      </c>
      <c r="G10" s="84">
        <f>F10-D10</f>
        <v>0.11060000000000003</v>
      </c>
    </row>
    <row r="11" spans="1:7" ht="15" customHeight="1">
      <c r="A11" s="81">
        <v>56</v>
      </c>
      <c r="B11" s="82" t="s">
        <v>135</v>
      </c>
      <c r="C11" s="83">
        <v>1</v>
      </c>
      <c r="D11" s="84">
        <v>0.44469999999999998</v>
      </c>
      <c r="E11" s="84">
        <v>1</v>
      </c>
      <c r="F11" s="84">
        <v>0.54879999999999995</v>
      </c>
      <c r="G11" s="80">
        <f>F11-D11</f>
        <v>0.10409999999999997</v>
      </c>
    </row>
    <row r="12" spans="1:7" ht="15" customHeight="1">
      <c r="A12" s="81">
        <v>8</v>
      </c>
      <c r="B12" s="82" t="s">
        <v>92</v>
      </c>
      <c r="C12" s="83">
        <v>1</v>
      </c>
      <c r="D12" s="84">
        <v>0.33210000000000001</v>
      </c>
      <c r="E12" s="84">
        <v>1</v>
      </c>
      <c r="F12" s="84">
        <v>0.41260000000000002</v>
      </c>
      <c r="G12" s="84">
        <f>F12-D12</f>
        <v>8.0500000000000016E-2</v>
      </c>
    </row>
    <row r="13" spans="1:7" ht="15" customHeight="1">
      <c r="A13" s="81">
        <v>53</v>
      </c>
      <c r="B13" s="82" t="s">
        <v>132</v>
      </c>
      <c r="C13" s="83">
        <v>1</v>
      </c>
      <c r="D13" s="84">
        <v>0.1142</v>
      </c>
      <c r="E13" s="84">
        <v>1</v>
      </c>
      <c r="F13" s="84">
        <v>0.1925</v>
      </c>
      <c r="G13" s="84">
        <f>F13-D13</f>
        <v>7.8300000000000008E-2</v>
      </c>
    </row>
    <row r="14" spans="1:7" ht="15" customHeight="1" thickBot="1">
      <c r="A14" s="81">
        <v>35</v>
      </c>
      <c r="B14" s="82" t="s">
        <v>115</v>
      </c>
      <c r="C14" s="83">
        <v>1</v>
      </c>
      <c r="D14" s="84">
        <v>0.32979999999999998</v>
      </c>
      <c r="E14" s="84">
        <v>1</v>
      </c>
      <c r="F14" s="84">
        <v>0.40629999999999999</v>
      </c>
      <c r="G14" s="84">
        <f>F14-D14</f>
        <v>7.6500000000000012E-2</v>
      </c>
    </row>
    <row r="15" spans="1:7" ht="15" customHeight="1">
      <c r="A15" s="81">
        <v>3</v>
      </c>
      <c r="B15" s="82" t="s">
        <v>87</v>
      </c>
      <c r="C15" s="83">
        <v>1</v>
      </c>
      <c r="D15" s="84">
        <v>0.4884</v>
      </c>
      <c r="E15" s="84">
        <v>1</v>
      </c>
      <c r="F15" s="84">
        <v>0.54690000000000005</v>
      </c>
      <c r="G15" s="80">
        <f>F15-D15</f>
        <v>5.8500000000000052E-2</v>
      </c>
    </row>
    <row r="16" spans="1:7" ht="15" customHeight="1">
      <c r="A16" s="81">
        <v>4</v>
      </c>
      <c r="B16" s="82" t="s">
        <v>88</v>
      </c>
      <c r="C16" s="83">
        <v>1</v>
      </c>
      <c r="D16" s="84">
        <v>0.48370000000000002</v>
      </c>
      <c r="E16" s="84">
        <v>1</v>
      </c>
      <c r="F16" s="84">
        <v>0.53990000000000005</v>
      </c>
      <c r="G16" s="84">
        <f>F16-D16</f>
        <v>5.6200000000000028E-2</v>
      </c>
    </row>
    <row r="17" spans="1:7" ht="15" customHeight="1">
      <c r="A17" s="81">
        <v>62</v>
      </c>
      <c r="B17" s="82" t="s">
        <v>141</v>
      </c>
      <c r="C17" s="83">
        <v>1</v>
      </c>
      <c r="D17" s="84">
        <v>0.29630000000000001</v>
      </c>
      <c r="E17" s="84">
        <v>1</v>
      </c>
      <c r="F17" s="84">
        <v>0.35220000000000001</v>
      </c>
      <c r="G17" s="84">
        <f>F17-D17</f>
        <v>5.5900000000000005E-2</v>
      </c>
    </row>
    <row r="18" spans="1:7" ht="15" customHeight="1" thickBot="1">
      <c r="A18" s="81">
        <v>21</v>
      </c>
      <c r="B18" s="82" t="s">
        <v>105</v>
      </c>
      <c r="C18" s="83">
        <v>1</v>
      </c>
      <c r="D18" s="84">
        <v>0.3427</v>
      </c>
      <c r="E18" s="84">
        <v>1</v>
      </c>
      <c r="F18" s="84">
        <v>0.3977</v>
      </c>
      <c r="G18" s="84">
        <f>F18-D18</f>
        <v>5.4999999999999993E-2</v>
      </c>
    </row>
    <row r="19" spans="1:7" ht="15" customHeight="1">
      <c r="A19" s="81">
        <v>11</v>
      </c>
      <c r="B19" s="82" t="s">
        <v>95</v>
      </c>
      <c r="C19" s="83">
        <v>1</v>
      </c>
      <c r="D19" s="84">
        <v>0.46239999999999998</v>
      </c>
      <c r="E19" s="84">
        <v>1</v>
      </c>
      <c r="F19" s="84">
        <v>0.51039999999999996</v>
      </c>
      <c r="G19" s="80">
        <f>F19-D19</f>
        <v>4.7999999999999987E-2</v>
      </c>
    </row>
    <row r="20" spans="1:7" ht="15" customHeight="1">
      <c r="A20" s="81">
        <v>59</v>
      </c>
      <c r="B20" s="82" t="s">
        <v>138</v>
      </c>
      <c r="C20" s="83">
        <v>1</v>
      </c>
      <c r="D20" s="84">
        <v>0.4924</v>
      </c>
      <c r="E20" s="84">
        <v>1</v>
      </c>
      <c r="F20" s="84">
        <v>0.53320000000000001</v>
      </c>
      <c r="G20" s="84">
        <f>F20-D20</f>
        <v>4.0800000000000003E-2</v>
      </c>
    </row>
    <row r="21" spans="1:7" ht="15" customHeight="1">
      <c r="A21" s="81">
        <v>29</v>
      </c>
      <c r="B21" s="82" t="s">
        <v>109</v>
      </c>
      <c r="C21" s="83">
        <v>1</v>
      </c>
      <c r="D21" s="84">
        <v>0.185</v>
      </c>
      <c r="E21" s="84">
        <v>1</v>
      </c>
      <c r="F21" s="84">
        <v>0.21390000000000001</v>
      </c>
      <c r="G21" s="84">
        <f>F21-D21</f>
        <v>2.8900000000000009E-2</v>
      </c>
    </row>
    <row r="22" spans="1:7" ht="15" customHeight="1" thickBot="1">
      <c r="A22" s="81">
        <v>10</v>
      </c>
      <c r="B22" s="82" t="s">
        <v>94</v>
      </c>
      <c r="C22" s="83">
        <v>1</v>
      </c>
      <c r="D22" s="84">
        <v>0.22720000000000001</v>
      </c>
      <c r="E22" s="84">
        <v>1</v>
      </c>
      <c r="F22" s="84">
        <v>0.25380000000000003</v>
      </c>
      <c r="G22" s="84">
        <f>F22-D22</f>
        <v>2.6600000000000013E-2</v>
      </c>
    </row>
    <row r="23" spans="1:7" ht="15" customHeight="1">
      <c r="A23" s="81">
        <v>50</v>
      </c>
      <c r="B23" s="82" t="s">
        <v>129</v>
      </c>
      <c r="C23" s="83">
        <v>1</v>
      </c>
      <c r="D23" s="84">
        <v>0.33710000000000001</v>
      </c>
      <c r="E23" s="84">
        <v>1</v>
      </c>
      <c r="F23" s="84">
        <v>0.3508</v>
      </c>
      <c r="G23" s="80">
        <f>F23-D23</f>
        <v>1.369999999999999E-2</v>
      </c>
    </row>
    <row r="24" spans="1:7" ht="15" customHeight="1" thickBot="1">
      <c r="A24" s="81">
        <v>27</v>
      </c>
      <c r="B24" s="82" t="s">
        <v>107</v>
      </c>
      <c r="C24" s="83">
        <v>1</v>
      </c>
      <c r="D24" s="84">
        <v>0.56069999999999998</v>
      </c>
      <c r="E24" s="84">
        <v>1</v>
      </c>
      <c r="F24" s="84">
        <v>0.5696</v>
      </c>
      <c r="G24" s="84">
        <f>F24-D24</f>
        <v>8.900000000000019E-3</v>
      </c>
    </row>
    <row r="25" spans="1:7" ht="15" customHeight="1">
      <c r="A25" s="81">
        <v>7</v>
      </c>
      <c r="B25" s="82" t="s">
        <v>91</v>
      </c>
      <c r="C25" s="79">
        <v>1</v>
      </c>
      <c r="D25" s="80">
        <v>0.34639999999999999</v>
      </c>
      <c r="E25" s="80">
        <v>1</v>
      </c>
      <c r="F25" s="80">
        <v>0.35110000000000002</v>
      </c>
      <c r="G25" s="84">
        <f>F25-D25</f>
        <v>4.7000000000000375E-3</v>
      </c>
    </row>
    <row r="26" spans="1:7" ht="15" customHeight="1">
      <c r="A26" s="81">
        <v>1</v>
      </c>
      <c r="B26" s="82" t="s">
        <v>85</v>
      </c>
      <c r="C26" s="83">
        <v>1</v>
      </c>
      <c r="D26" s="84">
        <v>0.52410000000000001</v>
      </c>
      <c r="E26" s="84">
        <v>1</v>
      </c>
      <c r="F26" s="84">
        <v>0.52410000000000001</v>
      </c>
      <c r="G26" s="84">
        <f>F26-D26</f>
        <v>0</v>
      </c>
    </row>
    <row r="27" spans="1:7" ht="15" customHeight="1" thickBot="1">
      <c r="A27" s="81">
        <v>30</v>
      </c>
      <c r="B27" s="82" t="s">
        <v>110</v>
      </c>
      <c r="C27" s="83">
        <v>0</v>
      </c>
      <c r="D27" s="84">
        <v>0</v>
      </c>
      <c r="E27" s="84">
        <v>0</v>
      </c>
      <c r="F27" s="84">
        <v>0</v>
      </c>
      <c r="G27" s="84">
        <f>F27-D27</f>
        <v>0</v>
      </c>
    </row>
    <row r="28" spans="1:7" ht="15" customHeight="1">
      <c r="A28" s="81">
        <v>31</v>
      </c>
      <c r="B28" s="82" t="s">
        <v>111</v>
      </c>
      <c r="C28" s="83">
        <v>0</v>
      </c>
      <c r="D28" s="84">
        <v>0</v>
      </c>
      <c r="E28" s="84">
        <v>0</v>
      </c>
      <c r="F28" s="84">
        <v>0</v>
      </c>
      <c r="G28" s="80">
        <f>F28-D28</f>
        <v>0</v>
      </c>
    </row>
    <row r="29" spans="1:7" ht="15" customHeight="1">
      <c r="A29" s="81">
        <v>32</v>
      </c>
      <c r="B29" s="82" t="s">
        <v>112</v>
      </c>
      <c r="C29" s="83">
        <v>0</v>
      </c>
      <c r="D29" s="84">
        <v>0</v>
      </c>
      <c r="E29" s="84">
        <v>0</v>
      </c>
      <c r="F29" s="84">
        <v>0</v>
      </c>
      <c r="G29" s="84">
        <f>F29-D29</f>
        <v>0</v>
      </c>
    </row>
    <row r="30" spans="1:7" ht="15" customHeight="1">
      <c r="A30" s="81">
        <v>45</v>
      </c>
      <c r="B30" s="82" t="s">
        <v>124</v>
      </c>
      <c r="C30" s="83">
        <v>0</v>
      </c>
      <c r="D30" s="84">
        <v>0</v>
      </c>
      <c r="E30" s="84">
        <v>0</v>
      </c>
      <c r="F30" s="84">
        <v>0</v>
      </c>
      <c r="G30" s="84">
        <f>F30-D30</f>
        <v>0</v>
      </c>
    </row>
    <row r="31" spans="1:7" ht="15" customHeight="1" thickBot="1">
      <c r="A31" s="81">
        <v>46</v>
      </c>
      <c r="B31" s="82" t="s">
        <v>125</v>
      </c>
      <c r="C31" s="83">
        <v>0</v>
      </c>
      <c r="D31" s="84">
        <v>0</v>
      </c>
      <c r="E31" s="84">
        <v>0</v>
      </c>
      <c r="F31" s="84">
        <v>0</v>
      </c>
      <c r="G31" s="84">
        <f>F31-D31</f>
        <v>0</v>
      </c>
    </row>
    <row r="32" spans="1:7" ht="15" customHeight="1">
      <c r="A32" s="81">
        <v>66</v>
      </c>
      <c r="B32" s="82" t="s">
        <v>143</v>
      </c>
      <c r="C32" s="83">
        <v>1</v>
      </c>
      <c r="D32" s="84">
        <v>0</v>
      </c>
      <c r="E32" s="84">
        <v>1</v>
      </c>
      <c r="F32" s="84">
        <v>0</v>
      </c>
      <c r="G32" s="80">
        <f>F32-D32</f>
        <v>0</v>
      </c>
    </row>
    <row r="33" spans="1:7" ht="15" customHeight="1">
      <c r="A33" s="81">
        <v>36</v>
      </c>
      <c r="B33" s="82" t="s">
        <v>116</v>
      </c>
      <c r="C33" s="83">
        <v>1</v>
      </c>
      <c r="D33" s="84">
        <v>0.2437</v>
      </c>
      <c r="E33" s="84">
        <v>1</v>
      </c>
      <c r="F33" s="84">
        <v>0.2298</v>
      </c>
      <c r="G33" s="84">
        <f>F33-D33</f>
        <v>-1.3899999999999996E-2</v>
      </c>
    </row>
    <row r="34" spans="1:7" ht="15" customHeight="1">
      <c r="A34" s="81">
        <v>67</v>
      </c>
      <c r="B34" s="82" t="s">
        <v>144</v>
      </c>
      <c r="C34" s="83">
        <v>1</v>
      </c>
      <c r="D34" s="84">
        <v>0.13009999999999999</v>
      </c>
      <c r="E34" s="84">
        <v>1</v>
      </c>
      <c r="F34" s="84">
        <v>0.1145</v>
      </c>
      <c r="G34" s="84">
        <f>F34-D34</f>
        <v>-1.5599999999999989E-2</v>
      </c>
    </row>
    <row r="35" spans="1:7" ht="15" customHeight="1" thickBot="1">
      <c r="A35" s="81">
        <v>23</v>
      </c>
      <c r="B35" s="82" t="s">
        <v>106</v>
      </c>
      <c r="C35" s="83">
        <v>1</v>
      </c>
      <c r="D35" s="84">
        <v>0.1973</v>
      </c>
      <c r="E35" s="84">
        <v>1</v>
      </c>
      <c r="F35" s="84">
        <v>0.17299999999999999</v>
      </c>
      <c r="G35" s="84">
        <f>F35-D35</f>
        <v>-2.4300000000000016E-2</v>
      </c>
    </row>
    <row r="36" spans="1:7" ht="15" customHeight="1">
      <c r="A36" s="81">
        <v>16</v>
      </c>
      <c r="B36" s="82" t="s">
        <v>100</v>
      </c>
      <c r="C36" s="83">
        <v>1</v>
      </c>
      <c r="D36" s="84">
        <v>0.27389999999999998</v>
      </c>
      <c r="E36" s="84">
        <v>1</v>
      </c>
      <c r="F36" s="84">
        <v>0.24610000000000001</v>
      </c>
      <c r="G36" s="80">
        <f>F36-D36</f>
        <v>-2.7799999999999964E-2</v>
      </c>
    </row>
    <row r="37" spans="1:7" ht="15" customHeight="1">
      <c r="A37" s="81">
        <v>17</v>
      </c>
      <c r="B37" s="82" t="s">
        <v>101</v>
      </c>
      <c r="C37" s="83">
        <v>1</v>
      </c>
      <c r="D37" s="84">
        <v>0.5111</v>
      </c>
      <c r="E37" s="84">
        <v>1</v>
      </c>
      <c r="F37" s="84">
        <v>0.48199999999999998</v>
      </c>
      <c r="G37" s="84">
        <f>F37-D37</f>
        <v>-2.9100000000000015E-2</v>
      </c>
    </row>
    <row r="38" spans="1:7" ht="15" customHeight="1">
      <c r="A38" s="81">
        <v>44</v>
      </c>
      <c r="B38" s="82" t="s">
        <v>123</v>
      </c>
      <c r="C38" s="83">
        <v>1</v>
      </c>
      <c r="D38" s="84">
        <v>0.34960000000000002</v>
      </c>
      <c r="E38" s="84">
        <v>1</v>
      </c>
      <c r="F38" s="84">
        <v>0.31109999999999999</v>
      </c>
      <c r="G38" s="84">
        <f>F38-D38</f>
        <v>-3.8500000000000034E-2</v>
      </c>
    </row>
    <row r="39" spans="1:7" ht="15" customHeight="1" thickBot="1">
      <c r="A39" s="81">
        <v>55</v>
      </c>
      <c r="B39" s="82" t="s">
        <v>134</v>
      </c>
      <c r="C39" s="83">
        <v>1</v>
      </c>
      <c r="D39" s="84">
        <v>0.50109999999999999</v>
      </c>
      <c r="E39" s="84">
        <v>1</v>
      </c>
      <c r="F39" s="84">
        <v>0.45600000000000002</v>
      </c>
      <c r="G39" s="84">
        <f>F39-D39</f>
        <v>-4.5099999999999973E-2</v>
      </c>
    </row>
    <row r="40" spans="1:7" ht="15" customHeight="1" thickBot="1">
      <c r="A40" s="81">
        <v>52</v>
      </c>
      <c r="B40" s="82" t="s">
        <v>131</v>
      </c>
      <c r="C40" s="83">
        <v>1</v>
      </c>
      <c r="D40" s="84">
        <v>0.52239999999999998</v>
      </c>
      <c r="E40" s="84">
        <v>1</v>
      </c>
      <c r="F40" s="84">
        <v>0.46379999999999999</v>
      </c>
      <c r="G40" s="80">
        <f>F40-D40</f>
        <v>-5.8599999999999985E-2</v>
      </c>
    </row>
    <row r="41" spans="1:7" ht="15" customHeight="1">
      <c r="A41" s="81">
        <v>48</v>
      </c>
      <c r="B41" s="82" t="s">
        <v>127</v>
      </c>
      <c r="C41" s="79">
        <v>1</v>
      </c>
      <c r="D41" s="80">
        <v>0.41839999999999999</v>
      </c>
      <c r="E41" s="80">
        <v>1</v>
      </c>
      <c r="F41" s="80">
        <v>0.34399999999999997</v>
      </c>
      <c r="G41" s="84">
        <f>F41-D41</f>
        <v>-7.4400000000000022E-2</v>
      </c>
    </row>
    <row r="42" spans="1:7" ht="15" customHeight="1" thickBot="1">
      <c r="A42" s="81">
        <v>33</v>
      </c>
      <c r="B42" s="82" t="s">
        <v>113</v>
      </c>
      <c r="C42" s="83">
        <v>1</v>
      </c>
      <c r="D42" s="84">
        <v>0.35110000000000002</v>
      </c>
      <c r="E42" s="84">
        <v>1</v>
      </c>
      <c r="F42" s="84">
        <v>0.27510000000000001</v>
      </c>
      <c r="G42" s="84">
        <f>F42-D42</f>
        <v>-7.6000000000000012E-2</v>
      </c>
    </row>
    <row r="43" spans="1:7" ht="15" customHeight="1">
      <c r="A43" s="81">
        <v>20</v>
      </c>
      <c r="B43" s="82" t="s">
        <v>104</v>
      </c>
      <c r="C43" s="83">
        <v>1</v>
      </c>
      <c r="D43" s="84">
        <v>0.441</v>
      </c>
      <c r="E43" s="84">
        <v>1</v>
      </c>
      <c r="F43" s="84">
        <v>0.35830000000000001</v>
      </c>
      <c r="G43" s="80">
        <f>F43-D43</f>
        <v>-8.2699999999999996E-2</v>
      </c>
    </row>
    <row r="44" spans="1:7" ht="15" customHeight="1">
      <c r="A44" s="81">
        <v>54</v>
      </c>
      <c r="B44" s="82" t="s">
        <v>133</v>
      </c>
      <c r="C44" s="83">
        <v>1</v>
      </c>
      <c r="D44" s="84">
        <v>0.19059999999999999</v>
      </c>
      <c r="E44" s="84">
        <v>1</v>
      </c>
      <c r="F44" s="84">
        <v>0.10290000000000001</v>
      </c>
      <c r="G44" s="84">
        <f>F44-D44</f>
        <v>-8.7699999999999986E-2</v>
      </c>
    </row>
    <row r="45" spans="1:7" ht="15" customHeight="1">
      <c r="A45" s="81">
        <v>2</v>
      </c>
      <c r="B45" s="82" t="s">
        <v>86</v>
      </c>
      <c r="C45" s="83">
        <v>1</v>
      </c>
      <c r="D45" s="84">
        <v>0.30270000000000002</v>
      </c>
      <c r="E45" s="84">
        <v>1</v>
      </c>
      <c r="F45" s="84">
        <v>0.21479999999999999</v>
      </c>
      <c r="G45" s="84">
        <f>F45-D45</f>
        <v>-8.7900000000000034E-2</v>
      </c>
    </row>
    <row r="46" spans="1:7" ht="15" customHeight="1" thickBot="1">
      <c r="A46" s="81">
        <v>58</v>
      </c>
      <c r="B46" s="82" t="s">
        <v>137</v>
      </c>
      <c r="C46" s="83">
        <v>1</v>
      </c>
      <c r="D46" s="84">
        <v>0.39360000000000001</v>
      </c>
      <c r="E46" s="84">
        <v>1</v>
      </c>
      <c r="F46" s="84">
        <v>0.30320000000000003</v>
      </c>
      <c r="G46" s="84">
        <f>F46-D46</f>
        <v>-9.039999999999998E-2</v>
      </c>
    </row>
    <row r="47" spans="1:7" ht="15" customHeight="1">
      <c r="A47" s="81">
        <v>19</v>
      </c>
      <c r="B47" s="82" t="s">
        <v>103</v>
      </c>
      <c r="C47" s="83">
        <v>1</v>
      </c>
      <c r="D47" s="84">
        <v>0.33939999999999998</v>
      </c>
      <c r="E47" s="84">
        <v>1</v>
      </c>
      <c r="F47" s="84">
        <v>0.23710000000000001</v>
      </c>
      <c r="G47" s="80">
        <f>F47-D47</f>
        <v>-0.10229999999999997</v>
      </c>
    </row>
    <row r="48" spans="1:7" ht="15" customHeight="1">
      <c r="A48" s="81">
        <v>65</v>
      </c>
      <c r="B48" s="82" t="s">
        <v>142</v>
      </c>
      <c r="C48" s="83">
        <v>1</v>
      </c>
      <c r="D48" s="84">
        <v>0.52680000000000005</v>
      </c>
      <c r="E48" s="84">
        <v>1</v>
      </c>
      <c r="F48" s="84">
        <v>0.42199999999999999</v>
      </c>
      <c r="G48" s="84">
        <f>F48-D48</f>
        <v>-0.10480000000000006</v>
      </c>
    </row>
    <row r="49" spans="1:7" ht="15" customHeight="1">
      <c r="A49" s="81">
        <v>42</v>
      </c>
      <c r="B49" s="82" t="s">
        <v>122</v>
      </c>
      <c r="C49" s="83">
        <v>1</v>
      </c>
      <c r="D49" s="84">
        <v>0.52859999999999996</v>
      </c>
      <c r="E49" s="84">
        <v>1</v>
      </c>
      <c r="F49" s="84">
        <v>0.42230000000000001</v>
      </c>
      <c r="G49" s="84">
        <f>F49-D49</f>
        <v>-0.10629999999999995</v>
      </c>
    </row>
    <row r="50" spans="1:7" ht="15" customHeight="1" thickBot="1">
      <c r="A50" s="81">
        <v>57</v>
      </c>
      <c r="B50" s="82" t="s">
        <v>136</v>
      </c>
      <c r="C50" s="83">
        <v>1</v>
      </c>
      <c r="D50" s="84">
        <v>0.6149</v>
      </c>
      <c r="E50" s="84">
        <v>1</v>
      </c>
      <c r="F50" s="84">
        <v>0.50390000000000001</v>
      </c>
      <c r="G50" s="84">
        <f>F50-D50</f>
        <v>-0.11099999999999999</v>
      </c>
    </row>
    <row r="51" spans="1:7" ht="15" customHeight="1">
      <c r="A51" s="81">
        <v>38</v>
      </c>
      <c r="B51" s="82" t="s">
        <v>118</v>
      </c>
      <c r="C51" s="83">
        <v>1</v>
      </c>
      <c r="D51" s="84">
        <v>0.1119</v>
      </c>
      <c r="E51" s="84">
        <v>1</v>
      </c>
      <c r="F51" s="84">
        <v>0</v>
      </c>
      <c r="G51" s="80">
        <f>F51-D51</f>
        <v>-0.1119</v>
      </c>
    </row>
    <row r="52" spans="1:7" ht="15" customHeight="1">
      <c r="A52" s="81">
        <v>47</v>
      </c>
      <c r="B52" s="82" t="s">
        <v>126</v>
      </c>
      <c r="C52" s="83">
        <v>1</v>
      </c>
      <c r="D52" s="84">
        <v>0.22739999999999999</v>
      </c>
      <c r="E52" s="84">
        <v>1</v>
      </c>
      <c r="F52" s="84">
        <v>0.11119999999999999</v>
      </c>
      <c r="G52" s="84">
        <f>F52-D52</f>
        <v>-0.1162</v>
      </c>
    </row>
    <row r="53" spans="1:7" ht="15" customHeight="1">
      <c r="A53" s="81">
        <v>13</v>
      </c>
      <c r="B53" s="82" t="s">
        <v>97</v>
      </c>
      <c r="C53" s="83">
        <v>1</v>
      </c>
      <c r="D53" s="84">
        <v>0.16500000000000001</v>
      </c>
      <c r="E53" s="84">
        <v>1</v>
      </c>
      <c r="F53" s="84">
        <v>4.7300000000000002E-2</v>
      </c>
      <c r="G53" s="84">
        <f>F53-D53</f>
        <v>-0.1177</v>
      </c>
    </row>
    <row r="54" spans="1:7" ht="15" customHeight="1" thickBot="1">
      <c r="A54" s="81">
        <v>15</v>
      </c>
      <c r="B54" s="82" t="s">
        <v>99</v>
      </c>
      <c r="C54" s="83">
        <v>1</v>
      </c>
      <c r="D54" s="84">
        <v>0.3271</v>
      </c>
      <c r="E54" s="84">
        <v>1</v>
      </c>
      <c r="F54" s="84">
        <v>0.19239999999999999</v>
      </c>
      <c r="G54" s="84">
        <f>F54-D54</f>
        <v>-0.13470000000000001</v>
      </c>
    </row>
    <row r="55" spans="1:7" ht="15" customHeight="1">
      <c r="A55" s="81">
        <v>6</v>
      </c>
      <c r="B55" s="82" t="s">
        <v>90</v>
      </c>
      <c r="C55" s="83">
        <v>1</v>
      </c>
      <c r="D55" s="84">
        <v>0.5393</v>
      </c>
      <c r="E55" s="84">
        <v>1</v>
      </c>
      <c r="F55" s="84">
        <v>0.38219999999999998</v>
      </c>
      <c r="G55" s="80">
        <f>F55-D55</f>
        <v>-0.15710000000000002</v>
      </c>
    </row>
    <row r="56" spans="1:7" ht="15" customHeight="1" thickBot="1">
      <c r="A56" s="81">
        <v>60</v>
      </c>
      <c r="B56" s="82" t="s">
        <v>139</v>
      </c>
      <c r="C56" s="83">
        <v>1</v>
      </c>
      <c r="D56" s="84">
        <v>0.16600000000000001</v>
      </c>
      <c r="E56" s="84">
        <v>1</v>
      </c>
      <c r="F56" s="84">
        <v>0</v>
      </c>
      <c r="G56" s="84">
        <f>F56-D56</f>
        <v>-0.16600000000000001</v>
      </c>
    </row>
    <row r="57" spans="1:7" ht="15" customHeight="1">
      <c r="A57" s="81">
        <v>40</v>
      </c>
      <c r="B57" s="82" t="s">
        <v>120</v>
      </c>
      <c r="C57" s="79">
        <v>1</v>
      </c>
      <c r="D57" s="80">
        <v>0.62009999999999998</v>
      </c>
      <c r="E57" s="80">
        <v>1</v>
      </c>
      <c r="F57" s="80">
        <v>0.45150000000000001</v>
      </c>
      <c r="G57" s="84">
        <f>F57-D57</f>
        <v>-0.16859999999999997</v>
      </c>
    </row>
    <row r="58" spans="1:7" ht="15" customHeight="1" thickBot="1">
      <c r="A58" s="81">
        <v>61</v>
      </c>
      <c r="B58" s="82" t="s">
        <v>140</v>
      </c>
      <c r="C58" s="83">
        <v>1</v>
      </c>
      <c r="D58" s="84">
        <v>0.37009999999999998</v>
      </c>
      <c r="E58" s="84">
        <v>1</v>
      </c>
      <c r="F58" s="84">
        <v>0.19570000000000001</v>
      </c>
      <c r="G58" s="84">
        <f>F58-D58</f>
        <v>-0.17439999999999997</v>
      </c>
    </row>
    <row r="59" spans="1:7" ht="15" customHeight="1" thickBot="1">
      <c r="A59" s="81">
        <v>37</v>
      </c>
      <c r="B59" s="82" t="s">
        <v>117</v>
      </c>
      <c r="C59" s="85">
        <v>1</v>
      </c>
      <c r="D59" s="86">
        <v>0.5343</v>
      </c>
      <c r="E59" s="86">
        <v>1</v>
      </c>
      <c r="F59" s="86">
        <v>0.33810000000000001</v>
      </c>
      <c r="G59" s="80">
        <f>F59-D59</f>
        <v>-0.19619999999999999</v>
      </c>
    </row>
    <row r="60" spans="1:7" ht="15" customHeight="1" thickBot="1">
      <c r="A60" s="81">
        <v>12</v>
      </c>
      <c r="B60" s="82" t="s">
        <v>96</v>
      </c>
      <c r="C60" s="79">
        <v>1</v>
      </c>
      <c r="D60" s="80">
        <v>0.54430000000000001</v>
      </c>
      <c r="E60" s="80">
        <v>1</v>
      </c>
      <c r="F60" s="80">
        <v>0.3286</v>
      </c>
      <c r="G60" s="84">
        <f>F60-D60</f>
        <v>-0.2157</v>
      </c>
    </row>
    <row r="61" spans="1:7" ht="15" customHeight="1" thickBot="1">
      <c r="A61" s="81">
        <v>39</v>
      </c>
      <c r="B61" s="82" t="s">
        <v>119</v>
      </c>
      <c r="C61" s="85">
        <v>1</v>
      </c>
      <c r="D61" s="86">
        <v>0.33550000000000002</v>
      </c>
      <c r="E61" s="86">
        <v>1</v>
      </c>
      <c r="F61" s="86">
        <v>7.8899999999999998E-2</v>
      </c>
      <c r="G61" s="80">
        <f>F61-D61</f>
        <v>-0.25660000000000005</v>
      </c>
    </row>
    <row r="62" spans="1:7" ht="16.2" thickBot="1">
      <c r="A62" s="87">
        <v>28</v>
      </c>
      <c r="B62" s="88" t="s">
        <v>108</v>
      </c>
      <c r="C62" s="89">
        <v>1</v>
      </c>
      <c r="D62" s="90">
        <v>0.34710000000000002</v>
      </c>
      <c r="E62" s="90">
        <v>1</v>
      </c>
      <c r="F62" s="90">
        <v>0</v>
      </c>
      <c r="G62" s="84">
        <f>F62-D62</f>
        <v>-0.34710000000000002</v>
      </c>
    </row>
    <row r="63" spans="1:7">
      <c r="A63" s="91" t="s">
        <v>145</v>
      </c>
    </row>
  </sheetData>
  <autoFilter ref="A2:G2">
    <sortState ref="A3:G63">
      <sortCondition descending="1" ref="G2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M18" sqref="M18"/>
    </sheetView>
  </sheetViews>
  <sheetFormatPr defaultRowHeight="14.4"/>
  <cols>
    <col min="1" max="1" width="12.88671875" style="71" bestFit="1" customWidth="1"/>
    <col min="2" max="2" width="32.109375" style="71" bestFit="1" customWidth="1"/>
    <col min="3" max="3" width="0.88671875" style="67" customWidth="1"/>
    <col min="4" max="4" width="18.44140625" customWidth="1"/>
    <col min="5" max="5" width="1.109375" style="67" customWidth="1"/>
    <col min="6" max="6" width="18.44140625" customWidth="1"/>
    <col min="7" max="7" width="1.109375" style="67" customWidth="1"/>
    <col min="8" max="8" width="18.44140625" style="71" customWidth="1"/>
    <col min="9" max="9" width="0.88671875" style="67" customWidth="1"/>
    <col min="10" max="10" width="18.44140625" customWidth="1"/>
  </cols>
  <sheetData>
    <row r="1" spans="1:10" ht="18">
      <c r="A1" s="114" t="s">
        <v>151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36.6">
      <c r="A2" s="38" t="s">
        <v>73</v>
      </c>
      <c r="B2" s="38" t="s">
        <v>74</v>
      </c>
      <c r="C2" s="64"/>
      <c r="D2" s="38" t="s">
        <v>75</v>
      </c>
      <c r="E2" s="64"/>
      <c r="F2" s="38" t="s">
        <v>67</v>
      </c>
      <c r="G2" s="64"/>
      <c r="H2" s="38" t="s">
        <v>76</v>
      </c>
      <c r="I2" s="64"/>
      <c r="J2" s="65" t="s">
        <v>77</v>
      </c>
    </row>
    <row r="3" spans="1:10">
      <c r="A3" s="66">
        <v>210051</v>
      </c>
      <c r="B3" s="66" t="s">
        <v>18</v>
      </c>
      <c r="D3" s="68">
        <v>0.21</v>
      </c>
      <c r="F3" s="68">
        <v>0.19</v>
      </c>
      <c r="H3" s="68">
        <v>0.19</v>
      </c>
      <c r="J3">
        <f t="shared" ref="J3:J48" si="0">H3-F3</f>
        <v>0</v>
      </c>
    </row>
    <row r="4" spans="1:10">
      <c r="A4" s="66">
        <v>210009</v>
      </c>
      <c r="B4" s="66" t="s">
        <v>19</v>
      </c>
      <c r="D4" s="68">
        <v>0.22</v>
      </c>
      <c r="F4" s="68">
        <v>0.2</v>
      </c>
      <c r="H4" s="68">
        <v>0.2</v>
      </c>
      <c r="J4">
        <f t="shared" si="0"/>
        <v>0</v>
      </c>
    </row>
    <row r="5" spans="1:10">
      <c r="A5" s="66">
        <v>210023</v>
      </c>
      <c r="B5" s="66" t="s">
        <v>17</v>
      </c>
      <c r="D5" s="68">
        <v>0.23</v>
      </c>
      <c r="F5" s="68">
        <v>0.2</v>
      </c>
      <c r="H5" s="68">
        <v>0.19</v>
      </c>
      <c r="J5">
        <f t="shared" si="0"/>
        <v>-1.0000000000000009E-2</v>
      </c>
    </row>
    <row r="6" spans="1:10">
      <c r="A6" s="66">
        <v>210022</v>
      </c>
      <c r="B6" s="66" t="s">
        <v>20</v>
      </c>
      <c r="D6" s="68">
        <v>0.22</v>
      </c>
      <c r="F6" s="68">
        <v>0.22</v>
      </c>
      <c r="H6" s="68">
        <v>0.22</v>
      </c>
      <c r="J6">
        <f t="shared" si="0"/>
        <v>0</v>
      </c>
    </row>
    <row r="7" spans="1:10">
      <c r="A7" s="66">
        <v>210016</v>
      </c>
      <c r="B7" s="66" t="s">
        <v>23</v>
      </c>
      <c r="D7" s="68">
        <v>0.23</v>
      </c>
      <c r="F7" s="68">
        <v>0.23</v>
      </c>
      <c r="H7" s="68">
        <v>0.25</v>
      </c>
      <c r="J7">
        <f t="shared" si="0"/>
        <v>1.999999999999999E-2</v>
      </c>
    </row>
    <row r="8" spans="1:10">
      <c r="A8" s="66">
        <v>210024</v>
      </c>
      <c r="B8" s="66" t="s">
        <v>22</v>
      </c>
      <c r="D8" s="68">
        <v>0.24</v>
      </c>
      <c r="F8" s="68">
        <v>0.24</v>
      </c>
      <c r="H8" s="68">
        <v>0.24</v>
      </c>
      <c r="J8">
        <f t="shared" si="0"/>
        <v>0</v>
      </c>
    </row>
    <row r="9" spans="1:10">
      <c r="A9" s="66">
        <v>210044</v>
      </c>
      <c r="B9" s="66" t="s">
        <v>21</v>
      </c>
      <c r="D9" s="68">
        <v>0.25</v>
      </c>
      <c r="F9" s="68">
        <v>0.24</v>
      </c>
      <c r="H9" s="68">
        <v>0.24</v>
      </c>
      <c r="J9">
        <f t="shared" si="0"/>
        <v>0</v>
      </c>
    </row>
    <row r="10" spans="1:10">
      <c r="A10" s="66">
        <v>210027</v>
      </c>
      <c r="B10" s="66" t="s">
        <v>24</v>
      </c>
      <c r="D10" s="68">
        <v>0.28000000000000003</v>
      </c>
      <c r="F10" s="68">
        <v>0.25</v>
      </c>
      <c r="H10" s="68">
        <v>0.25</v>
      </c>
      <c r="J10">
        <f t="shared" si="0"/>
        <v>0</v>
      </c>
    </row>
    <row r="11" spans="1:10">
      <c r="A11" s="66">
        <v>210001</v>
      </c>
      <c r="B11" s="66" t="s">
        <v>25</v>
      </c>
      <c r="D11" s="68">
        <v>0.28999999999999998</v>
      </c>
      <c r="F11" s="68">
        <v>0.26</v>
      </c>
      <c r="H11" s="68">
        <v>0.26</v>
      </c>
      <c r="J11">
        <f t="shared" si="0"/>
        <v>0</v>
      </c>
    </row>
    <row r="12" spans="1:10" ht="21.6">
      <c r="A12" s="66">
        <v>210043</v>
      </c>
      <c r="B12" s="66" t="s">
        <v>26</v>
      </c>
      <c r="D12" s="68">
        <v>0.3</v>
      </c>
      <c r="F12" s="68">
        <v>0.26</v>
      </c>
      <c r="H12" s="68">
        <v>0.27</v>
      </c>
      <c r="J12">
        <f t="shared" si="0"/>
        <v>1.0000000000000009E-2</v>
      </c>
    </row>
    <row r="13" spans="1:10">
      <c r="A13" s="66">
        <v>210033</v>
      </c>
      <c r="B13" s="66" t="s">
        <v>28</v>
      </c>
      <c r="D13" s="68">
        <v>0.32</v>
      </c>
      <c r="F13" s="68">
        <v>0.27</v>
      </c>
      <c r="H13" s="68">
        <v>0.28999999999999998</v>
      </c>
      <c r="J13">
        <f t="shared" si="0"/>
        <v>1.9999999999999962E-2</v>
      </c>
    </row>
    <row r="14" spans="1:10">
      <c r="A14" s="66">
        <v>210062</v>
      </c>
      <c r="B14" s="66" t="s">
        <v>27</v>
      </c>
      <c r="D14" s="68">
        <v>0.25</v>
      </c>
      <c r="F14" s="68">
        <v>0.27</v>
      </c>
      <c r="H14" s="68">
        <v>0.28000000000000003</v>
      </c>
      <c r="J14">
        <f t="shared" si="0"/>
        <v>1.0000000000000009E-2</v>
      </c>
    </row>
    <row r="15" spans="1:10">
      <c r="A15" s="66">
        <v>210005</v>
      </c>
      <c r="B15" s="66" t="s">
        <v>31</v>
      </c>
      <c r="D15" s="69">
        <v>0.33</v>
      </c>
      <c r="F15" s="68">
        <v>0.31</v>
      </c>
      <c r="H15" s="69">
        <v>0.34</v>
      </c>
      <c r="J15">
        <f t="shared" si="0"/>
        <v>3.0000000000000027E-2</v>
      </c>
    </row>
    <row r="16" spans="1:10">
      <c r="A16" s="66">
        <v>210003</v>
      </c>
      <c r="B16" s="66" t="s">
        <v>30</v>
      </c>
      <c r="D16" s="68">
        <v>0.3</v>
      </c>
      <c r="F16" s="69">
        <v>0.33</v>
      </c>
      <c r="H16" s="68">
        <v>0.32</v>
      </c>
      <c r="J16">
        <f t="shared" si="0"/>
        <v>-1.0000000000000009E-2</v>
      </c>
    </row>
    <row r="17" spans="1:10">
      <c r="A17" s="66">
        <v>210037</v>
      </c>
      <c r="B17" s="66" t="s">
        <v>29</v>
      </c>
      <c r="D17" s="69">
        <v>0.34</v>
      </c>
      <c r="F17" s="69">
        <v>0.33</v>
      </c>
      <c r="H17" s="68">
        <v>0.32</v>
      </c>
      <c r="J17">
        <f t="shared" si="0"/>
        <v>-1.0000000000000009E-2</v>
      </c>
    </row>
    <row r="18" spans="1:10">
      <c r="A18" s="66">
        <v>210002</v>
      </c>
      <c r="B18" s="66" t="s">
        <v>34</v>
      </c>
      <c r="D18" s="69">
        <v>0.35</v>
      </c>
      <c r="F18" s="69">
        <v>0.35</v>
      </c>
      <c r="H18" s="69">
        <v>0.35</v>
      </c>
      <c r="J18">
        <f t="shared" si="0"/>
        <v>0</v>
      </c>
    </row>
    <row r="19" spans="1:10">
      <c r="A19" s="66">
        <v>210008</v>
      </c>
      <c r="B19" s="66" t="s">
        <v>32</v>
      </c>
      <c r="D19" s="69">
        <v>0.35</v>
      </c>
      <c r="F19" s="69">
        <v>0.35</v>
      </c>
      <c r="H19" s="69">
        <v>0.34</v>
      </c>
      <c r="J19">
        <f t="shared" si="0"/>
        <v>-9.9999999999999534E-3</v>
      </c>
    </row>
    <row r="20" spans="1:10">
      <c r="A20" s="66">
        <v>210015</v>
      </c>
      <c r="B20" s="66" t="s">
        <v>37</v>
      </c>
      <c r="D20" s="69">
        <v>0.34</v>
      </c>
      <c r="F20" s="69">
        <v>0.35</v>
      </c>
      <c r="H20" s="69">
        <v>0.36</v>
      </c>
      <c r="J20">
        <f t="shared" si="0"/>
        <v>1.0000000000000009E-2</v>
      </c>
    </row>
    <row r="21" spans="1:10">
      <c r="A21" s="66">
        <v>210029</v>
      </c>
      <c r="B21" s="66" t="s">
        <v>35</v>
      </c>
      <c r="D21" s="69">
        <v>0.4</v>
      </c>
      <c r="F21" s="69">
        <v>0.35</v>
      </c>
      <c r="H21" s="69">
        <v>0.35</v>
      </c>
      <c r="J21">
        <f t="shared" si="0"/>
        <v>0</v>
      </c>
    </row>
    <row r="22" spans="1:10">
      <c r="A22" s="66">
        <v>210056</v>
      </c>
      <c r="B22" s="66" t="s">
        <v>33</v>
      </c>
      <c r="D22" s="69">
        <v>0.37</v>
      </c>
      <c r="F22" s="69">
        <v>0.35</v>
      </c>
      <c r="H22" s="69">
        <v>0.34</v>
      </c>
      <c r="J22">
        <f t="shared" si="0"/>
        <v>-9.9999999999999534E-3</v>
      </c>
    </row>
    <row r="23" spans="1:10">
      <c r="A23" s="66">
        <v>210057</v>
      </c>
      <c r="B23" s="66" t="s">
        <v>38</v>
      </c>
      <c r="D23" s="69">
        <v>0.35</v>
      </c>
      <c r="F23" s="69">
        <v>0.36</v>
      </c>
      <c r="H23" s="69">
        <v>0.36</v>
      </c>
      <c r="J23">
        <f t="shared" si="0"/>
        <v>0</v>
      </c>
    </row>
    <row r="24" spans="1:10">
      <c r="A24" s="66">
        <v>210004</v>
      </c>
      <c r="B24" s="66" t="s">
        <v>40</v>
      </c>
      <c r="D24" s="69">
        <v>0.37</v>
      </c>
      <c r="F24" s="69">
        <v>0.38</v>
      </c>
      <c r="H24" s="69">
        <v>0.38</v>
      </c>
      <c r="J24">
        <f t="shared" si="0"/>
        <v>0</v>
      </c>
    </row>
    <row r="25" spans="1:10">
      <c r="A25" s="66">
        <v>210018</v>
      </c>
      <c r="B25" s="66" t="s">
        <v>41</v>
      </c>
      <c r="D25" s="69">
        <v>0.38</v>
      </c>
      <c r="F25" s="69">
        <v>0.38</v>
      </c>
      <c r="H25" s="69">
        <v>0.39</v>
      </c>
      <c r="J25">
        <f t="shared" si="0"/>
        <v>1.0000000000000009E-2</v>
      </c>
    </row>
    <row r="26" spans="1:10">
      <c r="A26" s="66">
        <v>210038</v>
      </c>
      <c r="B26" s="66" t="s">
        <v>39</v>
      </c>
      <c r="D26" s="69">
        <v>0.35</v>
      </c>
      <c r="F26" s="69">
        <v>0.38</v>
      </c>
      <c r="H26" s="69">
        <v>0.36</v>
      </c>
      <c r="J26">
        <f t="shared" si="0"/>
        <v>-2.0000000000000018E-2</v>
      </c>
    </row>
    <row r="27" spans="1:10">
      <c r="A27" s="66">
        <v>210048</v>
      </c>
      <c r="B27" s="66" t="s">
        <v>36</v>
      </c>
      <c r="D27" s="69">
        <v>0.4</v>
      </c>
      <c r="F27" s="69">
        <v>0.38</v>
      </c>
      <c r="H27" s="69">
        <v>0.36</v>
      </c>
      <c r="J27">
        <f t="shared" si="0"/>
        <v>-2.0000000000000018E-2</v>
      </c>
    </row>
    <row r="28" spans="1:10">
      <c r="A28" s="66">
        <v>210032</v>
      </c>
      <c r="B28" s="66" t="s">
        <v>42</v>
      </c>
      <c r="D28" s="69">
        <v>0.4</v>
      </c>
      <c r="F28" s="69">
        <v>0.41</v>
      </c>
      <c r="H28" s="69">
        <v>0.4</v>
      </c>
      <c r="J28">
        <f t="shared" si="0"/>
        <v>-9.9999999999999534E-3</v>
      </c>
    </row>
    <row r="29" spans="1:10">
      <c r="A29" s="66">
        <v>210061</v>
      </c>
      <c r="B29" s="66" t="s">
        <v>44</v>
      </c>
      <c r="D29" s="69">
        <v>0.39</v>
      </c>
      <c r="F29" s="69">
        <v>0.41</v>
      </c>
      <c r="H29" s="69">
        <v>0.41</v>
      </c>
      <c r="J29">
        <f t="shared" si="0"/>
        <v>0</v>
      </c>
    </row>
    <row r="30" spans="1:10">
      <c r="A30" s="66">
        <v>210063</v>
      </c>
      <c r="B30" s="66" t="s">
        <v>43</v>
      </c>
      <c r="D30" s="70">
        <v>0.45</v>
      </c>
      <c r="F30" s="69">
        <v>0.42</v>
      </c>
      <c r="H30" s="69">
        <v>0.41</v>
      </c>
      <c r="J30">
        <f t="shared" si="0"/>
        <v>-1.0000000000000009E-2</v>
      </c>
    </row>
    <row r="31" spans="1:10">
      <c r="A31" s="66">
        <v>210012</v>
      </c>
      <c r="B31" s="66" t="s">
        <v>47</v>
      </c>
      <c r="D31" s="70">
        <v>0.43</v>
      </c>
      <c r="F31" s="70">
        <v>0.44</v>
      </c>
      <c r="H31" s="70">
        <v>0.45</v>
      </c>
      <c r="J31">
        <f t="shared" si="0"/>
        <v>1.0000000000000009E-2</v>
      </c>
    </row>
    <row r="32" spans="1:10">
      <c r="A32" s="66">
        <v>210034</v>
      </c>
      <c r="B32" s="66" t="s">
        <v>45</v>
      </c>
      <c r="D32" s="69">
        <v>0.42</v>
      </c>
      <c r="F32" s="70">
        <v>0.44</v>
      </c>
      <c r="H32" s="69">
        <v>0.43</v>
      </c>
      <c r="J32">
        <f t="shared" si="0"/>
        <v>-1.0000000000000009E-2</v>
      </c>
    </row>
    <row r="33" spans="1:10">
      <c r="A33" s="66">
        <v>210011</v>
      </c>
      <c r="B33" s="66" t="s">
        <v>46</v>
      </c>
      <c r="D33" s="70">
        <v>0.46</v>
      </c>
      <c r="F33" s="70">
        <v>0.45</v>
      </c>
      <c r="H33" s="70">
        <v>0.44</v>
      </c>
      <c r="J33">
        <f t="shared" si="0"/>
        <v>-1.0000000000000009E-2</v>
      </c>
    </row>
    <row r="34" spans="1:10">
      <c r="A34" s="66">
        <v>210049</v>
      </c>
      <c r="B34" s="66" t="s">
        <v>48</v>
      </c>
      <c r="D34" s="70">
        <v>0.44</v>
      </c>
      <c r="F34" s="70">
        <v>0.45</v>
      </c>
      <c r="H34" s="70">
        <v>0.45</v>
      </c>
      <c r="J34">
        <f t="shared" si="0"/>
        <v>0</v>
      </c>
    </row>
    <row r="35" spans="1:10">
      <c r="A35" s="66">
        <v>210055</v>
      </c>
      <c r="B35" s="66" t="s">
        <v>50</v>
      </c>
      <c r="D35" s="70">
        <v>0.46</v>
      </c>
      <c r="F35" s="70">
        <v>0.45</v>
      </c>
      <c r="H35" s="70">
        <v>0.48</v>
      </c>
      <c r="J35">
        <f t="shared" si="0"/>
        <v>2.9999999999999971E-2</v>
      </c>
    </row>
    <row r="36" spans="1:10">
      <c r="A36" s="66">
        <v>210006</v>
      </c>
      <c r="B36" s="66" t="s">
        <v>57</v>
      </c>
      <c r="D36" s="70">
        <v>0.54</v>
      </c>
      <c r="F36" s="70">
        <v>0.48</v>
      </c>
      <c r="H36" s="70">
        <v>0.53</v>
      </c>
      <c r="J36">
        <f t="shared" si="0"/>
        <v>5.0000000000000044E-2</v>
      </c>
    </row>
    <row r="37" spans="1:10">
      <c r="A37" s="66">
        <v>210013</v>
      </c>
      <c r="B37" s="66" t="s">
        <v>49</v>
      </c>
      <c r="D37" s="70">
        <v>0.43</v>
      </c>
      <c r="F37" s="70">
        <v>0.48</v>
      </c>
      <c r="H37" s="70">
        <v>0.47</v>
      </c>
      <c r="J37">
        <f t="shared" si="0"/>
        <v>-1.0000000000000009E-2</v>
      </c>
    </row>
    <row r="38" spans="1:10">
      <c r="A38" s="66">
        <v>210035</v>
      </c>
      <c r="B38" s="66" t="s">
        <v>51</v>
      </c>
      <c r="D38" s="70">
        <v>0.49</v>
      </c>
      <c r="F38" s="70">
        <v>0.48</v>
      </c>
      <c r="H38" s="70">
        <v>0.48</v>
      </c>
      <c r="J38">
        <f t="shared" si="0"/>
        <v>0</v>
      </c>
    </row>
    <row r="39" spans="1:10">
      <c r="A39" s="66">
        <v>210040</v>
      </c>
      <c r="B39" s="66" t="s">
        <v>55</v>
      </c>
      <c r="D39" s="70">
        <v>0.54</v>
      </c>
      <c r="F39" s="70">
        <v>0.48</v>
      </c>
      <c r="H39" s="70">
        <v>0.52</v>
      </c>
      <c r="J39">
        <f t="shared" si="0"/>
        <v>4.0000000000000036E-2</v>
      </c>
    </row>
    <row r="40" spans="1:10">
      <c r="A40" s="66">
        <v>210010</v>
      </c>
      <c r="B40" s="66" t="s">
        <v>52</v>
      </c>
      <c r="D40" s="70">
        <v>0.49</v>
      </c>
      <c r="F40" s="70">
        <v>0.5</v>
      </c>
      <c r="H40" s="70">
        <v>0.5</v>
      </c>
      <c r="J40">
        <f t="shared" si="0"/>
        <v>0</v>
      </c>
    </row>
    <row r="41" spans="1:10">
      <c r="A41" s="66">
        <v>210028</v>
      </c>
      <c r="B41" s="66" t="s">
        <v>56</v>
      </c>
      <c r="D41" s="70">
        <v>0.49</v>
      </c>
      <c r="F41" s="70">
        <v>0.5</v>
      </c>
      <c r="H41" s="70">
        <v>0.52</v>
      </c>
      <c r="J41">
        <f t="shared" si="0"/>
        <v>2.0000000000000018E-2</v>
      </c>
    </row>
    <row r="42" spans="1:10">
      <c r="A42" s="66">
        <v>210030</v>
      </c>
      <c r="B42" s="66" t="s">
        <v>53</v>
      </c>
      <c r="D42" s="70">
        <v>0.48</v>
      </c>
      <c r="F42" s="70">
        <v>0.5</v>
      </c>
      <c r="H42" s="70">
        <v>0.5</v>
      </c>
      <c r="J42">
        <f t="shared" si="0"/>
        <v>0</v>
      </c>
    </row>
    <row r="43" spans="1:10">
      <c r="A43" s="66">
        <v>210019</v>
      </c>
      <c r="B43" s="66" t="s">
        <v>54</v>
      </c>
      <c r="D43" s="70">
        <v>0.52</v>
      </c>
      <c r="F43" s="70">
        <v>0.51</v>
      </c>
      <c r="H43" s="70">
        <v>0.51</v>
      </c>
      <c r="J43">
        <f t="shared" si="0"/>
        <v>0</v>
      </c>
    </row>
    <row r="44" spans="1:10">
      <c r="A44" s="66">
        <v>210017</v>
      </c>
      <c r="B44" s="66" t="s">
        <v>58</v>
      </c>
      <c r="D44" s="70">
        <v>0.54</v>
      </c>
      <c r="F44" s="70">
        <v>0.53</v>
      </c>
      <c r="H44" s="70">
        <v>0.53</v>
      </c>
      <c r="J44">
        <f t="shared" si="0"/>
        <v>0</v>
      </c>
    </row>
    <row r="45" spans="1:10">
      <c r="A45" s="66">
        <v>210039</v>
      </c>
      <c r="B45" s="66" t="s">
        <v>59</v>
      </c>
      <c r="D45" s="70">
        <v>0.63</v>
      </c>
      <c r="F45" s="70">
        <v>0.6</v>
      </c>
      <c r="H45" s="70">
        <v>0.63</v>
      </c>
      <c r="J45">
        <f t="shared" si="0"/>
        <v>3.0000000000000027E-2</v>
      </c>
    </row>
    <row r="46" spans="1:10">
      <c r="A46" s="66">
        <v>210058</v>
      </c>
      <c r="B46" s="66" t="s">
        <v>60</v>
      </c>
      <c r="D46" s="70">
        <v>0.57999999999999996</v>
      </c>
      <c r="F46" s="70">
        <v>0.64</v>
      </c>
      <c r="H46" s="70">
        <v>0.68</v>
      </c>
      <c r="J46">
        <f t="shared" si="0"/>
        <v>4.0000000000000036E-2</v>
      </c>
    </row>
    <row r="47" spans="1:10">
      <c r="A47" s="66">
        <v>210060</v>
      </c>
      <c r="B47" s="66" t="s">
        <v>61</v>
      </c>
      <c r="D47" s="70">
        <v>0.76</v>
      </c>
      <c r="F47" s="70">
        <v>0.74</v>
      </c>
      <c r="H47" s="70">
        <v>0.74</v>
      </c>
      <c r="J47">
        <f t="shared" si="0"/>
        <v>0</v>
      </c>
    </row>
    <row r="48" spans="1:10">
      <c r="A48" s="66">
        <v>210045</v>
      </c>
      <c r="B48" s="66" t="s">
        <v>62</v>
      </c>
      <c r="D48" s="70">
        <v>1</v>
      </c>
      <c r="F48" s="70">
        <v>1</v>
      </c>
      <c r="H48" s="70">
        <v>1</v>
      </c>
      <c r="J48">
        <f t="shared" si="0"/>
        <v>0</v>
      </c>
    </row>
  </sheetData>
  <autoFilter ref="A2:J2">
    <sortState ref="A3:J48">
      <sortCondition ref="F2"/>
    </sortState>
  </autoFilter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topLeftCell="A16" workbookViewId="0">
      <selection activeCell="G4" sqref="G4"/>
    </sheetView>
  </sheetViews>
  <sheetFormatPr defaultColWidth="9.109375" defaultRowHeight="14.4"/>
  <cols>
    <col min="1" max="1" width="14.6640625" style="3" customWidth="1"/>
    <col min="2" max="2" width="12" style="2" customWidth="1"/>
    <col min="3" max="3" width="17.33203125" style="2" customWidth="1"/>
    <col min="4" max="4" width="17" style="2" customWidth="1"/>
    <col min="5" max="256" width="9.109375" style="3"/>
  </cols>
  <sheetData>
    <row r="1" spans="1:4">
      <c r="A1" s="1" t="s">
        <v>152</v>
      </c>
    </row>
    <row r="2" spans="1:4">
      <c r="A2" s="115"/>
      <c r="B2" s="115"/>
      <c r="C2" s="115"/>
      <c r="D2" s="115"/>
    </row>
    <row r="3" spans="1:4" ht="28.8">
      <c r="A3" s="116" t="s">
        <v>0</v>
      </c>
      <c r="B3" s="117"/>
      <c r="C3" s="4" t="s">
        <v>1</v>
      </c>
      <c r="D3" s="4" t="s">
        <v>2</v>
      </c>
    </row>
    <row r="4" spans="1:4" ht="28.8">
      <c r="A4" s="5" t="s">
        <v>3</v>
      </c>
      <c r="B4" s="6">
        <v>0.17</v>
      </c>
      <c r="C4" s="7">
        <f>'[1]A.Aggregate Summary'!$B$4</f>
        <v>-0.03</v>
      </c>
      <c r="D4" s="7">
        <f>'[1]A.Aggregate Summary'!$B$5</f>
        <v>-0.01</v>
      </c>
    </row>
    <row r="5" spans="1:4">
      <c r="A5" s="8"/>
      <c r="B5" s="9">
        <f t="shared" ref="B5:B66" si="0">B4+0.01</f>
        <v>0.18000000000000002</v>
      </c>
      <c r="C5" s="10">
        <f t="shared" ref="C5:C38" si="1">$C$4- ((B5-$B$4)*($C$4/($C$69-$B$4)))</f>
        <v>-2.9117647058823526E-2</v>
      </c>
      <c r="D5" s="10">
        <f t="shared" ref="D5:D28" si="2">$D$4- ((B5-$B$4)*($D$4/($D$69-$B$4)))</f>
        <v>-9.5833333333333326E-3</v>
      </c>
    </row>
    <row r="6" spans="1:4">
      <c r="A6" s="8"/>
      <c r="B6" s="9">
        <f t="shared" si="0"/>
        <v>0.19000000000000003</v>
      </c>
      <c r="C6" s="10">
        <f t="shared" si="1"/>
        <v>-2.8235294117647056E-2</v>
      </c>
      <c r="D6" s="10">
        <f t="shared" si="2"/>
        <v>-9.1666666666666667E-3</v>
      </c>
    </row>
    <row r="7" spans="1:4">
      <c r="A7" s="8"/>
      <c r="B7" s="9">
        <f t="shared" si="0"/>
        <v>0.20000000000000004</v>
      </c>
      <c r="C7" s="10">
        <f t="shared" si="1"/>
        <v>-2.7352941176470583E-2</v>
      </c>
      <c r="D7" s="10">
        <f t="shared" si="2"/>
        <v>-8.7499999999999991E-3</v>
      </c>
    </row>
    <row r="8" spans="1:4">
      <c r="A8" s="8"/>
      <c r="B8" s="9">
        <f t="shared" si="0"/>
        <v>0.21000000000000005</v>
      </c>
      <c r="C8" s="10">
        <f t="shared" si="1"/>
        <v>-2.6470588235294114E-2</v>
      </c>
      <c r="D8" s="10">
        <f t="shared" si="2"/>
        <v>-8.3333333333333315E-3</v>
      </c>
    </row>
    <row r="9" spans="1:4">
      <c r="A9" s="8"/>
      <c r="B9" s="9">
        <f t="shared" si="0"/>
        <v>0.22000000000000006</v>
      </c>
      <c r="C9" s="10">
        <f t="shared" si="1"/>
        <v>-2.5588235294117641E-2</v>
      </c>
      <c r="D9" s="10">
        <f t="shared" si="2"/>
        <v>-7.9166666666666656E-3</v>
      </c>
    </row>
    <row r="10" spans="1:4">
      <c r="A10" s="8"/>
      <c r="B10" s="9">
        <f t="shared" si="0"/>
        <v>0.23000000000000007</v>
      </c>
      <c r="C10" s="10">
        <f t="shared" si="1"/>
        <v>-2.4705882352941171E-2</v>
      </c>
      <c r="D10" s="10">
        <f t="shared" si="2"/>
        <v>-7.499999999999998E-3</v>
      </c>
    </row>
    <row r="11" spans="1:4">
      <c r="A11" s="8"/>
      <c r="B11" s="9">
        <f t="shared" si="0"/>
        <v>0.24000000000000007</v>
      </c>
      <c r="C11" s="10">
        <f t="shared" si="1"/>
        <v>-2.3823529411764698E-2</v>
      </c>
      <c r="D11" s="10">
        <f t="shared" si="2"/>
        <v>-7.0833333333333304E-3</v>
      </c>
    </row>
    <row r="12" spans="1:4">
      <c r="A12" s="8"/>
      <c r="B12" s="9">
        <f t="shared" si="0"/>
        <v>0.25000000000000006</v>
      </c>
      <c r="C12" s="10">
        <f t="shared" si="1"/>
        <v>-2.2941176470588229E-2</v>
      </c>
      <c r="D12" s="10">
        <f t="shared" si="2"/>
        <v>-6.6666666666666645E-3</v>
      </c>
    </row>
    <row r="13" spans="1:4">
      <c r="A13" s="8"/>
      <c r="B13" s="9">
        <f t="shared" si="0"/>
        <v>0.26000000000000006</v>
      </c>
      <c r="C13" s="10">
        <f t="shared" si="1"/>
        <v>-2.2058823529411759E-2</v>
      </c>
      <c r="D13" s="10">
        <f t="shared" si="2"/>
        <v>-6.2499999999999977E-3</v>
      </c>
    </row>
    <row r="14" spans="1:4">
      <c r="A14" s="8"/>
      <c r="B14" s="9">
        <f t="shared" si="0"/>
        <v>0.27000000000000007</v>
      </c>
      <c r="C14" s="10">
        <f t="shared" si="1"/>
        <v>-2.1176470588235286E-2</v>
      </c>
      <c r="D14" s="10">
        <f t="shared" si="2"/>
        <v>-5.8333333333333301E-3</v>
      </c>
    </row>
    <row r="15" spans="1:4">
      <c r="A15" s="8"/>
      <c r="B15" s="9">
        <f t="shared" si="0"/>
        <v>0.28000000000000008</v>
      </c>
      <c r="C15" s="10">
        <f t="shared" si="1"/>
        <v>-2.0294117647058817E-2</v>
      </c>
      <c r="D15" s="10">
        <f t="shared" si="2"/>
        <v>-5.4166666666666634E-3</v>
      </c>
    </row>
    <row r="16" spans="1:4">
      <c r="A16" s="8"/>
      <c r="B16" s="9">
        <f t="shared" si="0"/>
        <v>0.29000000000000009</v>
      </c>
      <c r="C16" s="10">
        <f t="shared" si="1"/>
        <v>-1.9411764705882344E-2</v>
      </c>
      <c r="D16" s="10">
        <f t="shared" si="2"/>
        <v>-4.9999999999999966E-3</v>
      </c>
    </row>
    <row r="17" spans="1:4">
      <c r="A17" s="8"/>
      <c r="B17" s="9">
        <f t="shared" si="0"/>
        <v>0.3000000000000001</v>
      </c>
      <c r="C17" s="10">
        <f t="shared" si="1"/>
        <v>-1.8529411764705871E-2</v>
      </c>
      <c r="D17" s="10">
        <f t="shared" si="2"/>
        <v>-4.583333333333329E-3</v>
      </c>
    </row>
    <row r="18" spans="1:4">
      <c r="A18" s="8"/>
      <c r="B18" s="9">
        <f t="shared" si="0"/>
        <v>0.31000000000000011</v>
      </c>
      <c r="C18" s="10">
        <f t="shared" si="1"/>
        <v>-1.7647058823529401E-2</v>
      </c>
      <c r="D18" s="10">
        <f t="shared" si="2"/>
        <v>-4.1666666666666623E-3</v>
      </c>
    </row>
    <row r="19" spans="1:4">
      <c r="A19" s="8"/>
      <c r="B19" s="9">
        <f t="shared" si="0"/>
        <v>0.32000000000000012</v>
      </c>
      <c r="C19" s="10">
        <f t="shared" si="1"/>
        <v>-1.6764705882352932E-2</v>
      </c>
      <c r="D19" s="10">
        <f t="shared" si="2"/>
        <v>-3.7499999999999955E-3</v>
      </c>
    </row>
    <row r="20" spans="1:4">
      <c r="A20" s="8"/>
      <c r="B20" s="9">
        <f t="shared" si="0"/>
        <v>0.33000000000000013</v>
      </c>
      <c r="C20" s="10">
        <f t="shared" si="1"/>
        <v>-1.5882352941176459E-2</v>
      </c>
      <c r="D20" s="10">
        <f t="shared" si="2"/>
        <v>-3.3333333333333279E-3</v>
      </c>
    </row>
    <row r="21" spans="1:4">
      <c r="A21" s="8"/>
      <c r="B21" s="9">
        <f t="shared" si="0"/>
        <v>0.34000000000000014</v>
      </c>
      <c r="C21" s="10">
        <f t="shared" si="1"/>
        <v>-1.4999999999999987E-2</v>
      </c>
      <c r="D21" s="10">
        <f t="shared" si="2"/>
        <v>-2.9166666666666612E-3</v>
      </c>
    </row>
    <row r="22" spans="1:4">
      <c r="A22" s="8"/>
      <c r="B22" s="9">
        <f t="shared" si="0"/>
        <v>0.35000000000000014</v>
      </c>
      <c r="C22" s="10">
        <f t="shared" si="1"/>
        <v>-1.4117647058823516E-2</v>
      </c>
      <c r="D22" s="10">
        <f t="shared" si="2"/>
        <v>-2.4999999999999935E-3</v>
      </c>
    </row>
    <row r="23" spans="1:4">
      <c r="A23" s="8"/>
      <c r="B23" s="9">
        <f t="shared" si="0"/>
        <v>0.36000000000000015</v>
      </c>
      <c r="C23" s="10">
        <f t="shared" si="1"/>
        <v>-1.3235294117647043E-2</v>
      </c>
      <c r="D23" s="10">
        <f t="shared" si="2"/>
        <v>-2.0833333333333259E-3</v>
      </c>
    </row>
    <row r="24" spans="1:4">
      <c r="A24" s="8"/>
      <c r="B24" s="9">
        <f t="shared" si="0"/>
        <v>0.37000000000000016</v>
      </c>
      <c r="C24" s="10">
        <f t="shared" si="1"/>
        <v>-1.2352941176470573E-2</v>
      </c>
      <c r="D24" s="10">
        <f t="shared" si="2"/>
        <v>-1.6666666666666601E-3</v>
      </c>
    </row>
    <row r="25" spans="1:4">
      <c r="A25" s="8"/>
      <c r="B25" s="9">
        <f t="shared" si="0"/>
        <v>0.38000000000000017</v>
      </c>
      <c r="C25" s="10">
        <f t="shared" si="1"/>
        <v>-1.14705882352941E-2</v>
      </c>
      <c r="D25" s="10">
        <f t="shared" si="2"/>
        <v>-1.2499999999999924E-3</v>
      </c>
    </row>
    <row r="26" spans="1:4">
      <c r="A26" s="8"/>
      <c r="B26" s="9">
        <f t="shared" si="0"/>
        <v>0.39000000000000018</v>
      </c>
      <c r="C26" s="10">
        <f t="shared" si="1"/>
        <v>-1.0588235294117631E-2</v>
      </c>
      <c r="D26" s="10">
        <f t="shared" si="2"/>
        <v>-8.3333333333332482E-4</v>
      </c>
    </row>
    <row r="27" spans="1:4">
      <c r="A27" s="8"/>
      <c r="B27" s="9">
        <f t="shared" si="0"/>
        <v>0.40000000000000019</v>
      </c>
      <c r="C27" s="10">
        <f t="shared" si="1"/>
        <v>-9.7058823529411579E-3</v>
      </c>
      <c r="D27" s="10">
        <f t="shared" si="2"/>
        <v>-4.1666666666665894E-4</v>
      </c>
    </row>
    <row r="28" spans="1:4">
      <c r="A28" s="8"/>
      <c r="B28" s="9">
        <f t="shared" si="0"/>
        <v>0.4100000000000002</v>
      </c>
      <c r="C28" s="10">
        <f t="shared" si="1"/>
        <v>-8.8235294117646884E-3</v>
      </c>
      <c r="D28" s="11">
        <f t="shared" si="2"/>
        <v>0</v>
      </c>
    </row>
    <row r="29" spans="1:4">
      <c r="A29" s="8"/>
      <c r="B29" s="9">
        <f t="shared" si="0"/>
        <v>0.42000000000000021</v>
      </c>
      <c r="C29" s="10">
        <f t="shared" si="1"/>
        <v>-7.9411764705882119E-3</v>
      </c>
      <c r="D29" s="11">
        <v>0</v>
      </c>
    </row>
    <row r="30" spans="1:4">
      <c r="A30" s="8"/>
      <c r="B30" s="9">
        <f t="shared" si="0"/>
        <v>0.43000000000000022</v>
      </c>
      <c r="C30" s="10">
        <f t="shared" si="1"/>
        <v>-7.0588235294117424E-3</v>
      </c>
      <c r="D30" s="11">
        <v>0</v>
      </c>
    </row>
    <row r="31" spans="1:4">
      <c r="A31" s="8"/>
      <c r="B31" s="9">
        <f t="shared" si="0"/>
        <v>0.44000000000000022</v>
      </c>
      <c r="C31" s="10">
        <f t="shared" si="1"/>
        <v>-6.1764705882352694E-3</v>
      </c>
      <c r="D31" s="11">
        <v>0</v>
      </c>
    </row>
    <row r="32" spans="1:4">
      <c r="A32" s="8"/>
      <c r="B32" s="9">
        <f t="shared" si="0"/>
        <v>0.45000000000000023</v>
      </c>
      <c r="C32" s="10">
        <f t="shared" si="1"/>
        <v>-5.2941176470587999E-3</v>
      </c>
      <c r="D32" s="11">
        <v>0</v>
      </c>
    </row>
    <row r="33" spans="1:4">
      <c r="A33" s="8"/>
      <c r="B33" s="9">
        <f t="shared" si="0"/>
        <v>0.46000000000000024</v>
      </c>
      <c r="C33" s="10">
        <f t="shared" si="1"/>
        <v>-4.4117647058823269E-3</v>
      </c>
      <c r="D33" s="11">
        <v>0</v>
      </c>
    </row>
    <row r="34" spans="1:4">
      <c r="A34" s="8"/>
      <c r="B34" s="9">
        <f t="shared" si="0"/>
        <v>0.47000000000000025</v>
      </c>
      <c r="C34" s="10">
        <f t="shared" si="1"/>
        <v>-3.5294117647058573E-3</v>
      </c>
      <c r="D34" s="11">
        <v>0</v>
      </c>
    </row>
    <row r="35" spans="1:4">
      <c r="A35" s="8"/>
      <c r="B35" s="9">
        <f t="shared" si="0"/>
        <v>0.48000000000000026</v>
      </c>
      <c r="C35" s="10">
        <f t="shared" si="1"/>
        <v>-2.6470588235293843E-3</v>
      </c>
      <c r="D35" s="11">
        <v>0</v>
      </c>
    </row>
    <row r="36" spans="1:4">
      <c r="A36" s="8"/>
      <c r="B36" s="9">
        <f t="shared" si="0"/>
        <v>0.49000000000000027</v>
      </c>
      <c r="C36" s="10">
        <f t="shared" si="1"/>
        <v>-1.7647058823529148E-3</v>
      </c>
      <c r="D36" s="11">
        <v>0</v>
      </c>
    </row>
    <row r="37" spans="1:4">
      <c r="A37" s="8"/>
      <c r="B37" s="12">
        <f t="shared" si="0"/>
        <v>0.50000000000000022</v>
      </c>
      <c r="C37" s="10">
        <f t="shared" si="1"/>
        <v>-8.8235294117645219E-4</v>
      </c>
      <c r="D37" s="11">
        <v>0</v>
      </c>
    </row>
    <row r="38" spans="1:4">
      <c r="A38" s="8"/>
      <c r="B38" s="12">
        <f t="shared" si="0"/>
        <v>0.51000000000000023</v>
      </c>
      <c r="C38" s="11">
        <f t="shared" si="1"/>
        <v>0</v>
      </c>
      <c r="D38" s="13">
        <f t="shared" ref="D38:D64" si="3">$D$67- ((B38-$B$67)*($D$67/($D$70-$B$67)))</f>
        <v>3.3333333333334172E-4</v>
      </c>
    </row>
    <row r="39" spans="1:4">
      <c r="A39" s="8"/>
      <c r="B39" s="9">
        <f t="shared" si="0"/>
        <v>0.52000000000000024</v>
      </c>
      <c r="C39" s="11">
        <v>0</v>
      </c>
      <c r="D39" s="13">
        <f t="shared" si="3"/>
        <v>6.6666666666667478E-4</v>
      </c>
    </row>
    <row r="40" spans="1:4">
      <c r="A40" s="8"/>
      <c r="B40" s="9">
        <f t="shared" si="0"/>
        <v>0.53000000000000025</v>
      </c>
      <c r="C40" s="11">
        <v>0</v>
      </c>
      <c r="D40" s="13">
        <f t="shared" si="3"/>
        <v>1.0000000000000096E-3</v>
      </c>
    </row>
    <row r="41" spans="1:4">
      <c r="A41" s="8"/>
      <c r="B41" s="9">
        <f t="shared" si="0"/>
        <v>0.54000000000000026</v>
      </c>
      <c r="C41" s="11">
        <v>0</v>
      </c>
      <c r="D41" s="13">
        <f t="shared" si="3"/>
        <v>1.3333333333333426E-3</v>
      </c>
    </row>
    <row r="42" spans="1:4">
      <c r="A42" s="8"/>
      <c r="B42" s="9">
        <f t="shared" si="0"/>
        <v>0.55000000000000027</v>
      </c>
      <c r="C42" s="11">
        <v>0</v>
      </c>
      <c r="D42" s="13">
        <f t="shared" si="3"/>
        <v>1.6666666666666757E-3</v>
      </c>
    </row>
    <row r="43" spans="1:4">
      <c r="A43" s="8"/>
      <c r="B43" s="9">
        <f t="shared" si="0"/>
        <v>0.56000000000000028</v>
      </c>
      <c r="C43" s="11">
        <v>0</v>
      </c>
      <c r="D43" s="13">
        <f t="shared" si="3"/>
        <v>2.0000000000000104E-3</v>
      </c>
    </row>
    <row r="44" spans="1:4">
      <c r="A44" s="8"/>
      <c r="B44" s="9">
        <f t="shared" si="0"/>
        <v>0.57000000000000028</v>
      </c>
      <c r="C44" s="11">
        <v>0</v>
      </c>
      <c r="D44" s="13">
        <f t="shared" si="3"/>
        <v>2.3333333333333435E-3</v>
      </c>
    </row>
    <row r="45" spans="1:4">
      <c r="A45" s="8"/>
      <c r="B45" s="9">
        <f t="shared" si="0"/>
        <v>0.58000000000000029</v>
      </c>
      <c r="C45" s="11">
        <v>0</v>
      </c>
      <c r="D45" s="13">
        <f t="shared" si="3"/>
        <v>2.6666666666666766E-3</v>
      </c>
    </row>
    <row r="46" spans="1:4">
      <c r="A46" s="8"/>
      <c r="B46" s="9">
        <f t="shared" si="0"/>
        <v>0.5900000000000003</v>
      </c>
      <c r="C46" s="11">
        <v>0</v>
      </c>
      <c r="D46" s="13">
        <f t="shared" si="3"/>
        <v>3.0000000000000105E-3</v>
      </c>
    </row>
    <row r="47" spans="1:4">
      <c r="A47" s="8"/>
      <c r="B47" s="9">
        <f t="shared" si="0"/>
        <v>0.60000000000000031</v>
      </c>
      <c r="C47" s="11">
        <v>0</v>
      </c>
      <c r="D47" s="13">
        <f t="shared" si="3"/>
        <v>3.3333333333333435E-3</v>
      </c>
    </row>
    <row r="48" spans="1:4">
      <c r="A48" s="8"/>
      <c r="B48" s="9">
        <f t="shared" si="0"/>
        <v>0.61000000000000032</v>
      </c>
      <c r="C48" s="11">
        <v>0</v>
      </c>
      <c r="D48" s="13">
        <f t="shared" si="3"/>
        <v>3.6666666666666774E-3</v>
      </c>
    </row>
    <row r="49" spans="1:4">
      <c r="A49" s="8"/>
      <c r="B49" s="9">
        <f t="shared" si="0"/>
        <v>0.62000000000000033</v>
      </c>
      <c r="C49" s="11">
        <v>0</v>
      </c>
      <c r="D49" s="13">
        <f t="shared" si="3"/>
        <v>4.0000000000000114E-3</v>
      </c>
    </row>
    <row r="50" spans="1:4">
      <c r="A50" s="8"/>
      <c r="B50" s="9">
        <f t="shared" si="0"/>
        <v>0.63000000000000034</v>
      </c>
      <c r="C50" s="11">
        <v>0</v>
      </c>
      <c r="D50" s="13">
        <f t="shared" si="3"/>
        <v>4.3333333333333444E-3</v>
      </c>
    </row>
    <row r="51" spans="1:4">
      <c r="A51" s="8"/>
      <c r="B51" s="9">
        <f t="shared" si="0"/>
        <v>0.64000000000000035</v>
      </c>
      <c r="C51" s="11">
        <v>0</v>
      </c>
      <c r="D51" s="13">
        <f t="shared" si="3"/>
        <v>4.6666666666666783E-3</v>
      </c>
    </row>
    <row r="52" spans="1:4">
      <c r="A52" s="8"/>
      <c r="B52" s="9">
        <f t="shared" si="0"/>
        <v>0.65000000000000036</v>
      </c>
      <c r="C52" s="11">
        <v>0</v>
      </c>
      <c r="D52" s="13">
        <f t="shared" si="3"/>
        <v>5.0000000000000114E-3</v>
      </c>
    </row>
    <row r="53" spans="1:4">
      <c r="A53" s="8"/>
      <c r="B53" s="9">
        <f t="shared" si="0"/>
        <v>0.66000000000000036</v>
      </c>
      <c r="C53" s="11">
        <v>0</v>
      </c>
      <c r="D53" s="13">
        <f t="shared" si="3"/>
        <v>5.3333333333333453E-3</v>
      </c>
    </row>
    <row r="54" spans="1:4">
      <c r="A54" s="8"/>
      <c r="B54" s="9">
        <f t="shared" si="0"/>
        <v>0.67000000000000037</v>
      </c>
      <c r="C54" s="11">
        <v>0</v>
      </c>
      <c r="D54" s="13">
        <f t="shared" si="3"/>
        <v>5.6666666666666792E-3</v>
      </c>
    </row>
    <row r="55" spans="1:4">
      <c r="A55" s="8"/>
      <c r="B55" s="9">
        <f t="shared" si="0"/>
        <v>0.68000000000000038</v>
      </c>
      <c r="C55" s="11">
        <v>0</v>
      </c>
      <c r="D55" s="13">
        <f t="shared" si="3"/>
        <v>6.0000000000000123E-3</v>
      </c>
    </row>
    <row r="56" spans="1:4">
      <c r="A56" s="8"/>
      <c r="B56" s="9">
        <f t="shared" si="0"/>
        <v>0.69000000000000039</v>
      </c>
      <c r="C56" s="11">
        <v>0</v>
      </c>
      <c r="D56" s="13">
        <f t="shared" si="3"/>
        <v>6.3333333333333453E-3</v>
      </c>
    </row>
    <row r="57" spans="1:4">
      <c r="A57" s="8"/>
      <c r="B57" s="9">
        <f t="shared" si="0"/>
        <v>0.7000000000000004</v>
      </c>
      <c r="C57" s="11">
        <v>0</v>
      </c>
      <c r="D57" s="13">
        <f t="shared" si="3"/>
        <v>6.6666666666666801E-3</v>
      </c>
    </row>
    <row r="58" spans="1:4">
      <c r="A58" s="8"/>
      <c r="B58" s="9">
        <f t="shared" si="0"/>
        <v>0.71000000000000041</v>
      </c>
      <c r="C58" s="11">
        <v>0</v>
      </c>
      <c r="D58" s="13">
        <f t="shared" si="3"/>
        <v>7.0000000000000132E-3</v>
      </c>
    </row>
    <row r="59" spans="1:4">
      <c r="A59" s="8"/>
      <c r="B59" s="9">
        <f t="shared" si="0"/>
        <v>0.72000000000000042</v>
      </c>
      <c r="C59" s="11">
        <v>0</v>
      </c>
      <c r="D59" s="13">
        <f t="shared" si="3"/>
        <v>7.3333333333333462E-3</v>
      </c>
    </row>
    <row r="60" spans="1:4">
      <c r="A60" s="8"/>
      <c r="B60" s="9">
        <f t="shared" si="0"/>
        <v>0.73000000000000043</v>
      </c>
      <c r="C60" s="11">
        <v>0</v>
      </c>
      <c r="D60" s="13">
        <f t="shared" si="3"/>
        <v>7.6666666666666801E-3</v>
      </c>
    </row>
    <row r="61" spans="1:4">
      <c r="A61" s="8"/>
      <c r="B61" s="9">
        <f t="shared" si="0"/>
        <v>0.74000000000000044</v>
      </c>
      <c r="C61" s="11">
        <v>0</v>
      </c>
      <c r="D61" s="13">
        <f t="shared" si="3"/>
        <v>8.000000000000014E-3</v>
      </c>
    </row>
    <row r="62" spans="1:4">
      <c r="A62" s="8"/>
      <c r="B62" s="9">
        <f t="shared" si="0"/>
        <v>0.75000000000000044</v>
      </c>
      <c r="C62" s="11">
        <v>0</v>
      </c>
      <c r="D62" s="13">
        <f t="shared" si="3"/>
        <v>8.3333333333333471E-3</v>
      </c>
    </row>
    <row r="63" spans="1:4">
      <c r="A63" s="8"/>
      <c r="B63" s="9">
        <f t="shared" si="0"/>
        <v>0.76000000000000045</v>
      </c>
      <c r="C63" s="11">
        <v>0</v>
      </c>
      <c r="D63" s="13">
        <f t="shared" si="3"/>
        <v>8.6666666666666801E-3</v>
      </c>
    </row>
    <row r="64" spans="1:4">
      <c r="A64" s="8"/>
      <c r="B64" s="9">
        <f t="shared" si="0"/>
        <v>0.77000000000000046</v>
      </c>
      <c r="C64" s="11">
        <v>0</v>
      </c>
      <c r="D64" s="13">
        <f t="shared" si="3"/>
        <v>9.0000000000000149E-3</v>
      </c>
    </row>
    <row r="65" spans="1:4">
      <c r="A65" s="8"/>
      <c r="B65" s="9">
        <f t="shared" si="0"/>
        <v>0.78000000000000047</v>
      </c>
      <c r="C65" s="11">
        <v>0</v>
      </c>
      <c r="D65" s="13">
        <f>$D$67- ((B65-$B$67)*($D$67/($D$70-$B$67)))</f>
        <v>9.333333333333348E-3</v>
      </c>
    </row>
    <row r="66" spans="1:4">
      <c r="A66" s="8"/>
      <c r="B66" s="9">
        <f t="shared" si="0"/>
        <v>0.79000000000000048</v>
      </c>
      <c r="C66" s="11">
        <v>0</v>
      </c>
      <c r="D66" s="13">
        <f>$D$67- ((B66-$B$67)*($D$67/($D$70-$B$67)))</f>
        <v>9.666666666666681E-3</v>
      </c>
    </row>
    <row r="67" spans="1:4" ht="28.8">
      <c r="A67" s="5" t="s">
        <v>4</v>
      </c>
      <c r="B67" s="6">
        <v>0.8</v>
      </c>
      <c r="C67" s="14">
        <v>0</v>
      </c>
      <c r="D67" s="14">
        <f>'[1]A.Aggregate Summary'!$C$5</f>
        <v>0.01</v>
      </c>
    </row>
    <row r="69" spans="1:4">
      <c r="A69" s="118" t="s">
        <v>5</v>
      </c>
      <c r="B69" s="119"/>
      <c r="C69" s="15">
        <f>'[2]A-Scaling Parameters'!C5</f>
        <v>0.51</v>
      </c>
      <c r="D69" s="15">
        <v>0.41</v>
      </c>
    </row>
    <row r="70" spans="1:4">
      <c r="A70" s="118" t="s">
        <v>6</v>
      </c>
      <c r="B70" s="119"/>
      <c r="C70" s="15" t="s">
        <v>7</v>
      </c>
      <c r="D70" s="15">
        <v>0.5</v>
      </c>
    </row>
    <row r="71" spans="1:4">
      <c r="A71" s="120" t="s">
        <v>8</v>
      </c>
      <c r="B71" s="120"/>
      <c r="C71" s="120"/>
      <c r="D71" s="120"/>
    </row>
    <row r="72" spans="1:4">
      <c r="A72" s="121"/>
      <c r="B72" s="121"/>
      <c r="C72" s="121"/>
      <c r="D72" s="121"/>
    </row>
  </sheetData>
  <mergeCells count="5">
    <mergeCell ref="A2:D2"/>
    <mergeCell ref="A3:B3"/>
    <mergeCell ref="A69:B69"/>
    <mergeCell ref="A70:B70"/>
    <mergeCell ref="A71:D72"/>
  </mergeCells>
  <printOptions horizontalCentered="1" verticalCentered="1"/>
  <pageMargins left="0.2" right="0.2" top="0.25" bottom="0" header="0.3" footer="0"/>
  <pageSetup paperSize="5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pane xSplit="3" ySplit="2" topLeftCell="D3" activePane="bottomRight" state="frozen"/>
      <selection activeCell="B4" sqref="B4"/>
      <selection pane="topRight" activeCell="B4" sqref="B4"/>
      <selection pane="bottomLeft" activeCell="B4" sqref="B4"/>
      <selection pane="bottomRight" activeCell="G25" sqref="G25"/>
    </sheetView>
  </sheetViews>
  <sheetFormatPr defaultColWidth="9.109375" defaultRowHeight="15.6"/>
  <cols>
    <col min="1" max="1" width="12.44140625" style="22" customWidth="1"/>
    <col min="2" max="2" width="33.88671875" style="22" customWidth="1"/>
    <col min="3" max="3" width="18.33203125" style="22" bestFit="1" customWidth="1"/>
    <col min="4" max="4" width="19.109375" style="32" customWidth="1"/>
    <col min="5" max="5" width="18.5546875" style="22" customWidth="1"/>
    <col min="6" max="6" width="20" style="22" customWidth="1"/>
    <col min="7" max="7" width="25.33203125" style="17" customWidth="1"/>
    <col min="8" max="8" width="19.88671875" style="22" customWidth="1"/>
    <col min="9" max="9" width="19.88671875" style="37" customWidth="1"/>
    <col min="10" max="10" width="24.44140625" style="22" customWidth="1"/>
    <col min="11" max="16384" width="9.109375" style="22"/>
  </cols>
  <sheetData>
    <row r="1" spans="1:10" s="45" customFormat="1" ht="31.5" customHeight="1">
      <c r="A1" s="48" t="s">
        <v>153</v>
      </c>
      <c r="D1" s="123" t="s">
        <v>68</v>
      </c>
      <c r="E1" s="123"/>
      <c r="F1" s="123"/>
      <c r="G1" s="122" t="s">
        <v>69</v>
      </c>
      <c r="H1" s="122"/>
      <c r="I1" s="122"/>
      <c r="J1" s="49" t="s">
        <v>71</v>
      </c>
    </row>
    <row r="2" spans="1:10" s="16" customFormat="1" ht="55.2">
      <c r="A2" s="40" t="s">
        <v>9</v>
      </c>
      <c r="B2" s="41" t="s">
        <v>10</v>
      </c>
      <c r="C2" s="41" t="s">
        <v>11</v>
      </c>
      <c r="D2" s="42" t="s">
        <v>70</v>
      </c>
      <c r="E2" s="42" t="s">
        <v>12</v>
      </c>
      <c r="F2" s="42" t="s">
        <v>13</v>
      </c>
      <c r="G2" s="43" t="s">
        <v>14</v>
      </c>
      <c r="H2" s="44" t="s">
        <v>12</v>
      </c>
      <c r="I2" s="44" t="s">
        <v>13</v>
      </c>
      <c r="J2" s="49" t="s">
        <v>72</v>
      </c>
    </row>
    <row r="3" spans="1:10" s="17" customFormat="1" ht="16.2" customHeight="1">
      <c r="A3" s="51"/>
      <c r="B3" s="52" t="s">
        <v>15</v>
      </c>
      <c r="C3" s="52"/>
      <c r="D3" s="53"/>
      <c r="E3" s="54">
        <v>-0.01</v>
      </c>
      <c r="F3" s="55" t="s">
        <v>16</v>
      </c>
      <c r="G3" s="56"/>
      <c r="H3" s="57">
        <f>'2b.4 MHAC Scaling'!$D$4</f>
        <v>-0.01</v>
      </c>
      <c r="I3" s="58" t="s">
        <v>16</v>
      </c>
      <c r="J3" s="50"/>
    </row>
    <row r="4" spans="1:10" ht="15">
      <c r="A4" s="18">
        <v>210051</v>
      </c>
      <c r="B4" s="18" t="s">
        <v>18</v>
      </c>
      <c r="C4" s="19">
        <f>VLOOKUP(A4,'[1]Source Revenue'!$A$2:$E$47,5,0)</f>
        <v>136225390.68992713</v>
      </c>
      <c r="D4" s="39">
        <v>0.19</v>
      </c>
      <c r="E4" s="20">
        <f>IF(D4&lt;='2b.4 MHAC Scaling'!$B$4,'2b.4 MHAC Scaling'!$D$4,IF(D4&gt;='2b.4 MHAC Scaling'!$B$67,'2b.4 MHAC Scaling'!$D$67,IF(D4&lt;'2b.4 MHAC Scaling'!$D$69,'2b.4 MHAC Scaling'!$D$4-((D4-'2b.4 MHAC Scaling'!$B$4)*('2b.4 MHAC Scaling'!$D$4/('2b.4 MHAC Scaling'!$D$69-'2b.4 MHAC Scaling'!$B$4))),IF(D4&gt;'2b.4 MHAC Scaling'!$D$70,'2b.4 MHAC Scaling'!$D$67- ((D4-'2b.4 MHAC Scaling'!$B$67)*('2b.4 MHAC Scaling'!$D$67/('2b.4 MHAC Scaling'!$D$70-'2b.4 MHAC Scaling'!$B$67))),0))))</f>
        <v>-9.1666666666666667E-3</v>
      </c>
      <c r="F4" s="21">
        <f t="shared" ref="F4:F49" si="0">C4*E4</f>
        <v>-1248732.7479909987</v>
      </c>
      <c r="G4" s="46">
        <v>0.21</v>
      </c>
      <c r="H4" s="63">
        <f>IF(G4&lt;='2b.4 MHAC Scaling'!$B$4,'2b.4 MHAC Scaling'!$D$4,IF(G4&gt;='2b.4 MHAC Scaling'!$B$67,'2b.4 MHAC Scaling'!$D$67,IF(G4&lt;'2b.4 MHAC Scaling'!$D$69,'2b.4 MHAC Scaling'!$D$4-((G4-'2b.4 MHAC Scaling'!$B$4)*('2b.4 MHAC Scaling'!$D$4/('2b.4 MHAC Scaling'!$D$69-'2b.4 MHAC Scaling'!$B$4))),IF(G4&gt;'2b.4 MHAC Scaling'!$D$70,'2b.4 MHAC Scaling'!$D$67- ((G4-'2b.4 MHAC Scaling'!$B$67)*('2b.4 MHAC Scaling'!$D$67/('2b.4 MHAC Scaling'!$D$70-'2b.4 MHAC Scaling'!$B$67))),0))))</f>
        <v>-8.333333333333335E-3</v>
      </c>
      <c r="I4" s="21">
        <f t="shared" ref="I4:I49" si="1">H4*C4</f>
        <v>-1135211.5890827263</v>
      </c>
      <c r="J4" s="62">
        <f t="shared" ref="J4:J49" si="2">I4-F4</f>
        <v>113521.15890827239</v>
      </c>
    </row>
    <row r="5" spans="1:10" ht="15">
      <c r="A5" s="18">
        <v>210009</v>
      </c>
      <c r="B5" s="18" t="s">
        <v>19</v>
      </c>
      <c r="C5" s="19">
        <f>VLOOKUP(A5,'[1]Source Revenue'!$A$2:$E$47,5,0)</f>
        <v>1292515919.3162181</v>
      </c>
      <c r="D5" s="39">
        <v>0.2</v>
      </c>
      <c r="E5" s="20">
        <f>IF(D5&lt;='2b.4 MHAC Scaling'!$B$4,'2b.4 MHAC Scaling'!$D$4,IF(D5&gt;='2b.4 MHAC Scaling'!$B$67,'2b.4 MHAC Scaling'!$D$67,IF(D5&lt;'2b.4 MHAC Scaling'!$D$69,'2b.4 MHAC Scaling'!$D$4-((D5-'2b.4 MHAC Scaling'!$B$4)*('2b.4 MHAC Scaling'!$D$4/('2b.4 MHAC Scaling'!$D$69-'2b.4 MHAC Scaling'!$B$4))),IF(D5&gt;'2b.4 MHAC Scaling'!$D$70,'2b.4 MHAC Scaling'!$D$67- ((D5-'2b.4 MHAC Scaling'!$B$67)*('2b.4 MHAC Scaling'!$D$67/('2b.4 MHAC Scaling'!$D$70-'2b.4 MHAC Scaling'!$B$67))),0))))</f>
        <v>-8.7500000000000008E-3</v>
      </c>
      <c r="F5" s="21">
        <f t="shared" si="0"/>
        <v>-11309514.294016909</v>
      </c>
      <c r="G5" s="46">
        <v>0.24</v>
      </c>
      <c r="H5" s="63">
        <f>IF(G5&lt;='2b.4 MHAC Scaling'!$B$4,'2b.4 MHAC Scaling'!$D$4,IF(G5&gt;='2b.4 MHAC Scaling'!$B$67,'2b.4 MHAC Scaling'!$D$67,IF(G5&lt;'2b.4 MHAC Scaling'!$D$69,'2b.4 MHAC Scaling'!$D$4-((G5-'2b.4 MHAC Scaling'!$B$4)*('2b.4 MHAC Scaling'!$D$4/('2b.4 MHAC Scaling'!$D$69-'2b.4 MHAC Scaling'!$B$4))),IF(G5&gt;'2b.4 MHAC Scaling'!$D$70,'2b.4 MHAC Scaling'!$D$67- ((G5-'2b.4 MHAC Scaling'!$B$67)*('2b.4 MHAC Scaling'!$D$67/('2b.4 MHAC Scaling'!$D$70-'2b.4 MHAC Scaling'!$B$67))),0))))</f>
        <v>-7.0833333333333338E-3</v>
      </c>
      <c r="I5" s="21">
        <f t="shared" si="1"/>
        <v>-9155321.0951565467</v>
      </c>
      <c r="J5" s="62">
        <f t="shared" si="2"/>
        <v>2154193.1988603622</v>
      </c>
    </row>
    <row r="6" spans="1:10" ht="15">
      <c r="A6" s="18">
        <v>210023</v>
      </c>
      <c r="B6" s="18" t="s">
        <v>17</v>
      </c>
      <c r="C6" s="19">
        <f>VLOOKUP(A6,'[1]Source Revenue'!$A$2:$E$47,5,0)</f>
        <v>310117074.81392145</v>
      </c>
      <c r="D6" s="39">
        <v>0.2</v>
      </c>
      <c r="E6" s="20">
        <f>IF(D6&lt;='2b.4 MHAC Scaling'!$B$4,'2b.4 MHAC Scaling'!$D$4,IF(D6&gt;='2b.4 MHAC Scaling'!$B$67,'2b.4 MHAC Scaling'!$D$67,IF(D6&lt;'2b.4 MHAC Scaling'!$D$69,'2b.4 MHAC Scaling'!$D$4-((D6-'2b.4 MHAC Scaling'!$B$4)*('2b.4 MHAC Scaling'!$D$4/('2b.4 MHAC Scaling'!$D$69-'2b.4 MHAC Scaling'!$B$4))),IF(D6&gt;'2b.4 MHAC Scaling'!$D$70,'2b.4 MHAC Scaling'!$D$67- ((D6-'2b.4 MHAC Scaling'!$B$67)*('2b.4 MHAC Scaling'!$D$67/('2b.4 MHAC Scaling'!$D$70-'2b.4 MHAC Scaling'!$B$67))),0))))</f>
        <v>-8.7500000000000008E-3</v>
      </c>
      <c r="F6" s="21">
        <f t="shared" si="0"/>
        <v>-2713524.404621813</v>
      </c>
      <c r="G6" s="46">
        <v>0.24</v>
      </c>
      <c r="H6" s="63">
        <f>IF(G6&lt;='2b.4 MHAC Scaling'!$B$4,'2b.4 MHAC Scaling'!$D$4,IF(G6&gt;='2b.4 MHAC Scaling'!$B$67,'2b.4 MHAC Scaling'!$D$67,IF(G6&lt;'2b.4 MHAC Scaling'!$D$69,'2b.4 MHAC Scaling'!$D$4-((G6-'2b.4 MHAC Scaling'!$B$4)*('2b.4 MHAC Scaling'!$D$4/('2b.4 MHAC Scaling'!$D$69-'2b.4 MHAC Scaling'!$B$4))),IF(G6&gt;'2b.4 MHAC Scaling'!$D$70,'2b.4 MHAC Scaling'!$D$67- ((G6-'2b.4 MHAC Scaling'!$B$67)*('2b.4 MHAC Scaling'!$D$67/('2b.4 MHAC Scaling'!$D$70-'2b.4 MHAC Scaling'!$B$67))),0))))</f>
        <v>-7.0833333333333338E-3</v>
      </c>
      <c r="I6" s="21">
        <f t="shared" si="1"/>
        <v>-2196662.6132652769</v>
      </c>
      <c r="J6" s="62">
        <f t="shared" si="2"/>
        <v>516861.79135653609</v>
      </c>
    </row>
    <row r="7" spans="1:10">
      <c r="A7" s="18">
        <v>210016</v>
      </c>
      <c r="B7" s="18" t="s">
        <v>23</v>
      </c>
      <c r="C7" s="19">
        <f>VLOOKUP(A7,'[1]Source Revenue'!$A$2:$E$47,5,0)</f>
        <v>161698669.47905135</v>
      </c>
      <c r="D7" s="39">
        <v>0.23</v>
      </c>
      <c r="E7" s="20">
        <f>IF(D7&lt;='2b.4 MHAC Scaling'!$B$4,'2b.4 MHAC Scaling'!$D$4,IF(D7&gt;='2b.4 MHAC Scaling'!$B$67,'2b.4 MHAC Scaling'!$D$67,IF(D7&lt;'2b.4 MHAC Scaling'!$D$69,'2b.4 MHAC Scaling'!$D$4-((D7-'2b.4 MHAC Scaling'!$B$4)*('2b.4 MHAC Scaling'!$D$4/('2b.4 MHAC Scaling'!$D$69-'2b.4 MHAC Scaling'!$B$4))),IF(D7&gt;'2b.4 MHAC Scaling'!$D$70,'2b.4 MHAC Scaling'!$D$67- ((D7-'2b.4 MHAC Scaling'!$B$67)*('2b.4 MHAC Scaling'!$D$67/('2b.4 MHAC Scaling'!$D$70-'2b.4 MHAC Scaling'!$B$67))),0))))</f>
        <v>-7.4999999999999997E-3</v>
      </c>
      <c r="F7" s="21">
        <f t="shared" si="0"/>
        <v>-1212740.0210928852</v>
      </c>
      <c r="G7" s="47">
        <v>0.24</v>
      </c>
      <c r="H7" s="63">
        <f>IF(G7&lt;='2b.4 MHAC Scaling'!$B$4,'2b.4 MHAC Scaling'!$D$4,IF(G7&gt;='2b.4 MHAC Scaling'!$B$67,'2b.4 MHAC Scaling'!$D$67,IF(G7&lt;'2b.4 MHAC Scaling'!$D$69,'2b.4 MHAC Scaling'!$D$4-((G7-'2b.4 MHAC Scaling'!$B$4)*('2b.4 MHAC Scaling'!$D$4/('2b.4 MHAC Scaling'!$D$69-'2b.4 MHAC Scaling'!$B$4))),IF(G7&gt;'2b.4 MHAC Scaling'!$D$70,'2b.4 MHAC Scaling'!$D$67- ((G7-'2b.4 MHAC Scaling'!$B$67)*('2b.4 MHAC Scaling'!$D$67/('2b.4 MHAC Scaling'!$D$70-'2b.4 MHAC Scaling'!$B$67))),0))))</f>
        <v>-7.0833333333333338E-3</v>
      </c>
      <c r="I7" s="21">
        <f t="shared" si="1"/>
        <v>-1145365.5754766138</v>
      </c>
      <c r="J7" s="62">
        <f t="shared" si="2"/>
        <v>67374.445616271347</v>
      </c>
    </row>
    <row r="8" spans="1:10" ht="15">
      <c r="A8" s="18">
        <v>210022</v>
      </c>
      <c r="B8" s="18" t="s">
        <v>20</v>
      </c>
      <c r="C8" s="19">
        <f>VLOOKUP(A8,'[1]Source Revenue'!$A$2:$E$47,5,0)</f>
        <v>181410188.33315492</v>
      </c>
      <c r="D8" s="39">
        <v>0.22</v>
      </c>
      <c r="E8" s="20">
        <f>IF(D8&lt;='2b.4 MHAC Scaling'!$B$4,'2b.4 MHAC Scaling'!$D$4,IF(D8&gt;='2b.4 MHAC Scaling'!$B$67,'2b.4 MHAC Scaling'!$D$67,IF(D8&lt;'2b.4 MHAC Scaling'!$D$69,'2b.4 MHAC Scaling'!$D$4-((D8-'2b.4 MHAC Scaling'!$B$4)*('2b.4 MHAC Scaling'!$D$4/('2b.4 MHAC Scaling'!$D$69-'2b.4 MHAC Scaling'!$B$4))),IF(D8&gt;'2b.4 MHAC Scaling'!$D$70,'2b.4 MHAC Scaling'!$D$67- ((D8-'2b.4 MHAC Scaling'!$B$67)*('2b.4 MHAC Scaling'!$D$67/('2b.4 MHAC Scaling'!$D$70-'2b.4 MHAC Scaling'!$B$67))),0))))</f>
        <v>-7.9166666666666673E-3</v>
      </c>
      <c r="F8" s="21">
        <f t="shared" si="0"/>
        <v>-1436163.9909708099</v>
      </c>
      <c r="G8" s="46">
        <v>0.25</v>
      </c>
      <c r="H8" s="63">
        <f>IF(G8&lt;='2b.4 MHAC Scaling'!$B$4,'2b.4 MHAC Scaling'!$D$4,IF(G8&gt;='2b.4 MHAC Scaling'!$B$67,'2b.4 MHAC Scaling'!$D$67,IF(G8&lt;'2b.4 MHAC Scaling'!$D$69,'2b.4 MHAC Scaling'!$D$4-((G8-'2b.4 MHAC Scaling'!$B$4)*('2b.4 MHAC Scaling'!$D$4/('2b.4 MHAC Scaling'!$D$69-'2b.4 MHAC Scaling'!$B$4))),IF(G8&gt;'2b.4 MHAC Scaling'!$D$70,'2b.4 MHAC Scaling'!$D$67- ((G8-'2b.4 MHAC Scaling'!$B$67)*('2b.4 MHAC Scaling'!$D$67/('2b.4 MHAC Scaling'!$D$70-'2b.4 MHAC Scaling'!$B$67))),0))))</f>
        <v>-6.6666666666666671E-3</v>
      </c>
      <c r="I8" s="21">
        <f t="shared" si="1"/>
        <v>-1209401.2555543662</v>
      </c>
      <c r="J8" s="62">
        <f t="shared" si="2"/>
        <v>226762.73541644379</v>
      </c>
    </row>
    <row r="9" spans="1:10" ht="15">
      <c r="A9" s="18">
        <v>210024</v>
      </c>
      <c r="B9" s="18" t="s">
        <v>22</v>
      </c>
      <c r="C9" s="19">
        <f>VLOOKUP(A9,'[1]Source Revenue'!$A$2:$E$47,5,0)</f>
        <v>242505500.48554313</v>
      </c>
      <c r="D9" s="39">
        <v>0.24</v>
      </c>
      <c r="E9" s="20">
        <f>IF(D9&lt;='2b.4 MHAC Scaling'!$B$4,'2b.4 MHAC Scaling'!$D$4,IF(D9&gt;='2b.4 MHAC Scaling'!$B$67,'2b.4 MHAC Scaling'!$D$67,IF(D9&lt;'2b.4 MHAC Scaling'!$D$69,'2b.4 MHAC Scaling'!$D$4-((D9-'2b.4 MHAC Scaling'!$B$4)*('2b.4 MHAC Scaling'!$D$4/('2b.4 MHAC Scaling'!$D$69-'2b.4 MHAC Scaling'!$B$4))),IF(D9&gt;'2b.4 MHAC Scaling'!$D$70,'2b.4 MHAC Scaling'!$D$67- ((D9-'2b.4 MHAC Scaling'!$B$67)*('2b.4 MHAC Scaling'!$D$67/('2b.4 MHAC Scaling'!$D$70-'2b.4 MHAC Scaling'!$B$67))),0))))</f>
        <v>-7.0833333333333338E-3</v>
      </c>
      <c r="F9" s="21">
        <f t="shared" si="0"/>
        <v>-1717747.2951059307</v>
      </c>
      <c r="G9" s="46">
        <v>0.26</v>
      </c>
      <c r="H9" s="63">
        <f>IF(G9&lt;='2b.4 MHAC Scaling'!$B$4,'2b.4 MHAC Scaling'!$D$4,IF(G9&gt;='2b.4 MHAC Scaling'!$B$67,'2b.4 MHAC Scaling'!$D$67,IF(G9&lt;'2b.4 MHAC Scaling'!$D$69,'2b.4 MHAC Scaling'!$D$4-((G9-'2b.4 MHAC Scaling'!$B$4)*('2b.4 MHAC Scaling'!$D$4/('2b.4 MHAC Scaling'!$D$69-'2b.4 MHAC Scaling'!$B$4))),IF(G9&gt;'2b.4 MHAC Scaling'!$D$70,'2b.4 MHAC Scaling'!$D$67- ((G9-'2b.4 MHAC Scaling'!$B$67)*('2b.4 MHAC Scaling'!$D$67/('2b.4 MHAC Scaling'!$D$70-'2b.4 MHAC Scaling'!$B$67))),0))))</f>
        <v>-6.2500000000000003E-3</v>
      </c>
      <c r="I9" s="21">
        <f t="shared" si="1"/>
        <v>-1515659.3780346448</v>
      </c>
      <c r="J9" s="62">
        <f t="shared" si="2"/>
        <v>202087.91707128589</v>
      </c>
    </row>
    <row r="10" spans="1:10" ht="15">
      <c r="A10" s="18">
        <v>210044</v>
      </c>
      <c r="B10" s="18" t="s">
        <v>21</v>
      </c>
      <c r="C10" s="19">
        <f>VLOOKUP(A10,'[1]Source Revenue'!$A$2:$E$47,5,0)</f>
        <v>201533345.32362995</v>
      </c>
      <c r="D10" s="39">
        <v>0.24</v>
      </c>
      <c r="E10" s="20">
        <f>IF(D10&lt;='2b.4 MHAC Scaling'!$B$4,'2b.4 MHAC Scaling'!$D$4,IF(D10&gt;='2b.4 MHAC Scaling'!$B$67,'2b.4 MHAC Scaling'!$D$67,IF(D10&lt;'2b.4 MHAC Scaling'!$D$69,'2b.4 MHAC Scaling'!$D$4-((D10-'2b.4 MHAC Scaling'!$B$4)*('2b.4 MHAC Scaling'!$D$4/('2b.4 MHAC Scaling'!$D$69-'2b.4 MHAC Scaling'!$B$4))),IF(D10&gt;'2b.4 MHAC Scaling'!$D$70,'2b.4 MHAC Scaling'!$D$67- ((D10-'2b.4 MHAC Scaling'!$B$67)*('2b.4 MHAC Scaling'!$D$67/('2b.4 MHAC Scaling'!$D$70-'2b.4 MHAC Scaling'!$B$67))),0))))</f>
        <v>-7.0833333333333338E-3</v>
      </c>
      <c r="F10" s="21">
        <f t="shared" si="0"/>
        <v>-1427527.8627090456</v>
      </c>
      <c r="G10" s="46">
        <v>0.27</v>
      </c>
      <c r="H10" s="63">
        <f>IF(G10&lt;='2b.4 MHAC Scaling'!$B$4,'2b.4 MHAC Scaling'!$D$4,IF(G10&gt;='2b.4 MHAC Scaling'!$B$67,'2b.4 MHAC Scaling'!$D$67,IF(G10&lt;'2b.4 MHAC Scaling'!$D$69,'2b.4 MHAC Scaling'!$D$4-((G10-'2b.4 MHAC Scaling'!$B$4)*('2b.4 MHAC Scaling'!$D$4/('2b.4 MHAC Scaling'!$D$69-'2b.4 MHAC Scaling'!$B$4))),IF(G10&gt;'2b.4 MHAC Scaling'!$D$70,'2b.4 MHAC Scaling'!$D$67- ((G10-'2b.4 MHAC Scaling'!$B$67)*('2b.4 MHAC Scaling'!$D$67/('2b.4 MHAC Scaling'!$D$70-'2b.4 MHAC Scaling'!$B$67))),0))))</f>
        <v>-5.8333333333333327E-3</v>
      </c>
      <c r="I10" s="21">
        <f t="shared" si="1"/>
        <v>-1175611.1810545078</v>
      </c>
      <c r="J10" s="62">
        <f t="shared" si="2"/>
        <v>251916.6816545378</v>
      </c>
    </row>
    <row r="11" spans="1:10" ht="30">
      <c r="A11" s="18">
        <v>210027</v>
      </c>
      <c r="B11" s="18" t="s">
        <v>24</v>
      </c>
      <c r="C11" s="19">
        <f>VLOOKUP(A11,'[1]Source Revenue'!$A$2:$E$47,5,0)</f>
        <v>184484265.97300443</v>
      </c>
      <c r="D11" s="39">
        <v>0.25</v>
      </c>
      <c r="E11" s="20">
        <f>IF(D11&lt;='2b.4 MHAC Scaling'!$B$4,'2b.4 MHAC Scaling'!$D$4,IF(D11&gt;='2b.4 MHAC Scaling'!$B$67,'2b.4 MHAC Scaling'!$D$67,IF(D11&lt;'2b.4 MHAC Scaling'!$D$69,'2b.4 MHAC Scaling'!$D$4-((D11-'2b.4 MHAC Scaling'!$B$4)*('2b.4 MHAC Scaling'!$D$4/('2b.4 MHAC Scaling'!$D$69-'2b.4 MHAC Scaling'!$B$4))),IF(D11&gt;'2b.4 MHAC Scaling'!$D$70,'2b.4 MHAC Scaling'!$D$67- ((D11-'2b.4 MHAC Scaling'!$B$67)*('2b.4 MHAC Scaling'!$D$67/('2b.4 MHAC Scaling'!$D$70-'2b.4 MHAC Scaling'!$B$67))),0))))</f>
        <v>-6.6666666666666671E-3</v>
      </c>
      <c r="F11" s="21">
        <f t="shared" si="0"/>
        <v>-1229895.1064866963</v>
      </c>
      <c r="G11" s="46">
        <v>0.28000000000000003</v>
      </c>
      <c r="H11" s="63">
        <f>IF(G11&lt;='2b.4 MHAC Scaling'!$B$4,'2b.4 MHAC Scaling'!$D$4,IF(G11&gt;='2b.4 MHAC Scaling'!$B$67,'2b.4 MHAC Scaling'!$D$67,IF(G11&lt;'2b.4 MHAC Scaling'!$D$69,'2b.4 MHAC Scaling'!$D$4-((G11-'2b.4 MHAC Scaling'!$B$4)*('2b.4 MHAC Scaling'!$D$4/('2b.4 MHAC Scaling'!$D$69-'2b.4 MHAC Scaling'!$B$4))),IF(G11&gt;'2b.4 MHAC Scaling'!$D$70,'2b.4 MHAC Scaling'!$D$67- ((G11-'2b.4 MHAC Scaling'!$B$67)*('2b.4 MHAC Scaling'!$D$67/('2b.4 MHAC Scaling'!$D$70-'2b.4 MHAC Scaling'!$B$67))),0))))</f>
        <v>-5.416666666666666E-3</v>
      </c>
      <c r="I11" s="21">
        <f t="shared" si="1"/>
        <v>-999289.77402044053</v>
      </c>
      <c r="J11" s="62">
        <f t="shared" si="2"/>
        <v>230605.33246625576</v>
      </c>
    </row>
    <row r="12" spans="1:10" ht="15">
      <c r="A12" s="18">
        <v>210062</v>
      </c>
      <c r="B12" s="18" t="s">
        <v>27</v>
      </c>
      <c r="C12" s="19">
        <f>VLOOKUP(A12,'[1]Source Revenue'!$A$2:$E$47,5,0)</f>
        <v>163208213.46317798</v>
      </c>
      <c r="D12" s="39">
        <v>0.27</v>
      </c>
      <c r="E12" s="20">
        <f>IF(D12&lt;='2b.4 MHAC Scaling'!$B$4,'2b.4 MHAC Scaling'!$D$4,IF(D12&gt;='2b.4 MHAC Scaling'!$B$67,'2b.4 MHAC Scaling'!$D$67,IF(D12&lt;'2b.4 MHAC Scaling'!$D$69,'2b.4 MHAC Scaling'!$D$4-((D12-'2b.4 MHAC Scaling'!$B$4)*('2b.4 MHAC Scaling'!$D$4/('2b.4 MHAC Scaling'!$D$69-'2b.4 MHAC Scaling'!$B$4))),IF(D12&gt;'2b.4 MHAC Scaling'!$D$70,'2b.4 MHAC Scaling'!$D$67- ((D12-'2b.4 MHAC Scaling'!$B$67)*('2b.4 MHAC Scaling'!$D$67/('2b.4 MHAC Scaling'!$D$70-'2b.4 MHAC Scaling'!$B$67))),0))))</f>
        <v>-5.8333333333333327E-3</v>
      </c>
      <c r="F12" s="21">
        <f t="shared" si="0"/>
        <v>-952047.91186853813</v>
      </c>
      <c r="G12" s="46">
        <v>0.28999999999999998</v>
      </c>
      <c r="H12" s="63">
        <f>IF(G12&lt;='2b.4 MHAC Scaling'!$B$4,'2b.4 MHAC Scaling'!$D$4,IF(G12&gt;='2b.4 MHAC Scaling'!$B$67,'2b.4 MHAC Scaling'!$D$67,IF(G12&lt;'2b.4 MHAC Scaling'!$D$69,'2b.4 MHAC Scaling'!$D$4-((G12-'2b.4 MHAC Scaling'!$B$4)*('2b.4 MHAC Scaling'!$D$4/('2b.4 MHAC Scaling'!$D$69-'2b.4 MHAC Scaling'!$B$4))),IF(G12&gt;'2b.4 MHAC Scaling'!$D$70,'2b.4 MHAC Scaling'!$D$67- ((G12-'2b.4 MHAC Scaling'!$B$67)*('2b.4 MHAC Scaling'!$D$67/('2b.4 MHAC Scaling'!$D$70-'2b.4 MHAC Scaling'!$B$67))),0))))</f>
        <v>-5.000000000000001E-3</v>
      </c>
      <c r="I12" s="21">
        <f t="shared" si="1"/>
        <v>-816041.0673158901</v>
      </c>
      <c r="J12" s="62">
        <f t="shared" si="2"/>
        <v>136006.84455264802</v>
      </c>
    </row>
    <row r="13" spans="1:10" ht="30">
      <c r="A13" s="18">
        <v>210043</v>
      </c>
      <c r="B13" s="18" t="s">
        <v>26</v>
      </c>
      <c r="C13" s="19">
        <f>VLOOKUP(A13,'[1]Source Revenue'!$A$2:$E$47,5,0)</f>
        <v>223155125.99975017</v>
      </c>
      <c r="D13" s="39">
        <v>0.26</v>
      </c>
      <c r="E13" s="20">
        <f>IF(D13&lt;='2b.4 MHAC Scaling'!$B$4,'2b.4 MHAC Scaling'!$D$4,IF(D13&gt;='2b.4 MHAC Scaling'!$B$67,'2b.4 MHAC Scaling'!$D$67,IF(D13&lt;'2b.4 MHAC Scaling'!$D$69,'2b.4 MHAC Scaling'!$D$4-((D13-'2b.4 MHAC Scaling'!$B$4)*('2b.4 MHAC Scaling'!$D$4/('2b.4 MHAC Scaling'!$D$69-'2b.4 MHAC Scaling'!$B$4))),IF(D13&gt;'2b.4 MHAC Scaling'!$D$70,'2b.4 MHAC Scaling'!$D$67- ((D13-'2b.4 MHAC Scaling'!$B$67)*('2b.4 MHAC Scaling'!$D$67/('2b.4 MHAC Scaling'!$D$70-'2b.4 MHAC Scaling'!$B$67))),0))))</f>
        <v>-6.2500000000000003E-3</v>
      </c>
      <c r="F13" s="21">
        <f t="shared" si="0"/>
        <v>-1394719.5374984387</v>
      </c>
      <c r="G13" s="46">
        <v>0.3</v>
      </c>
      <c r="H13" s="63">
        <f>IF(G13&lt;='2b.4 MHAC Scaling'!$B$4,'2b.4 MHAC Scaling'!$D$4,IF(G13&gt;='2b.4 MHAC Scaling'!$B$67,'2b.4 MHAC Scaling'!$D$67,IF(G13&lt;'2b.4 MHAC Scaling'!$D$69,'2b.4 MHAC Scaling'!$D$4-((G13-'2b.4 MHAC Scaling'!$B$4)*('2b.4 MHAC Scaling'!$D$4/('2b.4 MHAC Scaling'!$D$69-'2b.4 MHAC Scaling'!$B$4))),IF(G13&gt;'2b.4 MHAC Scaling'!$D$70,'2b.4 MHAC Scaling'!$D$67- ((G13-'2b.4 MHAC Scaling'!$B$67)*('2b.4 MHAC Scaling'!$D$67/('2b.4 MHAC Scaling'!$D$70-'2b.4 MHAC Scaling'!$B$67))),0))))</f>
        <v>-4.5833333333333342E-3</v>
      </c>
      <c r="I13" s="21">
        <f t="shared" si="1"/>
        <v>-1022794.3274988552</v>
      </c>
      <c r="J13" s="62">
        <f t="shared" si="2"/>
        <v>371925.20999958355</v>
      </c>
    </row>
    <row r="14" spans="1:10" ht="15">
      <c r="A14" s="18">
        <v>210001</v>
      </c>
      <c r="B14" s="18" t="s">
        <v>25</v>
      </c>
      <c r="C14" s="19">
        <f>VLOOKUP(A14,'[1]Source Revenue'!$A$2:$E$47,5,0)</f>
        <v>187434496.6631088</v>
      </c>
      <c r="D14" s="39">
        <v>0.26</v>
      </c>
      <c r="E14" s="20">
        <f>IF(D14&lt;='2b.4 MHAC Scaling'!$B$4,'2b.4 MHAC Scaling'!$D$4,IF(D14&gt;='2b.4 MHAC Scaling'!$B$67,'2b.4 MHAC Scaling'!$D$67,IF(D14&lt;'2b.4 MHAC Scaling'!$D$69,'2b.4 MHAC Scaling'!$D$4-((D14-'2b.4 MHAC Scaling'!$B$4)*('2b.4 MHAC Scaling'!$D$4/('2b.4 MHAC Scaling'!$D$69-'2b.4 MHAC Scaling'!$B$4))),IF(D14&gt;'2b.4 MHAC Scaling'!$D$70,'2b.4 MHAC Scaling'!$D$67- ((D14-'2b.4 MHAC Scaling'!$B$67)*('2b.4 MHAC Scaling'!$D$67/('2b.4 MHAC Scaling'!$D$70-'2b.4 MHAC Scaling'!$B$67))),0))))</f>
        <v>-6.2500000000000003E-3</v>
      </c>
      <c r="F14" s="21">
        <f t="shared" si="0"/>
        <v>-1171465.60414443</v>
      </c>
      <c r="G14" s="46">
        <v>0.3</v>
      </c>
      <c r="H14" s="63">
        <f>IF(G14&lt;='2b.4 MHAC Scaling'!$B$4,'2b.4 MHAC Scaling'!$D$4,IF(G14&gt;='2b.4 MHAC Scaling'!$B$67,'2b.4 MHAC Scaling'!$D$67,IF(G14&lt;'2b.4 MHAC Scaling'!$D$69,'2b.4 MHAC Scaling'!$D$4-((G14-'2b.4 MHAC Scaling'!$B$4)*('2b.4 MHAC Scaling'!$D$4/('2b.4 MHAC Scaling'!$D$69-'2b.4 MHAC Scaling'!$B$4))),IF(G14&gt;'2b.4 MHAC Scaling'!$D$70,'2b.4 MHAC Scaling'!$D$67- ((G14-'2b.4 MHAC Scaling'!$B$67)*('2b.4 MHAC Scaling'!$D$67/('2b.4 MHAC Scaling'!$D$70-'2b.4 MHAC Scaling'!$B$67))),0))))</f>
        <v>-4.5833333333333342E-3</v>
      </c>
      <c r="I14" s="21">
        <f t="shared" si="1"/>
        <v>-859074.77637258219</v>
      </c>
      <c r="J14" s="62">
        <f t="shared" si="2"/>
        <v>312390.82777184783</v>
      </c>
    </row>
    <row r="15" spans="1:10" ht="15">
      <c r="A15" s="18">
        <v>210033</v>
      </c>
      <c r="B15" s="18" t="s">
        <v>28</v>
      </c>
      <c r="C15" s="19">
        <f>VLOOKUP(A15,'[1]Source Revenue'!$A$2:$E$47,5,0)</f>
        <v>138209278.26224214</v>
      </c>
      <c r="D15" s="39">
        <v>0.27</v>
      </c>
      <c r="E15" s="20">
        <f>IF(D15&lt;='2b.4 MHAC Scaling'!$B$4,'2b.4 MHAC Scaling'!$D$4,IF(D15&gt;='2b.4 MHAC Scaling'!$B$67,'2b.4 MHAC Scaling'!$D$67,IF(D15&lt;'2b.4 MHAC Scaling'!$D$69,'2b.4 MHAC Scaling'!$D$4-((D15-'2b.4 MHAC Scaling'!$B$4)*('2b.4 MHAC Scaling'!$D$4/('2b.4 MHAC Scaling'!$D$69-'2b.4 MHAC Scaling'!$B$4))),IF(D15&gt;'2b.4 MHAC Scaling'!$D$70,'2b.4 MHAC Scaling'!$D$67- ((D15-'2b.4 MHAC Scaling'!$B$67)*('2b.4 MHAC Scaling'!$D$67/('2b.4 MHAC Scaling'!$D$70-'2b.4 MHAC Scaling'!$B$67))),0))))</f>
        <v>-5.8333333333333327E-3</v>
      </c>
      <c r="F15" s="21">
        <f t="shared" si="0"/>
        <v>-806220.78986307909</v>
      </c>
      <c r="G15" s="46">
        <v>0.3</v>
      </c>
      <c r="H15" s="63">
        <f>IF(G15&lt;='2b.4 MHAC Scaling'!$B$4,'2b.4 MHAC Scaling'!$D$4,IF(G15&gt;='2b.4 MHAC Scaling'!$B$67,'2b.4 MHAC Scaling'!$D$67,IF(G15&lt;'2b.4 MHAC Scaling'!$D$69,'2b.4 MHAC Scaling'!$D$4-((G15-'2b.4 MHAC Scaling'!$B$4)*('2b.4 MHAC Scaling'!$D$4/('2b.4 MHAC Scaling'!$D$69-'2b.4 MHAC Scaling'!$B$4))),IF(G15&gt;'2b.4 MHAC Scaling'!$D$70,'2b.4 MHAC Scaling'!$D$67- ((G15-'2b.4 MHAC Scaling'!$B$67)*('2b.4 MHAC Scaling'!$D$67/('2b.4 MHAC Scaling'!$D$70-'2b.4 MHAC Scaling'!$B$67))),0))))</f>
        <v>-4.5833333333333342E-3</v>
      </c>
      <c r="I15" s="21">
        <f t="shared" si="1"/>
        <v>-633459.19203527656</v>
      </c>
      <c r="J15" s="62">
        <f t="shared" si="2"/>
        <v>172761.59782780253</v>
      </c>
    </row>
    <row r="16" spans="1:10" ht="15">
      <c r="A16" s="18">
        <v>210005</v>
      </c>
      <c r="B16" s="18" t="s">
        <v>31</v>
      </c>
      <c r="C16" s="19">
        <f>VLOOKUP(A16,'[1]Source Revenue'!$A$2:$E$47,5,0)</f>
        <v>189480762.70820984</v>
      </c>
      <c r="D16" s="39">
        <v>0.31</v>
      </c>
      <c r="E16" s="20">
        <f>IF(D16&lt;='2b.4 MHAC Scaling'!$B$4,'2b.4 MHAC Scaling'!$D$4,IF(D16&gt;='2b.4 MHAC Scaling'!$B$67,'2b.4 MHAC Scaling'!$D$67,IF(D16&lt;'2b.4 MHAC Scaling'!$D$69,'2b.4 MHAC Scaling'!$D$4-((D16-'2b.4 MHAC Scaling'!$B$4)*('2b.4 MHAC Scaling'!$D$4/('2b.4 MHAC Scaling'!$D$69-'2b.4 MHAC Scaling'!$B$4))),IF(D16&gt;'2b.4 MHAC Scaling'!$D$70,'2b.4 MHAC Scaling'!$D$67- ((D16-'2b.4 MHAC Scaling'!$B$67)*('2b.4 MHAC Scaling'!$D$67/('2b.4 MHAC Scaling'!$D$70-'2b.4 MHAC Scaling'!$B$67))),0))))</f>
        <v>-4.1666666666666666E-3</v>
      </c>
      <c r="F16" s="21">
        <f t="shared" si="0"/>
        <v>-789503.17795087432</v>
      </c>
      <c r="G16" s="46">
        <v>0.34</v>
      </c>
      <c r="H16" s="63">
        <f>IF(G16&lt;='2b.4 MHAC Scaling'!$B$4,'2b.4 MHAC Scaling'!$D$4,IF(G16&gt;='2b.4 MHAC Scaling'!$B$67,'2b.4 MHAC Scaling'!$D$67,IF(G16&lt;'2b.4 MHAC Scaling'!$D$69,'2b.4 MHAC Scaling'!$D$4-((G16-'2b.4 MHAC Scaling'!$B$4)*('2b.4 MHAC Scaling'!$D$4/('2b.4 MHAC Scaling'!$D$69-'2b.4 MHAC Scaling'!$B$4))),IF(G16&gt;'2b.4 MHAC Scaling'!$D$70,'2b.4 MHAC Scaling'!$D$67- ((G16-'2b.4 MHAC Scaling'!$B$67)*('2b.4 MHAC Scaling'!$D$67/('2b.4 MHAC Scaling'!$D$70-'2b.4 MHAC Scaling'!$B$67))),0))))</f>
        <v>-2.9166666666666655E-3</v>
      </c>
      <c r="I16" s="21">
        <f t="shared" si="1"/>
        <v>-552652.2245656118</v>
      </c>
      <c r="J16" s="62">
        <f t="shared" si="2"/>
        <v>236850.95338526252</v>
      </c>
    </row>
    <row r="17" spans="1:10" ht="15">
      <c r="A17" s="18">
        <v>210037</v>
      </c>
      <c r="B17" s="18" t="s">
        <v>29</v>
      </c>
      <c r="C17" s="19">
        <f>VLOOKUP(A17,'[1]Source Revenue'!$A$2:$E$47,5,0)</f>
        <v>94828131.850859523</v>
      </c>
      <c r="D17" s="39">
        <v>0.33</v>
      </c>
      <c r="E17" s="20">
        <f>IF(D17&lt;='2b.4 MHAC Scaling'!$B$4,'2b.4 MHAC Scaling'!$D$4,IF(D17&gt;='2b.4 MHAC Scaling'!$B$67,'2b.4 MHAC Scaling'!$D$67,IF(D17&lt;'2b.4 MHAC Scaling'!$D$69,'2b.4 MHAC Scaling'!$D$4-((D17-'2b.4 MHAC Scaling'!$B$4)*('2b.4 MHAC Scaling'!$D$4/('2b.4 MHAC Scaling'!$D$69-'2b.4 MHAC Scaling'!$B$4))),IF(D17&gt;'2b.4 MHAC Scaling'!$D$70,'2b.4 MHAC Scaling'!$D$67- ((D17-'2b.4 MHAC Scaling'!$B$67)*('2b.4 MHAC Scaling'!$D$67/('2b.4 MHAC Scaling'!$D$70-'2b.4 MHAC Scaling'!$B$67))),0))))</f>
        <v>-3.3333333333333322E-3</v>
      </c>
      <c r="F17" s="21">
        <f t="shared" si="0"/>
        <v>-316093.77283619833</v>
      </c>
      <c r="G17" s="46">
        <v>0.34</v>
      </c>
      <c r="H17" s="63">
        <f>IF(G17&lt;='2b.4 MHAC Scaling'!$B$4,'2b.4 MHAC Scaling'!$D$4,IF(G17&gt;='2b.4 MHAC Scaling'!$B$67,'2b.4 MHAC Scaling'!$D$67,IF(G17&lt;'2b.4 MHAC Scaling'!$D$69,'2b.4 MHAC Scaling'!$D$4-((G17-'2b.4 MHAC Scaling'!$B$4)*('2b.4 MHAC Scaling'!$D$4/('2b.4 MHAC Scaling'!$D$69-'2b.4 MHAC Scaling'!$B$4))),IF(G17&gt;'2b.4 MHAC Scaling'!$D$70,'2b.4 MHAC Scaling'!$D$67- ((G17-'2b.4 MHAC Scaling'!$B$67)*('2b.4 MHAC Scaling'!$D$67/('2b.4 MHAC Scaling'!$D$70-'2b.4 MHAC Scaling'!$B$67))),0))))</f>
        <v>-2.9166666666666655E-3</v>
      </c>
      <c r="I17" s="21">
        <f t="shared" si="1"/>
        <v>-276582.05123167351</v>
      </c>
      <c r="J17" s="62">
        <f t="shared" si="2"/>
        <v>39511.721604524821</v>
      </c>
    </row>
    <row r="18" spans="1:10" ht="15">
      <c r="A18" s="18">
        <v>210003</v>
      </c>
      <c r="B18" s="18" t="s">
        <v>30</v>
      </c>
      <c r="C18" s="19">
        <f>VLOOKUP(A18,'[1]Source Revenue'!$A$2:$E$47,5,0)</f>
        <v>177243165.22063905</v>
      </c>
      <c r="D18" s="39">
        <v>0.33</v>
      </c>
      <c r="E18" s="20">
        <f>IF(D18&lt;='2b.4 MHAC Scaling'!$B$4,'2b.4 MHAC Scaling'!$D$4,IF(D18&gt;='2b.4 MHAC Scaling'!$B$67,'2b.4 MHAC Scaling'!$D$67,IF(D18&lt;'2b.4 MHAC Scaling'!$D$69,'2b.4 MHAC Scaling'!$D$4-((D18-'2b.4 MHAC Scaling'!$B$4)*('2b.4 MHAC Scaling'!$D$4/('2b.4 MHAC Scaling'!$D$69-'2b.4 MHAC Scaling'!$B$4))),IF(D18&gt;'2b.4 MHAC Scaling'!$D$70,'2b.4 MHAC Scaling'!$D$67- ((D18-'2b.4 MHAC Scaling'!$B$67)*('2b.4 MHAC Scaling'!$D$67/('2b.4 MHAC Scaling'!$D$70-'2b.4 MHAC Scaling'!$B$67))),0))))</f>
        <v>-3.3333333333333322E-3</v>
      </c>
      <c r="F18" s="21">
        <f t="shared" si="0"/>
        <v>-590810.55073546327</v>
      </c>
      <c r="G18" s="46">
        <v>0.35</v>
      </c>
      <c r="H18" s="63">
        <f>IF(G18&lt;='2b.4 MHAC Scaling'!$B$4,'2b.4 MHAC Scaling'!$D$4,IF(G18&gt;='2b.4 MHAC Scaling'!$B$67,'2b.4 MHAC Scaling'!$D$67,IF(G18&lt;'2b.4 MHAC Scaling'!$D$69,'2b.4 MHAC Scaling'!$D$4-((G18-'2b.4 MHAC Scaling'!$B$4)*('2b.4 MHAC Scaling'!$D$4/('2b.4 MHAC Scaling'!$D$69-'2b.4 MHAC Scaling'!$B$4))),IF(G18&gt;'2b.4 MHAC Scaling'!$D$70,'2b.4 MHAC Scaling'!$D$67- ((G18-'2b.4 MHAC Scaling'!$B$67)*('2b.4 MHAC Scaling'!$D$67/('2b.4 MHAC Scaling'!$D$70-'2b.4 MHAC Scaling'!$B$67))),0))))</f>
        <v>-2.5000000000000005E-3</v>
      </c>
      <c r="I18" s="21">
        <f t="shared" si="1"/>
        <v>-443107.91305159772</v>
      </c>
      <c r="J18" s="62">
        <f t="shared" si="2"/>
        <v>147702.63768386556</v>
      </c>
    </row>
    <row r="19" spans="1:10" ht="15">
      <c r="A19" s="18">
        <v>210056</v>
      </c>
      <c r="B19" s="18" t="s">
        <v>33</v>
      </c>
      <c r="C19" s="19">
        <f>VLOOKUP(A19,'[1]Source Revenue'!$A$2:$E$47,5,0)</f>
        <v>180861011.49427712</v>
      </c>
      <c r="D19" s="39">
        <v>0.35</v>
      </c>
      <c r="E19" s="20">
        <f>IF(D19&lt;='2b.4 MHAC Scaling'!$B$4,'2b.4 MHAC Scaling'!$D$4,IF(D19&gt;='2b.4 MHAC Scaling'!$B$67,'2b.4 MHAC Scaling'!$D$67,IF(D19&lt;'2b.4 MHAC Scaling'!$D$69,'2b.4 MHAC Scaling'!$D$4-((D19-'2b.4 MHAC Scaling'!$B$4)*('2b.4 MHAC Scaling'!$D$4/('2b.4 MHAC Scaling'!$D$69-'2b.4 MHAC Scaling'!$B$4))),IF(D19&gt;'2b.4 MHAC Scaling'!$D$70,'2b.4 MHAC Scaling'!$D$67- ((D19-'2b.4 MHAC Scaling'!$B$67)*('2b.4 MHAC Scaling'!$D$67/('2b.4 MHAC Scaling'!$D$70-'2b.4 MHAC Scaling'!$B$67))),0))))</f>
        <v>-2.5000000000000005E-3</v>
      </c>
      <c r="F19" s="21">
        <f t="shared" si="0"/>
        <v>-452152.5287356929</v>
      </c>
      <c r="G19" s="46">
        <v>0.38</v>
      </c>
      <c r="H19" s="63">
        <f>IF(G19&lt;='2b.4 MHAC Scaling'!$B$4,'2b.4 MHAC Scaling'!$D$4,IF(G19&gt;='2b.4 MHAC Scaling'!$B$67,'2b.4 MHAC Scaling'!$D$67,IF(G19&lt;'2b.4 MHAC Scaling'!$D$69,'2b.4 MHAC Scaling'!$D$4-((G19-'2b.4 MHAC Scaling'!$B$4)*('2b.4 MHAC Scaling'!$D$4/('2b.4 MHAC Scaling'!$D$69-'2b.4 MHAC Scaling'!$B$4))),IF(G19&gt;'2b.4 MHAC Scaling'!$D$70,'2b.4 MHAC Scaling'!$D$67- ((G19-'2b.4 MHAC Scaling'!$B$67)*('2b.4 MHAC Scaling'!$D$67/('2b.4 MHAC Scaling'!$D$70-'2b.4 MHAC Scaling'!$B$67))),0))))</f>
        <v>-1.2499999999999994E-3</v>
      </c>
      <c r="I19" s="21">
        <f t="shared" si="1"/>
        <v>-226076.26436784628</v>
      </c>
      <c r="J19" s="62">
        <f t="shared" si="2"/>
        <v>226076.26436784663</v>
      </c>
    </row>
    <row r="20" spans="1:10" ht="15">
      <c r="A20" s="18">
        <v>210002</v>
      </c>
      <c r="B20" s="18" t="s">
        <v>34</v>
      </c>
      <c r="C20" s="19">
        <f>VLOOKUP(A20,'[1]Source Revenue'!$A$2:$E$47,5,0)</f>
        <v>863843448.60398436</v>
      </c>
      <c r="D20" s="39">
        <v>0.35</v>
      </c>
      <c r="E20" s="20">
        <f>IF(D20&lt;='2b.4 MHAC Scaling'!$B$4,'2b.4 MHAC Scaling'!$D$4,IF(D20&gt;='2b.4 MHAC Scaling'!$B$67,'2b.4 MHAC Scaling'!$D$67,IF(D20&lt;'2b.4 MHAC Scaling'!$D$69,'2b.4 MHAC Scaling'!$D$4-((D20-'2b.4 MHAC Scaling'!$B$4)*('2b.4 MHAC Scaling'!$D$4/('2b.4 MHAC Scaling'!$D$69-'2b.4 MHAC Scaling'!$B$4))),IF(D20&gt;'2b.4 MHAC Scaling'!$D$70,'2b.4 MHAC Scaling'!$D$67- ((D20-'2b.4 MHAC Scaling'!$B$67)*('2b.4 MHAC Scaling'!$D$67/('2b.4 MHAC Scaling'!$D$70-'2b.4 MHAC Scaling'!$B$67))),0))))</f>
        <v>-2.5000000000000005E-3</v>
      </c>
      <c r="F20" s="21">
        <f t="shared" si="0"/>
        <v>-2159608.6215099613</v>
      </c>
      <c r="G20" s="46">
        <v>0.39</v>
      </c>
      <c r="H20" s="63">
        <f>IF(G20&lt;='2b.4 MHAC Scaling'!$B$4,'2b.4 MHAC Scaling'!$D$4,IF(G20&gt;='2b.4 MHAC Scaling'!$B$67,'2b.4 MHAC Scaling'!$D$67,IF(G20&lt;'2b.4 MHAC Scaling'!$D$69,'2b.4 MHAC Scaling'!$D$4-((G20-'2b.4 MHAC Scaling'!$B$4)*('2b.4 MHAC Scaling'!$D$4/('2b.4 MHAC Scaling'!$D$69-'2b.4 MHAC Scaling'!$B$4))),IF(G20&gt;'2b.4 MHAC Scaling'!$D$70,'2b.4 MHAC Scaling'!$D$67- ((G20-'2b.4 MHAC Scaling'!$B$67)*('2b.4 MHAC Scaling'!$D$67/('2b.4 MHAC Scaling'!$D$70-'2b.4 MHAC Scaling'!$B$67))),0))))</f>
        <v>-8.3333333333333176E-4</v>
      </c>
      <c r="I20" s="21">
        <f t="shared" si="1"/>
        <v>-719869.54050331889</v>
      </c>
      <c r="J20" s="62">
        <f t="shared" si="2"/>
        <v>1439739.0810066424</v>
      </c>
    </row>
    <row r="21" spans="1:10" ht="15">
      <c r="A21" s="18">
        <v>210029</v>
      </c>
      <c r="B21" s="18" t="s">
        <v>35</v>
      </c>
      <c r="C21" s="19">
        <f>VLOOKUP(A21,'[1]Source Revenue'!$A$2:$E$47,5,0)</f>
        <v>356396901.46731883</v>
      </c>
      <c r="D21" s="39">
        <v>0.35</v>
      </c>
      <c r="E21" s="20">
        <f>IF(D21&lt;='2b.4 MHAC Scaling'!$B$4,'2b.4 MHAC Scaling'!$D$4,IF(D21&gt;='2b.4 MHAC Scaling'!$B$67,'2b.4 MHAC Scaling'!$D$67,IF(D21&lt;'2b.4 MHAC Scaling'!$D$69,'2b.4 MHAC Scaling'!$D$4-((D21-'2b.4 MHAC Scaling'!$B$4)*('2b.4 MHAC Scaling'!$D$4/('2b.4 MHAC Scaling'!$D$69-'2b.4 MHAC Scaling'!$B$4))),IF(D21&gt;'2b.4 MHAC Scaling'!$D$70,'2b.4 MHAC Scaling'!$D$67- ((D21-'2b.4 MHAC Scaling'!$B$67)*('2b.4 MHAC Scaling'!$D$67/('2b.4 MHAC Scaling'!$D$70-'2b.4 MHAC Scaling'!$B$67))),0))))</f>
        <v>-2.5000000000000005E-3</v>
      </c>
      <c r="F21" s="21">
        <f t="shared" si="0"/>
        <v>-890992.2536682972</v>
      </c>
      <c r="G21" s="46">
        <v>0.39</v>
      </c>
      <c r="H21" s="63">
        <f>IF(G21&lt;='2b.4 MHAC Scaling'!$B$4,'2b.4 MHAC Scaling'!$D$4,IF(G21&gt;='2b.4 MHAC Scaling'!$B$67,'2b.4 MHAC Scaling'!$D$67,IF(G21&lt;'2b.4 MHAC Scaling'!$D$69,'2b.4 MHAC Scaling'!$D$4-((G21-'2b.4 MHAC Scaling'!$B$4)*('2b.4 MHAC Scaling'!$D$4/('2b.4 MHAC Scaling'!$D$69-'2b.4 MHAC Scaling'!$B$4))),IF(G21&gt;'2b.4 MHAC Scaling'!$D$70,'2b.4 MHAC Scaling'!$D$67- ((G21-'2b.4 MHAC Scaling'!$B$67)*('2b.4 MHAC Scaling'!$D$67/('2b.4 MHAC Scaling'!$D$70-'2b.4 MHAC Scaling'!$B$67))),0))))</f>
        <v>-8.3333333333333176E-4</v>
      </c>
      <c r="I21" s="21">
        <f t="shared" si="1"/>
        <v>-296997.41788943182</v>
      </c>
      <c r="J21" s="62">
        <f t="shared" si="2"/>
        <v>593994.83577886538</v>
      </c>
    </row>
    <row r="22" spans="1:10" ht="15">
      <c r="A22" s="18">
        <v>210015</v>
      </c>
      <c r="B22" s="18" t="s">
        <v>37</v>
      </c>
      <c r="C22" s="19">
        <f>VLOOKUP(A22,'[1]Source Revenue'!$A$2:$E$47,5,0)</f>
        <v>285691170.35922825</v>
      </c>
      <c r="D22" s="39">
        <v>0.35</v>
      </c>
      <c r="E22" s="20">
        <f>IF(D22&lt;='2b.4 MHAC Scaling'!$B$4,'2b.4 MHAC Scaling'!$D$4,IF(D22&gt;='2b.4 MHAC Scaling'!$B$67,'2b.4 MHAC Scaling'!$D$67,IF(D22&lt;'2b.4 MHAC Scaling'!$D$69,'2b.4 MHAC Scaling'!$D$4-((D22-'2b.4 MHAC Scaling'!$B$4)*('2b.4 MHAC Scaling'!$D$4/('2b.4 MHAC Scaling'!$D$69-'2b.4 MHAC Scaling'!$B$4))),IF(D22&gt;'2b.4 MHAC Scaling'!$D$70,'2b.4 MHAC Scaling'!$D$67- ((D22-'2b.4 MHAC Scaling'!$B$67)*('2b.4 MHAC Scaling'!$D$67/('2b.4 MHAC Scaling'!$D$70-'2b.4 MHAC Scaling'!$B$67))),0))))</f>
        <v>-2.5000000000000005E-3</v>
      </c>
      <c r="F22" s="21">
        <f t="shared" si="0"/>
        <v>-714227.9258980708</v>
      </c>
      <c r="G22" s="46">
        <v>0.39</v>
      </c>
      <c r="H22" s="63">
        <f>IF(G22&lt;='2b.4 MHAC Scaling'!$B$4,'2b.4 MHAC Scaling'!$D$4,IF(G22&gt;='2b.4 MHAC Scaling'!$B$67,'2b.4 MHAC Scaling'!$D$67,IF(G22&lt;'2b.4 MHAC Scaling'!$D$69,'2b.4 MHAC Scaling'!$D$4-((G22-'2b.4 MHAC Scaling'!$B$4)*('2b.4 MHAC Scaling'!$D$4/('2b.4 MHAC Scaling'!$D$69-'2b.4 MHAC Scaling'!$B$4))),IF(G22&gt;'2b.4 MHAC Scaling'!$D$70,'2b.4 MHAC Scaling'!$D$67- ((G22-'2b.4 MHAC Scaling'!$B$67)*('2b.4 MHAC Scaling'!$D$67/('2b.4 MHAC Scaling'!$D$70-'2b.4 MHAC Scaling'!$B$67))),0))))</f>
        <v>-8.3333333333333176E-4</v>
      </c>
      <c r="I22" s="21">
        <f t="shared" si="1"/>
        <v>-238075.97529935642</v>
      </c>
      <c r="J22" s="62">
        <f t="shared" si="2"/>
        <v>476151.95059871441</v>
      </c>
    </row>
    <row r="23" spans="1:10" ht="15">
      <c r="A23" s="18">
        <v>210008</v>
      </c>
      <c r="B23" s="18" t="s">
        <v>32</v>
      </c>
      <c r="C23" s="19">
        <f>VLOOKUP(A23,'[1]Source Revenue'!$A$2:$E$47,5,0)</f>
        <v>233163593.66479388</v>
      </c>
      <c r="D23" s="39">
        <v>0.35</v>
      </c>
      <c r="E23" s="20">
        <f>IF(D23&lt;='2b.4 MHAC Scaling'!$B$4,'2b.4 MHAC Scaling'!$D$4,IF(D23&gt;='2b.4 MHAC Scaling'!$B$67,'2b.4 MHAC Scaling'!$D$67,IF(D23&lt;'2b.4 MHAC Scaling'!$D$69,'2b.4 MHAC Scaling'!$D$4-((D23-'2b.4 MHAC Scaling'!$B$4)*('2b.4 MHAC Scaling'!$D$4/('2b.4 MHAC Scaling'!$D$69-'2b.4 MHAC Scaling'!$B$4))),IF(D23&gt;'2b.4 MHAC Scaling'!$D$70,'2b.4 MHAC Scaling'!$D$67- ((D23-'2b.4 MHAC Scaling'!$B$67)*('2b.4 MHAC Scaling'!$D$67/('2b.4 MHAC Scaling'!$D$70-'2b.4 MHAC Scaling'!$B$67))),0))))</f>
        <v>-2.5000000000000005E-3</v>
      </c>
      <c r="F23" s="21">
        <f t="shared" si="0"/>
        <v>-582908.98416198476</v>
      </c>
      <c r="G23" s="46">
        <v>0.39</v>
      </c>
      <c r="H23" s="63">
        <f>IF(G23&lt;='2b.4 MHAC Scaling'!$B$4,'2b.4 MHAC Scaling'!$D$4,IF(G23&gt;='2b.4 MHAC Scaling'!$B$67,'2b.4 MHAC Scaling'!$D$67,IF(G23&lt;'2b.4 MHAC Scaling'!$D$69,'2b.4 MHAC Scaling'!$D$4-((G23-'2b.4 MHAC Scaling'!$B$4)*('2b.4 MHAC Scaling'!$D$4/('2b.4 MHAC Scaling'!$D$69-'2b.4 MHAC Scaling'!$B$4))),IF(G23&gt;'2b.4 MHAC Scaling'!$D$70,'2b.4 MHAC Scaling'!$D$67- ((G23-'2b.4 MHAC Scaling'!$B$67)*('2b.4 MHAC Scaling'!$D$67/('2b.4 MHAC Scaling'!$D$70-'2b.4 MHAC Scaling'!$B$67))),0))))</f>
        <v>-8.3333333333333176E-4</v>
      </c>
      <c r="I23" s="21">
        <f t="shared" si="1"/>
        <v>-194302.9947206612</v>
      </c>
      <c r="J23" s="62">
        <f t="shared" si="2"/>
        <v>388605.98944132356</v>
      </c>
    </row>
    <row r="24" spans="1:10" ht="15">
      <c r="A24" s="18">
        <v>210057</v>
      </c>
      <c r="B24" s="18" t="s">
        <v>38</v>
      </c>
      <c r="C24" s="19">
        <f>VLOOKUP(A24,'[1]Source Revenue'!$A$2:$E$47,5,0)</f>
        <v>228731774.96088892</v>
      </c>
      <c r="D24" s="39">
        <v>0.36</v>
      </c>
      <c r="E24" s="20">
        <f>IF(D24&lt;='2b.4 MHAC Scaling'!$B$4,'2b.4 MHAC Scaling'!$D$4,IF(D24&gt;='2b.4 MHAC Scaling'!$B$67,'2b.4 MHAC Scaling'!$D$67,IF(D24&lt;'2b.4 MHAC Scaling'!$D$69,'2b.4 MHAC Scaling'!$D$4-((D24-'2b.4 MHAC Scaling'!$B$4)*('2b.4 MHAC Scaling'!$D$4/('2b.4 MHAC Scaling'!$D$69-'2b.4 MHAC Scaling'!$B$4))),IF(D24&gt;'2b.4 MHAC Scaling'!$D$70,'2b.4 MHAC Scaling'!$D$67- ((D24-'2b.4 MHAC Scaling'!$B$67)*('2b.4 MHAC Scaling'!$D$67/('2b.4 MHAC Scaling'!$D$70-'2b.4 MHAC Scaling'!$B$67))),0))))</f>
        <v>-2.0833333333333329E-3</v>
      </c>
      <c r="F24" s="21">
        <f t="shared" si="0"/>
        <v>-476524.53116851847</v>
      </c>
      <c r="G24" s="46">
        <v>0.4</v>
      </c>
      <c r="H24" s="63">
        <f>IF(G24&lt;='2b.4 MHAC Scaling'!$B$4,'2b.4 MHAC Scaling'!$D$4,IF(G24&gt;='2b.4 MHAC Scaling'!$B$67,'2b.4 MHAC Scaling'!$D$67,IF(G24&lt;'2b.4 MHAC Scaling'!$D$69,'2b.4 MHAC Scaling'!$D$4-((G24-'2b.4 MHAC Scaling'!$B$4)*('2b.4 MHAC Scaling'!$D$4/('2b.4 MHAC Scaling'!$D$69-'2b.4 MHAC Scaling'!$B$4))),IF(G24&gt;'2b.4 MHAC Scaling'!$D$70,'2b.4 MHAC Scaling'!$D$67- ((G24-'2b.4 MHAC Scaling'!$B$67)*('2b.4 MHAC Scaling'!$D$67/('2b.4 MHAC Scaling'!$D$70-'2b.4 MHAC Scaling'!$B$67))),0))))</f>
        <v>-4.1666666666666588E-4</v>
      </c>
      <c r="I24" s="21">
        <f t="shared" si="1"/>
        <v>-95304.906233703543</v>
      </c>
      <c r="J24" s="62">
        <f t="shared" si="2"/>
        <v>381219.62493481493</v>
      </c>
    </row>
    <row r="25" spans="1:10" ht="15">
      <c r="A25" s="18">
        <v>210038</v>
      </c>
      <c r="B25" s="18" t="s">
        <v>39</v>
      </c>
      <c r="C25" s="19">
        <f>VLOOKUP(A25,'[1]Source Revenue'!$A$2:$E$47,5,0)</f>
        <v>133787810.98689511</v>
      </c>
      <c r="D25" s="39">
        <v>0.38</v>
      </c>
      <c r="E25" s="20">
        <f>IF(D25&lt;='2b.4 MHAC Scaling'!$B$4,'2b.4 MHAC Scaling'!$D$4,IF(D25&gt;='2b.4 MHAC Scaling'!$B$67,'2b.4 MHAC Scaling'!$D$67,IF(D25&lt;'2b.4 MHAC Scaling'!$D$69,'2b.4 MHAC Scaling'!$D$4-((D25-'2b.4 MHAC Scaling'!$B$4)*('2b.4 MHAC Scaling'!$D$4/('2b.4 MHAC Scaling'!$D$69-'2b.4 MHAC Scaling'!$B$4))),IF(D25&gt;'2b.4 MHAC Scaling'!$D$70,'2b.4 MHAC Scaling'!$D$67- ((D25-'2b.4 MHAC Scaling'!$B$67)*('2b.4 MHAC Scaling'!$D$67/('2b.4 MHAC Scaling'!$D$70-'2b.4 MHAC Scaling'!$B$67))),0))))</f>
        <v>-1.2499999999999994E-3</v>
      </c>
      <c r="F25" s="21">
        <f t="shared" si="0"/>
        <v>-167234.76373361881</v>
      </c>
      <c r="G25" s="46">
        <v>0.4</v>
      </c>
      <c r="H25" s="63">
        <f>IF(G25&lt;='2b.4 MHAC Scaling'!$B$4,'2b.4 MHAC Scaling'!$D$4,IF(G25&gt;='2b.4 MHAC Scaling'!$B$67,'2b.4 MHAC Scaling'!$D$67,IF(G25&lt;'2b.4 MHAC Scaling'!$D$69,'2b.4 MHAC Scaling'!$D$4-((G25-'2b.4 MHAC Scaling'!$B$4)*('2b.4 MHAC Scaling'!$D$4/('2b.4 MHAC Scaling'!$D$69-'2b.4 MHAC Scaling'!$B$4))),IF(G25&gt;'2b.4 MHAC Scaling'!$D$70,'2b.4 MHAC Scaling'!$D$67- ((G25-'2b.4 MHAC Scaling'!$B$67)*('2b.4 MHAC Scaling'!$D$67/('2b.4 MHAC Scaling'!$D$70-'2b.4 MHAC Scaling'!$B$67))),0))))</f>
        <v>-4.1666666666666588E-4</v>
      </c>
      <c r="I25" s="21">
        <f t="shared" si="1"/>
        <v>-55744.921244539524</v>
      </c>
      <c r="J25" s="62">
        <f t="shared" si="2"/>
        <v>111489.84248907928</v>
      </c>
    </row>
    <row r="26" spans="1:10" ht="15">
      <c r="A26" s="18">
        <v>210018</v>
      </c>
      <c r="B26" s="18" t="s">
        <v>41</v>
      </c>
      <c r="C26" s="19">
        <f>VLOOKUP(A26,'[1]Source Revenue'!$A$2:$E$47,5,0)</f>
        <v>87652208.15841648</v>
      </c>
      <c r="D26" s="39">
        <v>0.38</v>
      </c>
      <c r="E26" s="20">
        <f>IF(D26&lt;='2b.4 MHAC Scaling'!$B$4,'2b.4 MHAC Scaling'!$D$4,IF(D26&gt;='2b.4 MHAC Scaling'!$B$67,'2b.4 MHAC Scaling'!$D$67,IF(D26&lt;'2b.4 MHAC Scaling'!$D$69,'2b.4 MHAC Scaling'!$D$4-((D26-'2b.4 MHAC Scaling'!$B$4)*('2b.4 MHAC Scaling'!$D$4/('2b.4 MHAC Scaling'!$D$69-'2b.4 MHAC Scaling'!$B$4))),IF(D26&gt;'2b.4 MHAC Scaling'!$D$70,'2b.4 MHAC Scaling'!$D$67- ((D26-'2b.4 MHAC Scaling'!$B$67)*('2b.4 MHAC Scaling'!$D$67/('2b.4 MHAC Scaling'!$D$70-'2b.4 MHAC Scaling'!$B$67))),0))))</f>
        <v>-1.2499999999999994E-3</v>
      </c>
      <c r="F26" s="21">
        <f t="shared" si="0"/>
        <v>-109565.26019802055</v>
      </c>
      <c r="G26" s="46">
        <v>0.41</v>
      </c>
      <c r="H26" s="63">
        <f>IF(G26&lt;='2b.4 MHAC Scaling'!$B$4,'2b.4 MHAC Scaling'!$D$4,IF(G26&gt;='2b.4 MHAC Scaling'!$B$67,'2b.4 MHAC Scaling'!$D$67,IF(G26&lt;'2b.4 MHAC Scaling'!$D$69,'2b.4 MHAC Scaling'!$D$4-((G26-'2b.4 MHAC Scaling'!$B$4)*('2b.4 MHAC Scaling'!$D$4/('2b.4 MHAC Scaling'!$D$69-'2b.4 MHAC Scaling'!$B$4))),IF(G26&gt;'2b.4 MHAC Scaling'!$D$70,'2b.4 MHAC Scaling'!$D$67- ((G26-'2b.4 MHAC Scaling'!$B$67)*('2b.4 MHAC Scaling'!$D$67/('2b.4 MHAC Scaling'!$D$70-'2b.4 MHAC Scaling'!$B$67))),0))))</f>
        <v>0</v>
      </c>
      <c r="I26" s="21">
        <f t="shared" si="1"/>
        <v>0</v>
      </c>
      <c r="J26" s="62">
        <f t="shared" si="2"/>
        <v>109565.26019802055</v>
      </c>
    </row>
    <row r="27" spans="1:10" ht="15">
      <c r="A27" s="18">
        <v>210048</v>
      </c>
      <c r="B27" s="18" t="s">
        <v>36</v>
      </c>
      <c r="C27" s="19">
        <f>VLOOKUP(A27,'[1]Source Revenue'!$A$2:$E$47,5,0)</f>
        <v>167386496.75761572</v>
      </c>
      <c r="D27" s="39">
        <v>0.38</v>
      </c>
      <c r="E27" s="20">
        <f>IF(D27&lt;='2b.4 MHAC Scaling'!$B$4,'2b.4 MHAC Scaling'!$D$4,IF(D27&gt;='2b.4 MHAC Scaling'!$B$67,'2b.4 MHAC Scaling'!$D$67,IF(D27&lt;'2b.4 MHAC Scaling'!$D$69,'2b.4 MHAC Scaling'!$D$4-((D27-'2b.4 MHAC Scaling'!$B$4)*('2b.4 MHAC Scaling'!$D$4/('2b.4 MHAC Scaling'!$D$69-'2b.4 MHAC Scaling'!$B$4))),IF(D27&gt;'2b.4 MHAC Scaling'!$D$70,'2b.4 MHAC Scaling'!$D$67- ((D27-'2b.4 MHAC Scaling'!$B$67)*('2b.4 MHAC Scaling'!$D$67/('2b.4 MHAC Scaling'!$D$70-'2b.4 MHAC Scaling'!$B$67))),0))))</f>
        <v>-1.2499999999999994E-3</v>
      </c>
      <c r="F27" s="21">
        <f t="shared" si="0"/>
        <v>-209233.12094701955</v>
      </c>
      <c r="G27" s="46">
        <v>0.41</v>
      </c>
      <c r="H27" s="63">
        <f>IF(G27&lt;='2b.4 MHAC Scaling'!$B$4,'2b.4 MHAC Scaling'!$D$4,IF(G27&gt;='2b.4 MHAC Scaling'!$B$67,'2b.4 MHAC Scaling'!$D$67,IF(G27&lt;'2b.4 MHAC Scaling'!$D$69,'2b.4 MHAC Scaling'!$D$4-((G27-'2b.4 MHAC Scaling'!$B$4)*('2b.4 MHAC Scaling'!$D$4/('2b.4 MHAC Scaling'!$D$69-'2b.4 MHAC Scaling'!$B$4))),IF(G27&gt;'2b.4 MHAC Scaling'!$D$70,'2b.4 MHAC Scaling'!$D$67- ((G27-'2b.4 MHAC Scaling'!$B$67)*('2b.4 MHAC Scaling'!$D$67/('2b.4 MHAC Scaling'!$D$70-'2b.4 MHAC Scaling'!$B$67))),0))))</f>
        <v>0</v>
      </c>
      <c r="I27" s="21">
        <f t="shared" si="1"/>
        <v>0</v>
      </c>
      <c r="J27" s="62">
        <f t="shared" si="2"/>
        <v>209233.12094701955</v>
      </c>
    </row>
    <row r="28" spans="1:10" ht="15">
      <c r="A28" s="18">
        <v>210004</v>
      </c>
      <c r="B28" s="18" t="s">
        <v>40</v>
      </c>
      <c r="C28" s="19">
        <f>VLOOKUP(A28,'[1]Source Revenue'!$A$2:$E$47,5,0)</f>
        <v>319596342.21781081</v>
      </c>
      <c r="D28" s="39">
        <v>0.38</v>
      </c>
      <c r="E28" s="20">
        <f>IF(D28&lt;='2b.4 MHAC Scaling'!$B$4,'2b.4 MHAC Scaling'!$D$4,IF(D28&gt;='2b.4 MHAC Scaling'!$B$67,'2b.4 MHAC Scaling'!$D$67,IF(D28&lt;'2b.4 MHAC Scaling'!$D$69,'2b.4 MHAC Scaling'!$D$4-((D28-'2b.4 MHAC Scaling'!$B$4)*('2b.4 MHAC Scaling'!$D$4/('2b.4 MHAC Scaling'!$D$69-'2b.4 MHAC Scaling'!$B$4))),IF(D28&gt;'2b.4 MHAC Scaling'!$D$70,'2b.4 MHAC Scaling'!$D$67- ((D28-'2b.4 MHAC Scaling'!$B$67)*('2b.4 MHAC Scaling'!$D$67/('2b.4 MHAC Scaling'!$D$70-'2b.4 MHAC Scaling'!$B$67))),0))))</f>
        <v>-1.2499999999999994E-3</v>
      </c>
      <c r="F28" s="21">
        <f t="shared" si="0"/>
        <v>-399495.4277722633</v>
      </c>
      <c r="G28" s="46">
        <v>0.42</v>
      </c>
      <c r="H28" s="63">
        <f>IF(G28&lt;='2b.4 MHAC Scaling'!$B$4,'2b.4 MHAC Scaling'!$D$4,IF(G28&gt;='2b.4 MHAC Scaling'!$B$67,'2b.4 MHAC Scaling'!$D$67,IF(G28&lt;'2b.4 MHAC Scaling'!$D$69,'2b.4 MHAC Scaling'!$D$4-((G28-'2b.4 MHAC Scaling'!$B$4)*('2b.4 MHAC Scaling'!$D$4/('2b.4 MHAC Scaling'!$D$69-'2b.4 MHAC Scaling'!$B$4))),IF(G28&gt;'2b.4 MHAC Scaling'!$D$70,'2b.4 MHAC Scaling'!$D$67- ((G28-'2b.4 MHAC Scaling'!$B$67)*('2b.4 MHAC Scaling'!$D$67/('2b.4 MHAC Scaling'!$D$70-'2b.4 MHAC Scaling'!$B$67))),0))))</f>
        <v>0</v>
      </c>
      <c r="I28" s="21">
        <f t="shared" si="1"/>
        <v>0</v>
      </c>
      <c r="J28" s="62">
        <f t="shared" si="2"/>
        <v>399495.4277722633</v>
      </c>
    </row>
    <row r="29" spans="1:10" ht="15">
      <c r="A29" s="18">
        <v>210061</v>
      </c>
      <c r="B29" s="18" t="s">
        <v>44</v>
      </c>
      <c r="C29" s="19">
        <f>VLOOKUP(A29,'[1]Source Revenue'!$A$2:$E$47,5,0)</f>
        <v>38640762.060988352</v>
      </c>
      <c r="D29" s="39">
        <v>0.41</v>
      </c>
      <c r="E29" s="20">
        <f>IF(D29&lt;='2b.4 MHAC Scaling'!$B$4,'2b.4 MHAC Scaling'!$D$4,IF(D29&gt;='2b.4 MHAC Scaling'!$B$67,'2b.4 MHAC Scaling'!$D$67,IF(D29&lt;'2b.4 MHAC Scaling'!$D$69,'2b.4 MHAC Scaling'!$D$4-((D29-'2b.4 MHAC Scaling'!$B$4)*('2b.4 MHAC Scaling'!$D$4/('2b.4 MHAC Scaling'!$D$69-'2b.4 MHAC Scaling'!$B$4))),IF(D29&gt;'2b.4 MHAC Scaling'!$D$70,'2b.4 MHAC Scaling'!$D$67- ((D29-'2b.4 MHAC Scaling'!$B$67)*('2b.4 MHAC Scaling'!$D$67/('2b.4 MHAC Scaling'!$D$70-'2b.4 MHAC Scaling'!$B$67))),0))))</f>
        <v>0</v>
      </c>
      <c r="F29" s="21">
        <f t="shared" si="0"/>
        <v>0</v>
      </c>
      <c r="G29" s="46">
        <v>0.43</v>
      </c>
      <c r="H29" s="63">
        <f>IF(G29&lt;='2b.4 MHAC Scaling'!$B$4,'2b.4 MHAC Scaling'!$D$4,IF(G29&gt;='2b.4 MHAC Scaling'!$B$67,'2b.4 MHAC Scaling'!$D$67,IF(G29&lt;'2b.4 MHAC Scaling'!$D$69,'2b.4 MHAC Scaling'!$D$4-((G29-'2b.4 MHAC Scaling'!$B$4)*('2b.4 MHAC Scaling'!$D$4/('2b.4 MHAC Scaling'!$D$69-'2b.4 MHAC Scaling'!$B$4))),IF(G29&gt;'2b.4 MHAC Scaling'!$D$70,'2b.4 MHAC Scaling'!$D$67- ((G29-'2b.4 MHAC Scaling'!$B$67)*('2b.4 MHAC Scaling'!$D$67/('2b.4 MHAC Scaling'!$D$70-'2b.4 MHAC Scaling'!$B$67))),0))))</f>
        <v>0</v>
      </c>
      <c r="I29" s="21">
        <f t="shared" si="1"/>
        <v>0</v>
      </c>
      <c r="J29" s="62">
        <f t="shared" si="2"/>
        <v>0</v>
      </c>
    </row>
    <row r="30" spans="1:10" ht="30">
      <c r="A30" s="18">
        <v>210032</v>
      </c>
      <c r="B30" s="18" t="s">
        <v>42</v>
      </c>
      <c r="C30" s="19">
        <f>VLOOKUP(A30,'[1]Source Revenue'!$A$2:$E$47,5,0)</f>
        <v>67852188.547545061</v>
      </c>
      <c r="D30" s="39">
        <v>0.41</v>
      </c>
      <c r="E30" s="20">
        <f>IF(D30&lt;='2b.4 MHAC Scaling'!$B$4,'2b.4 MHAC Scaling'!$D$4,IF(D30&gt;='2b.4 MHAC Scaling'!$B$67,'2b.4 MHAC Scaling'!$D$67,IF(D30&lt;'2b.4 MHAC Scaling'!$D$69,'2b.4 MHAC Scaling'!$D$4-((D30-'2b.4 MHAC Scaling'!$B$4)*('2b.4 MHAC Scaling'!$D$4/('2b.4 MHAC Scaling'!$D$69-'2b.4 MHAC Scaling'!$B$4))),IF(D30&gt;'2b.4 MHAC Scaling'!$D$70,'2b.4 MHAC Scaling'!$D$67- ((D30-'2b.4 MHAC Scaling'!$B$67)*('2b.4 MHAC Scaling'!$D$67/('2b.4 MHAC Scaling'!$D$70-'2b.4 MHAC Scaling'!$B$67))),0))))</f>
        <v>0</v>
      </c>
      <c r="F30" s="21">
        <f t="shared" si="0"/>
        <v>0</v>
      </c>
      <c r="G30" s="46">
        <v>0.44</v>
      </c>
      <c r="H30" s="63">
        <f>IF(G30&lt;='2b.4 MHAC Scaling'!$B$4,'2b.4 MHAC Scaling'!$D$4,IF(G30&gt;='2b.4 MHAC Scaling'!$B$67,'2b.4 MHAC Scaling'!$D$67,IF(G30&lt;'2b.4 MHAC Scaling'!$D$69,'2b.4 MHAC Scaling'!$D$4-((G30-'2b.4 MHAC Scaling'!$B$4)*('2b.4 MHAC Scaling'!$D$4/('2b.4 MHAC Scaling'!$D$69-'2b.4 MHAC Scaling'!$B$4))),IF(G30&gt;'2b.4 MHAC Scaling'!$D$70,'2b.4 MHAC Scaling'!$D$67- ((G30-'2b.4 MHAC Scaling'!$B$67)*('2b.4 MHAC Scaling'!$D$67/('2b.4 MHAC Scaling'!$D$70-'2b.4 MHAC Scaling'!$B$67))),0))))</f>
        <v>0</v>
      </c>
      <c r="I30" s="21">
        <f t="shared" si="1"/>
        <v>0</v>
      </c>
      <c r="J30" s="62">
        <f t="shared" si="2"/>
        <v>0</v>
      </c>
    </row>
    <row r="31" spans="1:10" ht="15">
      <c r="A31" s="18">
        <v>210063</v>
      </c>
      <c r="B31" s="18" t="s">
        <v>43</v>
      </c>
      <c r="C31" s="19">
        <f>VLOOKUP(A31,'[1]Source Revenue'!$A$2:$E$47,5,0)</f>
        <v>216335127.85977465</v>
      </c>
      <c r="D31" s="39">
        <v>0.42</v>
      </c>
      <c r="E31" s="20">
        <f>IF(D31&lt;='2b.4 MHAC Scaling'!$B$4,'2b.4 MHAC Scaling'!$D$4,IF(D31&gt;='2b.4 MHAC Scaling'!$B$67,'2b.4 MHAC Scaling'!$D$67,IF(D31&lt;'2b.4 MHAC Scaling'!$D$69,'2b.4 MHAC Scaling'!$D$4-((D31-'2b.4 MHAC Scaling'!$B$4)*('2b.4 MHAC Scaling'!$D$4/('2b.4 MHAC Scaling'!$D$69-'2b.4 MHAC Scaling'!$B$4))),IF(D31&gt;'2b.4 MHAC Scaling'!$D$70,'2b.4 MHAC Scaling'!$D$67- ((D31-'2b.4 MHAC Scaling'!$B$67)*('2b.4 MHAC Scaling'!$D$67/('2b.4 MHAC Scaling'!$D$70-'2b.4 MHAC Scaling'!$B$67))),0))))</f>
        <v>0</v>
      </c>
      <c r="F31" s="21">
        <f t="shared" si="0"/>
        <v>0</v>
      </c>
      <c r="G31" s="46">
        <v>0.45</v>
      </c>
      <c r="H31" s="63">
        <f>IF(G31&lt;='2b.4 MHAC Scaling'!$B$4,'2b.4 MHAC Scaling'!$D$4,IF(G31&gt;='2b.4 MHAC Scaling'!$B$67,'2b.4 MHAC Scaling'!$D$67,IF(G31&lt;'2b.4 MHAC Scaling'!$D$69,'2b.4 MHAC Scaling'!$D$4-((G31-'2b.4 MHAC Scaling'!$B$4)*('2b.4 MHAC Scaling'!$D$4/('2b.4 MHAC Scaling'!$D$69-'2b.4 MHAC Scaling'!$B$4))),IF(G31&gt;'2b.4 MHAC Scaling'!$D$70,'2b.4 MHAC Scaling'!$D$67- ((G31-'2b.4 MHAC Scaling'!$B$67)*('2b.4 MHAC Scaling'!$D$67/('2b.4 MHAC Scaling'!$D$70-'2b.4 MHAC Scaling'!$B$67))),0))))</f>
        <v>0</v>
      </c>
      <c r="I31" s="21">
        <f t="shared" si="1"/>
        <v>0</v>
      </c>
      <c r="J31" s="62">
        <f t="shared" si="2"/>
        <v>0</v>
      </c>
    </row>
    <row r="32" spans="1:10" ht="15">
      <c r="A32" s="18">
        <v>210034</v>
      </c>
      <c r="B32" s="18" t="s">
        <v>45</v>
      </c>
      <c r="C32" s="19">
        <f>VLOOKUP(A32,'[1]Source Revenue'!$A$2:$E$47,5,0)</f>
        <v>124002219.66514386</v>
      </c>
      <c r="D32" s="39">
        <v>0.44</v>
      </c>
      <c r="E32" s="20">
        <f>IF(D32&lt;='2b.4 MHAC Scaling'!$B$4,'2b.4 MHAC Scaling'!$D$4,IF(D32&gt;='2b.4 MHAC Scaling'!$B$67,'2b.4 MHAC Scaling'!$D$67,IF(D32&lt;'2b.4 MHAC Scaling'!$D$69,'2b.4 MHAC Scaling'!$D$4-((D32-'2b.4 MHAC Scaling'!$B$4)*('2b.4 MHAC Scaling'!$D$4/('2b.4 MHAC Scaling'!$D$69-'2b.4 MHAC Scaling'!$B$4))),IF(D32&gt;'2b.4 MHAC Scaling'!$D$70,'2b.4 MHAC Scaling'!$D$67- ((D32-'2b.4 MHAC Scaling'!$B$67)*('2b.4 MHAC Scaling'!$D$67/('2b.4 MHAC Scaling'!$D$70-'2b.4 MHAC Scaling'!$B$67))),0))))</f>
        <v>0</v>
      </c>
      <c r="F32" s="21">
        <f t="shared" si="0"/>
        <v>0</v>
      </c>
      <c r="G32" s="46">
        <v>0.47</v>
      </c>
      <c r="H32" s="63">
        <f>IF(G32&lt;='2b.4 MHAC Scaling'!$B$4,'2b.4 MHAC Scaling'!$D$4,IF(G32&gt;='2b.4 MHAC Scaling'!$B$67,'2b.4 MHAC Scaling'!$D$67,IF(G32&lt;'2b.4 MHAC Scaling'!$D$69,'2b.4 MHAC Scaling'!$D$4-((G32-'2b.4 MHAC Scaling'!$B$4)*('2b.4 MHAC Scaling'!$D$4/('2b.4 MHAC Scaling'!$D$69-'2b.4 MHAC Scaling'!$B$4))),IF(G32&gt;'2b.4 MHAC Scaling'!$D$70,'2b.4 MHAC Scaling'!$D$67- ((G32-'2b.4 MHAC Scaling'!$B$67)*('2b.4 MHAC Scaling'!$D$67/('2b.4 MHAC Scaling'!$D$70-'2b.4 MHAC Scaling'!$B$67))),0))))</f>
        <v>0</v>
      </c>
      <c r="I32" s="21">
        <f t="shared" si="1"/>
        <v>0</v>
      </c>
      <c r="J32" s="62">
        <f t="shared" si="2"/>
        <v>0</v>
      </c>
    </row>
    <row r="33" spans="1:10" ht="15">
      <c r="A33" s="18">
        <v>210012</v>
      </c>
      <c r="B33" s="18" t="s">
        <v>47</v>
      </c>
      <c r="C33" s="19">
        <f>VLOOKUP(A33,'[1]Source Revenue'!$A$2:$E$47,5,0)</f>
        <v>429154678.73181057</v>
      </c>
      <c r="D33" s="39">
        <v>0.44</v>
      </c>
      <c r="E33" s="20">
        <f>IF(D33&lt;='2b.4 MHAC Scaling'!$B$4,'2b.4 MHAC Scaling'!$D$4,IF(D33&gt;='2b.4 MHAC Scaling'!$B$67,'2b.4 MHAC Scaling'!$D$67,IF(D33&lt;'2b.4 MHAC Scaling'!$D$69,'2b.4 MHAC Scaling'!$D$4-((D33-'2b.4 MHAC Scaling'!$B$4)*('2b.4 MHAC Scaling'!$D$4/('2b.4 MHAC Scaling'!$D$69-'2b.4 MHAC Scaling'!$B$4))),IF(D33&gt;'2b.4 MHAC Scaling'!$D$70,'2b.4 MHAC Scaling'!$D$67- ((D33-'2b.4 MHAC Scaling'!$B$67)*('2b.4 MHAC Scaling'!$D$67/('2b.4 MHAC Scaling'!$D$70-'2b.4 MHAC Scaling'!$B$67))),0))))</f>
        <v>0</v>
      </c>
      <c r="F33" s="21">
        <f t="shared" si="0"/>
        <v>0</v>
      </c>
      <c r="G33" s="46">
        <v>0.48</v>
      </c>
      <c r="H33" s="63">
        <f>IF(G33&lt;='2b.4 MHAC Scaling'!$B$4,'2b.4 MHAC Scaling'!$D$4,IF(G33&gt;='2b.4 MHAC Scaling'!$B$67,'2b.4 MHAC Scaling'!$D$67,IF(G33&lt;'2b.4 MHAC Scaling'!$D$69,'2b.4 MHAC Scaling'!$D$4-((G33-'2b.4 MHAC Scaling'!$B$4)*('2b.4 MHAC Scaling'!$D$4/('2b.4 MHAC Scaling'!$D$69-'2b.4 MHAC Scaling'!$B$4))),IF(G33&gt;'2b.4 MHAC Scaling'!$D$70,'2b.4 MHAC Scaling'!$D$67- ((G33-'2b.4 MHAC Scaling'!$B$67)*('2b.4 MHAC Scaling'!$D$67/('2b.4 MHAC Scaling'!$D$70-'2b.4 MHAC Scaling'!$B$67))),0))))</f>
        <v>0</v>
      </c>
      <c r="I33" s="21">
        <f t="shared" si="1"/>
        <v>0</v>
      </c>
      <c r="J33" s="62">
        <f t="shared" si="2"/>
        <v>0</v>
      </c>
    </row>
    <row r="34" spans="1:10" ht="15">
      <c r="A34" s="18">
        <v>210055</v>
      </c>
      <c r="B34" s="18" t="s">
        <v>50</v>
      </c>
      <c r="C34" s="19">
        <f>VLOOKUP(A34,'[1]Source Revenue'!$A$2:$E$47,5,0)</f>
        <v>77501975.342135206</v>
      </c>
      <c r="D34" s="39">
        <v>0.45</v>
      </c>
      <c r="E34" s="20">
        <f>IF(D34&lt;='2b.4 MHAC Scaling'!$B$4,'2b.4 MHAC Scaling'!$D$4,IF(D34&gt;='2b.4 MHAC Scaling'!$B$67,'2b.4 MHAC Scaling'!$D$67,IF(D34&lt;'2b.4 MHAC Scaling'!$D$69,'2b.4 MHAC Scaling'!$D$4-((D34-'2b.4 MHAC Scaling'!$B$4)*('2b.4 MHAC Scaling'!$D$4/('2b.4 MHAC Scaling'!$D$69-'2b.4 MHAC Scaling'!$B$4))),IF(D34&gt;'2b.4 MHAC Scaling'!$D$70,'2b.4 MHAC Scaling'!$D$67- ((D34-'2b.4 MHAC Scaling'!$B$67)*('2b.4 MHAC Scaling'!$D$67/('2b.4 MHAC Scaling'!$D$70-'2b.4 MHAC Scaling'!$B$67))),0))))</f>
        <v>0</v>
      </c>
      <c r="F34" s="21">
        <f t="shared" si="0"/>
        <v>0</v>
      </c>
      <c r="G34" s="46">
        <v>0.45</v>
      </c>
      <c r="H34" s="63">
        <f>IF(G34&lt;='2b.4 MHAC Scaling'!$B$4,'2b.4 MHAC Scaling'!$D$4,IF(G34&gt;='2b.4 MHAC Scaling'!$B$67,'2b.4 MHAC Scaling'!$D$67,IF(G34&lt;'2b.4 MHAC Scaling'!$D$69,'2b.4 MHAC Scaling'!$D$4-((G34-'2b.4 MHAC Scaling'!$B$4)*('2b.4 MHAC Scaling'!$D$4/('2b.4 MHAC Scaling'!$D$69-'2b.4 MHAC Scaling'!$B$4))),IF(G34&gt;'2b.4 MHAC Scaling'!$D$70,'2b.4 MHAC Scaling'!$D$67- ((G34-'2b.4 MHAC Scaling'!$B$67)*('2b.4 MHAC Scaling'!$D$67/('2b.4 MHAC Scaling'!$D$70-'2b.4 MHAC Scaling'!$B$67))),0))))</f>
        <v>0</v>
      </c>
      <c r="I34" s="21">
        <f t="shared" si="1"/>
        <v>0</v>
      </c>
      <c r="J34" s="62">
        <f t="shared" si="2"/>
        <v>0</v>
      </c>
    </row>
    <row r="35" spans="1:10" ht="15">
      <c r="A35" s="18">
        <v>210011</v>
      </c>
      <c r="B35" s="18" t="s">
        <v>46</v>
      </c>
      <c r="C35" s="19">
        <f>VLOOKUP(A35,'[1]Source Revenue'!$A$2:$E$47,5,0)</f>
        <v>239121555.83864471</v>
      </c>
      <c r="D35" s="39">
        <v>0.45</v>
      </c>
      <c r="E35" s="20">
        <f>IF(D35&lt;='2b.4 MHAC Scaling'!$B$4,'2b.4 MHAC Scaling'!$D$4,IF(D35&gt;='2b.4 MHAC Scaling'!$B$67,'2b.4 MHAC Scaling'!$D$67,IF(D35&lt;'2b.4 MHAC Scaling'!$D$69,'2b.4 MHAC Scaling'!$D$4-((D35-'2b.4 MHAC Scaling'!$B$4)*('2b.4 MHAC Scaling'!$D$4/('2b.4 MHAC Scaling'!$D$69-'2b.4 MHAC Scaling'!$B$4))),IF(D35&gt;'2b.4 MHAC Scaling'!$D$70,'2b.4 MHAC Scaling'!$D$67- ((D35-'2b.4 MHAC Scaling'!$B$67)*('2b.4 MHAC Scaling'!$D$67/('2b.4 MHAC Scaling'!$D$70-'2b.4 MHAC Scaling'!$B$67))),0))))</f>
        <v>0</v>
      </c>
      <c r="F35" s="21">
        <f t="shared" si="0"/>
        <v>0</v>
      </c>
      <c r="G35" s="46">
        <v>0.49</v>
      </c>
      <c r="H35" s="63">
        <f>IF(G35&lt;='2b.4 MHAC Scaling'!$B$4,'2b.4 MHAC Scaling'!$D$4,IF(G35&gt;='2b.4 MHAC Scaling'!$B$67,'2b.4 MHAC Scaling'!$D$67,IF(G35&lt;'2b.4 MHAC Scaling'!$D$69,'2b.4 MHAC Scaling'!$D$4-((G35-'2b.4 MHAC Scaling'!$B$4)*('2b.4 MHAC Scaling'!$D$4/('2b.4 MHAC Scaling'!$D$69-'2b.4 MHAC Scaling'!$B$4))),IF(G35&gt;'2b.4 MHAC Scaling'!$D$70,'2b.4 MHAC Scaling'!$D$67- ((G35-'2b.4 MHAC Scaling'!$B$67)*('2b.4 MHAC Scaling'!$D$67/('2b.4 MHAC Scaling'!$D$70-'2b.4 MHAC Scaling'!$B$67))),0))))</f>
        <v>0</v>
      </c>
      <c r="I35" s="21">
        <f t="shared" si="1"/>
        <v>0</v>
      </c>
      <c r="J35" s="62">
        <f t="shared" si="2"/>
        <v>0</v>
      </c>
    </row>
    <row r="36" spans="1:10" ht="15">
      <c r="A36" s="18">
        <v>210049</v>
      </c>
      <c r="B36" s="18" t="s">
        <v>48</v>
      </c>
      <c r="C36" s="19">
        <f>VLOOKUP(A36,'[1]Source Revenue'!$A$2:$E$47,5,0)</f>
        <v>148917095.66517001</v>
      </c>
      <c r="D36" s="39">
        <v>0.45</v>
      </c>
      <c r="E36" s="20">
        <f>IF(D36&lt;='2b.4 MHAC Scaling'!$B$4,'2b.4 MHAC Scaling'!$D$4,IF(D36&gt;='2b.4 MHAC Scaling'!$B$67,'2b.4 MHAC Scaling'!$D$67,IF(D36&lt;'2b.4 MHAC Scaling'!$D$69,'2b.4 MHAC Scaling'!$D$4-((D36-'2b.4 MHAC Scaling'!$B$4)*('2b.4 MHAC Scaling'!$D$4/('2b.4 MHAC Scaling'!$D$69-'2b.4 MHAC Scaling'!$B$4))),IF(D36&gt;'2b.4 MHAC Scaling'!$D$70,'2b.4 MHAC Scaling'!$D$67- ((D36-'2b.4 MHAC Scaling'!$B$67)*('2b.4 MHAC Scaling'!$D$67/('2b.4 MHAC Scaling'!$D$70-'2b.4 MHAC Scaling'!$B$67))),0))))</f>
        <v>0</v>
      </c>
      <c r="F36" s="21">
        <f t="shared" si="0"/>
        <v>0</v>
      </c>
      <c r="G36" s="46">
        <v>0.49</v>
      </c>
      <c r="H36" s="63">
        <f>IF(G36&lt;='2b.4 MHAC Scaling'!$B$4,'2b.4 MHAC Scaling'!$D$4,IF(G36&gt;='2b.4 MHAC Scaling'!$B$67,'2b.4 MHAC Scaling'!$D$67,IF(G36&lt;'2b.4 MHAC Scaling'!$D$69,'2b.4 MHAC Scaling'!$D$4-((G36-'2b.4 MHAC Scaling'!$B$4)*('2b.4 MHAC Scaling'!$D$4/('2b.4 MHAC Scaling'!$D$69-'2b.4 MHAC Scaling'!$B$4))),IF(G36&gt;'2b.4 MHAC Scaling'!$D$70,'2b.4 MHAC Scaling'!$D$67- ((G36-'2b.4 MHAC Scaling'!$B$67)*('2b.4 MHAC Scaling'!$D$67/('2b.4 MHAC Scaling'!$D$70-'2b.4 MHAC Scaling'!$B$67))),0))))</f>
        <v>0</v>
      </c>
      <c r="I36" s="21">
        <f t="shared" si="1"/>
        <v>0</v>
      </c>
      <c r="J36" s="62">
        <f t="shared" si="2"/>
        <v>0</v>
      </c>
    </row>
    <row r="37" spans="1:10" ht="18" customHeight="1">
      <c r="A37" s="18">
        <v>210013</v>
      </c>
      <c r="B37" s="18" t="s">
        <v>49</v>
      </c>
      <c r="C37" s="19">
        <f>VLOOKUP(A37,'[1]Source Revenue'!$A$2:$E$47,5,0)</f>
        <v>78212787.330636472</v>
      </c>
      <c r="D37" s="39">
        <v>0.48</v>
      </c>
      <c r="E37" s="20">
        <f>IF(D37&lt;='2b.4 MHAC Scaling'!$B$4,'2b.4 MHAC Scaling'!$D$4,IF(D37&gt;='2b.4 MHAC Scaling'!$B$67,'2b.4 MHAC Scaling'!$D$67,IF(D37&lt;'2b.4 MHAC Scaling'!$D$69,'2b.4 MHAC Scaling'!$D$4-((D37-'2b.4 MHAC Scaling'!$B$4)*('2b.4 MHAC Scaling'!$D$4/('2b.4 MHAC Scaling'!$D$69-'2b.4 MHAC Scaling'!$B$4))),IF(D37&gt;'2b.4 MHAC Scaling'!$D$70,'2b.4 MHAC Scaling'!$D$67- ((D37-'2b.4 MHAC Scaling'!$B$67)*('2b.4 MHAC Scaling'!$D$67/('2b.4 MHAC Scaling'!$D$70-'2b.4 MHAC Scaling'!$B$67))),0))))</f>
        <v>0</v>
      </c>
      <c r="F37" s="21">
        <f t="shared" si="0"/>
        <v>0</v>
      </c>
      <c r="G37" s="46">
        <v>0.5</v>
      </c>
      <c r="H37" s="63">
        <f>IF(G37&lt;='2b.4 MHAC Scaling'!$B$4,'2b.4 MHAC Scaling'!$D$4,IF(G37&gt;='2b.4 MHAC Scaling'!$B$67,'2b.4 MHAC Scaling'!$D$67,IF(G37&lt;'2b.4 MHAC Scaling'!$D$69,'2b.4 MHAC Scaling'!$D$4-((G37-'2b.4 MHAC Scaling'!$B$4)*('2b.4 MHAC Scaling'!$D$4/('2b.4 MHAC Scaling'!$D$69-'2b.4 MHAC Scaling'!$B$4))),IF(G37&gt;'2b.4 MHAC Scaling'!$D$70,'2b.4 MHAC Scaling'!$D$67- ((G37-'2b.4 MHAC Scaling'!$B$67)*('2b.4 MHAC Scaling'!$D$67/('2b.4 MHAC Scaling'!$D$70-'2b.4 MHAC Scaling'!$B$67))),0))))</f>
        <v>0</v>
      </c>
      <c r="I37" s="21">
        <f t="shared" si="1"/>
        <v>0</v>
      </c>
      <c r="J37" s="62">
        <f t="shared" si="2"/>
        <v>0</v>
      </c>
    </row>
    <row r="38" spans="1:10">
      <c r="A38" s="18">
        <v>210006</v>
      </c>
      <c r="B38" s="18" t="s">
        <v>57</v>
      </c>
      <c r="C38" s="19">
        <f>VLOOKUP(A38,'[1]Source Revenue'!$A$2:$E$47,5,0)</f>
        <v>47089618.293410309</v>
      </c>
      <c r="D38" s="39">
        <v>0.48</v>
      </c>
      <c r="E38" s="20">
        <f>IF(D38&lt;='2b.4 MHAC Scaling'!$B$4,'2b.4 MHAC Scaling'!$D$4,IF(D38&gt;='2b.4 MHAC Scaling'!$B$67,'2b.4 MHAC Scaling'!$D$67,IF(D38&lt;'2b.4 MHAC Scaling'!$D$69,'2b.4 MHAC Scaling'!$D$4-((D38-'2b.4 MHAC Scaling'!$B$4)*('2b.4 MHAC Scaling'!$D$4/('2b.4 MHAC Scaling'!$D$69-'2b.4 MHAC Scaling'!$B$4))),IF(D38&gt;'2b.4 MHAC Scaling'!$D$70,'2b.4 MHAC Scaling'!$D$67- ((D38-'2b.4 MHAC Scaling'!$B$67)*('2b.4 MHAC Scaling'!$D$67/('2b.4 MHAC Scaling'!$D$70-'2b.4 MHAC Scaling'!$B$67))),0))))</f>
        <v>0</v>
      </c>
      <c r="F38" s="21">
        <f t="shared" si="0"/>
        <v>0</v>
      </c>
      <c r="G38" s="47">
        <v>0.51</v>
      </c>
      <c r="H38" s="63">
        <f>IF(G38&lt;='2b.4 MHAC Scaling'!$B$4,'2b.4 MHAC Scaling'!$D$4,IF(G38&gt;='2b.4 MHAC Scaling'!$B$67,'2b.4 MHAC Scaling'!$D$67,IF(G38&lt;'2b.4 MHAC Scaling'!$D$69,'2b.4 MHAC Scaling'!$D$4-((G38-'2b.4 MHAC Scaling'!$B$4)*('2b.4 MHAC Scaling'!$D$4/('2b.4 MHAC Scaling'!$D$69-'2b.4 MHAC Scaling'!$B$4))),IF(G38&gt;'2b.4 MHAC Scaling'!$D$70,'2b.4 MHAC Scaling'!$D$67- ((G38-'2b.4 MHAC Scaling'!$B$67)*('2b.4 MHAC Scaling'!$D$67/('2b.4 MHAC Scaling'!$D$70-'2b.4 MHAC Scaling'!$B$67))),0))))</f>
        <v>3.3333333333333479E-4</v>
      </c>
      <c r="I38" s="21">
        <f t="shared" si="1"/>
        <v>15696.539431136838</v>
      </c>
      <c r="J38" s="62">
        <f t="shared" si="2"/>
        <v>15696.539431136838</v>
      </c>
    </row>
    <row r="39" spans="1:10" ht="15">
      <c r="A39" s="18">
        <v>210035</v>
      </c>
      <c r="B39" s="18" t="s">
        <v>51</v>
      </c>
      <c r="C39" s="19">
        <f>VLOOKUP(A39,'[1]Source Revenue'!$A$2:$E$47,5,0)</f>
        <v>76338049.290417254</v>
      </c>
      <c r="D39" s="39">
        <v>0.48</v>
      </c>
      <c r="E39" s="20">
        <f>IF(D39&lt;='2b.4 MHAC Scaling'!$B$4,'2b.4 MHAC Scaling'!$D$4,IF(D39&gt;='2b.4 MHAC Scaling'!$B$67,'2b.4 MHAC Scaling'!$D$67,IF(D39&lt;'2b.4 MHAC Scaling'!$D$69,'2b.4 MHAC Scaling'!$D$4-((D39-'2b.4 MHAC Scaling'!$B$4)*('2b.4 MHAC Scaling'!$D$4/('2b.4 MHAC Scaling'!$D$69-'2b.4 MHAC Scaling'!$B$4))),IF(D39&gt;'2b.4 MHAC Scaling'!$D$70,'2b.4 MHAC Scaling'!$D$67- ((D39-'2b.4 MHAC Scaling'!$B$67)*('2b.4 MHAC Scaling'!$D$67/('2b.4 MHAC Scaling'!$D$70-'2b.4 MHAC Scaling'!$B$67))),0))))</f>
        <v>0</v>
      </c>
      <c r="F39" s="21">
        <f t="shared" si="0"/>
        <v>0</v>
      </c>
      <c r="G39" s="46">
        <v>0.51</v>
      </c>
      <c r="H39" s="63">
        <f>IF(G39&lt;='2b.4 MHAC Scaling'!$B$4,'2b.4 MHAC Scaling'!$D$4,IF(G39&gt;='2b.4 MHAC Scaling'!$B$67,'2b.4 MHAC Scaling'!$D$67,IF(G39&lt;'2b.4 MHAC Scaling'!$D$69,'2b.4 MHAC Scaling'!$D$4-((G39-'2b.4 MHAC Scaling'!$B$4)*('2b.4 MHAC Scaling'!$D$4/('2b.4 MHAC Scaling'!$D$69-'2b.4 MHAC Scaling'!$B$4))),IF(G39&gt;'2b.4 MHAC Scaling'!$D$70,'2b.4 MHAC Scaling'!$D$67- ((G39-'2b.4 MHAC Scaling'!$B$67)*('2b.4 MHAC Scaling'!$D$67/('2b.4 MHAC Scaling'!$D$70-'2b.4 MHAC Scaling'!$B$67))),0))))</f>
        <v>3.3333333333333479E-4</v>
      </c>
      <c r="I39" s="21">
        <f t="shared" si="1"/>
        <v>25446.016430139196</v>
      </c>
      <c r="J39" s="62">
        <f t="shared" si="2"/>
        <v>25446.016430139196</v>
      </c>
    </row>
    <row r="40" spans="1:10" ht="15">
      <c r="A40" s="18">
        <v>210040</v>
      </c>
      <c r="B40" s="18" t="s">
        <v>55</v>
      </c>
      <c r="C40" s="19">
        <f>VLOOKUP(A40,'[1]Source Revenue'!$A$2:$E$47,5,0)</f>
        <v>142186717.48751882</v>
      </c>
      <c r="D40" s="39">
        <v>0.48</v>
      </c>
      <c r="E40" s="20">
        <f>IF(D40&lt;='2b.4 MHAC Scaling'!$B$4,'2b.4 MHAC Scaling'!$D$4,IF(D40&gt;='2b.4 MHAC Scaling'!$B$67,'2b.4 MHAC Scaling'!$D$67,IF(D40&lt;'2b.4 MHAC Scaling'!$D$69,'2b.4 MHAC Scaling'!$D$4-((D40-'2b.4 MHAC Scaling'!$B$4)*('2b.4 MHAC Scaling'!$D$4/('2b.4 MHAC Scaling'!$D$69-'2b.4 MHAC Scaling'!$B$4))),IF(D40&gt;'2b.4 MHAC Scaling'!$D$70,'2b.4 MHAC Scaling'!$D$67- ((D40-'2b.4 MHAC Scaling'!$B$67)*('2b.4 MHAC Scaling'!$D$67/('2b.4 MHAC Scaling'!$D$70-'2b.4 MHAC Scaling'!$B$67))),0))))</f>
        <v>0</v>
      </c>
      <c r="F40" s="21">
        <f t="shared" si="0"/>
        <v>0</v>
      </c>
      <c r="G40" s="46">
        <v>0.51</v>
      </c>
      <c r="H40" s="63">
        <f>IF(G40&lt;='2b.4 MHAC Scaling'!$B$4,'2b.4 MHAC Scaling'!$D$4,IF(G40&gt;='2b.4 MHAC Scaling'!$B$67,'2b.4 MHAC Scaling'!$D$67,IF(G40&lt;'2b.4 MHAC Scaling'!$D$69,'2b.4 MHAC Scaling'!$D$4-((G40-'2b.4 MHAC Scaling'!$B$4)*('2b.4 MHAC Scaling'!$D$4/('2b.4 MHAC Scaling'!$D$69-'2b.4 MHAC Scaling'!$B$4))),IF(G40&gt;'2b.4 MHAC Scaling'!$D$70,'2b.4 MHAC Scaling'!$D$67- ((G40-'2b.4 MHAC Scaling'!$B$67)*('2b.4 MHAC Scaling'!$D$67/('2b.4 MHAC Scaling'!$D$70-'2b.4 MHAC Scaling'!$B$67))),0))))</f>
        <v>3.3333333333333479E-4</v>
      </c>
      <c r="I40" s="21">
        <f t="shared" si="1"/>
        <v>47395.572495839813</v>
      </c>
      <c r="J40" s="62">
        <f t="shared" si="2"/>
        <v>47395.572495839813</v>
      </c>
    </row>
    <row r="41" spans="1:10" ht="15">
      <c r="A41" s="18">
        <v>210010</v>
      </c>
      <c r="B41" s="18" t="s">
        <v>52</v>
      </c>
      <c r="C41" s="19">
        <f>VLOOKUP(A41,'[1]Source Revenue'!$A$2:$E$47,5,0)</f>
        <v>25127934.983499374</v>
      </c>
      <c r="D41" s="39">
        <v>0.5</v>
      </c>
      <c r="E41" s="20">
        <f>IF(D41&lt;='2b.4 MHAC Scaling'!$B$4,'2b.4 MHAC Scaling'!$D$4,IF(D41&gt;='2b.4 MHAC Scaling'!$B$67,'2b.4 MHAC Scaling'!$D$67,IF(D41&lt;'2b.4 MHAC Scaling'!$D$69,'2b.4 MHAC Scaling'!$D$4-((D41-'2b.4 MHAC Scaling'!$B$4)*('2b.4 MHAC Scaling'!$D$4/('2b.4 MHAC Scaling'!$D$69-'2b.4 MHAC Scaling'!$B$4))),IF(D41&gt;'2b.4 MHAC Scaling'!$D$70,'2b.4 MHAC Scaling'!$D$67- ((D41-'2b.4 MHAC Scaling'!$B$67)*('2b.4 MHAC Scaling'!$D$67/('2b.4 MHAC Scaling'!$D$70-'2b.4 MHAC Scaling'!$B$67))),0))))</f>
        <v>0</v>
      </c>
      <c r="F41" s="21">
        <f t="shared" si="0"/>
        <v>0</v>
      </c>
      <c r="G41" s="46">
        <v>0.52</v>
      </c>
      <c r="H41" s="63">
        <f>IF(G41&lt;='2b.4 MHAC Scaling'!$B$4,'2b.4 MHAC Scaling'!$D$4,IF(G41&gt;='2b.4 MHAC Scaling'!$B$67,'2b.4 MHAC Scaling'!$D$67,IF(G41&lt;'2b.4 MHAC Scaling'!$D$69,'2b.4 MHAC Scaling'!$D$4-((G41-'2b.4 MHAC Scaling'!$B$4)*('2b.4 MHAC Scaling'!$D$4/('2b.4 MHAC Scaling'!$D$69-'2b.4 MHAC Scaling'!$B$4))),IF(G41&gt;'2b.4 MHAC Scaling'!$D$70,'2b.4 MHAC Scaling'!$D$67- ((G41-'2b.4 MHAC Scaling'!$B$67)*('2b.4 MHAC Scaling'!$D$67/('2b.4 MHAC Scaling'!$D$70-'2b.4 MHAC Scaling'!$B$67))),0))))</f>
        <v>6.6666666666666784E-4</v>
      </c>
      <c r="I41" s="21">
        <f t="shared" si="1"/>
        <v>16751.956655666279</v>
      </c>
      <c r="J41" s="62">
        <f t="shared" si="2"/>
        <v>16751.956655666279</v>
      </c>
    </row>
    <row r="42" spans="1:10" ht="15">
      <c r="A42" s="18">
        <v>210028</v>
      </c>
      <c r="B42" s="18" t="s">
        <v>56</v>
      </c>
      <c r="C42" s="19">
        <f>VLOOKUP(A42,'[1]Source Revenue'!$A$2:$E$47,5,0)</f>
        <v>69520305.288439929</v>
      </c>
      <c r="D42" s="39">
        <v>0.5</v>
      </c>
      <c r="E42" s="20">
        <f>IF(D42&lt;='2b.4 MHAC Scaling'!$B$4,'2b.4 MHAC Scaling'!$D$4,IF(D42&gt;='2b.4 MHAC Scaling'!$B$67,'2b.4 MHAC Scaling'!$D$67,IF(D42&lt;'2b.4 MHAC Scaling'!$D$69,'2b.4 MHAC Scaling'!$D$4-((D42-'2b.4 MHAC Scaling'!$B$4)*('2b.4 MHAC Scaling'!$D$4/('2b.4 MHAC Scaling'!$D$69-'2b.4 MHAC Scaling'!$B$4))),IF(D42&gt;'2b.4 MHAC Scaling'!$D$70,'2b.4 MHAC Scaling'!$D$67- ((D42-'2b.4 MHAC Scaling'!$B$67)*('2b.4 MHAC Scaling'!$D$67/('2b.4 MHAC Scaling'!$D$70-'2b.4 MHAC Scaling'!$B$67))),0))))</f>
        <v>0</v>
      </c>
      <c r="F42" s="21">
        <f t="shared" si="0"/>
        <v>0</v>
      </c>
      <c r="G42" s="46">
        <v>0.52</v>
      </c>
      <c r="H42" s="63">
        <f>IF(G42&lt;='2b.4 MHAC Scaling'!$B$4,'2b.4 MHAC Scaling'!$D$4,IF(G42&gt;='2b.4 MHAC Scaling'!$B$67,'2b.4 MHAC Scaling'!$D$67,IF(G42&lt;'2b.4 MHAC Scaling'!$D$69,'2b.4 MHAC Scaling'!$D$4-((G42-'2b.4 MHAC Scaling'!$B$4)*('2b.4 MHAC Scaling'!$D$4/('2b.4 MHAC Scaling'!$D$69-'2b.4 MHAC Scaling'!$B$4))),IF(G42&gt;'2b.4 MHAC Scaling'!$D$70,'2b.4 MHAC Scaling'!$D$67- ((G42-'2b.4 MHAC Scaling'!$B$67)*('2b.4 MHAC Scaling'!$D$67/('2b.4 MHAC Scaling'!$D$70-'2b.4 MHAC Scaling'!$B$67))),0))))</f>
        <v>6.6666666666666784E-4</v>
      </c>
      <c r="I42" s="21">
        <f t="shared" si="1"/>
        <v>46346.870192293369</v>
      </c>
      <c r="J42" s="62">
        <f t="shared" si="2"/>
        <v>46346.870192293369</v>
      </c>
    </row>
    <row r="43" spans="1:10" ht="15">
      <c r="A43" s="18">
        <v>210030</v>
      </c>
      <c r="B43" s="18" t="s">
        <v>53</v>
      </c>
      <c r="C43" s="19">
        <f>VLOOKUP(A43,'[1]Source Revenue'!$A$2:$E$47,5,0)</f>
        <v>29416674.305924561</v>
      </c>
      <c r="D43" s="39">
        <v>0.5</v>
      </c>
      <c r="E43" s="20">
        <f>IF(D43&lt;='2b.4 MHAC Scaling'!$B$4,'2b.4 MHAC Scaling'!$D$4,IF(D43&gt;='2b.4 MHAC Scaling'!$B$67,'2b.4 MHAC Scaling'!$D$67,IF(D43&lt;'2b.4 MHAC Scaling'!$D$69,'2b.4 MHAC Scaling'!$D$4-((D43-'2b.4 MHAC Scaling'!$B$4)*('2b.4 MHAC Scaling'!$D$4/('2b.4 MHAC Scaling'!$D$69-'2b.4 MHAC Scaling'!$B$4))),IF(D43&gt;'2b.4 MHAC Scaling'!$D$70,'2b.4 MHAC Scaling'!$D$67- ((D43-'2b.4 MHAC Scaling'!$B$67)*('2b.4 MHAC Scaling'!$D$67/('2b.4 MHAC Scaling'!$D$70-'2b.4 MHAC Scaling'!$B$67))),0))))</f>
        <v>0</v>
      </c>
      <c r="F43" s="21">
        <f t="shared" si="0"/>
        <v>0</v>
      </c>
      <c r="G43" s="46">
        <v>0.53</v>
      </c>
      <c r="H43" s="63">
        <f>IF(G43&lt;='2b.4 MHAC Scaling'!$B$4,'2b.4 MHAC Scaling'!$D$4,IF(G43&gt;='2b.4 MHAC Scaling'!$B$67,'2b.4 MHAC Scaling'!$D$67,IF(G43&lt;'2b.4 MHAC Scaling'!$D$69,'2b.4 MHAC Scaling'!$D$4-((G43-'2b.4 MHAC Scaling'!$B$4)*('2b.4 MHAC Scaling'!$D$4/('2b.4 MHAC Scaling'!$D$69-'2b.4 MHAC Scaling'!$B$4))),IF(G43&gt;'2b.4 MHAC Scaling'!$D$70,'2b.4 MHAC Scaling'!$D$67- ((G43-'2b.4 MHAC Scaling'!$B$67)*('2b.4 MHAC Scaling'!$D$67/('2b.4 MHAC Scaling'!$D$70-'2b.4 MHAC Scaling'!$B$67))),0))))</f>
        <v>1.0000000000000009E-3</v>
      </c>
      <c r="I43" s="21">
        <f t="shared" si="1"/>
        <v>29416.674305924585</v>
      </c>
      <c r="J43" s="62">
        <f t="shared" si="2"/>
        <v>29416.674305924585</v>
      </c>
    </row>
    <row r="44" spans="1:10" ht="15">
      <c r="A44" s="18">
        <v>210017</v>
      </c>
      <c r="B44" s="18" t="s">
        <v>58</v>
      </c>
      <c r="C44" s="19">
        <f>VLOOKUP(A44,'[1]Source Revenue'!$A$2:$E$47,5,0)</f>
        <v>18724073.644907132</v>
      </c>
      <c r="D44" s="39">
        <v>0.53</v>
      </c>
      <c r="E44" s="20">
        <f>IF(D44&lt;='2b.4 MHAC Scaling'!$B$4,'2b.4 MHAC Scaling'!$D$4,IF(D44&gt;='2b.4 MHAC Scaling'!$B$67,'2b.4 MHAC Scaling'!$D$67,IF(D44&lt;'2b.4 MHAC Scaling'!$D$69,'2b.4 MHAC Scaling'!$D$4-((D44-'2b.4 MHAC Scaling'!$B$4)*('2b.4 MHAC Scaling'!$D$4/('2b.4 MHAC Scaling'!$D$69-'2b.4 MHAC Scaling'!$B$4))),IF(D44&gt;'2b.4 MHAC Scaling'!$D$70,'2b.4 MHAC Scaling'!$D$67- ((D44-'2b.4 MHAC Scaling'!$B$67)*('2b.4 MHAC Scaling'!$D$67/('2b.4 MHAC Scaling'!$D$70-'2b.4 MHAC Scaling'!$B$67))),0))))</f>
        <v>1.0000000000000009E-3</v>
      </c>
      <c r="F44" s="21">
        <f t="shared" si="0"/>
        <v>18724.073644907148</v>
      </c>
      <c r="G44" s="46">
        <v>0.55000000000000004</v>
      </c>
      <c r="H44" s="63">
        <f>IF(G44&lt;='2b.4 MHAC Scaling'!$B$4,'2b.4 MHAC Scaling'!$D$4,IF(G44&gt;='2b.4 MHAC Scaling'!$B$67,'2b.4 MHAC Scaling'!$D$67,IF(G44&lt;'2b.4 MHAC Scaling'!$D$69,'2b.4 MHAC Scaling'!$D$4-((G44-'2b.4 MHAC Scaling'!$B$4)*('2b.4 MHAC Scaling'!$D$4/('2b.4 MHAC Scaling'!$D$69-'2b.4 MHAC Scaling'!$B$4))),IF(G44&gt;'2b.4 MHAC Scaling'!$D$70,'2b.4 MHAC Scaling'!$D$67- ((G44-'2b.4 MHAC Scaling'!$B$67)*('2b.4 MHAC Scaling'!$D$67/('2b.4 MHAC Scaling'!$D$70-'2b.4 MHAC Scaling'!$B$67))),0))))</f>
        <v>1.6666666666666687E-3</v>
      </c>
      <c r="I44" s="21">
        <f t="shared" si="1"/>
        <v>31206.789408178593</v>
      </c>
      <c r="J44" s="62">
        <f t="shared" si="2"/>
        <v>12482.715763271444</v>
      </c>
    </row>
    <row r="45" spans="1:10" ht="15">
      <c r="A45" s="18">
        <v>210019</v>
      </c>
      <c r="B45" s="18" t="s">
        <v>54</v>
      </c>
      <c r="C45" s="19">
        <f>VLOOKUP(A45,'[1]Source Revenue'!$A$2:$E$47,5,0)</f>
        <v>233728496.38738936</v>
      </c>
      <c r="D45" s="39">
        <v>0.51</v>
      </c>
      <c r="E45" s="20">
        <f>IF(D45&lt;='2b.4 MHAC Scaling'!$B$4,'2b.4 MHAC Scaling'!$D$4,IF(D45&gt;='2b.4 MHAC Scaling'!$B$67,'2b.4 MHAC Scaling'!$D$67,IF(D45&lt;'2b.4 MHAC Scaling'!$D$69,'2b.4 MHAC Scaling'!$D$4-((D45-'2b.4 MHAC Scaling'!$B$4)*('2b.4 MHAC Scaling'!$D$4/('2b.4 MHAC Scaling'!$D$69-'2b.4 MHAC Scaling'!$B$4))),IF(D45&gt;'2b.4 MHAC Scaling'!$D$70,'2b.4 MHAC Scaling'!$D$67- ((D45-'2b.4 MHAC Scaling'!$B$67)*('2b.4 MHAC Scaling'!$D$67/('2b.4 MHAC Scaling'!$D$70-'2b.4 MHAC Scaling'!$B$67))),0))))</f>
        <v>3.3333333333333479E-4</v>
      </c>
      <c r="F45" s="21">
        <f t="shared" si="0"/>
        <v>77909.498795796797</v>
      </c>
      <c r="G45" s="46">
        <v>0.55000000000000004</v>
      </c>
      <c r="H45" s="63">
        <f>IF(G45&lt;='2b.4 MHAC Scaling'!$B$4,'2b.4 MHAC Scaling'!$D$4,IF(G45&gt;='2b.4 MHAC Scaling'!$B$67,'2b.4 MHAC Scaling'!$D$67,IF(G45&lt;'2b.4 MHAC Scaling'!$D$69,'2b.4 MHAC Scaling'!$D$4-((G45-'2b.4 MHAC Scaling'!$B$4)*('2b.4 MHAC Scaling'!$D$4/('2b.4 MHAC Scaling'!$D$69-'2b.4 MHAC Scaling'!$B$4))),IF(G45&gt;'2b.4 MHAC Scaling'!$D$70,'2b.4 MHAC Scaling'!$D$67- ((G45-'2b.4 MHAC Scaling'!$B$67)*('2b.4 MHAC Scaling'!$D$67/('2b.4 MHAC Scaling'!$D$70-'2b.4 MHAC Scaling'!$B$67))),0))))</f>
        <v>1.6666666666666687E-3</v>
      </c>
      <c r="I45" s="21">
        <f t="shared" si="1"/>
        <v>389547.49397898273</v>
      </c>
      <c r="J45" s="62">
        <f t="shared" si="2"/>
        <v>311637.99518318591</v>
      </c>
    </row>
    <row r="46" spans="1:10" ht="15">
      <c r="A46" s="18">
        <v>210039</v>
      </c>
      <c r="B46" s="18" t="s">
        <v>59</v>
      </c>
      <c r="C46" s="19">
        <f>VLOOKUP(A46,'[1]Source Revenue'!$A$2:$E$47,5,0)</f>
        <v>67385286.839919657</v>
      </c>
      <c r="D46" s="39">
        <v>0.6</v>
      </c>
      <c r="E46" s="20">
        <f>IF(D46&lt;='2b.4 MHAC Scaling'!$B$4,'2b.4 MHAC Scaling'!$D$4,IF(D46&gt;='2b.4 MHAC Scaling'!$B$67,'2b.4 MHAC Scaling'!$D$67,IF(D46&lt;'2b.4 MHAC Scaling'!$D$69,'2b.4 MHAC Scaling'!$D$4-((D46-'2b.4 MHAC Scaling'!$B$4)*('2b.4 MHAC Scaling'!$D$4/('2b.4 MHAC Scaling'!$D$69-'2b.4 MHAC Scaling'!$B$4))),IF(D46&gt;'2b.4 MHAC Scaling'!$D$70,'2b.4 MHAC Scaling'!$D$67- ((D46-'2b.4 MHAC Scaling'!$B$67)*('2b.4 MHAC Scaling'!$D$67/('2b.4 MHAC Scaling'!$D$70-'2b.4 MHAC Scaling'!$B$67))),0))))</f>
        <v>3.3333333333333331E-3</v>
      </c>
      <c r="F46" s="21">
        <f t="shared" si="0"/>
        <v>224617.62279973217</v>
      </c>
      <c r="G46" s="46">
        <v>0.62</v>
      </c>
      <c r="H46" s="63">
        <f>IF(G46&lt;='2b.4 MHAC Scaling'!$B$4,'2b.4 MHAC Scaling'!$D$4,IF(G46&gt;='2b.4 MHAC Scaling'!$B$67,'2b.4 MHAC Scaling'!$D$67,IF(G46&lt;'2b.4 MHAC Scaling'!$D$69,'2b.4 MHAC Scaling'!$D$4-((G46-'2b.4 MHAC Scaling'!$B$4)*('2b.4 MHAC Scaling'!$D$4/('2b.4 MHAC Scaling'!$D$69-'2b.4 MHAC Scaling'!$B$4))),IF(G46&gt;'2b.4 MHAC Scaling'!$D$70,'2b.4 MHAC Scaling'!$D$67- ((G46-'2b.4 MHAC Scaling'!$B$67)*('2b.4 MHAC Scaling'!$D$67/('2b.4 MHAC Scaling'!$D$70-'2b.4 MHAC Scaling'!$B$67))),0))))</f>
        <v>4.0000000000000001E-3</v>
      </c>
      <c r="I46" s="21">
        <f t="shared" si="1"/>
        <v>269541.14735967864</v>
      </c>
      <c r="J46" s="62">
        <f t="shared" si="2"/>
        <v>44923.524559946469</v>
      </c>
    </row>
    <row r="47" spans="1:10" ht="15">
      <c r="A47" s="18">
        <v>210058</v>
      </c>
      <c r="B47" s="18" t="s">
        <v>60</v>
      </c>
      <c r="C47" s="19">
        <f>VLOOKUP(A47,'[1]Source Revenue'!$A$2:$E$47,5,0)</f>
        <v>69104845.787293941</v>
      </c>
      <c r="D47" s="39">
        <v>0.64</v>
      </c>
      <c r="E47" s="20">
        <f>IF(D47&lt;='2b.4 MHAC Scaling'!$B$4,'2b.4 MHAC Scaling'!$D$4,IF(D47&gt;='2b.4 MHAC Scaling'!$B$67,'2b.4 MHAC Scaling'!$D$67,IF(D47&lt;'2b.4 MHAC Scaling'!$D$69,'2b.4 MHAC Scaling'!$D$4-((D47-'2b.4 MHAC Scaling'!$B$4)*('2b.4 MHAC Scaling'!$D$4/('2b.4 MHAC Scaling'!$D$69-'2b.4 MHAC Scaling'!$B$4))),IF(D47&gt;'2b.4 MHAC Scaling'!$D$70,'2b.4 MHAC Scaling'!$D$67- ((D47-'2b.4 MHAC Scaling'!$B$67)*('2b.4 MHAC Scaling'!$D$67/('2b.4 MHAC Scaling'!$D$70-'2b.4 MHAC Scaling'!$B$67))),0))))</f>
        <v>4.6666666666666671E-3</v>
      </c>
      <c r="F47" s="21">
        <f t="shared" si="0"/>
        <v>322489.28034070507</v>
      </c>
      <c r="G47" s="46">
        <v>0.66</v>
      </c>
      <c r="H47" s="63">
        <f>IF(G47&lt;='2b.4 MHAC Scaling'!$B$4,'2b.4 MHAC Scaling'!$D$4,IF(G47&gt;='2b.4 MHAC Scaling'!$B$67,'2b.4 MHAC Scaling'!$D$67,IF(G47&lt;'2b.4 MHAC Scaling'!$D$69,'2b.4 MHAC Scaling'!$D$4-((G47-'2b.4 MHAC Scaling'!$B$4)*('2b.4 MHAC Scaling'!$D$4/('2b.4 MHAC Scaling'!$D$69-'2b.4 MHAC Scaling'!$B$4))),IF(G47&gt;'2b.4 MHAC Scaling'!$D$70,'2b.4 MHAC Scaling'!$D$67- ((G47-'2b.4 MHAC Scaling'!$B$67)*('2b.4 MHAC Scaling'!$D$67/('2b.4 MHAC Scaling'!$D$70-'2b.4 MHAC Scaling'!$B$67))),0))))</f>
        <v>5.333333333333334E-3</v>
      </c>
      <c r="I47" s="21">
        <f t="shared" si="1"/>
        <v>368559.1775322344</v>
      </c>
      <c r="J47" s="62">
        <f t="shared" si="2"/>
        <v>46069.897191529337</v>
      </c>
    </row>
    <row r="48" spans="1:10" ht="15">
      <c r="A48" s="18">
        <v>210060</v>
      </c>
      <c r="B48" s="18" t="s">
        <v>61</v>
      </c>
      <c r="C48" s="19">
        <f>VLOOKUP(A48,'[1]Source Revenue'!$A$2:$E$47,5,0)</f>
        <v>17776133.449990414</v>
      </c>
      <c r="D48" s="39">
        <v>0.74</v>
      </c>
      <c r="E48" s="20">
        <f>IF(D48&lt;='2b.4 MHAC Scaling'!$B$4,'2b.4 MHAC Scaling'!$D$4,IF(D48&gt;='2b.4 MHAC Scaling'!$B$67,'2b.4 MHAC Scaling'!$D$67,IF(D48&lt;'2b.4 MHAC Scaling'!$D$69,'2b.4 MHAC Scaling'!$D$4-((D48-'2b.4 MHAC Scaling'!$B$4)*('2b.4 MHAC Scaling'!$D$4/('2b.4 MHAC Scaling'!$D$69-'2b.4 MHAC Scaling'!$B$4))),IF(D48&gt;'2b.4 MHAC Scaling'!$D$70,'2b.4 MHAC Scaling'!$D$67- ((D48-'2b.4 MHAC Scaling'!$B$67)*('2b.4 MHAC Scaling'!$D$67/('2b.4 MHAC Scaling'!$D$70-'2b.4 MHAC Scaling'!$B$67))),0))))</f>
        <v>7.9999999999999984E-3</v>
      </c>
      <c r="F48" s="21">
        <f t="shared" si="0"/>
        <v>142209.06759992329</v>
      </c>
      <c r="G48" s="46">
        <v>0.77</v>
      </c>
      <c r="H48" s="63">
        <f>IF(G48&lt;='2b.4 MHAC Scaling'!$B$4,'2b.4 MHAC Scaling'!$D$4,IF(G48&gt;='2b.4 MHAC Scaling'!$B$67,'2b.4 MHAC Scaling'!$D$67,IF(G48&lt;'2b.4 MHAC Scaling'!$D$69,'2b.4 MHAC Scaling'!$D$4-((G48-'2b.4 MHAC Scaling'!$B$4)*('2b.4 MHAC Scaling'!$D$4/('2b.4 MHAC Scaling'!$D$69-'2b.4 MHAC Scaling'!$B$4))),IF(G48&gt;'2b.4 MHAC Scaling'!$D$70,'2b.4 MHAC Scaling'!$D$67- ((G48-'2b.4 MHAC Scaling'!$B$67)*('2b.4 MHAC Scaling'!$D$67/('2b.4 MHAC Scaling'!$D$70-'2b.4 MHAC Scaling'!$B$67))),0))))</f>
        <v>8.9999999999999993E-3</v>
      </c>
      <c r="I48" s="21">
        <f t="shared" si="1"/>
        <v>159985.20104991371</v>
      </c>
      <c r="J48" s="62">
        <f t="shared" si="2"/>
        <v>17776.133449990419</v>
      </c>
    </row>
    <row r="49" spans="1:10" ht="15">
      <c r="A49" s="18">
        <v>210045</v>
      </c>
      <c r="B49" s="18" t="s">
        <v>62</v>
      </c>
      <c r="C49" s="19">
        <f>VLOOKUP(A49,'[1]Source Revenue'!$A$2:$E$47,5,0)</f>
        <v>3734618.2392469109</v>
      </c>
      <c r="D49" s="39">
        <v>1</v>
      </c>
      <c r="E49" s="20">
        <f>IF(D49&lt;='2b.4 MHAC Scaling'!$B$4,'2b.4 MHAC Scaling'!$D$4,IF(D49&gt;='2b.4 MHAC Scaling'!$B$67,'2b.4 MHAC Scaling'!$D$67,IF(D49&lt;'2b.4 MHAC Scaling'!$D$69,'2b.4 MHAC Scaling'!$D$4-((D49-'2b.4 MHAC Scaling'!$B$4)*('2b.4 MHAC Scaling'!$D$4/('2b.4 MHAC Scaling'!$D$69-'2b.4 MHAC Scaling'!$B$4))),IF(D49&gt;'2b.4 MHAC Scaling'!$D$70,'2b.4 MHAC Scaling'!$D$67- ((D49-'2b.4 MHAC Scaling'!$B$67)*('2b.4 MHAC Scaling'!$D$67/('2b.4 MHAC Scaling'!$D$70-'2b.4 MHAC Scaling'!$B$67))),0))))</f>
        <v>0.01</v>
      </c>
      <c r="F49" s="21">
        <f t="shared" si="0"/>
        <v>37346.182392469113</v>
      </c>
      <c r="G49" s="46">
        <v>1</v>
      </c>
      <c r="H49" s="63">
        <f>IF(G49&lt;='2b.4 MHAC Scaling'!$B$4,'2b.4 MHAC Scaling'!$D$4,IF(G49&gt;='2b.4 MHAC Scaling'!$B$67,'2b.4 MHAC Scaling'!$D$67,IF(G49&lt;'2b.4 MHAC Scaling'!$D$69,'2b.4 MHAC Scaling'!$D$4-((G49-'2b.4 MHAC Scaling'!$B$4)*('2b.4 MHAC Scaling'!$D$4/('2b.4 MHAC Scaling'!$D$69-'2b.4 MHAC Scaling'!$B$4))),IF(G49&gt;'2b.4 MHAC Scaling'!$D$70,'2b.4 MHAC Scaling'!$D$67- ((G49-'2b.4 MHAC Scaling'!$B$67)*('2b.4 MHAC Scaling'!$D$67/('2b.4 MHAC Scaling'!$D$70-'2b.4 MHAC Scaling'!$B$67))),0))))</f>
        <v>0.01</v>
      </c>
      <c r="I49" s="21">
        <f t="shared" si="1"/>
        <v>37346.182392469113</v>
      </c>
      <c r="J49" s="62">
        <f t="shared" si="2"/>
        <v>0</v>
      </c>
    </row>
    <row r="50" spans="1:10" ht="15">
      <c r="A50" s="25"/>
      <c r="B50" s="25"/>
      <c r="C50" s="59"/>
      <c r="D50" s="27"/>
      <c r="E50" s="28"/>
      <c r="F50" s="60"/>
      <c r="G50" s="61"/>
      <c r="H50" s="28"/>
      <c r="I50" s="60"/>
    </row>
    <row r="51" spans="1:10" s="31" customFormat="1">
      <c r="A51" s="24" t="s">
        <v>63</v>
      </c>
      <c r="B51" s="25"/>
      <c r="C51" s="26">
        <f>SUM(C4:C49)</f>
        <v>8961031432.293478</v>
      </c>
      <c r="D51" s="27"/>
      <c r="E51" s="28"/>
      <c r="F51" s="29">
        <f>SUM(F4:F49)</f>
        <v>-33655354.760112025</v>
      </c>
      <c r="G51" s="30"/>
      <c r="H51" s="29"/>
      <c r="I51" s="29">
        <f>SUM(I4:I49)</f>
        <v>-23525366.412743006</v>
      </c>
    </row>
    <row r="52" spans="1:10">
      <c r="A52" s="22" t="s">
        <v>64</v>
      </c>
      <c r="F52" s="33">
        <f>SUMIF(F4:F49,"&lt;0",F4:F49)</f>
        <v>-34478650.485685557</v>
      </c>
      <c r="I52" s="33">
        <f>SUMIF(I4:I49,"&lt;0",I4:I49)</f>
        <v>-24962606.03397546</v>
      </c>
    </row>
    <row r="53" spans="1:10">
      <c r="A53" s="34" t="s">
        <v>65</v>
      </c>
      <c r="F53" s="35">
        <f>F52/$C$51</f>
        <v>-3.8476207506015995E-3</v>
      </c>
      <c r="I53" s="35">
        <f>I52/$C$51</f>
        <v>-2.7856844630648231E-3</v>
      </c>
    </row>
    <row r="54" spans="1:10">
      <c r="A54" s="22" t="s">
        <v>66</v>
      </c>
      <c r="F54" s="33">
        <f>SUMIF(F3:F49,"&gt;0",F3:F49)</f>
        <v>823295.72557353368</v>
      </c>
      <c r="I54" s="33">
        <f>SUMIF(I3:I49,"&gt;0",I3:I49)</f>
        <v>1437239.6212324572</v>
      </c>
    </row>
    <row r="55" spans="1:10">
      <c r="A55" s="34" t="s">
        <v>65</v>
      </c>
      <c r="F55" s="35">
        <f>F54/$C$51</f>
        <v>9.1875107435352468E-5</v>
      </c>
      <c r="I55" s="35">
        <f>I54/$C$51</f>
        <v>1.6038774465771641E-4</v>
      </c>
    </row>
    <row r="56" spans="1:10">
      <c r="F56" s="33"/>
      <c r="I56" s="36"/>
    </row>
    <row r="58" spans="1:10">
      <c r="A58" s="23"/>
    </row>
  </sheetData>
  <autoFilter ref="A3:J3">
    <sortState ref="A4:J49">
      <sortCondition ref="H3"/>
    </sortState>
  </autoFilter>
  <mergeCells count="2">
    <mergeCell ref="G1:I1"/>
    <mergeCell ref="D1:F1"/>
  </mergeCells>
  <printOptions horizontalCentered="1" verticalCentered="1"/>
  <pageMargins left="0.2" right="0.2" top="0.25" bottom="0.25" header="0.3" footer="0.3"/>
  <pageSetup scale="51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F4EB79-B8BE-4550-BA9B-BE8EEBBE8BE9}"/>
</file>

<file path=customXml/itemProps2.xml><?xml version="1.0" encoding="utf-8"?>
<ds:datastoreItem xmlns:ds="http://schemas.openxmlformats.org/officeDocument/2006/customXml" ds:itemID="{C2421414-8134-4207-9008-EAB0A110A0E1}"/>
</file>

<file path=customXml/itemProps3.xml><?xml version="1.0" encoding="utf-8"?>
<ds:datastoreItem xmlns:ds="http://schemas.openxmlformats.org/officeDocument/2006/customXml" ds:itemID="{63C38D74-D8FA-4E0B-9B20-E3932D74BA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2b.1 YTD Scaling FY17</vt:lpstr>
      <vt:lpstr>2b.2 Benchmark_Threshold</vt:lpstr>
      <vt:lpstr>2b.3 MHAC-PPC Simulation</vt:lpstr>
      <vt:lpstr>2b.4 MHAC Scaling</vt:lpstr>
      <vt:lpstr>2b.5. MHAC Modeling Results</vt:lpstr>
      <vt:lpstr>Chart1</vt:lpstr>
      <vt:lpstr>'2b.1 YTD Scaling FY17'!Print_Titles</vt:lpstr>
      <vt:lpstr>'2b.5. MHAC Modeling Results'!Print_Titles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Sule Calikoglu</cp:lastModifiedBy>
  <dcterms:created xsi:type="dcterms:W3CDTF">2015-12-11T15:48:54Z</dcterms:created>
  <dcterms:modified xsi:type="dcterms:W3CDTF">2015-12-15T14:35:50Z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