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Decmber 19\"/>
    </mc:Choice>
  </mc:AlternateContent>
  <bookViews>
    <workbookView xWindow="0" yWindow="90" windowWidth="22980" windowHeight="10050"/>
  </bookViews>
  <sheets>
    <sheet name="1.QBR Scaling" sheetId="4" r:id="rId1"/>
    <sheet name="2.MHAC Scaling Points" sheetId="1" r:id="rId2"/>
    <sheet name="2b. FY16_Projectedresults" sheetId="5" r:id="rId3"/>
    <sheet name="3.Readmission Scaling" sheetId="2" r:id="rId4"/>
    <sheet name="Sheet3" sheetId="3" r:id="rId5"/>
  </sheets>
  <externalReferences>
    <externalReference r:id="rId6"/>
    <externalReference r:id="rId7"/>
  </externalReferences>
  <definedNames>
    <definedName name="_xlnm.Print_Area" localSheetId="0">'1.QBR Scaling'!$A$1:$H$47</definedName>
  </definedNames>
  <calcPr calcId="152511"/>
</workbook>
</file>

<file path=xl/calcChain.xml><?xml version="1.0" encoding="utf-8"?>
<calcChain xmlns="http://schemas.openxmlformats.org/spreadsheetml/2006/main">
  <c r="A2" i="5" l="1"/>
  <c r="B2" i="5"/>
  <c r="C2" i="5"/>
  <c r="D2" i="5"/>
  <c r="E2" i="5"/>
  <c r="G2" i="5"/>
  <c r="A3" i="5"/>
  <c r="B3" i="5"/>
  <c r="C3" i="5"/>
  <c r="D3" i="5"/>
  <c r="E3" i="5"/>
  <c r="F3" i="5" s="1"/>
  <c r="G3" i="5"/>
  <c r="H3" i="5"/>
  <c r="I3" i="5"/>
  <c r="J3" i="5"/>
  <c r="A4" i="5"/>
  <c r="B4" i="5"/>
  <c r="C4" i="5"/>
  <c r="D4" i="5"/>
  <c r="E4" i="5"/>
  <c r="F4" i="5" s="1"/>
  <c r="G4" i="5"/>
  <c r="H4" i="5"/>
  <c r="I4" i="5"/>
  <c r="J4" i="5"/>
  <c r="A5" i="5"/>
  <c r="B5" i="5"/>
  <c r="C5" i="5"/>
  <c r="D5" i="5"/>
  <c r="E5" i="5"/>
  <c r="G5" i="5"/>
  <c r="H5" i="5"/>
  <c r="I5" i="5"/>
  <c r="J5" i="5"/>
  <c r="A6" i="5"/>
  <c r="B6" i="5"/>
  <c r="C6" i="5"/>
  <c r="D6" i="5"/>
  <c r="F6" i="5" s="1"/>
  <c r="E6" i="5"/>
  <c r="G6" i="5"/>
  <c r="H6" i="5"/>
  <c r="I6" i="5"/>
  <c r="J6" i="5"/>
  <c r="A7" i="5"/>
  <c r="B7" i="5"/>
  <c r="C7" i="5"/>
  <c r="D7" i="5"/>
  <c r="E7" i="5"/>
  <c r="G7" i="5"/>
  <c r="H7" i="5"/>
  <c r="I7" i="5"/>
  <c r="J7" i="5"/>
  <c r="A8" i="5"/>
  <c r="B8" i="5"/>
  <c r="C8" i="5"/>
  <c r="D8" i="5"/>
  <c r="E8" i="5"/>
  <c r="F8" i="5" s="1"/>
  <c r="G8" i="5"/>
  <c r="H8" i="5"/>
  <c r="I8" i="5"/>
  <c r="J8" i="5"/>
  <c r="A9" i="5"/>
  <c r="B9" i="5"/>
  <c r="C9" i="5"/>
  <c r="D9" i="5"/>
  <c r="E9" i="5"/>
  <c r="G9" i="5"/>
  <c r="H9" i="5"/>
  <c r="I9" i="5"/>
  <c r="J9" i="5"/>
  <c r="A10" i="5"/>
  <c r="B10" i="5"/>
  <c r="C10" i="5"/>
  <c r="D10" i="5"/>
  <c r="F10" i="5" s="1"/>
  <c r="E10" i="5"/>
  <c r="G10" i="5"/>
  <c r="H10" i="5"/>
  <c r="I10" i="5"/>
  <c r="J10" i="5"/>
  <c r="A11" i="5"/>
  <c r="B11" i="5"/>
  <c r="C11" i="5"/>
  <c r="D11" i="5"/>
  <c r="E11" i="5"/>
  <c r="F11" i="5" s="1"/>
  <c r="G11" i="5"/>
  <c r="H11" i="5"/>
  <c r="I11" i="5"/>
  <c r="J11" i="5"/>
  <c r="A12" i="5"/>
  <c r="B12" i="5"/>
  <c r="C12" i="5"/>
  <c r="D12" i="5"/>
  <c r="E12" i="5"/>
  <c r="F12" i="5" s="1"/>
  <c r="G12" i="5"/>
  <c r="H12" i="5"/>
  <c r="I12" i="5"/>
  <c r="J12" i="5"/>
  <c r="A13" i="5"/>
  <c r="B13" i="5"/>
  <c r="C13" i="5"/>
  <c r="D13" i="5"/>
  <c r="E13" i="5"/>
  <c r="G13" i="5"/>
  <c r="H13" i="5"/>
  <c r="I13" i="5"/>
  <c r="J13" i="5"/>
  <c r="A14" i="5"/>
  <c r="B14" i="5"/>
  <c r="C14" i="5"/>
  <c r="D14" i="5"/>
  <c r="F14" i="5" s="1"/>
  <c r="E14" i="5"/>
  <c r="G14" i="5"/>
  <c r="H14" i="5"/>
  <c r="I14" i="5"/>
  <c r="J14" i="5"/>
  <c r="A15" i="5"/>
  <c r="B15" i="5"/>
  <c r="C15" i="5"/>
  <c r="D15" i="5"/>
  <c r="E15" i="5"/>
  <c r="F15" i="5" s="1"/>
  <c r="G15" i="5"/>
  <c r="H15" i="5"/>
  <c r="I15" i="5"/>
  <c r="J15" i="5"/>
  <c r="A16" i="5"/>
  <c r="B16" i="5"/>
  <c r="C16" i="5"/>
  <c r="D16" i="5"/>
  <c r="E16" i="5"/>
  <c r="F16" i="5" s="1"/>
  <c r="G16" i="5"/>
  <c r="H16" i="5"/>
  <c r="I16" i="5"/>
  <c r="J16" i="5"/>
  <c r="A17" i="5"/>
  <c r="B17" i="5"/>
  <c r="C17" i="5"/>
  <c r="D17" i="5"/>
  <c r="E17" i="5"/>
  <c r="G17" i="5"/>
  <c r="H17" i="5"/>
  <c r="I17" i="5"/>
  <c r="J17" i="5"/>
  <c r="A18" i="5"/>
  <c r="B18" i="5"/>
  <c r="C18" i="5"/>
  <c r="D18" i="5"/>
  <c r="F18" i="5" s="1"/>
  <c r="E18" i="5"/>
  <c r="G18" i="5"/>
  <c r="H18" i="5"/>
  <c r="I18" i="5"/>
  <c r="J18" i="5"/>
  <c r="A19" i="5"/>
  <c r="B19" i="5"/>
  <c r="C19" i="5"/>
  <c r="D19" i="5"/>
  <c r="E19" i="5"/>
  <c r="F19" i="5" s="1"/>
  <c r="G19" i="5"/>
  <c r="H19" i="5"/>
  <c r="I19" i="5"/>
  <c r="J19" i="5"/>
  <c r="A20" i="5"/>
  <c r="B20" i="5"/>
  <c r="C20" i="5"/>
  <c r="D20" i="5"/>
  <c r="E20" i="5"/>
  <c r="F20" i="5" s="1"/>
  <c r="G20" i="5"/>
  <c r="H20" i="5"/>
  <c r="I20" i="5"/>
  <c r="J20" i="5"/>
  <c r="A21" i="5"/>
  <c r="B21" i="5"/>
  <c r="C21" i="5"/>
  <c r="D21" i="5"/>
  <c r="E21" i="5"/>
  <c r="G21" i="5"/>
  <c r="H21" i="5"/>
  <c r="I21" i="5"/>
  <c r="J21" i="5"/>
  <c r="A22" i="5"/>
  <c r="B22" i="5"/>
  <c r="C22" i="5"/>
  <c r="D22" i="5"/>
  <c r="F22" i="5" s="1"/>
  <c r="E22" i="5"/>
  <c r="G22" i="5"/>
  <c r="H22" i="5"/>
  <c r="I22" i="5"/>
  <c r="J22" i="5"/>
  <c r="A23" i="5"/>
  <c r="B23" i="5"/>
  <c r="C23" i="5"/>
  <c r="D23" i="5"/>
  <c r="E23" i="5"/>
  <c r="F23" i="5" s="1"/>
  <c r="G23" i="5"/>
  <c r="H23" i="5"/>
  <c r="I23" i="5"/>
  <c r="J23" i="5"/>
  <c r="A24" i="5"/>
  <c r="B24" i="5"/>
  <c r="C24" i="5"/>
  <c r="D24" i="5"/>
  <c r="E24" i="5"/>
  <c r="F24" i="5" s="1"/>
  <c r="G24" i="5"/>
  <c r="H24" i="5"/>
  <c r="I24" i="5"/>
  <c r="J24" i="5"/>
  <c r="A25" i="5"/>
  <c r="B25" i="5"/>
  <c r="C25" i="5"/>
  <c r="D25" i="5"/>
  <c r="E25" i="5"/>
  <c r="G25" i="5"/>
  <c r="H25" i="5"/>
  <c r="I25" i="5"/>
  <c r="J25" i="5"/>
  <c r="A26" i="5"/>
  <c r="B26" i="5"/>
  <c r="C26" i="5"/>
  <c r="D26" i="5"/>
  <c r="F26" i="5" s="1"/>
  <c r="E26" i="5"/>
  <c r="G26" i="5"/>
  <c r="H26" i="5"/>
  <c r="I26" i="5"/>
  <c r="J26" i="5"/>
  <c r="A27" i="5"/>
  <c r="B27" i="5"/>
  <c r="C27" i="5"/>
  <c r="D27" i="5"/>
  <c r="E27" i="5"/>
  <c r="F27" i="5" s="1"/>
  <c r="G27" i="5"/>
  <c r="H27" i="5"/>
  <c r="I27" i="5"/>
  <c r="J27" i="5"/>
  <c r="A28" i="5"/>
  <c r="B28" i="5"/>
  <c r="C28" i="5"/>
  <c r="D28" i="5"/>
  <c r="E28" i="5"/>
  <c r="F28" i="5" s="1"/>
  <c r="G28" i="5"/>
  <c r="H28" i="5"/>
  <c r="I28" i="5"/>
  <c r="J28" i="5"/>
  <c r="A29" i="5"/>
  <c r="B29" i="5"/>
  <c r="C29" i="5"/>
  <c r="D29" i="5"/>
  <c r="E29" i="5"/>
  <c r="G29" i="5"/>
  <c r="H29" i="5"/>
  <c r="I29" i="5"/>
  <c r="J29" i="5"/>
  <c r="A30" i="5"/>
  <c r="B30" i="5"/>
  <c r="C30" i="5"/>
  <c r="D30" i="5"/>
  <c r="F30" i="5" s="1"/>
  <c r="E30" i="5"/>
  <c r="G30" i="5"/>
  <c r="H30" i="5"/>
  <c r="I30" i="5"/>
  <c r="J30" i="5"/>
  <c r="A31" i="5"/>
  <c r="B31" i="5"/>
  <c r="C31" i="5"/>
  <c r="D31" i="5"/>
  <c r="E31" i="5"/>
  <c r="F31" i="5" s="1"/>
  <c r="G31" i="5"/>
  <c r="H31" i="5"/>
  <c r="I31" i="5"/>
  <c r="J31" i="5"/>
  <c r="A32" i="5"/>
  <c r="B32" i="5"/>
  <c r="C32" i="5"/>
  <c r="D32" i="5"/>
  <c r="E32" i="5"/>
  <c r="F32" i="5" s="1"/>
  <c r="G32" i="5"/>
  <c r="H32" i="5"/>
  <c r="I32" i="5"/>
  <c r="J32" i="5"/>
  <c r="A33" i="5"/>
  <c r="B33" i="5"/>
  <c r="C33" i="5"/>
  <c r="D33" i="5"/>
  <c r="E33" i="5"/>
  <c r="G33" i="5"/>
  <c r="H33" i="5"/>
  <c r="I33" i="5"/>
  <c r="J33" i="5"/>
  <c r="A34" i="5"/>
  <c r="B34" i="5"/>
  <c r="C34" i="5"/>
  <c r="D34" i="5"/>
  <c r="F34" i="5" s="1"/>
  <c r="E34" i="5"/>
  <c r="G34" i="5"/>
  <c r="H34" i="5"/>
  <c r="I34" i="5"/>
  <c r="J34" i="5"/>
  <c r="A35" i="5"/>
  <c r="B35" i="5"/>
  <c r="C35" i="5"/>
  <c r="D35" i="5"/>
  <c r="E35" i="5"/>
  <c r="F35" i="5" s="1"/>
  <c r="G35" i="5"/>
  <c r="H35" i="5"/>
  <c r="I35" i="5"/>
  <c r="J35" i="5"/>
  <c r="A36" i="5"/>
  <c r="B36" i="5"/>
  <c r="C36" i="5"/>
  <c r="D36" i="5"/>
  <c r="E36" i="5"/>
  <c r="F36" i="5" s="1"/>
  <c r="G36" i="5"/>
  <c r="H36" i="5"/>
  <c r="I36" i="5"/>
  <c r="J36" i="5"/>
  <c r="A37" i="5"/>
  <c r="B37" i="5"/>
  <c r="C37" i="5"/>
  <c r="D37" i="5"/>
  <c r="E37" i="5"/>
  <c r="G37" i="5"/>
  <c r="H37" i="5"/>
  <c r="I37" i="5"/>
  <c r="J37" i="5"/>
  <c r="A38" i="5"/>
  <c r="B38" i="5"/>
  <c r="C38" i="5"/>
  <c r="D38" i="5"/>
  <c r="F38" i="5" s="1"/>
  <c r="E38" i="5"/>
  <c r="G38" i="5"/>
  <c r="H38" i="5"/>
  <c r="I38" i="5"/>
  <c r="J38" i="5"/>
  <c r="A39" i="5"/>
  <c r="B39" i="5"/>
  <c r="C39" i="5"/>
  <c r="D39" i="5"/>
  <c r="E39" i="5"/>
  <c r="F39" i="5" s="1"/>
  <c r="G39" i="5"/>
  <c r="H39" i="5"/>
  <c r="I39" i="5"/>
  <c r="J39" i="5"/>
  <c r="A40" i="5"/>
  <c r="B40" i="5"/>
  <c r="C40" i="5"/>
  <c r="D40" i="5"/>
  <c r="E40" i="5"/>
  <c r="F40" i="5" s="1"/>
  <c r="G40" i="5"/>
  <c r="H40" i="5"/>
  <c r="I40" i="5"/>
  <c r="J40" i="5"/>
  <c r="A41" i="5"/>
  <c r="B41" i="5"/>
  <c r="C41" i="5"/>
  <c r="D41" i="5"/>
  <c r="E41" i="5"/>
  <c r="G41" i="5"/>
  <c r="H41" i="5"/>
  <c r="I41" i="5"/>
  <c r="J41" i="5"/>
  <c r="A42" i="5"/>
  <c r="B42" i="5"/>
  <c r="C42" i="5"/>
  <c r="D42" i="5"/>
  <c r="F42" i="5" s="1"/>
  <c r="E42" i="5"/>
  <c r="G42" i="5"/>
  <c r="H42" i="5"/>
  <c r="I42" i="5"/>
  <c r="J42" i="5"/>
  <c r="A43" i="5"/>
  <c r="B43" i="5"/>
  <c r="C43" i="5"/>
  <c r="D43" i="5"/>
  <c r="E43" i="5"/>
  <c r="F43" i="5" s="1"/>
  <c r="G43" i="5"/>
  <c r="H43" i="5"/>
  <c r="I43" i="5"/>
  <c r="J43" i="5"/>
  <c r="A44" i="5"/>
  <c r="B44" i="5"/>
  <c r="C44" i="5"/>
  <c r="D44" i="5"/>
  <c r="E44" i="5"/>
  <c r="F44" i="5" s="1"/>
  <c r="G44" i="5"/>
  <c r="H44" i="5"/>
  <c r="I44" i="5"/>
  <c r="J44" i="5"/>
  <c r="A45" i="5"/>
  <c r="B45" i="5"/>
  <c r="C45" i="5"/>
  <c r="D45" i="5"/>
  <c r="E45" i="5"/>
  <c r="G45" i="5"/>
  <c r="H45" i="5"/>
  <c r="I45" i="5"/>
  <c r="J45" i="5"/>
  <c r="A46" i="5"/>
  <c r="B46" i="5"/>
  <c r="C46" i="5"/>
  <c r="D46" i="5"/>
  <c r="F46" i="5" s="1"/>
  <c r="E46" i="5"/>
  <c r="G46" i="5"/>
  <c r="H46" i="5"/>
  <c r="I46" i="5"/>
  <c r="J46" i="5"/>
  <c r="A47" i="5"/>
  <c r="B47" i="5"/>
  <c r="C47" i="5"/>
  <c r="D47" i="5"/>
  <c r="E47" i="5"/>
  <c r="F47" i="5" s="1"/>
  <c r="G47" i="5"/>
  <c r="H47" i="5"/>
  <c r="I47" i="5"/>
  <c r="J47" i="5"/>
  <c r="A48" i="5"/>
  <c r="B48" i="5"/>
  <c r="C48" i="5"/>
  <c r="D48" i="5"/>
  <c r="E48" i="5"/>
  <c r="F48" i="5" s="1"/>
  <c r="G48" i="5"/>
  <c r="H48" i="5"/>
  <c r="I48" i="5"/>
  <c r="J48" i="5"/>
  <c r="F7" i="5" l="1"/>
  <c r="F45" i="5"/>
  <c r="F41" i="5"/>
  <c r="F37" i="5"/>
  <c r="F33" i="5"/>
  <c r="F29" i="5"/>
  <c r="F25" i="5"/>
  <c r="F21" i="5"/>
  <c r="F17" i="5"/>
  <c r="F13" i="5"/>
  <c r="F9" i="5"/>
  <c r="F5" i="5"/>
  <c r="E8" i="2"/>
  <c r="F8" i="2" s="1"/>
  <c r="A9" i="2"/>
  <c r="D50" i="4"/>
  <c r="E43" i="4" s="1"/>
  <c r="F43" i="4" s="1"/>
  <c r="C47" i="4"/>
  <c r="F4" i="4"/>
  <c r="H27" i="2"/>
  <c r="C27" i="2"/>
  <c r="H26" i="2"/>
  <c r="G26" i="2"/>
  <c r="C26" i="2"/>
  <c r="B26" i="2"/>
  <c r="E23" i="2"/>
  <c r="F23" i="2" s="1"/>
  <c r="E22" i="2"/>
  <c r="F22" i="2" s="1"/>
  <c r="A22" i="2"/>
  <c r="A23" i="2" s="1"/>
  <c r="A24" i="2" s="1"/>
  <c r="A25" i="2" s="1"/>
  <c r="A26" i="2" s="1"/>
  <c r="F21" i="2"/>
  <c r="F20" i="2"/>
  <c r="F19" i="2"/>
  <c r="F7" i="2"/>
  <c r="B19" i="2" l="1"/>
  <c r="E8" i="4"/>
  <c r="F8" i="4" s="1"/>
  <c r="H8" i="4" s="1"/>
  <c r="I8" i="4" s="1"/>
  <c r="G8" i="4" s="1"/>
  <c r="E40" i="4"/>
  <c r="F40" i="4" s="1"/>
  <c r="E20" i="4"/>
  <c r="F20" i="4" s="1"/>
  <c r="H20" i="4" s="1"/>
  <c r="I20" i="4" s="1"/>
  <c r="G20" i="4" s="1"/>
  <c r="E44" i="4"/>
  <c r="F44" i="4" s="1"/>
  <c r="E34" i="4"/>
  <c r="F34" i="4" s="1"/>
  <c r="E16" i="4"/>
  <c r="F16" i="4" s="1"/>
  <c r="H16" i="4" s="1"/>
  <c r="I16" i="4" s="1"/>
  <c r="G16" i="4" s="1"/>
  <c r="F9" i="2"/>
  <c r="E29" i="4"/>
  <c r="F29" i="4" s="1"/>
  <c r="E9" i="2"/>
  <c r="A10" i="2"/>
  <c r="E24" i="2"/>
  <c r="E25" i="2" s="1"/>
  <c r="E26" i="2" s="1"/>
  <c r="F26" i="2" s="1"/>
  <c r="G20" i="2" s="1"/>
  <c r="E5" i="4"/>
  <c r="F5" i="4" s="1"/>
  <c r="H5" i="4" s="1"/>
  <c r="I5" i="4" s="1"/>
  <c r="G5" i="4" s="1"/>
  <c r="E12" i="4"/>
  <c r="F12" i="4" s="1"/>
  <c r="H12" i="4" s="1"/>
  <c r="I12" i="4" s="1"/>
  <c r="G12" i="4" s="1"/>
  <c r="E17" i="4"/>
  <c r="F17" i="4" s="1"/>
  <c r="H17" i="4" s="1"/>
  <c r="I17" i="4" s="1"/>
  <c r="G17" i="4" s="1"/>
  <c r="E21" i="4"/>
  <c r="F21" i="4" s="1"/>
  <c r="H21" i="4" s="1"/>
  <c r="I21" i="4" s="1"/>
  <c r="G21" i="4" s="1"/>
  <c r="E25" i="4"/>
  <c r="F25" i="4" s="1"/>
  <c r="E30" i="4"/>
  <c r="F30" i="4" s="1"/>
  <c r="E36" i="4"/>
  <c r="F36" i="4" s="1"/>
  <c r="E41" i="4"/>
  <c r="F41" i="4" s="1"/>
  <c r="E45" i="4"/>
  <c r="F45" i="4" s="1"/>
  <c r="E6" i="4"/>
  <c r="F6" i="4" s="1"/>
  <c r="H6" i="4" s="1"/>
  <c r="I6" i="4" s="1"/>
  <c r="G6" i="4" s="1"/>
  <c r="E9" i="4"/>
  <c r="F9" i="4" s="1"/>
  <c r="H9" i="4" s="1"/>
  <c r="I9" i="4" s="1"/>
  <c r="G9" i="4" s="1"/>
  <c r="E13" i="4"/>
  <c r="F13" i="4" s="1"/>
  <c r="H13" i="4" s="1"/>
  <c r="I13" i="4" s="1"/>
  <c r="G13" i="4" s="1"/>
  <c r="E22" i="4"/>
  <c r="F22" i="4" s="1"/>
  <c r="H22" i="4" s="1"/>
  <c r="I22" i="4" s="1"/>
  <c r="G22" i="4" s="1"/>
  <c r="E26" i="4"/>
  <c r="F26" i="4" s="1"/>
  <c r="E32" i="4"/>
  <c r="F32" i="4" s="1"/>
  <c r="E37" i="4"/>
  <c r="F37" i="4" s="1"/>
  <c r="E42" i="4"/>
  <c r="F42" i="4" s="1"/>
  <c r="E46" i="4"/>
  <c r="F46" i="4" s="1"/>
  <c r="E10" i="4"/>
  <c r="F10" i="4" s="1"/>
  <c r="H10" i="4" s="1"/>
  <c r="I10" i="4" s="1"/>
  <c r="G10" i="4" s="1"/>
  <c r="E14" i="4"/>
  <c r="F14" i="4" s="1"/>
  <c r="H14" i="4" s="1"/>
  <c r="I14" i="4" s="1"/>
  <c r="G14" i="4" s="1"/>
  <c r="E18" i="4"/>
  <c r="F18" i="4" s="1"/>
  <c r="H18" i="4" s="1"/>
  <c r="I18" i="4" s="1"/>
  <c r="G18" i="4" s="1"/>
  <c r="E24" i="4"/>
  <c r="F24" i="4" s="1"/>
  <c r="H24" i="4" s="1"/>
  <c r="I24" i="4" s="1"/>
  <c r="G24" i="4" s="1"/>
  <c r="E28" i="4"/>
  <c r="F28" i="4" s="1"/>
  <c r="E33" i="4"/>
  <c r="F33" i="4" s="1"/>
  <c r="E38" i="4"/>
  <c r="F38" i="4" s="1"/>
  <c r="H50" i="5"/>
  <c r="H51" i="5"/>
  <c r="H4" i="4"/>
  <c r="E7" i="4"/>
  <c r="F7" i="4" s="1"/>
  <c r="H7" i="4" s="1"/>
  <c r="I7" i="4" s="1"/>
  <c r="G7" i="4" s="1"/>
  <c r="E11" i="4"/>
  <c r="F11" i="4" s="1"/>
  <c r="H11" i="4" s="1"/>
  <c r="I11" i="4" s="1"/>
  <c r="G11" i="4" s="1"/>
  <c r="E15" i="4"/>
  <c r="F15" i="4" s="1"/>
  <c r="H15" i="4" s="1"/>
  <c r="I15" i="4" s="1"/>
  <c r="G15" i="4" s="1"/>
  <c r="E19" i="4"/>
  <c r="F19" i="4" s="1"/>
  <c r="H19" i="4" s="1"/>
  <c r="I19" i="4" s="1"/>
  <c r="G19" i="4" s="1"/>
  <c r="E23" i="4"/>
  <c r="F23" i="4" s="1"/>
  <c r="H23" i="4" s="1"/>
  <c r="I23" i="4" s="1"/>
  <c r="G23" i="4" s="1"/>
  <c r="E27" i="4"/>
  <c r="F27" i="4" s="1"/>
  <c r="E31" i="4"/>
  <c r="F31" i="4" s="1"/>
  <c r="E35" i="4"/>
  <c r="F35" i="4" s="1"/>
  <c r="E39" i="4"/>
  <c r="F39" i="4" s="1"/>
  <c r="H22" i="2"/>
  <c r="C22" i="2"/>
  <c r="H20" i="2"/>
  <c r="C19" i="2"/>
  <c r="H23" i="2"/>
  <c r="C23" i="2"/>
  <c r="B22" i="2"/>
  <c r="H19" i="2"/>
  <c r="B23" i="2"/>
  <c r="B20" i="2"/>
  <c r="B25" i="2"/>
  <c r="C20" i="2"/>
  <c r="B21" i="2"/>
  <c r="H21" i="2"/>
  <c r="B24" i="2"/>
  <c r="C25" i="2"/>
  <c r="C21" i="2"/>
  <c r="C24" i="2"/>
  <c r="F24" i="2" l="1"/>
  <c r="F25" i="2"/>
  <c r="H25" i="2"/>
  <c r="H24" i="2"/>
  <c r="H52" i="5"/>
  <c r="A11" i="2"/>
  <c r="E10" i="2"/>
  <c r="F10" i="2" s="1"/>
  <c r="I50" i="5"/>
  <c r="I4" i="4"/>
  <c r="G4" i="4" s="1"/>
  <c r="F50" i="4"/>
  <c r="F49" i="4"/>
  <c r="F47" i="4"/>
  <c r="G23" i="2"/>
  <c r="G22" i="2"/>
  <c r="G24" i="2"/>
  <c r="G21" i="2"/>
  <c r="G8" i="2"/>
  <c r="G19" i="2"/>
  <c r="G10" i="2"/>
  <c r="G9" i="2"/>
  <c r="G25" i="2"/>
  <c r="G7" i="2"/>
  <c r="A12" i="2" l="1"/>
  <c r="E11" i="2"/>
  <c r="F11" i="2" s="1"/>
  <c r="G11" i="2" s="1"/>
  <c r="I51" i="5"/>
  <c r="H49" i="4"/>
  <c r="A13" i="2" l="1"/>
  <c r="E12" i="2"/>
  <c r="F12" i="2" s="1"/>
  <c r="G12" i="2" s="1"/>
  <c r="H42" i="4"/>
  <c r="I42" i="4" s="1"/>
  <c r="G42" i="4" s="1"/>
  <c r="H26" i="4"/>
  <c r="I26" i="4" s="1"/>
  <c r="G26" i="4" s="1"/>
  <c r="H30" i="4"/>
  <c r="I30" i="4" s="1"/>
  <c r="G30" i="4" s="1"/>
  <c r="H29" i="4"/>
  <c r="I29" i="4" s="1"/>
  <c r="G29" i="4" s="1"/>
  <c r="H44" i="4"/>
  <c r="I44" i="4" s="1"/>
  <c r="G44" i="4" s="1"/>
  <c r="H43" i="4"/>
  <c r="I43" i="4" s="1"/>
  <c r="G43" i="4" s="1"/>
  <c r="H37" i="4"/>
  <c r="I37" i="4" s="1"/>
  <c r="G37" i="4" s="1"/>
  <c r="H46" i="4"/>
  <c r="I46" i="4" s="1"/>
  <c r="G46" i="4" s="1"/>
  <c r="H45" i="4"/>
  <c r="I45" i="4" s="1"/>
  <c r="G45" i="4" s="1"/>
  <c r="H36" i="4"/>
  <c r="I36" i="4" s="1"/>
  <c r="G36" i="4" s="1"/>
  <c r="H38" i="4"/>
  <c r="I38" i="4" s="1"/>
  <c r="G38" i="4" s="1"/>
  <c r="H25" i="4"/>
  <c r="H32" i="4"/>
  <c r="I32" i="4" s="1"/>
  <c r="G32" i="4" s="1"/>
  <c r="H28" i="4"/>
  <c r="I28" i="4" s="1"/>
  <c r="G28" i="4" s="1"/>
  <c r="H41" i="4"/>
  <c r="I41" i="4" s="1"/>
  <c r="G41" i="4" s="1"/>
  <c r="H40" i="4"/>
  <c r="I40" i="4" s="1"/>
  <c r="G40" i="4" s="1"/>
  <c r="H33" i="4"/>
  <c r="I33" i="4" s="1"/>
  <c r="G33" i="4" s="1"/>
  <c r="H34" i="4"/>
  <c r="I34" i="4" s="1"/>
  <c r="G34" i="4" s="1"/>
  <c r="H31" i="4"/>
  <c r="I31" i="4" s="1"/>
  <c r="G31" i="4" s="1"/>
  <c r="H39" i="4"/>
  <c r="I39" i="4" s="1"/>
  <c r="G39" i="4" s="1"/>
  <c r="H27" i="4"/>
  <c r="I27" i="4" s="1"/>
  <c r="G27" i="4" s="1"/>
  <c r="H35" i="4"/>
  <c r="I35" i="4" s="1"/>
  <c r="G35" i="4" s="1"/>
  <c r="A14" i="2" l="1"/>
  <c r="E13" i="2"/>
  <c r="F13" i="2" s="1"/>
  <c r="G13" i="2" s="1"/>
  <c r="I25" i="4"/>
  <c r="G25" i="4" s="1"/>
  <c r="G47" i="4" s="1"/>
  <c r="H47" i="4"/>
  <c r="I47" i="4" s="1"/>
  <c r="A15" i="2" l="1"/>
  <c r="E14" i="2"/>
  <c r="F14" i="2" s="1"/>
  <c r="G14" i="2" s="1"/>
  <c r="A16" i="2" l="1"/>
  <c r="E15" i="2"/>
  <c r="F15" i="2" s="1"/>
  <c r="G15" i="2" s="1"/>
  <c r="A17" i="2" l="1"/>
  <c r="E16" i="2"/>
  <c r="F16" i="2" s="1"/>
  <c r="G16" i="2" s="1"/>
  <c r="A18" i="2" l="1"/>
  <c r="E18" i="2" s="1"/>
  <c r="F18" i="2" s="1"/>
  <c r="G18" i="2" s="1"/>
  <c r="E17" i="2"/>
  <c r="F17" i="2" s="1"/>
  <c r="G17" i="2" s="1"/>
  <c r="D69" i="1" l="1"/>
  <c r="C69" i="1"/>
  <c r="B5" i="1"/>
  <c r="B6" i="1" s="1"/>
  <c r="B7" i="1" s="1"/>
  <c r="B8" i="1" s="1"/>
  <c r="D4" i="1"/>
  <c r="D5" i="1" s="1"/>
  <c r="C4" i="1"/>
  <c r="B9" i="1" l="1"/>
  <c r="B10" i="1" s="1"/>
  <c r="B11" i="1" s="1"/>
  <c r="B12" i="1" s="1"/>
  <c r="B13" i="1" s="1"/>
  <c r="C13" i="1" s="1"/>
  <c r="D8" i="1"/>
  <c r="C8" i="1"/>
  <c r="C9" i="1"/>
  <c r="C5" i="1"/>
  <c r="C10" i="1"/>
  <c r="C6" i="1"/>
  <c r="C11" i="1"/>
  <c r="D6" i="1"/>
  <c r="D11" i="1"/>
  <c r="D7" i="1"/>
  <c r="C12" i="1"/>
  <c r="C7" i="1"/>
  <c r="D12" i="1"/>
  <c r="D9" i="1" l="1"/>
  <c r="D10" i="1"/>
  <c r="B14" i="1"/>
  <c r="D13" i="1"/>
  <c r="B15" i="1" l="1"/>
  <c r="D14" i="1"/>
  <c r="C14" i="1"/>
  <c r="B16" i="1" l="1"/>
  <c r="D15" i="1"/>
  <c r="C15" i="1"/>
  <c r="B17" i="1" l="1"/>
  <c r="D16" i="1"/>
  <c r="C16" i="1"/>
  <c r="B18" i="1" l="1"/>
  <c r="D17" i="1"/>
  <c r="C17" i="1"/>
  <c r="B19" i="1" l="1"/>
  <c r="D18" i="1"/>
  <c r="C18" i="1"/>
  <c r="B20" i="1" l="1"/>
  <c r="C19" i="1"/>
  <c r="D19" i="1"/>
  <c r="B21" i="1" l="1"/>
  <c r="D20" i="1"/>
  <c r="C20" i="1"/>
  <c r="B22" i="1" l="1"/>
  <c r="D21" i="1"/>
  <c r="C21" i="1"/>
  <c r="B23" i="1" l="1"/>
  <c r="C22" i="1"/>
  <c r="D22" i="1"/>
  <c r="B24" i="1" l="1"/>
  <c r="D23" i="1"/>
  <c r="C23" i="1"/>
  <c r="B25" i="1" l="1"/>
  <c r="D24" i="1"/>
  <c r="C24" i="1"/>
  <c r="B26" i="1" l="1"/>
  <c r="C25" i="1"/>
  <c r="D25" i="1"/>
  <c r="B27" i="1" l="1"/>
  <c r="D26" i="1"/>
  <c r="C26" i="1"/>
  <c r="B28" i="1" l="1"/>
  <c r="D27" i="1"/>
  <c r="C27" i="1"/>
  <c r="B29" i="1" l="1"/>
  <c r="C28" i="1"/>
  <c r="D28" i="1"/>
  <c r="B30" i="1" l="1"/>
  <c r="D29" i="1"/>
  <c r="C29" i="1"/>
  <c r="B31" i="1" l="1"/>
  <c r="D30" i="1"/>
  <c r="C30" i="1"/>
  <c r="B32" i="1" l="1"/>
  <c r="D31" i="1"/>
  <c r="C31" i="1"/>
  <c r="B33" i="1" l="1"/>
  <c r="D32" i="1"/>
  <c r="C32" i="1"/>
  <c r="B34" i="1" l="1"/>
  <c r="D33" i="1"/>
  <c r="C33" i="1"/>
  <c r="B35" i="1" l="1"/>
  <c r="C34" i="1"/>
  <c r="B36" i="1" l="1"/>
  <c r="C35" i="1"/>
  <c r="B37" i="1" l="1"/>
  <c r="C36" i="1"/>
  <c r="B38" i="1" l="1"/>
  <c r="C37" i="1"/>
  <c r="B39" i="1" l="1"/>
  <c r="B40" i="1" s="1"/>
  <c r="B41" i="1" s="1"/>
  <c r="B42" i="1" s="1"/>
  <c r="B43" i="1" s="1"/>
  <c r="B44" i="1" s="1"/>
  <c r="B45" i="1" s="1"/>
  <c r="B46" i="1" s="1"/>
  <c r="B47" i="1" s="1"/>
  <c r="B48" i="1" s="1"/>
  <c r="C38" i="1"/>
  <c r="B49" i="1" l="1"/>
  <c r="D48" i="1"/>
  <c r="D49" i="1" l="1"/>
  <c r="B50" i="1"/>
  <c r="B51" i="1" l="1"/>
  <c r="D50" i="1"/>
  <c r="D51" i="1" l="1"/>
  <c r="B52" i="1"/>
  <c r="B53" i="1" l="1"/>
  <c r="D52" i="1"/>
  <c r="D53" i="1" l="1"/>
  <c r="B54" i="1"/>
  <c r="B55" i="1" l="1"/>
  <c r="D54" i="1"/>
  <c r="D55" i="1" l="1"/>
  <c r="B56" i="1"/>
  <c r="B57" i="1" l="1"/>
  <c r="D56" i="1"/>
  <c r="D57" i="1" l="1"/>
  <c r="B58" i="1"/>
  <c r="B59" i="1" l="1"/>
  <c r="D58" i="1"/>
  <c r="D59" i="1" l="1"/>
  <c r="B60" i="1"/>
  <c r="B61" i="1" l="1"/>
  <c r="D60" i="1"/>
  <c r="D61" i="1" l="1"/>
  <c r="B62" i="1"/>
  <c r="B63" i="1" l="1"/>
  <c r="D62" i="1"/>
  <c r="D63" i="1" l="1"/>
  <c r="B64" i="1"/>
  <c r="B65" i="1" l="1"/>
  <c r="D64" i="1"/>
  <c r="D65" i="1" l="1"/>
  <c r="B66" i="1"/>
  <c r="D66" i="1" s="1"/>
</calcChain>
</file>

<file path=xl/sharedStrings.xml><?xml version="1.0" encoding="utf-8"?>
<sst xmlns="http://schemas.openxmlformats.org/spreadsheetml/2006/main" count="100" uniqueCount="94">
  <si>
    <t>Final MHAC Score</t>
  </si>
  <si>
    <t>Below State Quality Target</t>
  </si>
  <si>
    <t>Exceed State Quality Target</t>
  </si>
  <si>
    <t>Scores less than or equal to</t>
  </si>
  <si>
    <t>Scores greater than or equal to</t>
  </si>
  <si>
    <t>Penalty threshold:</t>
  </si>
  <si>
    <t>Reward Threshold</t>
  </si>
  <si>
    <t>No rewards</t>
  </si>
  <si>
    <t>*Minimum and maximum scaling scores based on CY 2013 Final Data Attainment Scores.  Not changed for RY17 MHAC Program.</t>
  </si>
  <si>
    <t>FY 2017 Readmission Reduction Program Scaling Proposal</t>
  </si>
  <si>
    <t xml:space="preserve">Option 2: </t>
  </si>
  <si>
    <t xml:space="preserve">All Payer Readmission Rate Change CY13-CY15 </t>
  </si>
  <si>
    <t>Payment Adjustments</t>
  </si>
  <si>
    <t>Medicare Readmission Reduction Target Not Achieved</t>
  </si>
  <si>
    <t>Medicare Readmission Reduction Target  Achieved</t>
  </si>
  <si>
    <t>Higher than 8%</t>
  </si>
  <si>
    <t>HOSPID</t>
  </si>
  <si>
    <t>HOSPITAL NAME</t>
  </si>
  <si>
    <t>INPATIENT REVENUE</t>
  </si>
  <si>
    <t xml:space="preserve"> QBR FINAL POINTS</t>
  </si>
  <si>
    <t>SCALING BASIS</t>
  </si>
  <si>
    <t>REVENUE IMPACT OF SCALING</t>
  </si>
  <si>
    <t>REVENUE NEUTRAL ADJUSTED REVENUE IMPACT OF SCALING</t>
  </si>
  <si>
    <t>REVENUE NEUTRAL ADJUSTED GROSS REVENUE</t>
  </si>
  <si>
    <t>REVENUE NEUTRAL ADJUSTED PERCENT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</si>
  <si>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</si>
  <si>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</si>
  <si>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</si>
  <si>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</si>
  <si>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</si>
  <si>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</si>
  <si>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</si>
  <si>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</si>
  <si>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</si>
  <si>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210062</t>
  </si>
  <si>
    <t>Southern Maryland Hospital Center</t>
  </si>
  <si>
    <t>Prince Georges Hospital Center</t>
  </si>
  <si>
    <t>Howard County General Hospital</t>
  </si>
  <si>
    <t>Bon Secours Hospital</t>
  </si>
  <si>
    <t>Peninsula Regional Medical Center</t>
  </si>
  <si>
    <t>Greater Baltimore Medical Center</t>
  </si>
  <si>
    <t>Johns Hopkins Bayview Medical Center</t>
  </si>
  <si>
    <t>Laurel Regional Hospital</t>
  </si>
  <si>
    <t>Fort Washington Medical Center</t>
  </si>
  <si>
    <t>Suburban Hospital</t>
  </si>
  <si>
    <t>Meritus Hospital</t>
  </si>
  <si>
    <t>Northwest Hospital Center</t>
  </si>
  <si>
    <t>Shady Grove Adventist Hospital</t>
  </si>
  <si>
    <t>Montgomery General Hospital</t>
  </si>
  <si>
    <t>St. Agnes Hospital</t>
  </si>
  <si>
    <t>Franklin Square Hospital Center</t>
  </si>
  <si>
    <t>Washington Adventist Hospital</t>
  </si>
  <si>
    <t>Union Memorial Hospital</t>
  </si>
  <si>
    <t>Carroll Hospital Center</t>
  </si>
  <si>
    <t>Holy Cross Hospital</t>
  </si>
  <si>
    <t>Good Samaritan Hospital</t>
  </si>
  <si>
    <t>Atlantic General Hospital</t>
  </si>
  <si>
    <t>Sinai Hospital</t>
  </si>
  <si>
    <t>Maryland General Hospital</t>
  </si>
  <si>
    <t>Civista Medical Center</t>
  </si>
  <si>
    <t>Harbor Hospital Center</t>
  </si>
  <si>
    <t>Union of Cecil</t>
  </si>
  <si>
    <t>University of Maryland Hospital</t>
  </si>
  <si>
    <t>Calvert Memorial Hospital</t>
  </si>
  <si>
    <t>Upper Chesapeake Medical Center</t>
  </si>
  <si>
    <t>Baltimore Washington Medical Center</t>
  </si>
  <si>
    <t>Frederick Memorial Hospital</t>
  </si>
  <si>
    <t>Memorial Hospital at Easton</t>
  </si>
  <si>
    <t>Chester River Hospital Center</t>
  </si>
  <si>
    <t>Doctors Community Hospital</t>
  </si>
  <si>
    <t>Western MD Regional Medical Center</t>
  </si>
  <si>
    <t>Mercy Medical Center</t>
  </si>
  <si>
    <t>Garrett County Memorial Hospital</t>
  </si>
  <si>
    <t>Anne Arundel Medical Center</t>
  </si>
  <si>
    <t>Harford Memorial Hospital</t>
  </si>
  <si>
    <t>Johns Hopkins Hospital</t>
  </si>
  <si>
    <t>Dorchester General Hospital</t>
  </si>
  <si>
    <t>St. Mary's Hospital</t>
  </si>
  <si>
    <t>Statewide Total</t>
  </si>
  <si>
    <t>Total rewards</t>
  </si>
  <si>
    <t>Average Score:</t>
  </si>
  <si>
    <t>Total Penalties</t>
  </si>
  <si>
    <t>Total Reduction</t>
  </si>
  <si>
    <t>Total Award</t>
  </si>
  <si>
    <t>1. QBR Continuous Linear Scaling of Maximum Penalty of 0.50% of Hospital Inpatient CPC Revenue with Revenue Neutrality Adjustment - For Rate Year FY 2015</t>
  </si>
  <si>
    <t>2. Scaling for Penalties and Rewards based upon Final MHAC Scores</t>
  </si>
  <si>
    <t xml:space="preserve"> -10% or LOWER</t>
  </si>
  <si>
    <t xml:space="preserve">Option 1:  </t>
  </si>
  <si>
    <t>Readmission Reduction Program Payment Adjustments (Assuming Readmission Rate Reduction Target=10%)</t>
  </si>
  <si>
    <t>$ Scaling Adjustment</t>
  </si>
  <si>
    <t>$ Revenue Neutral Scaling Adjustment</t>
  </si>
  <si>
    <t>% Revenue Neutral Adjustment</t>
  </si>
  <si>
    <t>% Improvement in Base Scores</t>
  </si>
  <si>
    <t>2b. CY2014 Jan-September Final Data- MHAC Scaling  Modeling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</si>
</sst>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0.000"/>
    <numFmt numFmtId="167" formatCode="&quot;$&quot;#,##0"/>
    <numFmt numFmtId="168" formatCode="_(&quot;$&quot;* #,##0.0_);_(&quot;$&quot;* \(#,##0.0\);_(&quot;$&quot;* &quot;-&quot;??_);_(@_)"/>
    <numFmt numFmtId="169" formatCode="0.0%"/>
    <numFmt numFmtId="170" formatCode="#,##0.0000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8"/>
      <color theme="3"/>
      <name val="Cambria"/>
      <family val="2"/>
      <scheme val="major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2"/>
      <name val="SWISS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</font>
    <font>
      <u/>
      <sz val="12"/>
      <color theme="10"/>
      <name val="Arial"/>
      <family val="2"/>
    </font>
    <font>
      <u/>
      <sz val="12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color indexed="10"/>
      <name val="Arial"/>
      <family val="2"/>
    </font>
    <font>
      <b/>
      <sz val="10"/>
      <color indexed="63"/>
      <name val="Arial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8"/>
      <color theme="1"/>
      <name val="Calibri"/>
      <family val="2"/>
      <scheme val="minor"/>
    </font>
    <font>
      <b/>
      <sz val="9"/>
      <color indexed="8"/>
      <name val="Arial, Albany AMT, sans-serif"/>
    </font>
    <font>
      <sz val="8"/>
      <color indexed="8"/>
      <name val="Arial, Albany AMT, Helvetica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  <bgColor indexed="8"/>
      </patternFill>
    </fill>
    <fill>
      <patternFill patternType="solid">
        <fgColor rgb="FFF6F5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rgb="FFCCD6BE"/>
      </right>
      <top/>
      <bottom/>
      <diagonal/>
    </border>
  </borders>
  <cellStyleXfs count="128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4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4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4" fillId="42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4" fillId="43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4" fillId="44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4" fillId="4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4" fillId="4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4" fillId="4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4" fillId="43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4" fillId="4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5" fillId="4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50" borderId="3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7" fillId="51" borderId="3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25" fillId="0" borderId="0" applyFont="0" applyFill="0" applyBorder="0" applyAlignment="0" applyProtection="0"/>
    <xf numFmtId="5" fontId="25" fillId="0" borderId="0" applyFont="0" applyFill="0" applyBorder="0" applyAlignment="0" applyProtection="0"/>
    <xf numFmtId="14" fontId="25" fillId="0" borderId="0" applyFont="0" applyFill="0" applyBorder="0" applyAlignment="0" applyProtection="0"/>
    <xf numFmtId="14" fontId="25" fillId="0" borderId="0" applyFont="0" applyFill="0" applyBorder="0" applyAlignment="0" applyProtection="0"/>
    <xf numFmtId="0" fontId="40" fillId="0" borderId="0" applyFont="0" applyBorder="0" applyAlignment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2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42" fillId="5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" fontId="43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3" fontId="32" fillId="0" borderId="0" applyNumberFormat="0" applyFont="0" applyFill="0" applyAlignment="0" applyProtection="0"/>
    <xf numFmtId="3" fontId="32" fillId="0" borderId="0" applyNumberFormat="0" applyFon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4" fillId="0" borderId="38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53" borderId="36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8" fillId="0" borderId="39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49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/>
    <xf numFmtId="0" fontId="33" fillId="0" borderId="0"/>
    <xf numFmtId="0" fontId="50" fillId="55" borderId="0" applyNumberFormat="0" applyFont="0" applyFill="0" applyBorder="0" applyAlignment="0" applyProtection="0"/>
    <xf numFmtId="0" fontId="50" fillId="55" borderId="0" applyNumberFormat="0" applyFont="0" applyFill="0" applyBorder="0" applyAlignment="0" applyProtection="0"/>
    <xf numFmtId="0" fontId="51" fillId="50" borderId="40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3" fontId="25" fillId="0" borderId="41" applyNumberFormat="0" applyFont="0" applyBorder="0" applyAlignment="0" applyProtection="0"/>
    <xf numFmtId="3" fontId="25" fillId="0" borderId="41" applyNumberFormat="0" applyFon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3">
    <xf numFmtId="0" fontId="0" fillId="0" borderId="0" xfId="0"/>
    <xf numFmtId="0" fontId="16" fillId="33" borderId="1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wrapText="1"/>
    </xf>
    <xf numFmtId="2" fontId="16" fillId="0" borderId="12" xfId="0" applyNumberFormat="1" applyFont="1" applyBorder="1" applyAlignment="1">
      <alignment horizontal="center"/>
    </xf>
    <xf numFmtId="10" fontId="16" fillId="34" borderId="14" xfId="0" applyNumberFormat="1" applyFont="1" applyFill="1" applyBorder="1" applyAlignment="1">
      <alignment horizontal="center"/>
    </xf>
    <xf numFmtId="0" fontId="0" fillId="0" borderId="11" xfId="0" applyFont="1" applyBorder="1"/>
    <xf numFmtId="2" fontId="0" fillId="0" borderId="12" xfId="0" applyNumberFormat="1" applyFont="1" applyBorder="1" applyAlignment="1">
      <alignment horizontal="center"/>
    </xf>
    <xf numFmtId="10" fontId="0" fillId="0" borderId="14" xfId="0" applyNumberFormat="1" applyFont="1" applyBorder="1" applyAlignment="1">
      <alignment horizontal="center"/>
    </xf>
    <xf numFmtId="10" fontId="0" fillId="33" borderId="14" xfId="0" applyNumberFormat="1" applyFont="1" applyFill="1" applyBorder="1" applyAlignment="1">
      <alignment horizontal="center"/>
    </xf>
    <xf numFmtId="10" fontId="0" fillId="35" borderId="14" xfId="0" applyNumberFormat="1" applyFont="1" applyFill="1" applyBorder="1" applyAlignment="1">
      <alignment horizontal="center"/>
    </xf>
    <xf numFmtId="2" fontId="20" fillId="33" borderId="14" xfId="0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23" fillId="0" borderId="0" xfId="4" applyFont="1"/>
    <xf numFmtId="0" fontId="22" fillId="0" borderId="0" xfId="4"/>
    <xf numFmtId="0" fontId="23" fillId="36" borderId="10" xfId="4" applyFont="1" applyFill="1" applyBorder="1" applyAlignment="1">
      <alignment horizontal="centerContinuous"/>
    </xf>
    <xf numFmtId="0" fontId="23" fillId="36" borderId="0" xfId="4" applyFont="1" applyFill="1" applyAlignment="1">
      <alignment wrapText="1"/>
    </xf>
    <xf numFmtId="0" fontId="22" fillId="0" borderId="0" xfId="4" applyAlignment="1">
      <alignment wrapText="1"/>
    </xf>
    <xf numFmtId="10" fontId="22" fillId="0" borderId="0" xfId="4" applyNumberFormat="1"/>
    <xf numFmtId="10" fontId="23" fillId="0" borderId="0" xfId="4" applyNumberFormat="1" applyFont="1" applyFill="1" applyAlignment="1">
      <alignment horizontal="left"/>
    </xf>
    <xf numFmtId="10" fontId="22" fillId="37" borderId="0" xfId="4" applyNumberFormat="1" applyFill="1"/>
    <xf numFmtId="10" fontId="23" fillId="0" borderId="0" xfId="4" applyNumberFormat="1" applyFont="1"/>
    <xf numFmtId="9" fontId="23" fillId="0" borderId="0" xfId="4" applyNumberFormat="1" applyFont="1" applyFill="1" applyAlignment="1">
      <alignment horizontal="left"/>
    </xf>
    <xf numFmtId="9" fontId="23" fillId="0" borderId="0" xfId="4" applyNumberFormat="1" applyFont="1" applyAlignment="1">
      <alignment horizontal="left"/>
    </xf>
    <xf numFmtId="9" fontId="23" fillId="0" borderId="0" xfId="5" applyNumberFormat="1" applyFont="1" applyFill="1" applyAlignment="1">
      <alignment horizontal="left"/>
    </xf>
    <xf numFmtId="164" fontId="22" fillId="0" borderId="0" xfId="4" applyNumberFormat="1"/>
    <xf numFmtId="10" fontId="0" fillId="0" borderId="0" xfId="5" applyNumberFormat="1" applyFont="1"/>
    <xf numFmtId="164" fontId="0" fillId="0" borderId="0" xfId="5" applyNumberFormat="1" applyFont="1"/>
    <xf numFmtId="0" fontId="25" fillId="0" borderId="16" xfId="0" applyNumberFormat="1" applyFont="1" applyBorder="1" applyAlignment="1">
      <alignment horizontal="centerContinuous" wrapText="1"/>
    </xf>
    <xf numFmtId="10" fontId="25" fillId="0" borderId="16" xfId="0" applyNumberFormat="1" applyFont="1" applyBorder="1" applyAlignment="1">
      <alignment horizontal="centerContinuous" wrapText="1"/>
    </xf>
    <xf numFmtId="164" fontId="25" fillId="0" borderId="16" xfId="0" applyNumberFormat="1" applyFont="1" applyBorder="1" applyAlignment="1">
      <alignment horizontal="centerContinuous" wrapText="1"/>
    </xf>
    <xf numFmtId="1" fontId="26" fillId="0" borderId="17" xfId="0" applyNumberFormat="1" applyFont="1" applyBorder="1" applyAlignment="1">
      <alignment horizontal="center" wrapText="1"/>
    </xf>
    <xf numFmtId="0" fontId="26" fillId="0" borderId="18" xfId="0" applyNumberFormat="1" applyFont="1" applyBorder="1" applyAlignment="1">
      <alignment horizontal="center" wrapText="1"/>
    </xf>
    <xf numFmtId="10" fontId="26" fillId="0" borderId="18" xfId="0" applyNumberFormat="1" applyFont="1" applyBorder="1" applyAlignment="1">
      <alignment horizontal="center" wrapText="1"/>
    </xf>
    <xf numFmtId="164" fontId="26" fillId="0" borderId="19" xfId="0" applyNumberFormat="1" applyFont="1" applyBorder="1" applyAlignment="1">
      <alignment horizontal="center" wrapText="1"/>
    </xf>
    <xf numFmtId="1" fontId="26" fillId="38" borderId="17" xfId="0" applyNumberFormat="1" applyFont="1" applyFill="1" applyBorder="1" applyAlignment="1">
      <alignment horizontal="center" wrapText="1"/>
    </xf>
    <xf numFmtId="0" fontId="26" fillId="38" borderId="18" xfId="0" applyNumberFormat="1" applyFont="1" applyFill="1" applyBorder="1" applyAlignment="1">
      <alignment horizontal="center" wrapText="1"/>
    </xf>
    <xf numFmtId="164" fontId="26" fillId="38" borderId="19" xfId="0" applyNumberFormat="1" applyFont="1" applyFill="1" applyBorder="1" applyAlignment="1">
      <alignment horizontal="center" wrapText="1"/>
    </xf>
    <xf numFmtId="1" fontId="27" fillId="34" borderId="20" xfId="0" applyNumberFormat="1" applyFont="1" applyFill="1" applyBorder="1" applyAlignment="1">
      <alignment horizontal="left"/>
    </xf>
    <xf numFmtId="1" fontId="27" fillId="34" borderId="21" xfId="0" applyNumberFormat="1" applyFont="1" applyFill="1" applyBorder="1" applyAlignment="1">
      <alignment horizontal="left"/>
    </xf>
    <xf numFmtId="165" fontId="28" fillId="0" borderId="21" xfId="1" applyNumberFormat="1" applyFont="1" applyFill="1" applyBorder="1" applyAlignment="1">
      <alignment horizontal="center" vertical="center"/>
    </xf>
    <xf numFmtId="166" fontId="27" fillId="34" borderId="22" xfId="0" applyNumberFormat="1" applyFont="1" applyFill="1" applyBorder="1" applyAlignment="1" applyProtection="1">
      <alignment horizontal="center"/>
    </xf>
    <xf numFmtId="1" fontId="27" fillId="34" borderId="24" xfId="0" applyNumberFormat="1" applyFont="1" applyFill="1" applyBorder="1" applyAlignment="1">
      <alignment horizontal="left"/>
    </xf>
    <xf numFmtId="1" fontId="27" fillId="34" borderId="14" xfId="0" applyNumberFormat="1" applyFont="1" applyFill="1" applyBorder="1" applyAlignment="1">
      <alignment horizontal="left"/>
    </xf>
    <xf numFmtId="165" fontId="28" fillId="0" borderId="14" xfId="1" applyNumberFormat="1" applyFont="1" applyFill="1" applyBorder="1" applyAlignment="1">
      <alignment horizontal="center" vertical="center"/>
    </xf>
    <xf numFmtId="166" fontId="27" fillId="34" borderId="25" xfId="0" applyNumberFormat="1" applyFont="1" applyFill="1" applyBorder="1" applyAlignment="1" applyProtection="1">
      <alignment horizontal="center"/>
    </xf>
    <xf numFmtId="164" fontId="27" fillId="0" borderId="14" xfId="0" applyNumberFormat="1" applyFont="1" applyBorder="1" applyAlignment="1">
      <alignment horizontal="right"/>
    </xf>
    <xf numFmtId="167" fontId="27" fillId="0" borderId="14" xfId="0" applyNumberFormat="1" applyFont="1" applyBorder="1" applyAlignment="1"/>
    <xf numFmtId="164" fontId="27" fillId="0" borderId="26" xfId="0" applyNumberFormat="1" applyFont="1" applyBorder="1" applyAlignment="1"/>
    <xf numFmtId="165" fontId="28" fillId="34" borderId="14" xfId="1" applyNumberFormat="1" applyFont="1" applyFill="1" applyBorder="1" applyAlignment="1">
      <alignment horizontal="center" vertical="center"/>
    </xf>
    <xf numFmtId="167" fontId="27" fillId="34" borderId="14" xfId="0" applyNumberFormat="1" applyFont="1" applyFill="1" applyBorder="1" applyAlignment="1"/>
    <xf numFmtId="164" fontId="27" fillId="34" borderId="26" xfId="0" applyNumberFormat="1" applyFont="1" applyFill="1" applyBorder="1" applyAlignment="1"/>
    <xf numFmtId="1" fontId="27" fillId="34" borderId="27" xfId="0" applyNumberFormat="1" applyFont="1" applyFill="1" applyBorder="1" applyAlignment="1">
      <alignment horizontal="left"/>
    </xf>
    <xf numFmtId="1" fontId="27" fillId="34" borderId="28" xfId="0" applyNumberFormat="1" applyFont="1" applyFill="1" applyBorder="1" applyAlignment="1">
      <alignment horizontal="left"/>
    </xf>
    <xf numFmtId="165" fontId="28" fillId="0" borderId="28" xfId="1" applyNumberFormat="1" applyFont="1" applyFill="1" applyBorder="1" applyAlignment="1">
      <alignment horizontal="center" vertical="center"/>
    </xf>
    <xf numFmtId="166" fontId="27" fillId="34" borderId="29" xfId="0" applyNumberFormat="1" applyFont="1" applyFill="1" applyBorder="1" applyAlignment="1" applyProtection="1">
      <alignment horizontal="center"/>
    </xf>
    <xf numFmtId="164" fontId="27" fillId="0" borderId="28" xfId="0" applyNumberFormat="1" applyFont="1" applyBorder="1" applyAlignment="1">
      <alignment horizontal="right"/>
    </xf>
    <xf numFmtId="167" fontId="27" fillId="0" borderId="28" xfId="0" applyNumberFormat="1" applyFont="1" applyBorder="1" applyAlignment="1"/>
    <xf numFmtId="164" fontId="27" fillId="0" borderId="30" xfId="0" applyNumberFormat="1" applyFont="1" applyBorder="1" applyAlignment="1"/>
    <xf numFmtId="0" fontId="29" fillId="0" borderId="31" xfId="0" applyFont="1" applyBorder="1"/>
    <xf numFmtId="1" fontId="30" fillId="34" borderId="32" xfId="0" applyNumberFormat="1" applyFont="1" applyFill="1" applyBorder="1" applyAlignment="1">
      <alignment horizontal="left"/>
    </xf>
    <xf numFmtId="167" fontId="29" fillId="0" borderId="32" xfId="0" applyNumberFormat="1" applyFont="1" applyBorder="1"/>
    <xf numFmtId="10" fontId="30" fillId="0" borderId="33" xfId="0" applyNumberFormat="1" applyFont="1" applyBorder="1" applyAlignment="1"/>
    <xf numFmtId="0" fontId="30" fillId="0" borderId="33" xfId="0" applyNumberFormat="1" applyFont="1" applyBorder="1" applyAlignment="1"/>
    <xf numFmtId="167" fontId="30" fillId="0" borderId="33" xfId="0" applyNumberFormat="1" applyFont="1" applyBorder="1" applyAlignment="1"/>
    <xf numFmtId="168" fontId="30" fillId="0" borderId="33" xfId="1" applyNumberFormat="1" applyFont="1" applyBorder="1" applyAlignment="1"/>
    <xf numFmtId="165" fontId="30" fillId="0" borderId="33" xfId="1" applyNumberFormat="1" applyFont="1" applyBorder="1" applyAlignment="1"/>
    <xf numFmtId="169" fontId="30" fillId="0" borderId="34" xfId="0" applyNumberFormat="1" applyFont="1" applyBorder="1" applyAlignment="1"/>
    <xf numFmtId="0" fontId="31" fillId="0" borderId="0" xfId="0" applyFont="1" applyBorder="1"/>
    <xf numFmtId="1" fontId="26" fillId="34" borderId="0" xfId="0" applyNumberFormat="1" applyFont="1" applyFill="1" applyBorder="1" applyAlignment="1">
      <alignment horizontal="left"/>
    </xf>
    <xf numFmtId="167" fontId="31" fillId="0" borderId="0" xfId="0" applyNumberFormat="1" applyFont="1" applyBorder="1"/>
    <xf numFmtId="10" fontId="26" fillId="0" borderId="0" xfId="0" applyNumberFormat="1" applyFont="1" applyBorder="1" applyAlignment="1"/>
    <xf numFmtId="0" fontId="26" fillId="0" borderId="0" xfId="0" applyNumberFormat="1" applyFont="1" applyBorder="1" applyAlignment="1"/>
    <xf numFmtId="167" fontId="26" fillId="0" borderId="0" xfId="0" applyNumberFormat="1" applyFont="1" applyBorder="1" applyAlignment="1"/>
    <xf numFmtId="168" fontId="26" fillId="0" borderId="0" xfId="1" applyNumberFormat="1" applyFont="1" applyBorder="1" applyAlignment="1"/>
    <xf numFmtId="165" fontId="26" fillId="0" borderId="0" xfId="1" applyNumberFormat="1" applyFont="1" applyBorder="1" applyAlignment="1"/>
    <xf numFmtId="164" fontId="26" fillId="0" borderId="0" xfId="0" applyNumberFormat="1" applyFont="1" applyBorder="1" applyAlignment="1"/>
    <xf numFmtId="0" fontId="25" fillId="0" borderId="0" xfId="0" applyNumberFormat="1" applyFont="1" applyAlignment="1"/>
    <xf numFmtId="166" fontId="25" fillId="0" borderId="0" xfId="0" applyNumberFormat="1" applyFont="1" applyAlignment="1"/>
    <xf numFmtId="10" fontId="25" fillId="0" borderId="0" xfId="0" applyNumberFormat="1" applyFont="1" applyAlignment="1"/>
    <xf numFmtId="10" fontId="26" fillId="0" borderId="0" xfId="0" applyNumberFormat="1" applyFont="1" applyAlignment="1"/>
    <xf numFmtId="3" fontId="25" fillId="0" borderId="0" xfId="0" applyNumberFormat="1" applyFont="1" applyAlignment="1"/>
    <xf numFmtId="170" fontId="25" fillId="0" borderId="0" xfId="0" applyNumberFormat="1" applyFont="1" applyAlignment="1"/>
    <xf numFmtId="164" fontId="25" fillId="0" borderId="0" xfId="0" applyNumberFormat="1" applyFont="1" applyAlignment="1"/>
    <xf numFmtId="0" fontId="32" fillId="0" borderId="0" xfId="0" applyNumberFormat="1" applyFont="1" applyAlignment="1"/>
    <xf numFmtId="10" fontId="26" fillId="0" borderId="35" xfId="0" applyNumberFormat="1" applyFont="1" applyBorder="1" applyAlignment="1"/>
    <xf numFmtId="3" fontId="25" fillId="0" borderId="35" xfId="0" applyNumberFormat="1" applyFont="1" applyBorder="1" applyAlignment="1"/>
    <xf numFmtId="0" fontId="33" fillId="0" borderId="0" xfId="0" applyNumberFormat="1" applyFont="1" applyAlignment="1"/>
    <xf numFmtId="0" fontId="55" fillId="56" borderId="42" xfId="0" applyNumberFormat="1" applyFont="1" applyFill="1" applyBorder="1" applyAlignment="1" applyProtection="1">
      <alignment horizontal="center" vertical="center" wrapText="1"/>
    </xf>
    <xf numFmtId="0" fontId="56" fillId="57" borderId="14" xfId="0" applyNumberFormat="1" applyFont="1" applyFill="1" applyBorder="1" applyAlignment="1" applyProtection="1">
      <alignment horizontal="left" wrapText="1"/>
    </xf>
    <xf numFmtId="165" fontId="56" fillId="57" borderId="14" xfId="1" applyNumberFormat="1" applyFont="1" applyFill="1" applyBorder="1" applyAlignment="1" applyProtection="1">
      <alignment horizontal="left" wrapText="1"/>
    </xf>
    <xf numFmtId="2" fontId="1" fillId="0" borderId="14" xfId="2" applyNumberFormat="1" applyFont="1" applyBorder="1" applyAlignment="1">
      <alignment horizontal="center"/>
    </xf>
    <xf numFmtId="165" fontId="0" fillId="0" borderId="0" xfId="0" applyNumberFormat="1"/>
    <xf numFmtId="164" fontId="27" fillId="35" borderId="21" xfId="0" applyNumberFormat="1" applyFont="1" applyFill="1" applyBorder="1" applyAlignment="1">
      <alignment horizontal="right"/>
    </xf>
    <xf numFmtId="167" fontId="27" fillId="35" borderId="21" xfId="0" applyNumberFormat="1" applyFont="1" applyFill="1" applyBorder="1" applyAlignment="1"/>
    <xf numFmtId="164" fontId="27" fillId="35" borderId="23" xfId="0" applyNumberFormat="1" applyFont="1" applyFill="1" applyBorder="1" applyAlignment="1"/>
    <xf numFmtId="164" fontId="27" fillId="35" borderId="14" xfId="0" applyNumberFormat="1" applyFont="1" applyFill="1" applyBorder="1" applyAlignment="1">
      <alignment horizontal="right"/>
    </xf>
    <xf numFmtId="167" fontId="27" fillId="35" borderId="14" xfId="0" applyNumberFormat="1" applyFont="1" applyFill="1" applyBorder="1" applyAlignment="1"/>
    <xf numFmtId="164" fontId="27" fillId="35" borderId="26" xfId="0" applyNumberFormat="1" applyFont="1" applyFill="1" applyBorder="1" applyAlignment="1"/>
    <xf numFmtId="0" fontId="30" fillId="0" borderId="0" xfId="0" applyNumberFormat="1" applyFont="1" applyAlignment="1">
      <alignment horizontal="centerContinuous" wrapText="1"/>
    </xf>
    <xf numFmtId="169" fontId="23" fillId="0" borderId="0" xfId="4" applyNumberFormat="1" applyFont="1" applyFill="1" applyAlignment="1">
      <alignment horizontal="left"/>
    </xf>
    <xf numFmtId="169" fontId="23" fillId="0" borderId="0" xfId="4" applyNumberFormat="1" applyFont="1" applyAlignment="1">
      <alignment horizontal="left"/>
    </xf>
    <xf numFmtId="9" fontId="1" fillId="0" borderId="14" xfId="2" applyFont="1" applyBorder="1" applyAlignment="1">
      <alignment horizontal="right"/>
    </xf>
    <xf numFmtId="10" fontId="0" fillId="0" borderId="14" xfId="0" applyNumberFormat="1" applyFon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0" fontId="0" fillId="0" borderId="14" xfId="2" applyNumberFormat="1" applyFont="1" applyBorder="1" applyAlignment="1">
      <alignment horizontal="right"/>
    </xf>
    <xf numFmtId="10" fontId="0" fillId="58" borderId="14" xfId="0" applyNumberFormat="1" applyFont="1" applyFill="1" applyBorder="1" applyAlignment="1">
      <alignment horizontal="right"/>
    </xf>
    <xf numFmtId="44" fontId="0" fillId="58" borderId="14" xfId="0" applyNumberFormat="1" applyFill="1" applyBorder="1" applyAlignment="1">
      <alignment horizontal="right"/>
    </xf>
    <xf numFmtId="10" fontId="0" fillId="58" borderId="14" xfId="2" applyNumberFormat="1" applyFont="1" applyFill="1" applyBorder="1" applyAlignment="1">
      <alignment horizontal="right"/>
    </xf>
    <xf numFmtId="165" fontId="0" fillId="58" borderId="14" xfId="1" applyNumberFormat="1" applyFont="1" applyFill="1" applyBorder="1" applyAlignment="1">
      <alignment horizontal="right"/>
    </xf>
    <xf numFmtId="10" fontId="0" fillId="35" borderId="14" xfId="0" applyNumberFormat="1" applyFont="1" applyFill="1" applyBorder="1" applyAlignment="1">
      <alignment horizontal="right"/>
    </xf>
    <xf numFmtId="165" fontId="0" fillId="35" borderId="14" xfId="1" applyNumberFormat="1" applyFont="1" applyFill="1" applyBorder="1" applyAlignment="1">
      <alignment horizontal="right"/>
    </xf>
    <xf numFmtId="0" fontId="0" fillId="0" borderId="1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19" fillId="0" borderId="10" xfId="0" applyFont="1" applyBorder="1" applyAlignment="1">
      <alignment horizontal="left"/>
    </xf>
    <xf numFmtId="2" fontId="16" fillId="33" borderId="11" xfId="2" applyNumberFormat="1" applyFont="1" applyFill="1" applyBorder="1" applyAlignment="1">
      <alignment horizontal="center" vertical="center" wrapText="1"/>
    </xf>
    <xf numFmtId="2" fontId="16" fillId="33" borderId="12" xfId="2" applyNumberFormat="1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left"/>
    </xf>
    <xf numFmtId="0" fontId="23" fillId="36" borderId="0" xfId="4" applyFont="1" applyFill="1" applyAlignment="1">
      <alignment wrapText="1"/>
    </xf>
    <xf numFmtId="0" fontId="22" fillId="0" borderId="0" xfId="4" applyAlignment="1">
      <alignment wrapText="1"/>
    </xf>
  </cellXfs>
  <cellStyles count="1281">
    <cellStyle name="20% - Accent1 10" xfId="6"/>
    <cellStyle name="20% - Accent1 10 2" xfId="7"/>
    <cellStyle name="20% - Accent1 10 2 2" xfId="8"/>
    <cellStyle name="20% - Accent1 10 3" xfId="9"/>
    <cellStyle name="20% - Accent1 11" xfId="10"/>
    <cellStyle name="20% - Accent1 11 2" xfId="11"/>
    <cellStyle name="20% - Accent1 12" xfId="12"/>
    <cellStyle name="20% - Accent1 13" xfId="13"/>
    <cellStyle name="20% - Accent1 14" xfId="14"/>
    <cellStyle name="20% - Accent1 15" xfId="15"/>
    <cellStyle name="20% - Accent1 16" xfId="16"/>
    <cellStyle name="20% - Accent1 17" xfId="17"/>
    <cellStyle name="20% - Accent1 2" xfId="18"/>
    <cellStyle name="20% - Accent1 2 2" xfId="19"/>
    <cellStyle name="20% - Accent1 2 2 2" xfId="20"/>
    <cellStyle name="20% - Accent1 2 2 2 2" xfId="21"/>
    <cellStyle name="20% - Accent1 2 2 3" xfId="22"/>
    <cellStyle name="20% - Accent1 2 3" xfId="23"/>
    <cellStyle name="20% - Accent1 2 3 2" xfId="24"/>
    <cellStyle name="20% - Accent1 2 4" xfId="25"/>
    <cellStyle name="20% - Accent1 3" xfId="26"/>
    <cellStyle name="20% - Accent1 3 2" xfId="27"/>
    <cellStyle name="20% - Accent1 3 2 2" xfId="28"/>
    <cellStyle name="20% - Accent1 3 3" xfId="29"/>
    <cellStyle name="20% - Accent1 4" xfId="30"/>
    <cellStyle name="20% - Accent1 4 2" xfId="31"/>
    <cellStyle name="20% - Accent1 4 2 2" xfId="32"/>
    <cellStyle name="20% - Accent1 4 3" xfId="33"/>
    <cellStyle name="20% - Accent1 5" xfId="34"/>
    <cellStyle name="20% - Accent1 5 2" xfId="35"/>
    <cellStyle name="20% - Accent1 5 2 2" xfId="36"/>
    <cellStyle name="20% - Accent1 5 3" xfId="37"/>
    <cellStyle name="20% - Accent1 6" xfId="38"/>
    <cellStyle name="20% - Accent1 6 2" xfId="39"/>
    <cellStyle name="20% - Accent1 6 2 2" xfId="40"/>
    <cellStyle name="20% - Accent1 6 3" xfId="41"/>
    <cellStyle name="20% - Accent1 7" xfId="42"/>
    <cellStyle name="20% - Accent1 7 2" xfId="43"/>
    <cellStyle name="20% - Accent1 7 2 2" xfId="44"/>
    <cellStyle name="20% - Accent1 7 3" xfId="45"/>
    <cellStyle name="20% - Accent1 8" xfId="46"/>
    <cellStyle name="20% - Accent1 8 2" xfId="47"/>
    <cellStyle name="20% - Accent1 8 2 2" xfId="48"/>
    <cellStyle name="20% - Accent1 8 3" xfId="49"/>
    <cellStyle name="20% - Accent1 9" xfId="50"/>
    <cellStyle name="20% - Accent1 9 2" xfId="51"/>
    <cellStyle name="20% - Accent1 9 2 2" xfId="52"/>
    <cellStyle name="20% - Accent1 9 3" xfId="53"/>
    <cellStyle name="20% - Accent2 10" xfId="54"/>
    <cellStyle name="20% - Accent2 10 2" xfId="55"/>
    <cellStyle name="20% - Accent2 10 2 2" xfId="56"/>
    <cellStyle name="20% - Accent2 10 3" xfId="57"/>
    <cellStyle name="20% - Accent2 11" xfId="58"/>
    <cellStyle name="20% - Accent2 11 2" xfId="59"/>
    <cellStyle name="20% - Accent2 12" xfId="60"/>
    <cellStyle name="20% - Accent2 13" xfId="61"/>
    <cellStyle name="20% - Accent2 14" xfId="62"/>
    <cellStyle name="20% - Accent2 15" xfId="63"/>
    <cellStyle name="20% - Accent2 16" xfId="64"/>
    <cellStyle name="20% - Accent2 17" xfId="65"/>
    <cellStyle name="20% - Accent2 2" xfId="66"/>
    <cellStyle name="20% - Accent2 2 2" xfId="67"/>
    <cellStyle name="20% - Accent2 2 2 2" xfId="68"/>
    <cellStyle name="20% - Accent2 2 2 2 2" xfId="69"/>
    <cellStyle name="20% - Accent2 2 2 3" xfId="70"/>
    <cellStyle name="20% - Accent2 2 3" xfId="71"/>
    <cellStyle name="20% - Accent2 2 3 2" xfId="72"/>
    <cellStyle name="20% - Accent2 2 4" xfId="73"/>
    <cellStyle name="20% - Accent2 3" xfId="74"/>
    <cellStyle name="20% - Accent2 3 2" xfId="75"/>
    <cellStyle name="20% - Accent2 3 2 2" xfId="76"/>
    <cellStyle name="20% - Accent2 3 3" xfId="77"/>
    <cellStyle name="20% - Accent2 4" xfId="78"/>
    <cellStyle name="20% - Accent2 4 2" xfId="79"/>
    <cellStyle name="20% - Accent2 4 2 2" xfId="80"/>
    <cellStyle name="20% - Accent2 4 3" xfId="81"/>
    <cellStyle name="20% - Accent2 5" xfId="82"/>
    <cellStyle name="20% - Accent2 5 2" xfId="83"/>
    <cellStyle name="20% - Accent2 5 2 2" xfId="84"/>
    <cellStyle name="20% - Accent2 5 3" xfId="85"/>
    <cellStyle name="20% - Accent2 6" xfId="86"/>
    <cellStyle name="20% - Accent2 6 2" xfId="87"/>
    <cellStyle name="20% - Accent2 6 2 2" xfId="88"/>
    <cellStyle name="20% - Accent2 6 3" xfId="89"/>
    <cellStyle name="20% - Accent2 7" xfId="90"/>
    <cellStyle name="20% - Accent2 7 2" xfId="91"/>
    <cellStyle name="20% - Accent2 7 2 2" xfId="92"/>
    <cellStyle name="20% - Accent2 7 3" xfId="93"/>
    <cellStyle name="20% - Accent2 8" xfId="94"/>
    <cellStyle name="20% - Accent2 8 2" xfId="95"/>
    <cellStyle name="20% - Accent2 8 2 2" xfId="96"/>
    <cellStyle name="20% - Accent2 8 3" xfId="97"/>
    <cellStyle name="20% - Accent2 9" xfId="98"/>
    <cellStyle name="20% - Accent2 9 2" xfId="99"/>
    <cellStyle name="20% - Accent2 9 2 2" xfId="100"/>
    <cellStyle name="20% - Accent2 9 3" xfId="101"/>
    <cellStyle name="20% - Accent3 10" xfId="102"/>
    <cellStyle name="20% - Accent3 10 2" xfId="103"/>
    <cellStyle name="20% - Accent3 10 2 2" xfId="104"/>
    <cellStyle name="20% - Accent3 10 3" xfId="105"/>
    <cellStyle name="20% - Accent3 11" xfId="106"/>
    <cellStyle name="20% - Accent3 11 2" xfId="107"/>
    <cellStyle name="20% - Accent3 12" xfId="108"/>
    <cellStyle name="20% - Accent3 13" xfId="109"/>
    <cellStyle name="20% - Accent3 14" xfId="110"/>
    <cellStyle name="20% - Accent3 15" xfId="111"/>
    <cellStyle name="20% - Accent3 16" xfId="112"/>
    <cellStyle name="20% - Accent3 17" xfId="113"/>
    <cellStyle name="20% - Accent3 2" xfId="114"/>
    <cellStyle name="20% - Accent3 2 2" xfId="115"/>
    <cellStyle name="20% - Accent3 2 2 2" xfId="116"/>
    <cellStyle name="20% - Accent3 2 2 2 2" xfId="117"/>
    <cellStyle name="20% - Accent3 2 2 3" xfId="118"/>
    <cellStyle name="20% - Accent3 2 3" xfId="119"/>
    <cellStyle name="20% - Accent3 2 3 2" xfId="120"/>
    <cellStyle name="20% - Accent3 2 4" xfId="121"/>
    <cellStyle name="20% - Accent3 3" xfId="122"/>
    <cellStyle name="20% - Accent3 3 2" xfId="123"/>
    <cellStyle name="20% - Accent3 3 2 2" xfId="124"/>
    <cellStyle name="20% - Accent3 3 3" xfId="125"/>
    <cellStyle name="20% - Accent3 4" xfId="126"/>
    <cellStyle name="20% - Accent3 4 2" xfId="127"/>
    <cellStyle name="20% - Accent3 4 2 2" xfId="128"/>
    <cellStyle name="20% - Accent3 4 3" xfId="129"/>
    <cellStyle name="20% - Accent3 5" xfId="130"/>
    <cellStyle name="20% - Accent3 5 2" xfId="131"/>
    <cellStyle name="20% - Accent3 5 2 2" xfId="132"/>
    <cellStyle name="20% - Accent3 5 3" xfId="133"/>
    <cellStyle name="20% - Accent3 6" xfId="134"/>
    <cellStyle name="20% - Accent3 6 2" xfId="135"/>
    <cellStyle name="20% - Accent3 6 2 2" xfId="136"/>
    <cellStyle name="20% - Accent3 6 3" xfId="137"/>
    <cellStyle name="20% - Accent3 7" xfId="138"/>
    <cellStyle name="20% - Accent3 7 2" xfId="139"/>
    <cellStyle name="20% - Accent3 7 2 2" xfId="140"/>
    <cellStyle name="20% - Accent3 7 3" xfId="141"/>
    <cellStyle name="20% - Accent3 8" xfId="142"/>
    <cellStyle name="20% - Accent3 8 2" xfId="143"/>
    <cellStyle name="20% - Accent3 8 2 2" xfId="144"/>
    <cellStyle name="20% - Accent3 8 3" xfId="145"/>
    <cellStyle name="20% - Accent3 9" xfId="146"/>
    <cellStyle name="20% - Accent3 9 2" xfId="147"/>
    <cellStyle name="20% - Accent3 9 2 2" xfId="148"/>
    <cellStyle name="20% - Accent3 9 3" xfId="149"/>
    <cellStyle name="20% - Accent4 10" xfId="150"/>
    <cellStyle name="20% - Accent4 10 2" xfId="151"/>
    <cellStyle name="20% - Accent4 10 2 2" xfId="152"/>
    <cellStyle name="20% - Accent4 10 3" xfId="153"/>
    <cellStyle name="20% - Accent4 11" xfId="154"/>
    <cellStyle name="20% - Accent4 11 2" xfId="155"/>
    <cellStyle name="20% - Accent4 12" xfId="156"/>
    <cellStyle name="20% - Accent4 13" xfId="157"/>
    <cellStyle name="20% - Accent4 14" xfId="158"/>
    <cellStyle name="20% - Accent4 15" xfId="159"/>
    <cellStyle name="20% - Accent4 16" xfId="160"/>
    <cellStyle name="20% - Accent4 17" xfId="161"/>
    <cellStyle name="20% - Accent4 2" xfId="162"/>
    <cellStyle name="20% - Accent4 2 2" xfId="163"/>
    <cellStyle name="20% - Accent4 2 2 2" xfId="164"/>
    <cellStyle name="20% - Accent4 2 2 2 2" xfId="165"/>
    <cellStyle name="20% - Accent4 2 2 3" xfId="166"/>
    <cellStyle name="20% - Accent4 2 3" xfId="167"/>
    <cellStyle name="20% - Accent4 2 3 2" xfId="168"/>
    <cellStyle name="20% - Accent4 2 4" xfId="169"/>
    <cellStyle name="20% - Accent4 3" xfId="170"/>
    <cellStyle name="20% - Accent4 3 2" xfId="171"/>
    <cellStyle name="20% - Accent4 3 2 2" xfId="172"/>
    <cellStyle name="20% - Accent4 3 3" xfId="173"/>
    <cellStyle name="20% - Accent4 4" xfId="174"/>
    <cellStyle name="20% - Accent4 4 2" xfId="175"/>
    <cellStyle name="20% - Accent4 4 2 2" xfId="176"/>
    <cellStyle name="20% - Accent4 4 3" xfId="177"/>
    <cellStyle name="20% - Accent4 5" xfId="178"/>
    <cellStyle name="20% - Accent4 5 2" xfId="179"/>
    <cellStyle name="20% - Accent4 5 2 2" xfId="180"/>
    <cellStyle name="20% - Accent4 5 3" xfId="181"/>
    <cellStyle name="20% - Accent4 6" xfId="182"/>
    <cellStyle name="20% - Accent4 6 2" xfId="183"/>
    <cellStyle name="20% - Accent4 6 2 2" xfId="184"/>
    <cellStyle name="20% - Accent4 6 3" xfId="185"/>
    <cellStyle name="20% - Accent4 7" xfId="186"/>
    <cellStyle name="20% - Accent4 7 2" xfId="187"/>
    <cellStyle name="20% - Accent4 7 2 2" xfId="188"/>
    <cellStyle name="20% - Accent4 7 3" xfId="189"/>
    <cellStyle name="20% - Accent4 8" xfId="190"/>
    <cellStyle name="20% - Accent4 8 2" xfId="191"/>
    <cellStyle name="20% - Accent4 8 2 2" xfId="192"/>
    <cellStyle name="20% - Accent4 8 3" xfId="193"/>
    <cellStyle name="20% - Accent4 9" xfId="194"/>
    <cellStyle name="20% - Accent4 9 2" xfId="195"/>
    <cellStyle name="20% - Accent4 9 2 2" xfId="196"/>
    <cellStyle name="20% - Accent4 9 3" xfId="197"/>
    <cellStyle name="20% - Accent5 10" xfId="198"/>
    <cellStyle name="20% - Accent5 10 2" xfId="199"/>
    <cellStyle name="20% - Accent5 10 2 2" xfId="200"/>
    <cellStyle name="20% - Accent5 10 3" xfId="201"/>
    <cellStyle name="20% - Accent5 11" xfId="202"/>
    <cellStyle name="20% - Accent5 11 2" xfId="203"/>
    <cellStyle name="20% - Accent5 12" xfId="204"/>
    <cellStyle name="20% - Accent5 13" xfId="205"/>
    <cellStyle name="20% - Accent5 14" xfId="206"/>
    <cellStyle name="20% - Accent5 15" xfId="207"/>
    <cellStyle name="20% - Accent5 16" xfId="208"/>
    <cellStyle name="20% - Accent5 17" xfId="209"/>
    <cellStyle name="20% - Accent5 2" xfId="210"/>
    <cellStyle name="20% - Accent5 2 2" xfId="211"/>
    <cellStyle name="20% - Accent5 2 2 2" xfId="212"/>
    <cellStyle name="20% - Accent5 2 2 2 2" xfId="213"/>
    <cellStyle name="20% - Accent5 2 2 3" xfId="214"/>
    <cellStyle name="20% - Accent5 2 3" xfId="215"/>
    <cellStyle name="20% - Accent5 2 3 2" xfId="216"/>
    <cellStyle name="20% - Accent5 2 4" xfId="217"/>
    <cellStyle name="20% - Accent5 3" xfId="218"/>
    <cellStyle name="20% - Accent5 3 2" xfId="219"/>
    <cellStyle name="20% - Accent5 3 2 2" xfId="220"/>
    <cellStyle name="20% - Accent5 3 3" xfId="221"/>
    <cellStyle name="20% - Accent5 4" xfId="222"/>
    <cellStyle name="20% - Accent5 4 2" xfId="223"/>
    <cellStyle name="20% - Accent5 4 2 2" xfId="224"/>
    <cellStyle name="20% - Accent5 4 3" xfId="225"/>
    <cellStyle name="20% - Accent5 5" xfId="226"/>
    <cellStyle name="20% - Accent5 5 2" xfId="227"/>
    <cellStyle name="20% - Accent5 5 2 2" xfId="228"/>
    <cellStyle name="20% - Accent5 5 3" xfId="229"/>
    <cellStyle name="20% - Accent5 6" xfId="230"/>
    <cellStyle name="20% - Accent5 6 2" xfId="231"/>
    <cellStyle name="20% - Accent5 6 2 2" xfId="232"/>
    <cellStyle name="20% - Accent5 6 3" xfId="233"/>
    <cellStyle name="20% - Accent5 7" xfId="234"/>
    <cellStyle name="20% - Accent5 7 2" xfId="235"/>
    <cellStyle name="20% - Accent5 7 2 2" xfId="236"/>
    <cellStyle name="20% - Accent5 7 3" xfId="237"/>
    <cellStyle name="20% - Accent5 8" xfId="238"/>
    <cellStyle name="20% - Accent5 8 2" xfId="239"/>
    <cellStyle name="20% - Accent5 8 2 2" xfId="240"/>
    <cellStyle name="20% - Accent5 8 3" xfId="241"/>
    <cellStyle name="20% - Accent5 9" xfId="242"/>
    <cellStyle name="20% - Accent5 9 2" xfId="243"/>
    <cellStyle name="20% - Accent5 9 2 2" xfId="244"/>
    <cellStyle name="20% - Accent5 9 3" xfId="245"/>
    <cellStyle name="20% - Accent6 10" xfId="246"/>
    <cellStyle name="20% - Accent6 10 2" xfId="247"/>
    <cellStyle name="20% - Accent6 10 2 2" xfId="248"/>
    <cellStyle name="20% - Accent6 10 3" xfId="249"/>
    <cellStyle name="20% - Accent6 11" xfId="250"/>
    <cellStyle name="20% - Accent6 11 2" xfId="251"/>
    <cellStyle name="20% - Accent6 12" xfId="252"/>
    <cellStyle name="20% - Accent6 13" xfId="253"/>
    <cellStyle name="20% - Accent6 14" xfId="254"/>
    <cellStyle name="20% - Accent6 15" xfId="255"/>
    <cellStyle name="20% - Accent6 16" xfId="256"/>
    <cellStyle name="20% - Accent6 17" xfId="257"/>
    <cellStyle name="20% - Accent6 2" xfId="258"/>
    <cellStyle name="20% - Accent6 2 2" xfId="259"/>
    <cellStyle name="20% - Accent6 2 2 2" xfId="260"/>
    <cellStyle name="20% - Accent6 2 2 2 2" xfId="261"/>
    <cellStyle name="20% - Accent6 2 2 3" xfId="262"/>
    <cellStyle name="20% - Accent6 2 3" xfId="263"/>
    <cellStyle name="20% - Accent6 2 3 2" xfId="264"/>
    <cellStyle name="20% - Accent6 2 4" xfId="265"/>
    <cellStyle name="20% - Accent6 3" xfId="266"/>
    <cellStyle name="20% - Accent6 3 2" xfId="267"/>
    <cellStyle name="20% - Accent6 3 2 2" xfId="268"/>
    <cellStyle name="20% - Accent6 3 3" xfId="269"/>
    <cellStyle name="20% - Accent6 4" xfId="270"/>
    <cellStyle name="20% - Accent6 4 2" xfId="271"/>
    <cellStyle name="20% - Accent6 4 2 2" xfId="272"/>
    <cellStyle name="20% - Accent6 4 3" xfId="273"/>
    <cellStyle name="20% - Accent6 5" xfId="274"/>
    <cellStyle name="20% - Accent6 5 2" xfId="275"/>
    <cellStyle name="20% - Accent6 5 2 2" xfId="276"/>
    <cellStyle name="20% - Accent6 5 3" xfId="277"/>
    <cellStyle name="20% - Accent6 6" xfId="278"/>
    <cellStyle name="20% - Accent6 6 2" xfId="279"/>
    <cellStyle name="20% - Accent6 6 2 2" xfId="280"/>
    <cellStyle name="20% - Accent6 6 3" xfId="281"/>
    <cellStyle name="20% - Accent6 7" xfId="282"/>
    <cellStyle name="20% - Accent6 7 2" xfId="283"/>
    <cellStyle name="20% - Accent6 7 2 2" xfId="284"/>
    <cellStyle name="20% - Accent6 7 3" xfId="285"/>
    <cellStyle name="20% - Accent6 8" xfId="286"/>
    <cellStyle name="20% - Accent6 8 2" xfId="287"/>
    <cellStyle name="20% - Accent6 8 2 2" xfId="288"/>
    <cellStyle name="20% - Accent6 8 3" xfId="289"/>
    <cellStyle name="20% - Accent6 9" xfId="290"/>
    <cellStyle name="20% - Accent6 9 2" xfId="291"/>
    <cellStyle name="20% - Accent6 9 2 2" xfId="292"/>
    <cellStyle name="20% - Accent6 9 3" xfId="293"/>
    <cellStyle name="40% - Accent1 10" xfId="294"/>
    <cellStyle name="40% - Accent1 10 2" xfId="295"/>
    <cellStyle name="40% - Accent1 10 2 2" xfId="296"/>
    <cellStyle name="40% - Accent1 10 3" xfId="297"/>
    <cellStyle name="40% - Accent1 11" xfId="298"/>
    <cellStyle name="40% - Accent1 11 2" xfId="299"/>
    <cellStyle name="40% - Accent1 12" xfId="300"/>
    <cellStyle name="40% - Accent1 13" xfId="301"/>
    <cellStyle name="40% - Accent1 14" xfId="302"/>
    <cellStyle name="40% - Accent1 15" xfId="303"/>
    <cellStyle name="40% - Accent1 16" xfId="304"/>
    <cellStyle name="40% - Accent1 17" xfId="305"/>
    <cellStyle name="40% - Accent1 2" xfId="306"/>
    <cellStyle name="40% - Accent1 2 2" xfId="307"/>
    <cellStyle name="40% - Accent1 2 2 2" xfId="308"/>
    <cellStyle name="40% - Accent1 2 2 2 2" xfId="309"/>
    <cellStyle name="40% - Accent1 2 2 3" xfId="310"/>
    <cellStyle name="40% - Accent1 2 3" xfId="311"/>
    <cellStyle name="40% - Accent1 2 3 2" xfId="312"/>
    <cellStyle name="40% - Accent1 2 4" xfId="313"/>
    <cellStyle name="40% - Accent1 3" xfId="314"/>
    <cellStyle name="40% - Accent1 3 2" xfId="315"/>
    <cellStyle name="40% - Accent1 3 2 2" xfId="316"/>
    <cellStyle name="40% - Accent1 3 3" xfId="317"/>
    <cellStyle name="40% - Accent1 4" xfId="318"/>
    <cellStyle name="40% - Accent1 4 2" xfId="319"/>
    <cellStyle name="40% - Accent1 4 2 2" xfId="320"/>
    <cellStyle name="40% - Accent1 4 3" xfId="321"/>
    <cellStyle name="40% - Accent1 5" xfId="322"/>
    <cellStyle name="40% - Accent1 5 2" xfId="323"/>
    <cellStyle name="40% - Accent1 5 2 2" xfId="324"/>
    <cellStyle name="40% - Accent1 5 3" xfId="325"/>
    <cellStyle name="40% - Accent1 6" xfId="326"/>
    <cellStyle name="40% - Accent1 6 2" xfId="327"/>
    <cellStyle name="40% - Accent1 6 2 2" xfId="328"/>
    <cellStyle name="40% - Accent1 6 3" xfId="329"/>
    <cellStyle name="40% - Accent1 7" xfId="330"/>
    <cellStyle name="40% - Accent1 7 2" xfId="331"/>
    <cellStyle name="40% - Accent1 7 2 2" xfId="332"/>
    <cellStyle name="40% - Accent1 7 3" xfId="333"/>
    <cellStyle name="40% - Accent1 8" xfId="334"/>
    <cellStyle name="40% - Accent1 8 2" xfId="335"/>
    <cellStyle name="40% - Accent1 8 2 2" xfId="336"/>
    <cellStyle name="40% - Accent1 8 3" xfId="337"/>
    <cellStyle name="40% - Accent1 9" xfId="338"/>
    <cellStyle name="40% - Accent1 9 2" xfId="339"/>
    <cellStyle name="40% - Accent1 9 2 2" xfId="340"/>
    <cellStyle name="40% - Accent1 9 3" xfId="341"/>
    <cellStyle name="40% - Accent2 10" xfId="342"/>
    <cellStyle name="40% - Accent2 10 2" xfId="343"/>
    <cellStyle name="40% - Accent2 10 2 2" xfId="344"/>
    <cellStyle name="40% - Accent2 10 3" xfId="345"/>
    <cellStyle name="40% - Accent2 11" xfId="346"/>
    <cellStyle name="40% - Accent2 11 2" xfId="347"/>
    <cellStyle name="40% - Accent2 12" xfId="348"/>
    <cellStyle name="40% - Accent2 13" xfId="349"/>
    <cellStyle name="40% - Accent2 14" xfId="350"/>
    <cellStyle name="40% - Accent2 15" xfId="351"/>
    <cellStyle name="40% - Accent2 16" xfId="352"/>
    <cellStyle name="40% - Accent2 17" xfId="353"/>
    <cellStyle name="40% - Accent2 2" xfId="354"/>
    <cellStyle name="40% - Accent2 2 2" xfId="355"/>
    <cellStyle name="40% - Accent2 2 2 2" xfId="356"/>
    <cellStyle name="40% - Accent2 2 2 2 2" xfId="357"/>
    <cellStyle name="40% - Accent2 2 2 3" xfId="358"/>
    <cellStyle name="40% - Accent2 2 3" xfId="359"/>
    <cellStyle name="40% - Accent2 2 3 2" xfId="360"/>
    <cellStyle name="40% - Accent2 2 4" xfId="361"/>
    <cellStyle name="40% - Accent2 3" xfId="362"/>
    <cellStyle name="40% - Accent2 3 2" xfId="363"/>
    <cellStyle name="40% - Accent2 3 2 2" xfId="364"/>
    <cellStyle name="40% - Accent2 3 3" xfId="365"/>
    <cellStyle name="40% - Accent2 4" xfId="366"/>
    <cellStyle name="40% - Accent2 4 2" xfId="367"/>
    <cellStyle name="40% - Accent2 4 2 2" xfId="368"/>
    <cellStyle name="40% - Accent2 4 3" xfId="369"/>
    <cellStyle name="40% - Accent2 5" xfId="370"/>
    <cellStyle name="40% - Accent2 5 2" xfId="371"/>
    <cellStyle name="40% - Accent2 5 2 2" xfId="372"/>
    <cellStyle name="40% - Accent2 5 3" xfId="373"/>
    <cellStyle name="40% - Accent2 6" xfId="374"/>
    <cellStyle name="40% - Accent2 6 2" xfId="375"/>
    <cellStyle name="40% - Accent2 6 2 2" xfId="376"/>
    <cellStyle name="40% - Accent2 6 3" xfId="377"/>
    <cellStyle name="40% - Accent2 7" xfId="378"/>
    <cellStyle name="40% - Accent2 7 2" xfId="379"/>
    <cellStyle name="40% - Accent2 7 2 2" xfId="380"/>
    <cellStyle name="40% - Accent2 7 3" xfId="381"/>
    <cellStyle name="40% - Accent2 8" xfId="382"/>
    <cellStyle name="40% - Accent2 8 2" xfId="383"/>
    <cellStyle name="40% - Accent2 8 2 2" xfId="384"/>
    <cellStyle name="40% - Accent2 8 3" xfId="385"/>
    <cellStyle name="40% - Accent2 9" xfId="386"/>
    <cellStyle name="40% - Accent2 9 2" xfId="387"/>
    <cellStyle name="40% - Accent2 9 2 2" xfId="388"/>
    <cellStyle name="40% - Accent2 9 3" xfId="389"/>
    <cellStyle name="40% - Accent3 10" xfId="390"/>
    <cellStyle name="40% - Accent3 10 2" xfId="391"/>
    <cellStyle name="40% - Accent3 10 2 2" xfId="392"/>
    <cellStyle name="40% - Accent3 10 3" xfId="393"/>
    <cellStyle name="40% - Accent3 11" xfId="394"/>
    <cellStyle name="40% - Accent3 11 2" xfId="395"/>
    <cellStyle name="40% - Accent3 12" xfId="396"/>
    <cellStyle name="40% - Accent3 13" xfId="397"/>
    <cellStyle name="40% - Accent3 14" xfId="398"/>
    <cellStyle name="40% - Accent3 15" xfId="399"/>
    <cellStyle name="40% - Accent3 16" xfId="400"/>
    <cellStyle name="40% - Accent3 17" xfId="401"/>
    <cellStyle name="40% - Accent3 2" xfId="402"/>
    <cellStyle name="40% - Accent3 2 2" xfId="403"/>
    <cellStyle name="40% - Accent3 2 2 2" xfId="404"/>
    <cellStyle name="40% - Accent3 2 2 2 2" xfId="405"/>
    <cellStyle name="40% - Accent3 2 2 3" xfId="406"/>
    <cellStyle name="40% - Accent3 2 3" xfId="407"/>
    <cellStyle name="40% - Accent3 2 3 2" xfId="408"/>
    <cellStyle name="40% - Accent3 2 4" xfId="409"/>
    <cellStyle name="40% - Accent3 3" xfId="410"/>
    <cellStyle name="40% - Accent3 3 2" xfId="411"/>
    <cellStyle name="40% - Accent3 3 2 2" xfId="412"/>
    <cellStyle name="40% - Accent3 3 3" xfId="413"/>
    <cellStyle name="40% - Accent3 4" xfId="414"/>
    <cellStyle name="40% - Accent3 4 2" xfId="415"/>
    <cellStyle name="40% - Accent3 4 2 2" xfId="416"/>
    <cellStyle name="40% - Accent3 4 3" xfId="417"/>
    <cellStyle name="40% - Accent3 5" xfId="418"/>
    <cellStyle name="40% - Accent3 5 2" xfId="419"/>
    <cellStyle name="40% - Accent3 5 2 2" xfId="420"/>
    <cellStyle name="40% - Accent3 5 3" xfId="421"/>
    <cellStyle name="40% - Accent3 6" xfId="422"/>
    <cellStyle name="40% - Accent3 6 2" xfId="423"/>
    <cellStyle name="40% - Accent3 6 2 2" xfId="424"/>
    <cellStyle name="40% - Accent3 6 3" xfId="425"/>
    <cellStyle name="40% - Accent3 7" xfId="426"/>
    <cellStyle name="40% - Accent3 7 2" xfId="427"/>
    <cellStyle name="40% - Accent3 7 2 2" xfId="428"/>
    <cellStyle name="40% - Accent3 7 3" xfId="429"/>
    <cellStyle name="40% - Accent3 8" xfId="430"/>
    <cellStyle name="40% - Accent3 8 2" xfId="431"/>
    <cellStyle name="40% - Accent3 8 2 2" xfId="432"/>
    <cellStyle name="40% - Accent3 8 3" xfId="433"/>
    <cellStyle name="40% - Accent3 9" xfId="434"/>
    <cellStyle name="40% - Accent3 9 2" xfId="435"/>
    <cellStyle name="40% - Accent3 9 2 2" xfId="436"/>
    <cellStyle name="40% - Accent3 9 3" xfId="437"/>
    <cellStyle name="40% - Accent4 10" xfId="438"/>
    <cellStyle name="40% - Accent4 10 2" xfId="439"/>
    <cellStyle name="40% - Accent4 10 2 2" xfId="440"/>
    <cellStyle name="40% - Accent4 10 3" xfId="441"/>
    <cellStyle name="40% - Accent4 11" xfId="442"/>
    <cellStyle name="40% - Accent4 11 2" xfId="443"/>
    <cellStyle name="40% - Accent4 12" xfId="444"/>
    <cellStyle name="40% - Accent4 13" xfId="445"/>
    <cellStyle name="40% - Accent4 14" xfId="446"/>
    <cellStyle name="40% - Accent4 15" xfId="447"/>
    <cellStyle name="40% - Accent4 16" xfId="448"/>
    <cellStyle name="40% - Accent4 17" xfId="449"/>
    <cellStyle name="40% - Accent4 2" xfId="450"/>
    <cellStyle name="40% - Accent4 2 2" xfId="451"/>
    <cellStyle name="40% - Accent4 2 2 2" xfId="452"/>
    <cellStyle name="40% - Accent4 2 2 2 2" xfId="453"/>
    <cellStyle name="40% - Accent4 2 2 3" xfId="454"/>
    <cellStyle name="40% - Accent4 2 3" xfId="455"/>
    <cellStyle name="40% - Accent4 2 3 2" xfId="456"/>
    <cellStyle name="40% - Accent4 2 4" xfId="457"/>
    <cellStyle name="40% - Accent4 3" xfId="458"/>
    <cellStyle name="40% - Accent4 3 2" xfId="459"/>
    <cellStyle name="40% - Accent4 3 2 2" xfId="460"/>
    <cellStyle name="40% - Accent4 3 3" xfId="461"/>
    <cellStyle name="40% - Accent4 4" xfId="462"/>
    <cellStyle name="40% - Accent4 4 2" xfId="463"/>
    <cellStyle name="40% - Accent4 4 2 2" xfId="464"/>
    <cellStyle name="40% - Accent4 4 3" xfId="465"/>
    <cellStyle name="40% - Accent4 5" xfId="466"/>
    <cellStyle name="40% - Accent4 5 2" xfId="467"/>
    <cellStyle name="40% - Accent4 5 2 2" xfId="468"/>
    <cellStyle name="40% - Accent4 5 3" xfId="469"/>
    <cellStyle name="40% - Accent4 6" xfId="470"/>
    <cellStyle name="40% - Accent4 6 2" xfId="471"/>
    <cellStyle name="40% - Accent4 6 2 2" xfId="472"/>
    <cellStyle name="40% - Accent4 6 3" xfId="473"/>
    <cellStyle name="40% - Accent4 7" xfId="474"/>
    <cellStyle name="40% - Accent4 7 2" xfId="475"/>
    <cellStyle name="40% - Accent4 7 2 2" xfId="476"/>
    <cellStyle name="40% - Accent4 7 3" xfId="477"/>
    <cellStyle name="40% - Accent4 8" xfId="478"/>
    <cellStyle name="40% - Accent4 8 2" xfId="479"/>
    <cellStyle name="40% - Accent4 8 2 2" xfId="480"/>
    <cellStyle name="40% - Accent4 8 3" xfId="481"/>
    <cellStyle name="40% - Accent4 9" xfId="482"/>
    <cellStyle name="40% - Accent4 9 2" xfId="483"/>
    <cellStyle name="40% - Accent4 9 2 2" xfId="484"/>
    <cellStyle name="40% - Accent4 9 3" xfId="485"/>
    <cellStyle name="40% - Accent5 10" xfId="486"/>
    <cellStyle name="40% - Accent5 10 2" xfId="487"/>
    <cellStyle name="40% - Accent5 10 2 2" xfId="488"/>
    <cellStyle name="40% - Accent5 10 3" xfId="489"/>
    <cellStyle name="40% - Accent5 11" xfId="490"/>
    <cellStyle name="40% - Accent5 11 2" xfId="491"/>
    <cellStyle name="40% - Accent5 12" xfId="492"/>
    <cellStyle name="40% - Accent5 13" xfId="493"/>
    <cellStyle name="40% - Accent5 14" xfId="494"/>
    <cellStyle name="40% - Accent5 15" xfId="495"/>
    <cellStyle name="40% - Accent5 16" xfId="496"/>
    <cellStyle name="40% - Accent5 17" xfId="497"/>
    <cellStyle name="40% - Accent5 2" xfId="498"/>
    <cellStyle name="40% - Accent5 2 2" xfId="499"/>
    <cellStyle name="40% - Accent5 2 2 2" xfId="500"/>
    <cellStyle name="40% - Accent5 2 2 2 2" xfId="501"/>
    <cellStyle name="40% - Accent5 2 2 3" xfId="502"/>
    <cellStyle name="40% - Accent5 2 3" xfId="503"/>
    <cellStyle name="40% - Accent5 2 3 2" xfId="504"/>
    <cellStyle name="40% - Accent5 2 4" xfId="505"/>
    <cellStyle name="40% - Accent5 3" xfId="506"/>
    <cellStyle name="40% - Accent5 3 2" xfId="507"/>
    <cellStyle name="40% - Accent5 3 2 2" xfId="508"/>
    <cellStyle name="40% - Accent5 3 3" xfId="509"/>
    <cellStyle name="40% - Accent5 4" xfId="510"/>
    <cellStyle name="40% - Accent5 4 2" xfId="511"/>
    <cellStyle name="40% - Accent5 4 2 2" xfId="512"/>
    <cellStyle name="40% - Accent5 4 3" xfId="513"/>
    <cellStyle name="40% - Accent5 5" xfId="514"/>
    <cellStyle name="40% - Accent5 5 2" xfId="515"/>
    <cellStyle name="40% - Accent5 5 2 2" xfId="516"/>
    <cellStyle name="40% - Accent5 5 3" xfId="517"/>
    <cellStyle name="40% - Accent5 6" xfId="518"/>
    <cellStyle name="40% - Accent5 6 2" xfId="519"/>
    <cellStyle name="40% - Accent5 6 2 2" xfId="520"/>
    <cellStyle name="40% - Accent5 6 3" xfId="521"/>
    <cellStyle name="40% - Accent5 7" xfId="522"/>
    <cellStyle name="40% - Accent5 7 2" xfId="523"/>
    <cellStyle name="40% - Accent5 7 2 2" xfId="524"/>
    <cellStyle name="40% - Accent5 7 3" xfId="525"/>
    <cellStyle name="40% - Accent5 8" xfId="526"/>
    <cellStyle name="40% - Accent5 8 2" xfId="527"/>
    <cellStyle name="40% - Accent5 8 2 2" xfId="528"/>
    <cellStyle name="40% - Accent5 8 3" xfId="529"/>
    <cellStyle name="40% - Accent5 9" xfId="530"/>
    <cellStyle name="40% - Accent5 9 2" xfId="531"/>
    <cellStyle name="40% - Accent5 9 2 2" xfId="532"/>
    <cellStyle name="40% - Accent5 9 3" xfId="533"/>
    <cellStyle name="40% - Accent6 10" xfId="534"/>
    <cellStyle name="40% - Accent6 10 2" xfId="535"/>
    <cellStyle name="40% - Accent6 10 2 2" xfId="536"/>
    <cellStyle name="40% - Accent6 10 3" xfId="537"/>
    <cellStyle name="40% - Accent6 11" xfId="538"/>
    <cellStyle name="40% - Accent6 11 2" xfId="539"/>
    <cellStyle name="40% - Accent6 12" xfId="540"/>
    <cellStyle name="40% - Accent6 13" xfId="541"/>
    <cellStyle name="40% - Accent6 14" xfId="542"/>
    <cellStyle name="40% - Accent6 15" xfId="543"/>
    <cellStyle name="40% - Accent6 16" xfId="544"/>
    <cellStyle name="40% - Accent6 17" xfId="545"/>
    <cellStyle name="40% - Accent6 2" xfId="546"/>
    <cellStyle name="40% - Accent6 2 2" xfId="547"/>
    <cellStyle name="40% - Accent6 2 2 2" xfId="548"/>
    <cellStyle name="40% - Accent6 2 2 2 2" xfId="549"/>
    <cellStyle name="40% - Accent6 2 2 3" xfId="550"/>
    <cellStyle name="40% - Accent6 2 3" xfId="551"/>
    <cellStyle name="40% - Accent6 2 3 2" xfId="552"/>
    <cellStyle name="40% - Accent6 2 4" xfId="553"/>
    <cellStyle name="40% - Accent6 3" xfId="554"/>
    <cellStyle name="40% - Accent6 3 2" xfId="555"/>
    <cellStyle name="40% - Accent6 3 2 2" xfId="556"/>
    <cellStyle name="40% - Accent6 3 3" xfId="557"/>
    <cellStyle name="40% - Accent6 4" xfId="558"/>
    <cellStyle name="40% - Accent6 4 2" xfId="559"/>
    <cellStyle name="40% - Accent6 4 2 2" xfId="560"/>
    <cellStyle name="40% - Accent6 4 3" xfId="561"/>
    <cellStyle name="40% - Accent6 5" xfId="562"/>
    <cellStyle name="40% - Accent6 5 2" xfId="563"/>
    <cellStyle name="40% - Accent6 5 2 2" xfId="564"/>
    <cellStyle name="40% - Accent6 5 3" xfId="565"/>
    <cellStyle name="40% - Accent6 6" xfId="566"/>
    <cellStyle name="40% - Accent6 6 2" xfId="567"/>
    <cellStyle name="40% - Accent6 6 2 2" xfId="568"/>
    <cellStyle name="40% - Accent6 6 3" xfId="569"/>
    <cellStyle name="40% - Accent6 7" xfId="570"/>
    <cellStyle name="40% - Accent6 7 2" xfId="571"/>
    <cellStyle name="40% - Accent6 7 2 2" xfId="572"/>
    <cellStyle name="40% - Accent6 7 3" xfId="573"/>
    <cellStyle name="40% - Accent6 8" xfId="574"/>
    <cellStyle name="40% - Accent6 8 2" xfId="575"/>
    <cellStyle name="40% - Accent6 8 2 2" xfId="576"/>
    <cellStyle name="40% - Accent6 8 3" xfId="577"/>
    <cellStyle name="40% - Accent6 9" xfId="578"/>
    <cellStyle name="40% - Accent6 9 2" xfId="579"/>
    <cellStyle name="40% - Accent6 9 2 2" xfId="580"/>
    <cellStyle name="40% - Accent6 9 3" xfId="581"/>
    <cellStyle name="60% - Accent1 2" xfId="680"/>
    <cellStyle name="60% - Accent1 2 2" xfId="681"/>
    <cellStyle name="60% - Accent1 3" xfId="682"/>
    <cellStyle name="60% - Accent2 2" xfId="683"/>
    <cellStyle name="60% - Accent2 2 2" xfId="684"/>
    <cellStyle name="60% - Accent2 3" xfId="685"/>
    <cellStyle name="60% - Accent3 2" xfId="686"/>
    <cellStyle name="60% - Accent3 2 2" xfId="687"/>
    <cellStyle name="60% - Accent3 3" xfId="688"/>
    <cellStyle name="60% - Accent4 2" xfId="689"/>
    <cellStyle name="60% - Accent4 2 2" xfId="690"/>
    <cellStyle name="60% - Accent4 3" xfId="691"/>
    <cellStyle name="60% - Accent5 2" xfId="692"/>
    <cellStyle name="60% - Accent5 2 2" xfId="693"/>
    <cellStyle name="60% - Accent5 3" xfId="694"/>
    <cellStyle name="60% - Accent6 2" xfId="695"/>
    <cellStyle name="60% - Accent6 2 2" xfId="696"/>
    <cellStyle name="60% - Accent6 3" xfId="697"/>
    <cellStyle name="Accent1 2" xfId="698"/>
    <cellStyle name="Accent1 2 2" xfId="699"/>
    <cellStyle name="Accent1 3" xfId="700"/>
    <cellStyle name="Accent2 2" xfId="701"/>
    <cellStyle name="Accent2 2 2" xfId="702"/>
    <cellStyle name="Accent2 3" xfId="703"/>
    <cellStyle name="Accent3 2" xfId="704"/>
    <cellStyle name="Accent3 2 2" xfId="705"/>
    <cellStyle name="Accent3 3" xfId="706"/>
    <cellStyle name="Accent4 2" xfId="707"/>
    <cellStyle name="Accent4 2 2" xfId="708"/>
    <cellStyle name="Accent4 3" xfId="709"/>
    <cellStyle name="Accent5 2" xfId="710"/>
    <cellStyle name="Accent5 2 2" xfId="711"/>
    <cellStyle name="Accent5 3" xfId="712"/>
    <cellStyle name="Accent6 2" xfId="713"/>
    <cellStyle name="Accent6 2 2" xfId="714"/>
    <cellStyle name="Accent6 3" xfId="715"/>
    <cellStyle name="Bad 2" xfId="716"/>
    <cellStyle name="Bad 2 2" xfId="717"/>
    <cellStyle name="Bad 3" xfId="718"/>
    <cellStyle name="Calculation 2" xfId="719"/>
    <cellStyle name="Calculation 2 2" xfId="720"/>
    <cellStyle name="Calculation 3" xfId="721"/>
    <cellStyle name="Check Cell 2" xfId="722"/>
    <cellStyle name="Check Cell 2 2" xfId="723"/>
    <cellStyle name="Check Cell 3" xfId="724"/>
    <cellStyle name="Comma [0] 2" xfId="725"/>
    <cellStyle name="Comma [0] 3" xfId="726"/>
    <cellStyle name="Comma [0] 3 2" xfId="727"/>
    <cellStyle name="Comma [0] 4" xfId="728"/>
    <cellStyle name="Comma [0] 4 2" xfId="729"/>
    <cellStyle name="Comma [0] 5" xfId="730"/>
    <cellStyle name="Comma [0] 5 2" xfId="731"/>
    <cellStyle name="Comma [0] 5 3" xfId="732"/>
    <cellStyle name="Comma [0] 5 4" xfId="733"/>
    <cellStyle name="Comma [0] 5 5" xfId="734"/>
    <cellStyle name="Comma [0] 6" xfId="735"/>
    <cellStyle name="Comma [0] 6 2" xfId="736"/>
    <cellStyle name="Comma [0] 7" xfId="737"/>
    <cellStyle name="Comma [0] 7 2" xfId="738"/>
    <cellStyle name="Comma [0] 7 2 2" xfId="739"/>
    <cellStyle name="Comma [0] 7 2 3" xfId="740"/>
    <cellStyle name="Comma [0] 7 3" xfId="741"/>
    <cellStyle name="Comma [0] 7 4" xfId="742"/>
    <cellStyle name="Comma [0] 8" xfId="743"/>
    <cellStyle name="Comma [0] 8 2" xfId="744"/>
    <cellStyle name="Comma [0] 8 3" xfId="745"/>
    <cellStyle name="Comma 10" xfId="746"/>
    <cellStyle name="Comma 100" xfId="747"/>
    <cellStyle name="Comma 100 2" xfId="748"/>
    <cellStyle name="Comma 101" xfId="749"/>
    <cellStyle name="Comma 102" xfId="750"/>
    <cellStyle name="Comma 103" xfId="751"/>
    <cellStyle name="Comma 104" xfId="752"/>
    <cellStyle name="Comma 11" xfId="753"/>
    <cellStyle name="Comma 11 2" xfId="754"/>
    <cellStyle name="Comma 12" xfId="755"/>
    <cellStyle name="Comma 13" xfId="756"/>
    <cellStyle name="Comma 14" xfId="757"/>
    <cellStyle name="Comma 15" xfId="758"/>
    <cellStyle name="Comma 16" xfId="759"/>
    <cellStyle name="Comma 17" xfId="760"/>
    <cellStyle name="Comma 18" xfId="761"/>
    <cellStyle name="Comma 19" xfId="762"/>
    <cellStyle name="Comma 2" xfId="582"/>
    <cellStyle name="Comma 2 2" xfId="763"/>
    <cellStyle name="Comma 2 2 2" xfId="764"/>
    <cellStyle name="Comma 2 3" xfId="765"/>
    <cellStyle name="Comma 2 4" xfId="766"/>
    <cellStyle name="Comma 2 5" xfId="767"/>
    <cellStyle name="Comma 20" xfId="768"/>
    <cellStyle name="Comma 21" xfId="769"/>
    <cellStyle name="Comma 22" xfId="770"/>
    <cellStyle name="Comma 23" xfId="771"/>
    <cellStyle name="Comma 24" xfId="772"/>
    <cellStyle name="Comma 25" xfId="773"/>
    <cellStyle name="Comma 25 2" xfId="774"/>
    <cellStyle name="Comma 26" xfId="775"/>
    <cellStyle name="Comma 26 2" xfId="776"/>
    <cellStyle name="Comma 27" xfId="777"/>
    <cellStyle name="Comma 27 2" xfId="778"/>
    <cellStyle name="Comma 28" xfId="779"/>
    <cellStyle name="Comma 28 2" xfId="780"/>
    <cellStyle name="Comma 29" xfId="781"/>
    <cellStyle name="Comma 3" xfId="583"/>
    <cellStyle name="Comma 3 2" xfId="782"/>
    <cellStyle name="Comma 3 3" xfId="783"/>
    <cellStyle name="Comma 30" xfId="784"/>
    <cellStyle name="Comma 31" xfId="785"/>
    <cellStyle name="Comma 32" xfId="786"/>
    <cellStyle name="Comma 32 2" xfId="787"/>
    <cellStyle name="Comma 32 3" xfId="788"/>
    <cellStyle name="Comma 33" xfId="789"/>
    <cellStyle name="Comma 33 2" xfId="790"/>
    <cellStyle name="Comma 33 3" xfId="791"/>
    <cellStyle name="Comma 34" xfId="792"/>
    <cellStyle name="Comma 34 2" xfId="793"/>
    <cellStyle name="Comma 34 3" xfId="794"/>
    <cellStyle name="Comma 34 4" xfId="795"/>
    <cellStyle name="Comma 34 5" xfId="796"/>
    <cellStyle name="Comma 35" xfId="797"/>
    <cellStyle name="Comma 35 2" xfId="798"/>
    <cellStyle name="Comma 36" xfId="799"/>
    <cellStyle name="Comma 36 2" xfId="800"/>
    <cellStyle name="Comma 37" xfId="801"/>
    <cellStyle name="Comma 38" xfId="802"/>
    <cellStyle name="Comma 39" xfId="803"/>
    <cellStyle name="Comma 4" xfId="804"/>
    <cellStyle name="Comma 40" xfId="805"/>
    <cellStyle name="Comma 41" xfId="806"/>
    <cellStyle name="Comma 42" xfId="807"/>
    <cellStyle name="Comma 42 2" xfId="808"/>
    <cellStyle name="Comma 42 3" xfId="809"/>
    <cellStyle name="Comma 43" xfId="810"/>
    <cellStyle name="Comma 43 2" xfId="811"/>
    <cellStyle name="Comma 43 3" xfId="812"/>
    <cellStyle name="Comma 44" xfId="813"/>
    <cellStyle name="Comma 44 2" xfId="814"/>
    <cellStyle name="Comma 44 3" xfId="815"/>
    <cellStyle name="Comma 44 4" xfId="816"/>
    <cellStyle name="Comma 45" xfId="817"/>
    <cellStyle name="Comma 45 2" xfId="818"/>
    <cellStyle name="Comma 45 3" xfId="819"/>
    <cellStyle name="Comma 45 4" xfId="820"/>
    <cellStyle name="Comma 46" xfId="821"/>
    <cellStyle name="Comma 46 2" xfId="822"/>
    <cellStyle name="Comma 46 3" xfId="823"/>
    <cellStyle name="Comma 46 4" xfId="824"/>
    <cellStyle name="Comma 47" xfId="825"/>
    <cellStyle name="Comma 47 2" xfId="826"/>
    <cellStyle name="Comma 47 3" xfId="827"/>
    <cellStyle name="Comma 47 4" xfId="828"/>
    <cellStyle name="Comma 48" xfId="829"/>
    <cellStyle name="Comma 48 2" xfId="830"/>
    <cellStyle name="Comma 48 3" xfId="831"/>
    <cellStyle name="Comma 48 4" xfId="832"/>
    <cellStyle name="Comma 49" xfId="833"/>
    <cellStyle name="Comma 49 2" xfId="834"/>
    <cellStyle name="Comma 49 3" xfId="835"/>
    <cellStyle name="Comma 49 4" xfId="836"/>
    <cellStyle name="Comma 5" xfId="837"/>
    <cellStyle name="Comma 50" xfId="838"/>
    <cellStyle name="Comma 50 2" xfId="839"/>
    <cellStyle name="Comma 50 3" xfId="840"/>
    <cellStyle name="Comma 50 4" xfId="841"/>
    <cellStyle name="Comma 51" xfId="842"/>
    <cellStyle name="Comma 51 2" xfId="843"/>
    <cellStyle name="Comma 51 3" xfId="844"/>
    <cellStyle name="Comma 51 4" xfId="845"/>
    <cellStyle name="Comma 52" xfId="846"/>
    <cellStyle name="Comma 52 2" xfId="847"/>
    <cellStyle name="Comma 52 3" xfId="848"/>
    <cellStyle name="Comma 52 4" xfId="849"/>
    <cellStyle name="Comma 53" xfId="850"/>
    <cellStyle name="Comma 53 2" xfId="851"/>
    <cellStyle name="Comma 53 3" xfId="852"/>
    <cellStyle name="Comma 53 4" xfId="853"/>
    <cellStyle name="Comma 54" xfId="854"/>
    <cellStyle name="Comma 54 2" xfId="855"/>
    <cellStyle name="Comma 54 3" xfId="856"/>
    <cellStyle name="Comma 54 4" xfId="857"/>
    <cellStyle name="Comma 55" xfId="858"/>
    <cellStyle name="Comma 55 2" xfId="859"/>
    <cellStyle name="Comma 55 3" xfId="860"/>
    <cellStyle name="Comma 55 4" xfId="861"/>
    <cellStyle name="Comma 56" xfId="862"/>
    <cellStyle name="Comma 56 2" xfId="863"/>
    <cellStyle name="Comma 56 3" xfId="864"/>
    <cellStyle name="Comma 56 4" xfId="865"/>
    <cellStyle name="Comma 57" xfId="866"/>
    <cellStyle name="Comma 57 2" xfId="867"/>
    <cellStyle name="Comma 57 3" xfId="868"/>
    <cellStyle name="Comma 57 4" xfId="869"/>
    <cellStyle name="Comma 58" xfId="870"/>
    <cellStyle name="Comma 58 2" xfId="871"/>
    <cellStyle name="Comma 58 3" xfId="872"/>
    <cellStyle name="Comma 58 4" xfId="873"/>
    <cellStyle name="Comma 59" xfId="874"/>
    <cellStyle name="Comma 59 2" xfId="875"/>
    <cellStyle name="Comma 59 3" xfId="876"/>
    <cellStyle name="Comma 59 4" xfId="877"/>
    <cellStyle name="Comma 6" xfId="878"/>
    <cellStyle name="Comma 60" xfId="879"/>
    <cellStyle name="Comma 60 2" xfId="880"/>
    <cellStyle name="Comma 60 3" xfId="881"/>
    <cellStyle name="Comma 60 4" xfId="882"/>
    <cellStyle name="Comma 61" xfId="883"/>
    <cellStyle name="Comma 61 2" xfId="884"/>
    <cellStyle name="Comma 61 3" xfId="885"/>
    <cellStyle name="Comma 61 4" xfId="886"/>
    <cellStyle name="Comma 62" xfId="887"/>
    <cellStyle name="Comma 62 2" xfId="888"/>
    <cellStyle name="Comma 62 3" xfId="889"/>
    <cellStyle name="Comma 62 4" xfId="890"/>
    <cellStyle name="Comma 63" xfId="891"/>
    <cellStyle name="Comma 63 2" xfId="892"/>
    <cellStyle name="Comma 63 3" xfId="893"/>
    <cellStyle name="Comma 63 4" xfId="894"/>
    <cellStyle name="Comma 64" xfId="895"/>
    <cellStyle name="Comma 64 2" xfId="896"/>
    <cellStyle name="Comma 64 3" xfId="897"/>
    <cellStyle name="Comma 64 4" xfId="898"/>
    <cellStyle name="Comma 65" xfId="899"/>
    <cellStyle name="Comma 65 2" xfId="900"/>
    <cellStyle name="Comma 65 3" xfId="901"/>
    <cellStyle name="Comma 65 4" xfId="902"/>
    <cellStyle name="Comma 66" xfId="903"/>
    <cellStyle name="Comma 66 2" xfId="904"/>
    <cellStyle name="Comma 66 2 2" xfId="905"/>
    <cellStyle name="Comma 66 2 3" xfId="906"/>
    <cellStyle name="Comma 66 3" xfId="907"/>
    <cellStyle name="Comma 66 4" xfId="908"/>
    <cellStyle name="Comma 66 5" xfId="909"/>
    <cellStyle name="Comma 67" xfId="910"/>
    <cellStyle name="Comma 67 2" xfId="911"/>
    <cellStyle name="Comma 67 2 2" xfId="912"/>
    <cellStyle name="Comma 67 2 3" xfId="913"/>
    <cellStyle name="Comma 67 3" xfId="914"/>
    <cellStyle name="Comma 67 4" xfId="915"/>
    <cellStyle name="Comma 67 5" xfId="916"/>
    <cellStyle name="Comma 68" xfId="917"/>
    <cellStyle name="Comma 68 2" xfId="918"/>
    <cellStyle name="Comma 69" xfId="919"/>
    <cellStyle name="Comma 69 2" xfId="920"/>
    <cellStyle name="Comma 7" xfId="921"/>
    <cellStyle name="Comma 70" xfId="922"/>
    <cellStyle name="Comma 70 2" xfId="923"/>
    <cellStyle name="Comma 71" xfId="924"/>
    <cellStyle name="Comma 71 2" xfId="925"/>
    <cellStyle name="Comma 72" xfId="926"/>
    <cellStyle name="Comma 72 2" xfId="927"/>
    <cellStyle name="Comma 73" xfId="928"/>
    <cellStyle name="Comma 73 2" xfId="929"/>
    <cellStyle name="Comma 74" xfId="930"/>
    <cellStyle name="Comma 74 2" xfId="931"/>
    <cellStyle name="Comma 75" xfId="932"/>
    <cellStyle name="Comma 75 2" xfId="933"/>
    <cellStyle name="Comma 75 3" xfId="934"/>
    <cellStyle name="Comma 76" xfId="935"/>
    <cellStyle name="Comma 76 2" xfId="936"/>
    <cellStyle name="Comma 76 3" xfId="937"/>
    <cellStyle name="Comma 77" xfId="938"/>
    <cellStyle name="Comma 78" xfId="939"/>
    <cellStyle name="Comma 79" xfId="940"/>
    <cellStyle name="Comma 79 2" xfId="941"/>
    <cellStyle name="Comma 79 3" xfId="942"/>
    <cellStyle name="Comma 8" xfId="943"/>
    <cellStyle name="Comma 80" xfId="944"/>
    <cellStyle name="Comma 80 2" xfId="945"/>
    <cellStyle name="Comma 80 3" xfId="946"/>
    <cellStyle name="Comma 81" xfId="947"/>
    <cellStyle name="Comma 81 2" xfId="948"/>
    <cellStyle name="Comma 81 3" xfId="949"/>
    <cellStyle name="Comma 82" xfId="950"/>
    <cellStyle name="Comma 82 2" xfId="951"/>
    <cellStyle name="Comma 82 3" xfId="952"/>
    <cellStyle name="Comma 83" xfId="953"/>
    <cellStyle name="Comma 83 2" xfId="954"/>
    <cellStyle name="Comma 83 3" xfId="955"/>
    <cellStyle name="Comma 84" xfId="956"/>
    <cellStyle name="Comma 84 2" xfId="957"/>
    <cellStyle name="Comma 84 3" xfId="958"/>
    <cellStyle name="Comma 85" xfId="959"/>
    <cellStyle name="Comma 85 2" xfId="960"/>
    <cellStyle name="Comma 85 3" xfId="961"/>
    <cellStyle name="Comma 86" xfId="962"/>
    <cellStyle name="Comma 86 2" xfId="963"/>
    <cellStyle name="Comma 86 3" xfId="964"/>
    <cellStyle name="Comma 87" xfId="965"/>
    <cellStyle name="Comma 87 2" xfId="966"/>
    <cellStyle name="Comma 87 3" xfId="967"/>
    <cellStyle name="Comma 88" xfId="968"/>
    <cellStyle name="Comma 88 2" xfId="969"/>
    <cellStyle name="Comma 88 3" xfId="970"/>
    <cellStyle name="Comma 88 3 2" xfId="971"/>
    <cellStyle name="Comma 89" xfId="972"/>
    <cellStyle name="Comma 89 2" xfId="973"/>
    <cellStyle name="Comma 89 3" xfId="974"/>
    <cellStyle name="Comma 89 3 2" xfId="975"/>
    <cellStyle name="Comma 9" xfId="976"/>
    <cellStyle name="Comma 90" xfId="977"/>
    <cellStyle name="Comma 90 2" xfId="978"/>
    <cellStyle name="Comma 90 3" xfId="979"/>
    <cellStyle name="Comma 90 3 2" xfId="980"/>
    <cellStyle name="Comma 91" xfId="981"/>
    <cellStyle name="Comma 91 2" xfId="982"/>
    <cellStyle name="Comma 91 3" xfId="983"/>
    <cellStyle name="Comma 91 3 2" xfId="984"/>
    <cellStyle name="Comma 92" xfId="985"/>
    <cellStyle name="Comma 93" xfId="986"/>
    <cellStyle name="Comma 94" xfId="987"/>
    <cellStyle name="Comma 94 2" xfId="988"/>
    <cellStyle name="Comma 95" xfId="989"/>
    <cellStyle name="Comma 95 2" xfId="990"/>
    <cellStyle name="Comma 95 3" xfId="991"/>
    <cellStyle name="Comma 96" xfId="992"/>
    <cellStyle name="Comma 97" xfId="993"/>
    <cellStyle name="Comma 98" xfId="994"/>
    <cellStyle name="Comma 99" xfId="995"/>
    <cellStyle name="Comma 99 2" xfId="996"/>
    <cellStyle name="Comma0" xfId="997"/>
    <cellStyle name="Comma0 2" xfId="998"/>
    <cellStyle name="Currency" xfId="1" builtinId="4"/>
    <cellStyle name="Currency [0] 10" xfId="999"/>
    <cellStyle name="Currency [0] 11" xfId="1000"/>
    <cellStyle name="Currency [0] 12" xfId="1001"/>
    <cellStyle name="Currency [0] 2" xfId="1002"/>
    <cellStyle name="Currency [0] 3" xfId="1003"/>
    <cellStyle name="Currency [0] 3 2" xfId="1004"/>
    <cellStyle name="Currency [0] 4" xfId="1005"/>
    <cellStyle name="Currency [0] 4 2" xfId="1006"/>
    <cellStyle name="Currency [0] 5" xfId="1007"/>
    <cellStyle name="Currency [0] 5 2" xfId="1008"/>
    <cellStyle name="Currency [0] 5 3" xfId="1009"/>
    <cellStyle name="Currency [0] 5 4" xfId="1010"/>
    <cellStyle name="Currency [0] 5 5" xfId="1011"/>
    <cellStyle name="Currency [0] 6" xfId="1012"/>
    <cellStyle name="Currency [0] 6 2" xfId="1013"/>
    <cellStyle name="Currency [0] 7" xfId="1014"/>
    <cellStyle name="Currency [0] 7 2" xfId="1015"/>
    <cellStyle name="Currency [0] 7 2 2" xfId="1016"/>
    <cellStyle name="Currency [0] 7 2 3" xfId="1017"/>
    <cellStyle name="Currency [0] 7 3" xfId="1018"/>
    <cellStyle name="Currency [0] 7 4" xfId="1019"/>
    <cellStyle name="Currency [0] 8" xfId="1020"/>
    <cellStyle name="Currency [0] 8 2" xfId="1021"/>
    <cellStyle name="Currency [0] 8 3" xfId="1022"/>
    <cellStyle name="Currency [0] 9" xfId="1023"/>
    <cellStyle name="Currency 10" xfId="1024"/>
    <cellStyle name="Currency 10 2" xfId="1025"/>
    <cellStyle name="Currency 11" xfId="1026"/>
    <cellStyle name="Currency 12" xfId="1027"/>
    <cellStyle name="Currency 13" xfId="1028"/>
    <cellStyle name="Currency 14" xfId="1029"/>
    <cellStyle name="Currency 15" xfId="1030"/>
    <cellStyle name="Currency 16" xfId="1031"/>
    <cellStyle name="Currency 17" xfId="1032"/>
    <cellStyle name="Currency 18" xfId="1033"/>
    <cellStyle name="Currency 19" xfId="1034"/>
    <cellStyle name="Currency 2" xfId="1035"/>
    <cellStyle name="Currency 20" xfId="1036"/>
    <cellStyle name="Currency 21" xfId="1037"/>
    <cellStyle name="Currency 22" xfId="1038"/>
    <cellStyle name="Currency 23" xfId="1039"/>
    <cellStyle name="Currency 24" xfId="1040"/>
    <cellStyle name="Currency 24 2" xfId="1041"/>
    <cellStyle name="Currency 25" xfId="1042"/>
    <cellStyle name="Currency 25 2" xfId="1043"/>
    <cellStyle name="Currency 26" xfId="1044"/>
    <cellStyle name="Currency 26 2" xfId="1045"/>
    <cellStyle name="Currency 27" xfId="1046"/>
    <cellStyle name="Currency 27 2" xfId="1047"/>
    <cellStyle name="Currency 27 3" xfId="1048"/>
    <cellStyle name="Currency 27 4" xfId="1049"/>
    <cellStyle name="Currency 28" xfId="1050"/>
    <cellStyle name="Currency 28 2" xfId="1051"/>
    <cellStyle name="Currency 28 3" xfId="1052"/>
    <cellStyle name="Currency 28 4" xfId="1053"/>
    <cellStyle name="Currency 29" xfId="1054"/>
    <cellStyle name="Currency 29 2" xfId="1055"/>
    <cellStyle name="Currency 29 3" xfId="1056"/>
    <cellStyle name="Currency 29 4" xfId="1057"/>
    <cellStyle name="Currency 3" xfId="1058"/>
    <cellStyle name="Currency 30" xfId="1059"/>
    <cellStyle name="Currency 30 2" xfId="1060"/>
    <cellStyle name="Currency 31" xfId="1061"/>
    <cellStyle name="Currency 32" xfId="1062"/>
    <cellStyle name="Currency 32 2" xfId="1063"/>
    <cellStyle name="Currency 33" xfId="1064"/>
    <cellStyle name="Currency 33 2" xfId="1065"/>
    <cellStyle name="Currency 34" xfId="1066"/>
    <cellStyle name="Currency 34 2" xfId="1067"/>
    <cellStyle name="Currency 35" xfId="1068"/>
    <cellStyle name="Currency 35 2" xfId="1069"/>
    <cellStyle name="Currency 36" xfId="1070"/>
    <cellStyle name="Currency 37" xfId="1071"/>
    <cellStyle name="Currency 37 2" xfId="1072"/>
    <cellStyle name="Currency 38" xfId="1073"/>
    <cellStyle name="Currency 38 2" xfId="1074"/>
    <cellStyle name="Currency 39" xfId="1075"/>
    <cellStyle name="Currency 4" xfId="1076"/>
    <cellStyle name="Currency 40" xfId="1077"/>
    <cellStyle name="Currency 40 2" xfId="1078"/>
    <cellStyle name="Currency 41" xfId="1079"/>
    <cellStyle name="Currency 41 2" xfId="1080"/>
    <cellStyle name="Currency 42" xfId="1081"/>
    <cellStyle name="Currency 42 2" xfId="1082"/>
    <cellStyle name="Currency 43" xfId="1083"/>
    <cellStyle name="Currency 43 2" xfId="1084"/>
    <cellStyle name="Currency 44" xfId="1085"/>
    <cellStyle name="Currency 44 2" xfId="1086"/>
    <cellStyle name="Currency 45" xfId="1087"/>
    <cellStyle name="Currency 45 2" xfId="1088"/>
    <cellStyle name="Currency 46" xfId="1089"/>
    <cellStyle name="Currency 46 2" xfId="1090"/>
    <cellStyle name="Currency 47" xfId="1091"/>
    <cellStyle name="Currency 47 2" xfId="1092"/>
    <cellStyle name="Currency 48" xfId="1093"/>
    <cellStyle name="Currency 48 2" xfId="1094"/>
    <cellStyle name="Currency 49" xfId="1095"/>
    <cellStyle name="Currency 49 2" xfId="1096"/>
    <cellStyle name="Currency 5" xfId="1097"/>
    <cellStyle name="Currency 50" xfId="1098"/>
    <cellStyle name="Currency 50 2" xfId="1099"/>
    <cellStyle name="Currency 51" xfId="1100"/>
    <cellStyle name="Currency 51 2" xfId="1101"/>
    <cellStyle name="Currency 52" xfId="1102"/>
    <cellStyle name="Currency 52 2" xfId="1103"/>
    <cellStyle name="Currency 53" xfId="1104"/>
    <cellStyle name="Currency 53 2" xfId="1105"/>
    <cellStyle name="Currency 53 2 2" xfId="1106"/>
    <cellStyle name="Currency 53 2 3" xfId="1107"/>
    <cellStyle name="Currency 53 3" xfId="1108"/>
    <cellStyle name="Currency 54" xfId="1109"/>
    <cellStyle name="Currency 54 2" xfId="1110"/>
    <cellStyle name="Currency 54 2 2" xfId="1111"/>
    <cellStyle name="Currency 54 2 3" xfId="1112"/>
    <cellStyle name="Currency 54 3" xfId="1113"/>
    <cellStyle name="Currency 55" xfId="1114"/>
    <cellStyle name="Currency 56" xfId="1115"/>
    <cellStyle name="Currency 57" xfId="1116"/>
    <cellStyle name="Currency 58" xfId="1117"/>
    <cellStyle name="Currency 59" xfId="1118"/>
    <cellStyle name="Currency 6" xfId="1119"/>
    <cellStyle name="Currency 60" xfId="1120"/>
    <cellStyle name="Currency 61" xfId="1121"/>
    <cellStyle name="Currency 62" xfId="1122"/>
    <cellStyle name="Currency 63" xfId="1123"/>
    <cellStyle name="Currency 64" xfId="1124"/>
    <cellStyle name="Currency 64 2" xfId="1125"/>
    <cellStyle name="Currency 64 3" xfId="1126"/>
    <cellStyle name="Currency 65" xfId="1127"/>
    <cellStyle name="Currency 65 2" xfId="1128"/>
    <cellStyle name="Currency 65 3" xfId="1129"/>
    <cellStyle name="Currency 66" xfId="1130"/>
    <cellStyle name="Currency 67" xfId="1131"/>
    <cellStyle name="Currency 68" xfId="1132"/>
    <cellStyle name="Currency 68 2" xfId="1133"/>
    <cellStyle name="Currency 68 3" xfId="1134"/>
    <cellStyle name="Currency 69" xfId="1135"/>
    <cellStyle name="Currency 69 2" xfId="1136"/>
    <cellStyle name="Currency 69 3" xfId="1137"/>
    <cellStyle name="Currency 7" xfId="1138"/>
    <cellStyle name="Currency 70" xfId="1139"/>
    <cellStyle name="Currency 70 2" xfId="1140"/>
    <cellStyle name="Currency 70 3" xfId="1141"/>
    <cellStyle name="Currency 71" xfId="1142"/>
    <cellStyle name="Currency 71 2" xfId="1143"/>
    <cellStyle name="Currency 71 3" xfId="1144"/>
    <cellStyle name="Currency 72" xfId="1145"/>
    <cellStyle name="Currency 72 2" xfId="1146"/>
    <cellStyle name="Currency 72 3" xfId="1147"/>
    <cellStyle name="Currency 73" xfId="1148"/>
    <cellStyle name="Currency 73 2" xfId="1149"/>
    <cellStyle name="Currency 73 3" xfId="1150"/>
    <cellStyle name="Currency 74" xfId="1151"/>
    <cellStyle name="Currency 74 2" xfId="1152"/>
    <cellStyle name="Currency 74 3" xfId="1153"/>
    <cellStyle name="Currency 75" xfId="1154"/>
    <cellStyle name="Currency 75 2" xfId="1155"/>
    <cellStyle name="Currency 75 3" xfId="1156"/>
    <cellStyle name="Currency 76" xfId="1157"/>
    <cellStyle name="Currency 76 2" xfId="1158"/>
    <cellStyle name="Currency 76 3" xfId="1159"/>
    <cellStyle name="Currency 77" xfId="1160"/>
    <cellStyle name="Currency 77 2" xfId="1161"/>
    <cellStyle name="Currency 77 3" xfId="1162"/>
    <cellStyle name="Currency 77 3 2" xfId="1163"/>
    <cellStyle name="Currency 78" xfId="1164"/>
    <cellStyle name="Currency 78 2" xfId="1165"/>
    <cellStyle name="Currency 78 3" xfId="1166"/>
    <cellStyle name="Currency 78 3 2" xfId="1167"/>
    <cellStyle name="Currency 79" xfId="1168"/>
    <cellStyle name="Currency 79 2" xfId="1169"/>
    <cellStyle name="Currency 79 3" xfId="1170"/>
    <cellStyle name="Currency 79 3 2" xfId="1171"/>
    <cellStyle name="Currency 8" xfId="1172"/>
    <cellStyle name="Currency 80" xfId="1173"/>
    <cellStyle name="Currency 80 2" xfId="1174"/>
    <cellStyle name="Currency 80 3" xfId="1175"/>
    <cellStyle name="Currency 80 3 2" xfId="1176"/>
    <cellStyle name="Currency 81" xfId="1177"/>
    <cellStyle name="Currency 82" xfId="1178"/>
    <cellStyle name="Currency 83" xfId="1179"/>
    <cellStyle name="Currency 83 2" xfId="1180"/>
    <cellStyle name="Currency 84" xfId="1181"/>
    <cellStyle name="Currency 84 2" xfId="1182"/>
    <cellStyle name="Currency 84 3" xfId="1183"/>
    <cellStyle name="Currency 85" xfId="1184"/>
    <cellStyle name="Currency 86" xfId="1185"/>
    <cellStyle name="Currency 87" xfId="1186"/>
    <cellStyle name="Currency 88" xfId="1187"/>
    <cellStyle name="Currency 89" xfId="1188"/>
    <cellStyle name="Currency 9" xfId="1189"/>
    <cellStyle name="Currency 90" xfId="1190"/>
    <cellStyle name="Currency 91" xfId="1191"/>
    <cellStyle name="Currency 92" xfId="1192"/>
    <cellStyle name="Currency 93" xfId="1193"/>
    <cellStyle name="Currency0" xfId="1194"/>
    <cellStyle name="Currency0 2" xfId="1195"/>
    <cellStyle name="Date" xfId="1196"/>
    <cellStyle name="Date 2" xfId="1197"/>
    <cellStyle name="ds" xfId="1198"/>
    <cellStyle name="Explanatory Text 2" xfId="1199"/>
    <cellStyle name="Explanatory Text 2 2" xfId="1200"/>
    <cellStyle name="Explanatory Text 3" xfId="1201"/>
    <cellStyle name="F3" xfId="1202"/>
    <cellStyle name="F4" xfId="1203"/>
    <cellStyle name="F5" xfId="1204"/>
    <cellStyle name="Fixed" xfId="1205"/>
    <cellStyle name="Fixed 2" xfId="1206"/>
    <cellStyle name="Good 2" xfId="1207"/>
    <cellStyle name="Good 2 2" xfId="1208"/>
    <cellStyle name="Good 3" xfId="1209"/>
    <cellStyle name="Heading 1 2" xfId="1210"/>
    <cellStyle name="Heading 1 2 2" xfId="1211"/>
    <cellStyle name="Heading 1 3" xfId="1212"/>
    <cellStyle name="Heading 2 2" xfId="1213"/>
    <cellStyle name="Heading 2 2 2" xfId="1214"/>
    <cellStyle name="Heading 2 2 3" xfId="1215"/>
    <cellStyle name="Heading 2 3" xfId="1216"/>
    <cellStyle name="Heading 3 2" xfId="1217"/>
    <cellStyle name="Heading 3 2 2" xfId="1218"/>
    <cellStyle name="Heading 3 3" xfId="1219"/>
    <cellStyle name="Heading 4 2" xfId="1220"/>
    <cellStyle name="Heading 4 2 2" xfId="1221"/>
    <cellStyle name="Heading 4 3" xfId="1222"/>
    <cellStyle name="Hyperlink 2" xfId="1223"/>
    <cellStyle name="Hyperlink 3" xfId="1224"/>
    <cellStyle name="Input 2" xfId="1225"/>
    <cellStyle name="Input 2 2" xfId="1226"/>
    <cellStyle name="Input 3" xfId="1227"/>
    <cellStyle name="Linked Cell 2" xfId="1228"/>
    <cellStyle name="Linked Cell 2 2" xfId="1229"/>
    <cellStyle name="Linked Cell 3" xfId="1230"/>
    <cellStyle name="Neutral 2" xfId="1231"/>
    <cellStyle name="Neutral 2 2" xfId="1232"/>
    <cellStyle name="Neutral 3" xfId="1233"/>
    <cellStyle name="Normal" xfId="0" builtinId="0"/>
    <cellStyle name="Normal 10" xfId="584"/>
    <cellStyle name="Normal 11" xfId="585"/>
    <cellStyle name="Normal 11 2" xfId="586"/>
    <cellStyle name="Normal 12" xfId="587"/>
    <cellStyle name="Normal 13" xfId="588"/>
    <cellStyle name="Normal 14" xfId="589"/>
    <cellStyle name="Normal 15" xfId="590"/>
    <cellStyle name="Normal 16" xfId="591"/>
    <cellStyle name="Normal 17" xfId="592"/>
    <cellStyle name="Normal 18" xfId="593"/>
    <cellStyle name="Normal 2" xfId="4"/>
    <cellStyle name="Normal 2 2" xfId="594"/>
    <cellStyle name="Normal 2 2 2" xfId="595"/>
    <cellStyle name="Normal 2 2 3" xfId="1234"/>
    <cellStyle name="Normal 2 3" xfId="596"/>
    <cellStyle name="Normal 2 3 2" xfId="1235"/>
    <cellStyle name="Normal 3" xfId="597"/>
    <cellStyle name="Normal 3 2" xfId="598"/>
    <cellStyle name="Normal 3 2 2" xfId="3"/>
    <cellStyle name="Normal 3 3" xfId="599"/>
    <cellStyle name="Normal 4" xfId="600"/>
    <cellStyle name="Normal 4 2" xfId="601"/>
    <cellStyle name="Normal 4 2 2" xfId="602"/>
    <cellStyle name="Normal 4 3" xfId="603"/>
    <cellStyle name="Normal 5" xfId="604"/>
    <cellStyle name="Normal 5 2" xfId="605"/>
    <cellStyle name="Normal 5 2 2" xfId="606"/>
    <cellStyle name="Normal 5 3" xfId="607"/>
    <cellStyle name="Normal 6" xfId="608"/>
    <cellStyle name="Normal 6 2" xfId="609"/>
    <cellStyle name="Normal 6 2 2" xfId="610"/>
    <cellStyle name="Normal 6 3" xfId="611"/>
    <cellStyle name="Normal 7" xfId="612"/>
    <cellStyle name="Normal 7 2" xfId="613"/>
    <cellStyle name="Normal 7 3" xfId="614"/>
    <cellStyle name="Normal 7 3 2" xfId="615"/>
    <cellStyle name="Normal 7 4" xfId="616"/>
    <cellStyle name="Normal 8" xfId="617"/>
    <cellStyle name="Normal 8 2" xfId="618"/>
    <cellStyle name="Normal 8 2 2" xfId="619"/>
    <cellStyle name="Normal 8 3" xfId="620"/>
    <cellStyle name="Normal 9" xfId="621"/>
    <cellStyle name="Normal 9 2" xfId="622"/>
    <cellStyle name="Normal 9 2 2" xfId="623"/>
    <cellStyle name="Normal 9 3" xfId="624"/>
    <cellStyle name="Note 10" xfId="625"/>
    <cellStyle name="Note 10 2" xfId="626"/>
    <cellStyle name="Note 10 2 2" xfId="627"/>
    <cellStyle name="Note 10 3" xfId="628"/>
    <cellStyle name="Note 11" xfId="629"/>
    <cellStyle name="Note 11 2" xfId="630"/>
    <cellStyle name="Note 12" xfId="631"/>
    <cellStyle name="Note 13" xfId="632"/>
    <cellStyle name="Note 14" xfId="633"/>
    <cellStyle name="Note 15" xfId="634"/>
    <cellStyle name="Note 16" xfId="635"/>
    <cellStyle name="Note 17" xfId="636"/>
    <cellStyle name="Note 2" xfId="637"/>
    <cellStyle name="Note 2 2" xfId="638"/>
    <cellStyle name="Note 2 2 2" xfId="639"/>
    <cellStyle name="Note 2 2 2 2" xfId="640"/>
    <cellStyle name="Note 2 2 3" xfId="641"/>
    <cellStyle name="Note 2 3" xfId="642"/>
    <cellStyle name="Note 2 3 2" xfId="643"/>
    <cellStyle name="Note 2 4" xfId="644"/>
    <cellStyle name="Note 3" xfId="645"/>
    <cellStyle name="Note 3 2" xfId="646"/>
    <cellStyle name="Note 3 2 2" xfId="647"/>
    <cellStyle name="Note 3 3" xfId="648"/>
    <cellStyle name="Note 4" xfId="649"/>
    <cellStyle name="Note 4 2" xfId="650"/>
    <cellStyle name="Note 4 2 2" xfId="651"/>
    <cellStyle name="Note 4 3" xfId="652"/>
    <cellStyle name="Note 5" xfId="653"/>
    <cellStyle name="Note 5 2" xfId="654"/>
    <cellStyle name="Note 5 2 2" xfId="655"/>
    <cellStyle name="Note 5 3" xfId="656"/>
    <cellStyle name="Note 6" xfId="657"/>
    <cellStyle name="Note 6 2" xfId="658"/>
    <cellStyle name="Note 6 2 2" xfId="659"/>
    <cellStyle name="Note 6 3" xfId="660"/>
    <cellStyle name="Note 7" xfId="661"/>
    <cellStyle name="Note 7 2" xfId="662"/>
    <cellStyle name="Note 7 2 2" xfId="663"/>
    <cellStyle name="Note 7 3" xfId="664"/>
    <cellStyle name="Note 8" xfId="665"/>
    <cellStyle name="Note 8 2" xfId="666"/>
    <cellStyle name="Note 8 2 2" xfId="667"/>
    <cellStyle name="Note 8 3" xfId="668"/>
    <cellStyle name="Note 9" xfId="669"/>
    <cellStyle name="Note 9 2" xfId="670"/>
    <cellStyle name="Note 9 2 2" xfId="671"/>
    <cellStyle name="Note 9 3" xfId="672"/>
    <cellStyle name="NUM" xfId="1236"/>
    <cellStyle name="NUM 2" xfId="1237"/>
    <cellStyle name="Output 2" xfId="1238"/>
    <cellStyle name="Output 2 2" xfId="1239"/>
    <cellStyle name="Output 3" xfId="1240"/>
    <cellStyle name="Percent" xfId="2" builtinId="5"/>
    <cellStyle name="Percent 10" xfId="1241"/>
    <cellStyle name="Percent 11" xfId="1242"/>
    <cellStyle name="Percent 12" xfId="1243"/>
    <cellStyle name="Percent 13" xfId="1244"/>
    <cellStyle name="Percent 2" xfId="5"/>
    <cellStyle name="Percent 2 2" xfId="673"/>
    <cellStyle name="Percent 2 2 2" xfId="674"/>
    <cellStyle name="Percent 2 3" xfId="675"/>
    <cellStyle name="Percent 2 4" xfId="1245"/>
    <cellStyle name="Percent 3" xfId="676"/>
    <cellStyle name="Percent 3 2" xfId="1246"/>
    <cellStyle name="Percent 3 2 2" xfId="1247"/>
    <cellStyle name="Percent 3 3" xfId="1248"/>
    <cellStyle name="Percent 3 4" xfId="1249"/>
    <cellStyle name="Percent 3 5" xfId="1250"/>
    <cellStyle name="Percent 4" xfId="677"/>
    <cellStyle name="Percent 4 2" xfId="1251"/>
    <cellStyle name="Percent 5" xfId="1252"/>
    <cellStyle name="Percent 5 2" xfId="1253"/>
    <cellStyle name="Percent 5 3" xfId="1254"/>
    <cellStyle name="Percent 5 4" xfId="1255"/>
    <cellStyle name="Percent 5 5" xfId="1256"/>
    <cellStyle name="Percent 6" xfId="1257"/>
    <cellStyle name="Percent 6 2" xfId="1258"/>
    <cellStyle name="Percent 6 3" xfId="1259"/>
    <cellStyle name="Percent 6 4" xfId="1260"/>
    <cellStyle name="Percent 7" xfId="1261"/>
    <cellStyle name="Percent 7 2" xfId="1262"/>
    <cellStyle name="Percent 7 2 2" xfId="1263"/>
    <cellStyle name="Percent 7 2 3" xfId="1264"/>
    <cellStyle name="Percent 7 3" xfId="1265"/>
    <cellStyle name="Percent 7 4" xfId="1266"/>
    <cellStyle name="Percent 8" xfId="1267"/>
    <cellStyle name="Percent 8 2" xfId="1268"/>
    <cellStyle name="Percent 8 3" xfId="1269"/>
    <cellStyle name="Percent 9" xfId="1270"/>
    <cellStyle name="Percent 9 2" xfId="1271"/>
    <cellStyle name="Percent 9 3" xfId="1272"/>
    <cellStyle name="Title 2" xfId="678"/>
    <cellStyle name="Title 2 2" xfId="1273"/>
    <cellStyle name="Title 3" xfId="679"/>
    <cellStyle name="Total 2" xfId="1274"/>
    <cellStyle name="Total 2 2" xfId="1275"/>
    <cellStyle name="Total 2 3" xfId="1276"/>
    <cellStyle name="Total 3" xfId="1277"/>
    <cellStyle name="Warning Text 2" xfId="1278"/>
    <cellStyle name="Warning Text 2 2" xfId="1279"/>
    <cellStyle name="Warning Text 3" xfId="12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Quality\MHAC\New%20MHAC%20Methodology\CY2013\Tables\MHAC%20Scaling%20Options_v14%20MH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83555\SHARED%20Files\Waiver%20Modeling\Workgroups\Performance%20Measurement\Meeting%20Materials\Decmber%2019\MHAC%20Scaling%20Modeling%20121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C5">
            <v>-0.04</v>
          </cell>
          <cell r="D5">
            <v>-0.01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4 Scores Scaling Modeling"/>
      <sheetName val="7.Final Scores Performance"/>
      <sheetName val="3.Percent At-Risk Scaling"/>
      <sheetName val="OLD FY14 Scores and scaling"/>
    </sheetNames>
    <sheetDataSet>
      <sheetData sheetId="0">
        <row r="2">
          <cell r="A2" t="str">
            <v>HOSPITAL ID</v>
          </cell>
          <cell r="B2" t="str">
            <v>HOSPITAL NAME</v>
          </cell>
          <cell r="C2" t="str">
            <v>Estimated Inpatient Revenue (FY15*2.6%)</v>
          </cell>
          <cell r="D2" t="str">
            <v>Base Year Score</v>
          </cell>
          <cell r="E2" t="str">
            <v xml:space="preserve">Final Score Jan-Sept </v>
          </cell>
          <cell r="F2" t="str">
            <v>% Scaling Adjustment</v>
          </cell>
        </row>
        <row r="3">
          <cell r="A3">
            <v>210062</v>
          </cell>
          <cell r="B3" t="str">
            <v>SOUTHERN MARYLAND</v>
          </cell>
          <cell r="C3">
            <v>163208213.46317798</v>
          </cell>
          <cell r="D3">
            <v>0.28999999999999998</v>
          </cell>
          <cell r="E3">
            <v>0.39947643979057595</v>
          </cell>
          <cell r="F3">
            <v>-2.0689655172413737E-3</v>
          </cell>
          <cell r="G3">
            <v>-337672.16578588454</v>
          </cell>
          <cell r="H3">
            <v>-337672.16578588454</v>
          </cell>
          <cell r="I3">
            <v>-2.0689655172413737E-3</v>
          </cell>
        </row>
        <row r="4">
          <cell r="A4">
            <v>210016</v>
          </cell>
          <cell r="B4" t="str">
            <v>WASHINGTON ADVENTIST</v>
          </cell>
          <cell r="C4">
            <v>161698669.47905135</v>
          </cell>
          <cell r="D4">
            <v>0.42</v>
          </cell>
          <cell r="E4">
            <v>0.43882978723404253</v>
          </cell>
          <cell r="F4">
            <v>-6.8965517241378546E-4</v>
          </cell>
          <cell r="G4">
            <v>-111516.32377865487</v>
          </cell>
          <cell r="H4">
            <v>-111516.32377865487</v>
          </cell>
          <cell r="I4">
            <v>-6.8965517241378546E-4</v>
          </cell>
        </row>
        <row r="5">
          <cell r="A5">
            <v>210051</v>
          </cell>
          <cell r="B5" t="str">
            <v>DOCTORS COMMUNITY</v>
          </cell>
          <cell r="C5">
            <v>136225390.68992713</v>
          </cell>
          <cell r="D5">
            <v>0.33</v>
          </cell>
          <cell r="E5">
            <v>0.45771428571428568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210023</v>
          </cell>
          <cell r="B6" t="str">
            <v>ANNE ARUNDEL</v>
          </cell>
          <cell r="C6">
            <v>310117074.81392145</v>
          </cell>
          <cell r="D6">
            <v>0.37</v>
          </cell>
          <cell r="E6">
            <v>0.45837563451776653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210022</v>
          </cell>
          <cell r="B7" t="str">
            <v>SUBURBAN</v>
          </cell>
          <cell r="C7">
            <v>181410188.33315492</v>
          </cell>
          <cell r="D7">
            <v>0.17</v>
          </cell>
          <cell r="E7">
            <v>0.45966850828729283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210033</v>
          </cell>
          <cell r="B8" t="str">
            <v>CARROLL COUNTY</v>
          </cell>
          <cell r="C8">
            <v>138209278.26224214</v>
          </cell>
          <cell r="D8">
            <v>0.4</v>
          </cell>
          <cell r="E8">
            <v>0.47591623036649217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210048</v>
          </cell>
          <cell r="B9" t="str">
            <v>HOWARD COUNTY</v>
          </cell>
          <cell r="C9">
            <v>167386496.75761572</v>
          </cell>
          <cell r="D9">
            <v>0.22</v>
          </cell>
          <cell r="E9">
            <v>0.47958115183246069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210034</v>
          </cell>
          <cell r="B10" t="str">
            <v>HARBOR</v>
          </cell>
          <cell r="C10">
            <v>124002219.66514386</v>
          </cell>
          <cell r="D10">
            <v>0.45</v>
          </cell>
          <cell r="E10">
            <v>0.48241758241758242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210044</v>
          </cell>
          <cell r="B11" t="str">
            <v>G.B.M.C.</v>
          </cell>
          <cell r="C11">
            <v>201533345.32362995</v>
          </cell>
          <cell r="D11">
            <v>0.26</v>
          </cell>
          <cell r="E11">
            <v>0.48717948717948717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210055</v>
          </cell>
          <cell r="B12" t="str">
            <v>LAUREL REGIONAL</v>
          </cell>
          <cell r="C12">
            <v>77501975.342135206</v>
          </cell>
          <cell r="D12">
            <v>0.47</v>
          </cell>
          <cell r="E12">
            <v>0.51381578947368423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210043</v>
          </cell>
          <cell r="B13" t="str">
            <v>BALTIMORE WASHINGTON MEDICAL CENTER</v>
          </cell>
          <cell r="C13">
            <v>223155125.99975017</v>
          </cell>
          <cell r="D13">
            <v>0.28999999999999998</v>
          </cell>
          <cell r="E13">
            <v>0.52030456852791873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>
            <v>210005</v>
          </cell>
          <cell r="B14" t="str">
            <v>FREDERICK MEMORIAL</v>
          </cell>
          <cell r="C14">
            <v>189480762.70820984</v>
          </cell>
          <cell r="D14">
            <v>0.4</v>
          </cell>
          <cell r="E14">
            <v>0.52176165803108798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>
            <v>210004</v>
          </cell>
          <cell r="B15" t="str">
            <v>HOLY CROSS</v>
          </cell>
          <cell r="C15">
            <v>319596342.21781081</v>
          </cell>
          <cell r="D15">
            <v>0.28999999999999998</v>
          </cell>
          <cell r="E15">
            <v>0.52487309644670055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210049</v>
          </cell>
          <cell r="B16" t="str">
            <v>UPPER CHESAPEAKE HEALTH</v>
          </cell>
          <cell r="C16">
            <v>148917095.66517001</v>
          </cell>
          <cell r="D16">
            <v>0.36</v>
          </cell>
          <cell r="E16">
            <v>0.53455497382198958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>
            <v>210057</v>
          </cell>
          <cell r="B17" t="str">
            <v>SHADY GROVE</v>
          </cell>
          <cell r="C17">
            <v>228731774.96088892</v>
          </cell>
          <cell r="D17">
            <v>0.51</v>
          </cell>
          <cell r="E17">
            <v>0.53769633507853409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210017</v>
          </cell>
          <cell r="B18" t="str">
            <v>GARRETT COUNTY</v>
          </cell>
          <cell r="C18">
            <v>18724073.644907132</v>
          </cell>
          <cell r="D18">
            <v>0.69</v>
          </cell>
          <cell r="E18">
            <v>0.53861386138613865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>
            <v>210018</v>
          </cell>
          <cell r="B19" t="str">
            <v>MONTGOMERY GENERAL</v>
          </cell>
          <cell r="C19">
            <v>87652208.15841648</v>
          </cell>
          <cell r="D19">
            <v>0.39</v>
          </cell>
          <cell r="E19">
            <v>0.53988095238095235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>
            <v>210024</v>
          </cell>
          <cell r="B20" t="str">
            <v>UNION MEMORIAL</v>
          </cell>
          <cell r="C20">
            <v>242505500.48554313</v>
          </cell>
          <cell r="D20">
            <v>0.26</v>
          </cell>
          <cell r="E20">
            <v>0.54475138121546962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210015</v>
          </cell>
          <cell r="B21" t="str">
            <v>FRANKLIN SQUARE</v>
          </cell>
          <cell r="C21">
            <v>285691170.35922825</v>
          </cell>
          <cell r="D21">
            <v>0.39</v>
          </cell>
          <cell r="E21">
            <v>0.54568527918781728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210010</v>
          </cell>
          <cell r="B22" t="str">
            <v>DORCHESTER</v>
          </cell>
          <cell r="C22">
            <v>25127934.983499374</v>
          </cell>
          <cell r="D22">
            <v>0.45</v>
          </cell>
          <cell r="E22">
            <v>0.54631578947368431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210006</v>
          </cell>
          <cell r="B23" t="str">
            <v>HARFORD</v>
          </cell>
          <cell r="C23">
            <v>47089618.293410309</v>
          </cell>
          <cell r="D23">
            <v>0.37</v>
          </cell>
          <cell r="E23">
            <v>0.56031746031746033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210002</v>
          </cell>
          <cell r="B24" t="str">
            <v>UNIVERSITY OF MARYLAND</v>
          </cell>
          <cell r="C24">
            <v>863843448.60398436</v>
          </cell>
          <cell r="D24">
            <v>0.3</v>
          </cell>
          <cell r="E24">
            <v>0.56482412060301512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210027</v>
          </cell>
          <cell r="B25" t="str">
            <v>WESTERN MARYLAND HEALTH SYSTEM</v>
          </cell>
          <cell r="C25">
            <v>184484265.97300443</v>
          </cell>
          <cell r="D25">
            <v>0.35</v>
          </cell>
          <cell r="E25">
            <v>0.58244680851063835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210056</v>
          </cell>
          <cell r="B26" t="str">
            <v>GOOD SAMARITAN</v>
          </cell>
          <cell r="C26">
            <v>180861011.49427712</v>
          </cell>
          <cell r="D26">
            <v>0.56999999999999995</v>
          </cell>
          <cell r="E26">
            <v>0.58488372093023255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210008</v>
          </cell>
          <cell r="B27" t="str">
            <v>MERCY</v>
          </cell>
          <cell r="C27">
            <v>233163593.66479388</v>
          </cell>
          <cell r="D27">
            <v>0.34</v>
          </cell>
          <cell r="E27">
            <v>0.59430051813471496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210038</v>
          </cell>
          <cell r="B28" t="str">
            <v>UMMC MIDTOWN</v>
          </cell>
          <cell r="C28">
            <v>133787810.98689511</v>
          </cell>
          <cell r="D28">
            <v>0.44</v>
          </cell>
          <cell r="E28">
            <v>0.60394736842105257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210003</v>
          </cell>
          <cell r="B29" t="str">
            <v>PRINCE GEORGE</v>
          </cell>
          <cell r="C29">
            <v>177243165.22063905</v>
          </cell>
          <cell r="D29">
            <v>0.45</v>
          </cell>
          <cell r="E29">
            <v>0.60607734806629832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210011</v>
          </cell>
          <cell r="B30" t="str">
            <v>ST. AGNES</v>
          </cell>
          <cell r="C30">
            <v>239121555.83864471</v>
          </cell>
          <cell r="D30">
            <v>0.38</v>
          </cell>
          <cell r="E30">
            <v>0.6142131979695431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210009</v>
          </cell>
          <cell r="B31" t="str">
            <v>JOHNS HOPKINS</v>
          </cell>
          <cell r="C31">
            <v>1292515919.3162181</v>
          </cell>
          <cell r="D31">
            <v>0.18</v>
          </cell>
          <cell r="E31">
            <v>0.61859296482412063</v>
          </cell>
          <cell r="F31">
            <v>5.2631578947370285E-4</v>
          </cell>
          <cell r="G31">
            <v>680271.53648224415</v>
          </cell>
          <cell r="H31">
            <v>32270.94437245134</v>
          </cell>
          <cell r="I31">
            <v>2.4967541126707123E-5</v>
          </cell>
        </row>
        <row r="32">
          <cell r="A32">
            <v>210019</v>
          </cell>
          <cell r="B32" t="str">
            <v>PENINSULA REGIONAL</v>
          </cell>
          <cell r="C32">
            <v>233728496.38738936</v>
          </cell>
          <cell r="D32">
            <v>0.26</v>
          </cell>
          <cell r="E32">
            <v>0.62791878172588833</v>
          </cell>
          <cell r="F32">
            <v>1.0526315789473866E-3</v>
          </cell>
          <cell r="G32">
            <v>246029.9961972562</v>
          </cell>
          <cell r="H32">
            <v>11671.251692070909</v>
          </cell>
          <cell r="I32">
            <v>4.9935082253413338E-5</v>
          </cell>
        </row>
        <row r="33">
          <cell r="A33">
            <v>210032</v>
          </cell>
          <cell r="B33" t="str">
            <v>UNION HOSPITAL  OF CECIL COUNT</v>
          </cell>
          <cell r="C33">
            <v>67852188.547545061</v>
          </cell>
          <cell r="D33">
            <v>0.34</v>
          </cell>
          <cell r="E33">
            <v>0.64779874213836475</v>
          </cell>
          <cell r="F33">
            <v>2.1052631578947559E-3</v>
          </cell>
          <cell r="G33">
            <v>142846.7127316751</v>
          </cell>
          <cell r="H33">
            <v>6776.4092323914901</v>
          </cell>
          <cell r="I33">
            <v>9.987016450682585E-5</v>
          </cell>
        </row>
        <row r="34">
          <cell r="A34">
            <v>210012</v>
          </cell>
          <cell r="B34" t="str">
            <v>SINAI</v>
          </cell>
          <cell r="C34">
            <v>429154678.73181057</v>
          </cell>
          <cell r="D34">
            <v>0.26</v>
          </cell>
          <cell r="E34">
            <v>0.66984924623115583</v>
          </cell>
          <cell r="F34">
            <v>3.1578947368421251E-3</v>
          </cell>
          <cell r="G34">
            <v>1355225.3012583577</v>
          </cell>
          <cell r="H34">
            <v>64289.622545729704</v>
          </cell>
          <cell r="I34">
            <v>1.4980524676023836E-4</v>
          </cell>
        </row>
        <row r="35">
          <cell r="A35">
            <v>210001</v>
          </cell>
          <cell r="B35" t="str">
            <v>MERITUS</v>
          </cell>
          <cell r="C35">
            <v>187434496.6631088</v>
          </cell>
          <cell r="D35">
            <v>0.26</v>
          </cell>
          <cell r="E35">
            <v>0.67172774869109952</v>
          </cell>
          <cell r="F35">
            <v>3.1578947368421251E-3</v>
          </cell>
          <cell r="G35">
            <v>591898.41051508416</v>
          </cell>
          <cell r="H35">
            <v>28078.671023998089</v>
          </cell>
          <cell r="I35">
            <v>1.4980524676023836E-4</v>
          </cell>
        </row>
        <row r="36">
          <cell r="A36">
            <v>210037</v>
          </cell>
          <cell r="B36" t="str">
            <v>EASTON</v>
          </cell>
          <cell r="C36">
            <v>94828131.850859523</v>
          </cell>
          <cell r="D36">
            <v>0.43</v>
          </cell>
          <cell r="E36">
            <v>0.67391304347826086</v>
          </cell>
          <cell r="F36">
            <v>3.1578947368421251E-3</v>
          </cell>
          <cell r="G36">
            <v>299457.2584764004</v>
          </cell>
          <cell r="H36">
            <v>14205.751691730431</v>
          </cell>
          <cell r="I36">
            <v>1.4980524676023839E-4</v>
          </cell>
        </row>
        <row r="37">
          <cell r="A37">
            <v>210035</v>
          </cell>
          <cell r="B37" t="str">
            <v>CHARLES REGIONAL</v>
          </cell>
          <cell r="C37">
            <v>76338049.290417254</v>
          </cell>
          <cell r="D37">
            <v>0.54</v>
          </cell>
          <cell r="E37">
            <v>0.67791411042944782</v>
          </cell>
          <cell r="F37">
            <v>3.6842105263158098E-3</v>
          </cell>
          <cell r="G37">
            <v>281245.44475417037</v>
          </cell>
          <cell r="H37">
            <v>13341.813696337218</v>
          </cell>
          <cell r="I37">
            <v>1.7477278788694461E-4</v>
          </cell>
        </row>
        <row r="38">
          <cell r="A38">
            <v>210058</v>
          </cell>
          <cell r="B38" t="str">
            <v>REHAB &amp; ORTHO</v>
          </cell>
          <cell r="C38">
            <v>69104845.787293941</v>
          </cell>
          <cell r="D38">
            <v>0.33</v>
          </cell>
          <cell r="E38">
            <v>0.68260869565217386</v>
          </cell>
          <cell r="F38">
            <v>3.6842105263158098E-3</v>
          </cell>
          <cell r="G38">
            <v>254596.80026897907</v>
          </cell>
          <cell r="H38">
            <v>12077.646554742742</v>
          </cell>
          <cell r="I38">
            <v>1.7477278788694461E-4</v>
          </cell>
        </row>
        <row r="39">
          <cell r="A39">
            <v>210063</v>
          </cell>
          <cell r="B39" t="str">
            <v>UM ST. JOSEPH</v>
          </cell>
          <cell r="C39">
            <v>216335127.85977465</v>
          </cell>
          <cell r="D39">
            <v>0.28999999999999998</v>
          </cell>
          <cell r="E39">
            <v>0.68730964467005085</v>
          </cell>
          <cell r="F39">
            <v>4.2105263157894935E-3</v>
          </cell>
          <cell r="G39">
            <v>910884.748883266</v>
          </cell>
          <cell r="H39">
            <v>43210.849615921608</v>
          </cell>
          <cell r="I39">
            <v>1.9974032901365083E-4</v>
          </cell>
        </row>
        <row r="40">
          <cell r="A40">
            <v>210029</v>
          </cell>
          <cell r="B40" t="str">
            <v>HOPKINS BAYVIEW MED CTR</v>
          </cell>
          <cell r="C40">
            <v>356396901.46731883</v>
          </cell>
          <cell r="D40">
            <v>0.33</v>
          </cell>
          <cell r="E40">
            <v>0.69137055837563444</v>
          </cell>
          <cell r="F40">
            <v>4.2105263157894935E-3</v>
          </cell>
          <cell r="G40">
            <v>1500618.5324939811</v>
          </cell>
          <cell r="H40">
            <v>71186.834358527965</v>
          </cell>
          <cell r="I40">
            <v>1.9974032901365083E-4</v>
          </cell>
        </row>
        <row r="41">
          <cell r="A41">
            <v>210061</v>
          </cell>
          <cell r="B41" t="str">
            <v>ATLANTIC GENERAL</v>
          </cell>
          <cell r="C41">
            <v>38640762.060988352</v>
          </cell>
          <cell r="D41">
            <v>0.56000000000000005</v>
          </cell>
          <cell r="E41">
            <v>0.69206349206349205</v>
          </cell>
          <cell r="F41">
            <v>4.2105263157894935E-3</v>
          </cell>
          <cell r="G41">
            <v>162697.94551995173</v>
          </cell>
          <cell r="H41">
            <v>7718.1185274000109</v>
          </cell>
          <cell r="I41">
            <v>1.9974032901365086E-4</v>
          </cell>
        </row>
        <row r="42">
          <cell r="A42">
            <v>210040</v>
          </cell>
          <cell r="B42" t="str">
            <v>NORTHWEST</v>
          </cell>
          <cell r="C42">
            <v>142186717.48751882</v>
          </cell>
          <cell r="D42">
            <v>0.24</v>
          </cell>
          <cell r="E42">
            <v>0.73392857142857149</v>
          </cell>
          <cell r="F42">
            <v>6.3157894736842321E-3</v>
          </cell>
          <cell r="G42">
            <v>898021.37360538507</v>
          </cell>
          <cell r="H42">
            <v>42600.632598491989</v>
          </cell>
          <cell r="I42">
            <v>2.9961049352047586E-4</v>
          </cell>
        </row>
        <row r="43">
          <cell r="A43">
            <v>210028</v>
          </cell>
          <cell r="B43" t="str">
            <v>ST. MARY</v>
          </cell>
          <cell r="C43">
            <v>69520305.288439929</v>
          </cell>
          <cell r="D43">
            <v>0.56000000000000005</v>
          </cell>
          <cell r="E43">
            <v>0.7430463576158941</v>
          </cell>
          <cell r="F43">
            <v>6.8421052631579167E-3</v>
          </cell>
          <cell r="G43">
            <v>475665.24671038002</v>
          </cell>
          <cell r="H43">
            <v>22564.764058593933</v>
          </cell>
          <cell r="I43">
            <v>3.245780346471821E-4</v>
          </cell>
        </row>
        <row r="44">
          <cell r="A44">
            <v>210013</v>
          </cell>
          <cell r="B44" t="str">
            <v>BON SECOURS</v>
          </cell>
          <cell r="C44">
            <v>78212787.330636472</v>
          </cell>
          <cell r="D44">
            <v>0.57999999999999996</v>
          </cell>
          <cell r="E44">
            <v>0.74863013698630132</v>
          </cell>
          <cell r="F44">
            <v>7.3684210526316005E-3</v>
          </cell>
          <cell r="G44">
            <v>576304.74875205988</v>
          </cell>
          <cell r="H44">
            <v>27338.933780368003</v>
          </cell>
          <cell r="I44">
            <v>3.495455757738883E-4</v>
          </cell>
        </row>
        <row r="45">
          <cell r="A45">
            <v>210030</v>
          </cell>
          <cell r="B45" t="str">
            <v>CHESTERTOWN</v>
          </cell>
          <cell r="C45">
            <v>29416674.305924561</v>
          </cell>
          <cell r="D45">
            <v>0.8</v>
          </cell>
          <cell r="E45">
            <v>0.75504587155963299</v>
          </cell>
          <cell r="F45">
            <v>7.894736842105286E-3</v>
          </cell>
          <cell r="G45">
            <v>232236.90241519458</v>
          </cell>
          <cell r="H45">
            <v>11016.930383161443</v>
          </cell>
          <cell r="I45">
            <v>3.745131169005946E-4</v>
          </cell>
        </row>
        <row r="46">
          <cell r="A46">
            <v>210060</v>
          </cell>
          <cell r="B46" t="str">
            <v>FT. WASHINGTON</v>
          </cell>
          <cell r="C46">
            <v>17776133.449990414</v>
          </cell>
          <cell r="D46">
            <v>0.45</v>
          </cell>
          <cell r="E46">
            <v>0.77472527472527475</v>
          </cell>
          <cell r="F46">
            <v>8.4210526315789697E-3</v>
          </cell>
          <cell r="G46">
            <v>149693.75536834073</v>
          </cell>
          <cell r="H46">
            <v>7101.2214877832848</v>
          </cell>
          <cell r="I46">
            <v>3.9948065802730091E-4</v>
          </cell>
        </row>
        <row r="47">
          <cell r="A47">
            <v>210039</v>
          </cell>
          <cell r="B47" t="str">
            <v>CALVERT</v>
          </cell>
          <cell r="C47">
            <v>67385286.839919657</v>
          </cell>
          <cell r="D47">
            <v>0.48</v>
          </cell>
          <cell r="E47">
            <v>0.79659863945578224</v>
          </cell>
          <cell r="F47">
            <v>0.01</v>
          </cell>
          <cell r="G47">
            <v>673852.86839919654</v>
          </cell>
          <cell r="H47">
            <v>31966.45348970122</v>
          </cell>
          <cell r="I47">
            <v>4.7438328140741846E-4</v>
          </cell>
        </row>
        <row r="48">
          <cell r="A48">
            <v>210045</v>
          </cell>
          <cell r="B48" t="str">
            <v>MCCREADY</v>
          </cell>
          <cell r="C48">
            <v>3734618.2392469109</v>
          </cell>
          <cell r="D48">
            <v>0.78</v>
          </cell>
          <cell r="E48">
            <v>1</v>
          </cell>
          <cell r="F48">
            <v>0.01</v>
          </cell>
          <cell r="G48">
            <v>37346.182392469113</v>
          </cell>
          <cell r="H48">
            <v>1771.6404551379453</v>
          </cell>
          <cell r="I48">
            <v>4.7438328140741857E-4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view="pageBreakPreview" zoomScale="60" zoomScaleNormal="100" workbookViewId="0">
      <selection activeCell="G25" sqref="G25"/>
    </sheetView>
  </sheetViews>
  <sheetFormatPr defaultRowHeight="15.75"/>
  <cols>
    <col min="1" max="1" width="9.42578125" style="87" customWidth="1"/>
    <col min="2" max="2" width="44.7109375" style="87" customWidth="1"/>
    <col min="3" max="3" width="20.140625" style="87" customWidth="1"/>
    <col min="4" max="4" width="20" style="87" customWidth="1"/>
    <col min="5" max="5" width="15" style="87" customWidth="1"/>
    <col min="6" max="6" width="17.5703125" style="87" hidden="1" customWidth="1"/>
    <col min="7" max="7" width="22" style="87" customWidth="1"/>
    <col min="8" max="8" width="22.5703125" style="87" customWidth="1"/>
    <col min="9" max="9" width="25.28515625" style="87" hidden="1" customWidth="1"/>
    <col min="257" max="257" width="20.7109375" customWidth="1"/>
    <col min="258" max="258" width="48.42578125" customWidth="1"/>
    <col min="259" max="259" width="25.28515625" customWidth="1"/>
    <col min="260" max="260" width="20" customWidth="1"/>
    <col min="261" max="261" width="15" customWidth="1"/>
    <col min="262" max="262" width="17.5703125" customWidth="1"/>
    <col min="263" max="263" width="24" customWidth="1"/>
    <col min="264" max="264" width="25.28515625" customWidth="1"/>
    <col min="265" max="265" width="18.85546875" customWidth="1"/>
    <col min="513" max="513" width="20.7109375" customWidth="1"/>
    <col min="514" max="514" width="48.42578125" customWidth="1"/>
    <col min="515" max="515" width="25.28515625" customWidth="1"/>
    <col min="516" max="516" width="20" customWidth="1"/>
    <col min="517" max="517" width="15" customWidth="1"/>
    <col min="518" max="518" width="17.5703125" customWidth="1"/>
    <col min="519" max="519" width="24" customWidth="1"/>
    <col min="520" max="520" width="25.28515625" customWidth="1"/>
    <col min="521" max="521" width="18.85546875" customWidth="1"/>
    <col min="769" max="769" width="20.7109375" customWidth="1"/>
    <col min="770" max="770" width="48.42578125" customWidth="1"/>
    <col min="771" max="771" width="25.28515625" customWidth="1"/>
    <col min="772" max="772" width="20" customWidth="1"/>
    <col min="773" max="773" width="15" customWidth="1"/>
    <col min="774" max="774" width="17.5703125" customWidth="1"/>
    <col min="775" max="775" width="24" customWidth="1"/>
    <col min="776" max="776" width="25.28515625" customWidth="1"/>
    <col min="777" max="777" width="18.85546875" customWidth="1"/>
    <col min="1025" max="1025" width="20.7109375" customWidth="1"/>
    <col min="1026" max="1026" width="48.42578125" customWidth="1"/>
    <col min="1027" max="1027" width="25.28515625" customWidth="1"/>
    <col min="1028" max="1028" width="20" customWidth="1"/>
    <col min="1029" max="1029" width="15" customWidth="1"/>
    <col min="1030" max="1030" width="17.5703125" customWidth="1"/>
    <col min="1031" max="1031" width="24" customWidth="1"/>
    <col min="1032" max="1032" width="25.28515625" customWidth="1"/>
    <col min="1033" max="1033" width="18.85546875" customWidth="1"/>
    <col min="1281" max="1281" width="20.7109375" customWidth="1"/>
    <col min="1282" max="1282" width="48.42578125" customWidth="1"/>
    <col min="1283" max="1283" width="25.28515625" customWidth="1"/>
    <col min="1284" max="1284" width="20" customWidth="1"/>
    <col min="1285" max="1285" width="15" customWidth="1"/>
    <col min="1286" max="1286" width="17.5703125" customWidth="1"/>
    <col min="1287" max="1287" width="24" customWidth="1"/>
    <col min="1288" max="1288" width="25.28515625" customWidth="1"/>
    <col min="1289" max="1289" width="18.85546875" customWidth="1"/>
    <col min="1537" max="1537" width="20.7109375" customWidth="1"/>
    <col min="1538" max="1538" width="48.42578125" customWidth="1"/>
    <col min="1539" max="1539" width="25.28515625" customWidth="1"/>
    <col min="1540" max="1540" width="20" customWidth="1"/>
    <col min="1541" max="1541" width="15" customWidth="1"/>
    <col min="1542" max="1542" width="17.5703125" customWidth="1"/>
    <col min="1543" max="1543" width="24" customWidth="1"/>
    <col min="1544" max="1544" width="25.28515625" customWidth="1"/>
    <col min="1545" max="1545" width="18.85546875" customWidth="1"/>
    <col min="1793" max="1793" width="20.7109375" customWidth="1"/>
    <col min="1794" max="1794" width="48.42578125" customWidth="1"/>
    <col min="1795" max="1795" width="25.28515625" customWidth="1"/>
    <col min="1796" max="1796" width="20" customWidth="1"/>
    <col min="1797" max="1797" width="15" customWidth="1"/>
    <col min="1798" max="1798" width="17.5703125" customWidth="1"/>
    <col min="1799" max="1799" width="24" customWidth="1"/>
    <col min="1800" max="1800" width="25.28515625" customWidth="1"/>
    <col min="1801" max="1801" width="18.85546875" customWidth="1"/>
    <col min="2049" max="2049" width="20.7109375" customWidth="1"/>
    <col min="2050" max="2050" width="48.42578125" customWidth="1"/>
    <col min="2051" max="2051" width="25.28515625" customWidth="1"/>
    <col min="2052" max="2052" width="20" customWidth="1"/>
    <col min="2053" max="2053" width="15" customWidth="1"/>
    <col min="2054" max="2054" width="17.5703125" customWidth="1"/>
    <col min="2055" max="2055" width="24" customWidth="1"/>
    <col min="2056" max="2056" width="25.28515625" customWidth="1"/>
    <col min="2057" max="2057" width="18.85546875" customWidth="1"/>
    <col min="2305" max="2305" width="20.7109375" customWidth="1"/>
    <col min="2306" max="2306" width="48.42578125" customWidth="1"/>
    <col min="2307" max="2307" width="25.28515625" customWidth="1"/>
    <col min="2308" max="2308" width="20" customWidth="1"/>
    <col min="2309" max="2309" width="15" customWidth="1"/>
    <col min="2310" max="2310" width="17.5703125" customWidth="1"/>
    <col min="2311" max="2311" width="24" customWidth="1"/>
    <col min="2312" max="2312" width="25.28515625" customWidth="1"/>
    <col min="2313" max="2313" width="18.85546875" customWidth="1"/>
    <col min="2561" max="2561" width="20.7109375" customWidth="1"/>
    <col min="2562" max="2562" width="48.42578125" customWidth="1"/>
    <col min="2563" max="2563" width="25.28515625" customWidth="1"/>
    <col min="2564" max="2564" width="20" customWidth="1"/>
    <col min="2565" max="2565" width="15" customWidth="1"/>
    <col min="2566" max="2566" width="17.5703125" customWidth="1"/>
    <col min="2567" max="2567" width="24" customWidth="1"/>
    <col min="2568" max="2568" width="25.28515625" customWidth="1"/>
    <col min="2569" max="2569" width="18.85546875" customWidth="1"/>
    <col min="2817" max="2817" width="20.7109375" customWidth="1"/>
    <col min="2818" max="2818" width="48.42578125" customWidth="1"/>
    <col min="2819" max="2819" width="25.28515625" customWidth="1"/>
    <col min="2820" max="2820" width="20" customWidth="1"/>
    <col min="2821" max="2821" width="15" customWidth="1"/>
    <col min="2822" max="2822" width="17.5703125" customWidth="1"/>
    <col min="2823" max="2823" width="24" customWidth="1"/>
    <col min="2824" max="2824" width="25.28515625" customWidth="1"/>
    <col min="2825" max="2825" width="18.85546875" customWidth="1"/>
    <col min="3073" max="3073" width="20.7109375" customWidth="1"/>
    <col min="3074" max="3074" width="48.42578125" customWidth="1"/>
    <col min="3075" max="3075" width="25.28515625" customWidth="1"/>
    <col min="3076" max="3076" width="20" customWidth="1"/>
    <col min="3077" max="3077" width="15" customWidth="1"/>
    <col min="3078" max="3078" width="17.5703125" customWidth="1"/>
    <col min="3079" max="3079" width="24" customWidth="1"/>
    <col min="3080" max="3080" width="25.28515625" customWidth="1"/>
    <col min="3081" max="3081" width="18.85546875" customWidth="1"/>
    <col min="3329" max="3329" width="20.7109375" customWidth="1"/>
    <col min="3330" max="3330" width="48.42578125" customWidth="1"/>
    <col min="3331" max="3331" width="25.28515625" customWidth="1"/>
    <col min="3332" max="3332" width="20" customWidth="1"/>
    <col min="3333" max="3333" width="15" customWidth="1"/>
    <col min="3334" max="3334" width="17.5703125" customWidth="1"/>
    <col min="3335" max="3335" width="24" customWidth="1"/>
    <col min="3336" max="3336" width="25.28515625" customWidth="1"/>
    <col min="3337" max="3337" width="18.85546875" customWidth="1"/>
    <col min="3585" max="3585" width="20.7109375" customWidth="1"/>
    <col min="3586" max="3586" width="48.42578125" customWidth="1"/>
    <col min="3587" max="3587" width="25.28515625" customWidth="1"/>
    <col min="3588" max="3588" width="20" customWidth="1"/>
    <col min="3589" max="3589" width="15" customWidth="1"/>
    <col min="3590" max="3590" width="17.5703125" customWidth="1"/>
    <col min="3591" max="3591" width="24" customWidth="1"/>
    <col min="3592" max="3592" width="25.28515625" customWidth="1"/>
    <col min="3593" max="3593" width="18.85546875" customWidth="1"/>
    <col min="3841" max="3841" width="20.7109375" customWidth="1"/>
    <col min="3842" max="3842" width="48.42578125" customWidth="1"/>
    <col min="3843" max="3843" width="25.28515625" customWidth="1"/>
    <col min="3844" max="3844" width="20" customWidth="1"/>
    <col min="3845" max="3845" width="15" customWidth="1"/>
    <col min="3846" max="3846" width="17.5703125" customWidth="1"/>
    <col min="3847" max="3847" width="24" customWidth="1"/>
    <col min="3848" max="3848" width="25.28515625" customWidth="1"/>
    <col min="3849" max="3849" width="18.85546875" customWidth="1"/>
    <col min="4097" max="4097" width="20.7109375" customWidth="1"/>
    <col min="4098" max="4098" width="48.42578125" customWidth="1"/>
    <col min="4099" max="4099" width="25.28515625" customWidth="1"/>
    <col min="4100" max="4100" width="20" customWidth="1"/>
    <col min="4101" max="4101" width="15" customWidth="1"/>
    <col min="4102" max="4102" width="17.5703125" customWidth="1"/>
    <col min="4103" max="4103" width="24" customWidth="1"/>
    <col min="4104" max="4104" width="25.28515625" customWidth="1"/>
    <col min="4105" max="4105" width="18.85546875" customWidth="1"/>
    <col min="4353" max="4353" width="20.7109375" customWidth="1"/>
    <col min="4354" max="4354" width="48.42578125" customWidth="1"/>
    <col min="4355" max="4355" width="25.28515625" customWidth="1"/>
    <col min="4356" max="4356" width="20" customWidth="1"/>
    <col min="4357" max="4357" width="15" customWidth="1"/>
    <col min="4358" max="4358" width="17.5703125" customWidth="1"/>
    <col min="4359" max="4359" width="24" customWidth="1"/>
    <col min="4360" max="4360" width="25.28515625" customWidth="1"/>
    <col min="4361" max="4361" width="18.85546875" customWidth="1"/>
    <col min="4609" max="4609" width="20.7109375" customWidth="1"/>
    <col min="4610" max="4610" width="48.42578125" customWidth="1"/>
    <col min="4611" max="4611" width="25.28515625" customWidth="1"/>
    <col min="4612" max="4612" width="20" customWidth="1"/>
    <col min="4613" max="4613" width="15" customWidth="1"/>
    <col min="4614" max="4614" width="17.5703125" customWidth="1"/>
    <col min="4615" max="4615" width="24" customWidth="1"/>
    <col min="4616" max="4616" width="25.28515625" customWidth="1"/>
    <col min="4617" max="4617" width="18.85546875" customWidth="1"/>
    <col min="4865" max="4865" width="20.7109375" customWidth="1"/>
    <col min="4866" max="4866" width="48.42578125" customWidth="1"/>
    <col min="4867" max="4867" width="25.28515625" customWidth="1"/>
    <col min="4868" max="4868" width="20" customWidth="1"/>
    <col min="4869" max="4869" width="15" customWidth="1"/>
    <col min="4870" max="4870" width="17.5703125" customWidth="1"/>
    <col min="4871" max="4871" width="24" customWidth="1"/>
    <col min="4872" max="4872" width="25.28515625" customWidth="1"/>
    <col min="4873" max="4873" width="18.85546875" customWidth="1"/>
    <col min="5121" max="5121" width="20.7109375" customWidth="1"/>
    <col min="5122" max="5122" width="48.42578125" customWidth="1"/>
    <col min="5123" max="5123" width="25.28515625" customWidth="1"/>
    <col min="5124" max="5124" width="20" customWidth="1"/>
    <col min="5125" max="5125" width="15" customWidth="1"/>
    <col min="5126" max="5126" width="17.5703125" customWidth="1"/>
    <col min="5127" max="5127" width="24" customWidth="1"/>
    <col min="5128" max="5128" width="25.28515625" customWidth="1"/>
    <col min="5129" max="5129" width="18.85546875" customWidth="1"/>
    <col min="5377" max="5377" width="20.7109375" customWidth="1"/>
    <col min="5378" max="5378" width="48.42578125" customWidth="1"/>
    <col min="5379" max="5379" width="25.28515625" customWidth="1"/>
    <col min="5380" max="5380" width="20" customWidth="1"/>
    <col min="5381" max="5381" width="15" customWidth="1"/>
    <col min="5382" max="5382" width="17.5703125" customWidth="1"/>
    <col min="5383" max="5383" width="24" customWidth="1"/>
    <col min="5384" max="5384" width="25.28515625" customWidth="1"/>
    <col min="5385" max="5385" width="18.85546875" customWidth="1"/>
    <col min="5633" max="5633" width="20.7109375" customWidth="1"/>
    <col min="5634" max="5634" width="48.42578125" customWidth="1"/>
    <col min="5635" max="5635" width="25.28515625" customWidth="1"/>
    <col min="5636" max="5636" width="20" customWidth="1"/>
    <col min="5637" max="5637" width="15" customWidth="1"/>
    <col min="5638" max="5638" width="17.5703125" customWidth="1"/>
    <col min="5639" max="5639" width="24" customWidth="1"/>
    <col min="5640" max="5640" width="25.28515625" customWidth="1"/>
    <col min="5641" max="5641" width="18.85546875" customWidth="1"/>
    <col min="5889" max="5889" width="20.7109375" customWidth="1"/>
    <col min="5890" max="5890" width="48.42578125" customWidth="1"/>
    <col min="5891" max="5891" width="25.28515625" customWidth="1"/>
    <col min="5892" max="5892" width="20" customWidth="1"/>
    <col min="5893" max="5893" width="15" customWidth="1"/>
    <col min="5894" max="5894" width="17.5703125" customWidth="1"/>
    <col min="5895" max="5895" width="24" customWidth="1"/>
    <col min="5896" max="5896" width="25.28515625" customWidth="1"/>
    <col min="5897" max="5897" width="18.85546875" customWidth="1"/>
    <col min="6145" max="6145" width="20.7109375" customWidth="1"/>
    <col min="6146" max="6146" width="48.42578125" customWidth="1"/>
    <col min="6147" max="6147" width="25.28515625" customWidth="1"/>
    <col min="6148" max="6148" width="20" customWidth="1"/>
    <col min="6149" max="6149" width="15" customWidth="1"/>
    <col min="6150" max="6150" width="17.5703125" customWidth="1"/>
    <col min="6151" max="6151" width="24" customWidth="1"/>
    <col min="6152" max="6152" width="25.28515625" customWidth="1"/>
    <col min="6153" max="6153" width="18.85546875" customWidth="1"/>
    <col min="6401" max="6401" width="20.7109375" customWidth="1"/>
    <col min="6402" max="6402" width="48.42578125" customWidth="1"/>
    <col min="6403" max="6403" width="25.28515625" customWidth="1"/>
    <col min="6404" max="6404" width="20" customWidth="1"/>
    <col min="6405" max="6405" width="15" customWidth="1"/>
    <col min="6406" max="6406" width="17.5703125" customWidth="1"/>
    <col min="6407" max="6407" width="24" customWidth="1"/>
    <col min="6408" max="6408" width="25.28515625" customWidth="1"/>
    <col min="6409" max="6409" width="18.85546875" customWidth="1"/>
    <col min="6657" max="6657" width="20.7109375" customWidth="1"/>
    <col min="6658" max="6658" width="48.42578125" customWidth="1"/>
    <col min="6659" max="6659" width="25.28515625" customWidth="1"/>
    <col min="6660" max="6660" width="20" customWidth="1"/>
    <col min="6661" max="6661" width="15" customWidth="1"/>
    <col min="6662" max="6662" width="17.5703125" customWidth="1"/>
    <col min="6663" max="6663" width="24" customWidth="1"/>
    <col min="6664" max="6664" width="25.28515625" customWidth="1"/>
    <col min="6665" max="6665" width="18.85546875" customWidth="1"/>
    <col min="6913" max="6913" width="20.7109375" customWidth="1"/>
    <col min="6914" max="6914" width="48.42578125" customWidth="1"/>
    <col min="6915" max="6915" width="25.28515625" customWidth="1"/>
    <col min="6916" max="6916" width="20" customWidth="1"/>
    <col min="6917" max="6917" width="15" customWidth="1"/>
    <col min="6918" max="6918" width="17.5703125" customWidth="1"/>
    <col min="6919" max="6919" width="24" customWidth="1"/>
    <col min="6920" max="6920" width="25.28515625" customWidth="1"/>
    <col min="6921" max="6921" width="18.85546875" customWidth="1"/>
    <col min="7169" max="7169" width="20.7109375" customWidth="1"/>
    <col min="7170" max="7170" width="48.42578125" customWidth="1"/>
    <col min="7171" max="7171" width="25.28515625" customWidth="1"/>
    <col min="7172" max="7172" width="20" customWidth="1"/>
    <col min="7173" max="7173" width="15" customWidth="1"/>
    <col min="7174" max="7174" width="17.5703125" customWidth="1"/>
    <col min="7175" max="7175" width="24" customWidth="1"/>
    <col min="7176" max="7176" width="25.28515625" customWidth="1"/>
    <col min="7177" max="7177" width="18.85546875" customWidth="1"/>
    <col min="7425" max="7425" width="20.7109375" customWidth="1"/>
    <col min="7426" max="7426" width="48.42578125" customWidth="1"/>
    <col min="7427" max="7427" width="25.28515625" customWidth="1"/>
    <col min="7428" max="7428" width="20" customWidth="1"/>
    <col min="7429" max="7429" width="15" customWidth="1"/>
    <col min="7430" max="7430" width="17.5703125" customWidth="1"/>
    <col min="7431" max="7431" width="24" customWidth="1"/>
    <col min="7432" max="7432" width="25.28515625" customWidth="1"/>
    <col min="7433" max="7433" width="18.85546875" customWidth="1"/>
    <col min="7681" max="7681" width="20.7109375" customWidth="1"/>
    <col min="7682" max="7682" width="48.42578125" customWidth="1"/>
    <col min="7683" max="7683" width="25.28515625" customWidth="1"/>
    <col min="7684" max="7684" width="20" customWidth="1"/>
    <col min="7685" max="7685" width="15" customWidth="1"/>
    <col min="7686" max="7686" width="17.5703125" customWidth="1"/>
    <col min="7687" max="7687" width="24" customWidth="1"/>
    <col min="7688" max="7688" width="25.28515625" customWidth="1"/>
    <col min="7689" max="7689" width="18.85546875" customWidth="1"/>
    <col min="7937" max="7937" width="20.7109375" customWidth="1"/>
    <col min="7938" max="7938" width="48.42578125" customWidth="1"/>
    <col min="7939" max="7939" width="25.28515625" customWidth="1"/>
    <col min="7940" max="7940" width="20" customWidth="1"/>
    <col min="7941" max="7941" width="15" customWidth="1"/>
    <col min="7942" max="7942" width="17.5703125" customWidth="1"/>
    <col min="7943" max="7943" width="24" customWidth="1"/>
    <col min="7944" max="7944" width="25.28515625" customWidth="1"/>
    <col min="7945" max="7945" width="18.85546875" customWidth="1"/>
    <col min="8193" max="8193" width="20.7109375" customWidth="1"/>
    <col min="8194" max="8194" width="48.42578125" customWidth="1"/>
    <col min="8195" max="8195" width="25.28515625" customWidth="1"/>
    <col min="8196" max="8196" width="20" customWidth="1"/>
    <col min="8197" max="8197" width="15" customWidth="1"/>
    <col min="8198" max="8198" width="17.5703125" customWidth="1"/>
    <col min="8199" max="8199" width="24" customWidth="1"/>
    <col min="8200" max="8200" width="25.28515625" customWidth="1"/>
    <col min="8201" max="8201" width="18.85546875" customWidth="1"/>
    <col min="8449" max="8449" width="20.7109375" customWidth="1"/>
    <col min="8450" max="8450" width="48.42578125" customWidth="1"/>
    <col min="8451" max="8451" width="25.28515625" customWidth="1"/>
    <col min="8452" max="8452" width="20" customWidth="1"/>
    <col min="8453" max="8453" width="15" customWidth="1"/>
    <col min="8454" max="8454" width="17.5703125" customWidth="1"/>
    <col min="8455" max="8455" width="24" customWidth="1"/>
    <col min="8456" max="8456" width="25.28515625" customWidth="1"/>
    <col min="8457" max="8457" width="18.85546875" customWidth="1"/>
    <col min="8705" max="8705" width="20.7109375" customWidth="1"/>
    <col min="8706" max="8706" width="48.42578125" customWidth="1"/>
    <col min="8707" max="8707" width="25.28515625" customWidth="1"/>
    <col min="8708" max="8708" width="20" customWidth="1"/>
    <col min="8709" max="8709" width="15" customWidth="1"/>
    <col min="8710" max="8710" width="17.5703125" customWidth="1"/>
    <col min="8711" max="8711" width="24" customWidth="1"/>
    <col min="8712" max="8712" width="25.28515625" customWidth="1"/>
    <col min="8713" max="8713" width="18.85546875" customWidth="1"/>
    <col min="8961" max="8961" width="20.7109375" customWidth="1"/>
    <col min="8962" max="8962" width="48.42578125" customWidth="1"/>
    <col min="8963" max="8963" width="25.28515625" customWidth="1"/>
    <col min="8964" max="8964" width="20" customWidth="1"/>
    <col min="8965" max="8965" width="15" customWidth="1"/>
    <col min="8966" max="8966" width="17.5703125" customWidth="1"/>
    <col min="8967" max="8967" width="24" customWidth="1"/>
    <col min="8968" max="8968" width="25.28515625" customWidth="1"/>
    <col min="8969" max="8969" width="18.85546875" customWidth="1"/>
    <col min="9217" max="9217" width="20.7109375" customWidth="1"/>
    <col min="9218" max="9218" width="48.42578125" customWidth="1"/>
    <col min="9219" max="9219" width="25.28515625" customWidth="1"/>
    <col min="9220" max="9220" width="20" customWidth="1"/>
    <col min="9221" max="9221" width="15" customWidth="1"/>
    <col min="9222" max="9222" width="17.5703125" customWidth="1"/>
    <col min="9223" max="9223" width="24" customWidth="1"/>
    <col min="9224" max="9224" width="25.28515625" customWidth="1"/>
    <col min="9225" max="9225" width="18.85546875" customWidth="1"/>
    <col min="9473" max="9473" width="20.7109375" customWidth="1"/>
    <col min="9474" max="9474" width="48.42578125" customWidth="1"/>
    <col min="9475" max="9475" width="25.28515625" customWidth="1"/>
    <col min="9476" max="9476" width="20" customWidth="1"/>
    <col min="9477" max="9477" width="15" customWidth="1"/>
    <col min="9478" max="9478" width="17.5703125" customWidth="1"/>
    <col min="9479" max="9479" width="24" customWidth="1"/>
    <col min="9480" max="9480" width="25.28515625" customWidth="1"/>
    <col min="9481" max="9481" width="18.85546875" customWidth="1"/>
    <col min="9729" max="9729" width="20.7109375" customWidth="1"/>
    <col min="9730" max="9730" width="48.42578125" customWidth="1"/>
    <col min="9731" max="9731" width="25.28515625" customWidth="1"/>
    <col min="9732" max="9732" width="20" customWidth="1"/>
    <col min="9733" max="9733" width="15" customWidth="1"/>
    <col min="9734" max="9734" width="17.5703125" customWidth="1"/>
    <col min="9735" max="9735" width="24" customWidth="1"/>
    <col min="9736" max="9736" width="25.28515625" customWidth="1"/>
    <col min="9737" max="9737" width="18.85546875" customWidth="1"/>
    <col min="9985" max="9985" width="20.7109375" customWidth="1"/>
    <col min="9986" max="9986" width="48.42578125" customWidth="1"/>
    <col min="9987" max="9987" width="25.28515625" customWidth="1"/>
    <col min="9988" max="9988" width="20" customWidth="1"/>
    <col min="9989" max="9989" width="15" customWidth="1"/>
    <col min="9990" max="9990" width="17.5703125" customWidth="1"/>
    <col min="9991" max="9991" width="24" customWidth="1"/>
    <col min="9992" max="9992" width="25.28515625" customWidth="1"/>
    <col min="9993" max="9993" width="18.85546875" customWidth="1"/>
    <col min="10241" max="10241" width="20.7109375" customWidth="1"/>
    <col min="10242" max="10242" width="48.42578125" customWidth="1"/>
    <col min="10243" max="10243" width="25.28515625" customWidth="1"/>
    <col min="10244" max="10244" width="20" customWidth="1"/>
    <col min="10245" max="10245" width="15" customWidth="1"/>
    <col min="10246" max="10246" width="17.5703125" customWidth="1"/>
    <col min="10247" max="10247" width="24" customWidth="1"/>
    <col min="10248" max="10248" width="25.28515625" customWidth="1"/>
    <col min="10249" max="10249" width="18.85546875" customWidth="1"/>
    <col min="10497" max="10497" width="20.7109375" customWidth="1"/>
    <col min="10498" max="10498" width="48.42578125" customWidth="1"/>
    <col min="10499" max="10499" width="25.28515625" customWidth="1"/>
    <col min="10500" max="10500" width="20" customWidth="1"/>
    <col min="10501" max="10501" width="15" customWidth="1"/>
    <col min="10502" max="10502" width="17.5703125" customWidth="1"/>
    <col min="10503" max="10503" width="24" customWidth="1"/>
    <col min="10504" max="10504" width="25.28515625" customWidth="1"/>
    <col min="10505" max="10505" width="18.85546875" customWidth="1"/>
    <col min="10753" max="10753" width="20.7109375" customWidth="1"/>
    <col min="10754" max="10754" width="48.42578125" customWidth="1"/>
    <col min="10755" max="10755" width="25.28515625" customWidth="1"/>
    <col min="10756" max="10756" width="20" customWidth="1"/>
    <col min="10757" max="10757" width="15" customWidth="1"/>
    <col min="10758" max="10758" width="17.5703125" customWidth="1"/>
    <col min="10759" max="10759" width="24" customWidth="1"/>
    <col min="10760" max="10760" width="25.28515625" customWidth="1"/>
    <col min="10761" max="10761" width="18.85546875" customWidth="1"/>
    <col min="11009" max="11009" width="20.7109375" customWidth="1"/>
    <col min="11010" max="11010" width="48.42578125" customWidth="1"/>
    <col min="11011" max="11011" width="25.28515625" customWidth="1"/>
    <col min="11012" max="11012" width="20" customWidth="1"/>
    <col min="11013" max="11013" width="15" customWidth="1"/>
    <col min="11014" max="11014" width="17.5703125" customWidth="1"/>
    <col min="11015" max="11015" width="24" customWidth="1"/>
    <col min="11016" max="11016" width="25.28515625" customWidth="1"/>
    <col min="11017" max="11017" width="18.85546875" customWidth="1"/>
    <col min="11265" max="11265" width="20.7109375" customWidth="1"/>
    <col min="11266" max="11266" width="48.42578125" customWidth="1"/>
    <col min="11267" max="11267" width="25.28515625" customWidth="1"/>
    <col min="11268" max="11268" width="20" customWidth="1"/>
    <col min="11269" max="11269" width="15" customWidth="1"/>
    <col min="11270" max="11270" width="17.5703125" customWidth="1"/>
    <col min="11271" max="11271" width="24" customWidth="1"/>
    <col min="11272" max="11272" width="25.28515625" customWidth="1"/>
    <col min="11273" max="11273" width="18.85546875" customWidth="1"/>
    <col min="11521" max="11521" width="20.7109375" customWidth="1"/>
    <col min="11522" max="11522" width="48.42578125" customWidth="1"/>
    <col min="11523" max="11523" width="25.28515625" customWidth="1"/>
    <col min="11524" max="11524" width="20" customWidth="1"/>
    <col min="11525" max="11525" width="15" customWidth="1"/>
    <col min="11526" max="11526" width="17.5703125" customWidth="1"/>
    <col min="11527" max="11527" width="24" customWidth="1"/>
    <col min="11528" max="11528" width="25.28515625" customWidth="1"/>
    <col min="11529" max="11529" width="18.85546875" customWidth="1"/>
    <col min="11777" max="11777" width="20.7109375" customWidth="1"/>
    <col min="11778" max="11778" width="48.42578125" customWidth="1"/>
    <col min="11779" max="11779" width="25.28515625" customWidth="1"/>
    <col min="11780" max="11780" width="20" customWidth="1"/>
    <col min="11781" max="11781" width="15" customWidth="1"/>
    <col min="11782" max="11782" width="17.5703125" customWidth="1"/>
    <col min="11783" max="11783" width="24" customWidth="1"/>
    <col min="11784" max="11784" width="25.28515625" customWidth="1"/>
    <col min="11785" max="11785" width="18.85546875" customWidth="1"/>
    <col min="12033" max="12033" width="20.7109375" customWidth="1"/>
    <col min="12034" max="12034" width="48.42578125" customWidth="1"/>
    <col min="12035" max="12035" width="25.28515625" customWidth="1"/>
    <col min="12036" max="12036" width="20" customWidth="1"/>
    <col min="12037" max="12037" width="15" customWidth="1"/>
    <col min="12038" max="12038" width="17.5703125" customWidth="1"/>
    <col min="12039" max="12039" width="24" customWidth="1"/>
    <col min="12040" max="12040" width="25.28515625" customWidth="1"/>
    <col min="12041" max="12041" width="18.85546875" customWidth="1"/>
    <col min="12289" max="12289" width="20.7109375" customWidth="1"/>
    <col min="12290" max="12290" width="48.42578125" customWidth="1"/>
    <col min="12291" max="12291" width="25.28515625" customWidth="1"/>
    <col min="12292" max="12292" width="20" customWidth="1"/>
    <col min="12293" max="12293" width="15" customWidth="1"/>
    <col min="12294" max="12294" width="17.5703125" customWidth="1"/>
    <col min="12295" max="12295" width="24" customWidth="1"/>
    <col min="12296" max="12296" width="25.28515625" customWidth="1"/>
    <col min="12297" max="12297" width="18.85546875" customWidth="1"/>
    <col min="12545" max="12545" width="20.7109375" customWidth="1"/>
    <col min="12546" max="12546" width="48.42578125" customWidth="1"/>
    <col min="12547" max="12547" width="25.28515625" customWidth="1"/>
    <col min="12548" max="12548" width="20" customWidth="1"/>
    <col min="12549" max="12549" width="15" customWidth="1"/>
    <col min="12550" max="12550" width="17.5703125" customWidth="1"/>
    <col min="12551" max="12551" width="24" customWidth="1"/>
    <col min="12552" max="12552" width="25.28515625" customWidth="1"/>
    <col min="12553" max="12553" width="18.85546875" customWidth="1"/>
    <col min="12801" max="12801" width="20.7109375" customWidth="1"/>
    <col min="12802" max="12802" width="48.42578125" customWidth="1"/>
    <col min="12803" max="12803" width="25.28515625" customWidth="1"/>
    <col min="12804" max="12804" width="20" customWidth="1"/>
    <col min="12805" max="12805" width="15" customWidth="1"/>
    <col min="12806" max="12806" width="17.5703125" customWidth="1"/>
    <col min="12807" max="12807" width="24" customWidth="1"/>
    <col min="12808" max="12808" width="25.28515625" customWidth="1"/>
    <col min="12809" max="12809" width="18.85546875" customWidth="1"/>
    <col min="13057" max="13057" width="20.7109375" customWidth="1"/>
    <col min="13058" max="13058" width="48.42578125" customWidth="1"/>
    <col min="13059" max="13059" width="25.28515625" customWidth="1"/>
    <col min="13060" max="13060" width="20" customWidth="1"/>
    <col min="13061" max="13061" width="15" customWidth="1"/>
    <col min="13062" max="13062" width="17.5703125" customWidth="1"/>
    <col min="13063" max="13063" width="24" customWidth="1"/>
    <col min="13064" max="13064" width="25.28515625" customWidth="1"/>
    <col min="13065" max="13065" width="18.85546875" customWidth="1"/>
    <col min="13313" max="13313" width="20.7109375" customWidth="1"/>
    <col min="13314" max="13314" width="48.42578125" customWidth="1"/>
    <col min="13315" max="13315" width="25.28515625" customWidth="1"/>
    <col min="13316" max="13316" width="20" customWidth="1"/>
    <col min="13317" max="13317" width="15" customWidth="1"/>
    <col min="13318" max="13318" width="17.5703125" customWidth="1"/>
    <col min="13319" max="13319" width="24" customWidth="1"/>
    <col min="13320" max="13320" width="25.28515625" customWidth="1"/>
    <col min="13321" max="13321" width="18.85546875" customWidth="1"/>
    <col min="13569" max="13569" width="20.7109375" customWidth="1"/>
    <col min="13570" max="13570" width="48.42578125" customWidth="1"/>
    <col min="13571" max="13571" width="25.28515625" customWidth="1"/>
    <col min="13572" max="13572" width="20" customWidth="1"/>
    <col min="13573" max="13573" width="15" customWidth="1"/>
    <col min="13574" max="13574" width="17.5703125" customWidth="1"/>
    <col min="13575" max="13575" width="24" customWidth="1"/>
    <col min="13576" max="13576" width="25.28515625" customWidth="1"/>
    <col min="13577" max="13577" width="18.85546875" customWidth="1"/>
    <col min="13825" max="13825" width="20.7109375" customWidth="1"/>
    <col min="13826" max="13826" width="48.42578125" customWidth="1"/>
    <col min="13827" max="13827" width="25.28515625" customWidth="1"/>
    <col min="13828" max="13828" width="20" customWidth="1"/>
    <col min="13829" max="13829" width="15" customWidth="1"/>
    <col min="13830" max="13830" width="17.5703125" customWidth="1"/>
    <col min="13831" max="13831" width="24" customWidth="1"/>
    <col min="13832" max="13832" width="25.28515625" customWidth="1"/>
    <col min="13833" max="13833" width="18.85546875" customWidth="1"/>
    <col min="14081" max="14081" width="20.7109375" customWidth="1"/>
    <col min="14082" max="14082" width="48.42578125" customWidth="1"/>
    <col min="14083" max="14083" width="25.28515625" customWidth="1"/>
    <col min="14084" max="14084" width="20" customWidth="1"/>
    <col min="14085" max="14085" width="15" customWidth="1"/>
    <col min="14086" max="14086" width="17.5703125" customWidth="1"/>
    <col min="14087" max="14087" width="24" customWidth="1"/>
    <col min="14088" max="14088" width="25.28515625" customWidth="1"/>
    <col min="14089" max="14089" width="18.85546875" customWidth="1"/>
    <col min="14337" max="14337" width="20.7109375" customWidth="1"/>
    <col min="14338" max="14338" width="48.42578125" customWidth="1"/>
    <col min="14339" max="14339" width="25.28515625" customWidth="1"/>
    <col min="14340" max="14340" width="20" customWidth="1"/>
    <col min="14341" max="14341" width="15" customWidth="1"/>
    <col min="14342" max="14342" width="17.5703125" customWidth="1"/>
    <col min="14343" max="14343" width="24" customWidth="1"/>
    <col min="14344" max="14344" width="25.28515625" customWidth="1"/>
    <col min="14345" max="14345" width="18.85546875" customWidth="1"/>
    <col min="14593" max="14593" width="20.7109375" customWidth="1"/>
    <col min="14594" max="14594" width="48.42578125" customWidth="1"/>
    <col min="14595" max="14595" width="25.28515625" customWidth="1"/>
    <col min="14596" max="14596" width="20" customWidth="1"/>
    <col min="14597" max="14597" width="15" customWidth="1"/>
    <col min="14598" max="14598" width="17.5703125" customWidth="1"/>
    <col min="14599" max="14599" width="24" customWidth="1"/>
    <col min="14600" max="14600" width="25.28515625" customWidth="1"/>
    <col min="14601" max="14601" width="18.85546875" customWidth="1"/>
    <col min="14849" max="14849" width="20.7109375" customWidth="1"/>
    <col min="14850" max="14850" width="48.42578125" customWidth="1"/>
    <col min="14851" max="14851" width="25.28515625" customWidth="1"/>
    <col min="14852" max="14852" width="20" customWidth="1"/>
    <col min="14853" max="14853" width="15" customWidth="1"/>
    <col min="14854" max="14854" width="17.5703125" customWidth="1"/>
    <col min="14855" max="14855" width="24" customWidth="1"/>
    <col min="14856" max="14856" width="25.28515625" customWidth="1"/>
    <col min="14857" max="14857" width="18.85546875" customWidth="1"/>
    <col min="15105" max="15105" width="20.7109375" customWidth="1"/>
    <col min="15106" max="15106" width="48.42578125" customWidth="1"/>
    <col min="15107" max="15107" width="25.28515625" customWidth="1"/>
    <col min="15108" max="15108" width="20" customWidth="1"/>
    <col min="15109" max="15109" width="15" customWidth="1"/>
    <col min="15110" max="15110" width="17.5703125" customWidth="1"/>
    <col min="15111" max="15111" width="24" customWidth="1"/>
    <col min="15112" max="15112" width="25.28515625" customWidth="1"/>
    <col min="15113" max="15113" width="18.85546875" customWidth="1"/>
    <col min="15361" max="15361" width="20.7109375" customWidth="1"/>
    <col min="15362" max="15362" width="48.42578125" customWidth="1"/>
    <col min="15363" max="15363" width="25.28515625" customWidth="1"/>
    <col min="15364" max="15364" width="20" customWidth="1"/>
    <col min="15365" max="15365" width="15" customWidth="1"/>
    <col min="15366" max="15366" width="17.5703125" customWidth="1"/>
    <col min="15367" max="15367" width="24" customWidth="1"/>
    <col min="15368" max="15368" width="25.28515625" customWidth="1"/>
    <col min="15369" max="15369" width="18.85546875" customWidth="1"/>
    <col min="15617" max="15617" width="20.7109375" customWidth="1"/>
    <col min="15618" max="15618" width="48.42578125" customWidth="1"/>
    <col min="15619" max="15619" width="25.28515625" customWidth="1"/>
    <col min="15620" max="15620" width="20" customWidth="1"/>
    <col min="15621" max="15621" width="15" customWidth="1"/>
    <col min="15622" max="15622" width="17.5703125" customWidth="1"/>
    <col min="15623" max="15623" width="24" customWidth="1"/>
    <col min="15624" max="15624" width="25.28515625" customWidth="1"/>
    <col min="15625" max="15625" width="18.85546875" customWidth="1"/>
    <col min="15873" max="15873" width="20.7109375" customWidth="1"/>
    <col min="15874" max="15874" width="48.42578125" customWidth="1"/>
    <col min="15875" max="15875" width="25.28515625" customWidth="1"/>
    <col min="15876" max="15876" width="20" customWidth="1"/>
    <col min="15877" max="15877" width="15" customWidth="1"/>
    <col min="15878" max="15878" width="17.5703125" customWidth="1"/>
    <col min="15879" max="15879" width="24" customWidth="1"/>
    <col min="15880" max="15880" width="25.28515625" customWidth="1"/>
    <col min="15881" max="15881" width="18.85546875" customWidth="1"/>
    <col min="16129" max="16129" width="20.7109375" customWidth="1"/>
    <col min="16130" max="16130" width="48.42578125" customWidth="1"/>
    <col min="16131" max="16131" width="25.28515625" customWidth="1"/>
    <col min="16132" max="16132" width="20" customWidth="1"/>
    <col min="16133" max="16133" width="15" customWidth="1"/>
    <col min="16134" max="16134" width="17.5703125" customWidth="1"/>
    <col min="16135" max="16135" width="24" customWidth="1"/>
    <col min="16136" max="16136" width="25.28515625" customWidth="1"/>
    <col min="16137" max="16137" width="18.85546875" customWidth="1"/>
  </cols>
  <sheetData>
    <row r="1" spans="1:9" ht="59.45" customHeight="1" thickBot="1">
      <c r="A1" s="99" t="s">
        <v>84</v>
      </c>
      <c r="B1" s="28"/>
      <c r="C1" s="28"/>
      <c r="D1" s="29"/>
      <c r="E1" s="29"/>
      <c r="F1" s="28"/>
      <c r="G1" s="30"/>
      <c r="H1" s="28"/>
      <c r="I1" s="28"/>
    </row>
    <row r="2" spans="1:9" ht="61.15" customHeight="1" thickBot="1">
      <c r="A2" s="31" t="s">
        <v>16</v>
      </c>
      <c r="B2" s="32" t="s">
        <v>17</v>
      </c>
      <c r="C2" s="33" t="s">
        <v>18</v>
      </c>
      <c r="D2" s="33" t="s">
        <v>19</v>
      </c>
      <c r="E2" s="33" t="s">
        <v>20</v>
      </c>
      <c r="F2" s="33" t="s">
        <v>21</v>
      </c>
      <c r="G2" s="34" t="s">
        <v>24</v>
      </c>
      <c r="H2" s="33" t="s">
        <v>22</v>
      </c>
      <c r="I2" s="33" t="s">
        <v>23</v>
      </c>
    </row>
    <row r="3" spans="1:9" ht="16.5" thickBot="1">
      <c r="A3" s="35" t="s">
        <v>25</v>
      </c>
      <c r="B3" s="36" t="s">
        <v>26</v>
      </c>
      <c r="C3" s="36" t="s">
        <v>27</v>
      </c>
      <c r="D3" s="36" t="s">
        <v>28</v>
      </c>
      <c r="E3" s="36" t="s">
        <v>29</v>
      </c>
      <c r="F3" s="36" t="s">
        <v>30</v>
      </c>
      <c r="G3" s="37" t="s">
        <v>33</v>
      </c>
      <c r="H3" s="36" t="s">
        <v>31</v>
      </c>
      <c r="I3" s="36" t="s">
        <v>32</v>
      </c>
    </row>
    <row r="4" spans="1:9" ht="18.75">
      <c r="A4" s="38" t="s">
        <v>34</v>
      </c>
      <c r="B4" s="39" t="s">
        <v>35</v>
      </c>
      <c r="C4" s="40">
        <v>159227525.32992974</v>
      </c>
      <c r="D4" s="41">
        <v>4.9999999999999996E-2</v>
      </c>
      <c r="E4" s="93">
        <v>-5.0000000000000001E-3</v>
      </c>
      <c r="F4" s="94">
        <f t="shared" ref="F4:F46" si="0">E4*C4</f>
        <v>-796137.62664964877</v>
      </c>
      <c r="G4" s="95">
        <f t="shared" ref="G4:G46" si="1">I4/C4-1</f>
        <v>-5.0000000000000044E-3</v>
      </c>
      <c r="H4" s="94">
        <f t="shared" ref="H4:H46" si="2">IF(F4&lt;0,F4,F4-(F4*(1-$H$49)))</f>
        <v>-796137.62664964877</v>
      </c>
      <c r="I4" s="94">
        <f t="shared" ref="I4:I47" si="3">C4+H4</f>
        <v>158431387.70328009</v>
      </c>
    </row>
    <row r="5" spans="1:9" ht="18.75">
      <c r="A5" s="42">
        <v>210003</v>
      </c>
      <c r="B5" s="43" t="s">
        <v>36</v>
      </c>
      <c r="C5" s="44">
        <v>172920161.19086739</v>
      </c>
      <c r="D5" s="45">
        <v>0.11</v>
      </c>
      <c r="E5" s="96">
        <f t="shared" ref="E5:E46" si="4">$E$4- ((D5-$D$4)*($E$4/($D$50-$D$4)))</f>
        <v>-4.1899870850033837E-3</v>
      </c>
      <c r="F5" s="97">
        <f t="shared" si="0"/>
        <v>-724533.24212643772</v>
      </c>
      <c r="G5" s="98">
        <f t="shared" si="1"/>
        <v>-4.1899870850033993E-3</v>
      </c>
      <c r="H5" s="97">
        <f t="shared" si="2"/>
        <v>-724533.24212643772</v>
      </c>
      <c r="I5" s="97">
        <f t="shared" si="3"/>
        <v>172195627.94874096</v>
      </c>
    </row>
    <row r="6" spans="1:9" ht="18.75">
      <c r="A6" s="42">
        <v>210048</v>
      </c>
      <c r="B6" s="43" t="s">
        <v>37</v>
      </c>
      <c r="C6" s="44">
        <v>163303899.27572265</v>
      </c>
      <c r="D6" s="45">
        <v>0.23</v>
      </c>
      <c r="E6" s="96">
        <f t="shared" si="4"/>
        <v>-2.5699612550101501E-3</v>
      </c>
      <c r="F6" s="97">
        <f t="shared" si="0"/>
        <v>-419684.69393068732</v>
      </c>
      <c r="G6" s="98">
        <f t="shared" si="1"/>
        <v>-2.5699612550101891E-3</v>
      </c>
      <c r="H6" s="97">
        <f t="shared" si="2"/>
        <v>-419684.69393068732</v>
      </c>
      <c r="I6" s="97">
        <f t="shared" si="3"/>
        <v>162884214.58179197</v>
      </c>
    </row>
    <row r="7" spans="1:9" ht="18.75">
      <c r="A7" s="42">
        <v>210013</v>
      </c>
      <c r="B7" s="43" t="s">
        <v>38</v>
      </c>
      <c r="C7" s="44">
        <v>76305158.371352658</v>
      </c>
      <c r="D7" s="45">
        <v>0.25071599999999999</v>
      </c>
      <c r="E7" s="96">
        <f t="shared" si="4"/>
        <v>-2.2902907958923186E-3</v>
      </c>
      <c r="F7" s="97">
        <f t="shared" si="0"/>
        <v>-174761.00189701471</v>
      </c>
      <c r="G7" s="98">
        <f t="shared" si="1"/>
        <v>-2.2902907958923802E-3</v>
      </c>
      <c r="H7" s="97">
        <f t="shared" si="2"/>
        <v>-174761.00189701471</v>
      </c>
      <c r="I7" s="97">
        <f t="shared" si="3"/>
        <v>76130397.369455636</v>
      </c>
    </row>
    <row r="8" spans="1:9" ht="18.75">
      <c r="A8" s="42">
        <v>210019</v>
      </c>
      <c r="B8" s="43" t="s">
        <v>39</v>
      </c>
      <c r="C8" s="44">
        <v>228027801.35355061</v>
      </c>
      <c r="D8" s="45">
        <v>0.26888800000000002</v>
      </c>
      <c r="E8" s="96">
        <f t="shared" si="4"/>
        <v>-2.0449648843703433E-3</v>
      </c>
      <c r="F8" s="97">
        <f t="shared" si="0"/>
        <v>-466308.84642818721</v>
      </c>
      <c r="G8" s="98">
        <f t="shared" si="1"/>
        <v>-2.0449648843703372E-3</v>
      </c>
      <c r="H8" s="97">
        <f t="shared" si="2"/>
        <v>-466308.84642818721</v>
      </c>
      <c r="I8" s="97">
        <f t="shared" si="3"/>
        <v>227561492.50712243</v>
      </c>
    </row>
    <row r="9" spans="1:9" ht="18.75">
      <c r="A9" s="42">
        <v>210044</v>
      </c>
      <c r="B9" s="43" t="s">
        <v>40</v>
      </c>
      <c r="C9" s="44">
        <v>196617897.87671217</v>
      </c>
      <c r="D9" s="45">
        <v>0.27857200000000004</v>
      </c>
      <c r="E9" s="96">
        <f t="shared" si="4"/>
        <v>-1.9142287998898887E-3</v>
      </c>
      <c r="F9" s="97">
        <f t="shared" si="0"/>
        <v>-376371.64268941147</v>
      </c>
      <c r="G9" s="98">
        <f t="shared" si="1"/>
        <v>-1.9142287998898944E-3</v>
      </c>
      <c r="H9" s="97">
        <f t="shared" si="2"/>
        <v>-376371.64268941147</v>
      </c>
      <c r="I9" s="97">
        <f t="shared" si="3"/>
        <v>196241526.23402277</v>
      </c>
    </row>
    <row r="10" spans="1:9" ht="18.75">
      <c r="A10" s="42">
        <v>210029</v>
      </c>
      <c r="B10" s="43" t="s">
        <v>41</v>
      </c>
      <c r="C10" s="44">
        <v>347704294.11445743</v>
      </c>
      <c r="D10" s="45">
        <v>0.28499999999999998</v>
      </c>
      <c r="E10" s="96">
        <f t="shared" si="4"/>
        <v>-1.8274494162632523E-3</v>
      </c>
      <c r="F10" s="97">
        <f t="shared" si="0"/>
        <v>-635412.00931169139</v>
      </c>
      <c r="G10" s="98">
        <f t="shared" si="1"/>
        <v>-1.8274494162632271E-3</v>
      </c>
      <c r="H10" s="97">
        <f t="shared" si="2"/>
        <v>-635412.00931169139</v>
      </c>
      <c r="I10" s="97">
        <f t="shared" si="3"/>
        <v>347068882.10514575</v>
      </c>
    </row>
    <row r="11" spans="1:9" ht="18.75">
      <c r="A11" s="42">
        <v>210055</v>
      </c>
      <c r="B11" s="43" t="s">
        <v>42</v>
      </c>
      <c r="C11" s="44">
        <v>75611683.260619715</v>
      </c>
      <c r="D11" s="45">
        <v>0.29428399999999999</v>
      </c>
      <c r="E11" s="96">
        <f t="shared" si="4"/>
        <v>-1.7021134178827756E-3</v>
      </c>
      <c r="F11" s="97">
        <f t="shared" si="0"/>
        <v>-128699.66062660328</v>
      </c>
      <c r="G11" s="98">
        <f t="shared" si="1"/>
        <v>-1.7021134178828445E-3</v>
      </c>
      <c r="H11" s="97">
        <f t="shared" si="2"/>
        <v>-128699.66062660328</v>
      </c>
      <c r="I11" s="97">
        <f t="shared" si="3"/>
        <v>75482983.59999311</v>
      </c>
    </row>
    <row r="12" spans="1:9" ht="18.75">
      <c r="A12" s="42">
        <v>210060</v>
      </c>
      <c r="B12" s="43" t="s">
        <v>43</v>
      </c>
      <c r="C12" s="44">
        <v>17342569.219502844</v>
      </c>
      <c r="D12" s="45">
        <v>0.29499999999999998</v>
      </c>
      <c r="E12" s="96">
        <f t="shared" si="4"/>
        <v>-1.692447263763816E-3</v>
      </c>
      <c r="F12" s="97">
        <f t="shared" si="0"/>
        <v>-29351.383822182168</v>
      </c>
      <c r="G12" s="98">
        <f t="shared" si="1"/>
        <v>-1.6924472637637189E-3</v>
      </c>
      <c r="H12" s="97">
        <f t="shared" si="2"/>
        <v>-29351.383822182168</v>
      </c>
      <c r="I12" s="97">
        <f t="shared" si="3"/>
        <v>17313217.835680664</v>
      </c>
    </row>
    <row r="13" spans="1:9" ht="18.75">
      <c r="A13" s="42">
        <v>210022</v>
      </c>
      <c r="B13" s="43" t="s">
        <v>44</v>
      </c>
      <c r="C13" s="44">
        <v>176985549.59332189</v>
      </c>
      <c r="D13" s="45">
        <v>0.31</v>
      </c>
      <c r="E13" s="96">
        <f t="shared" si="4"/>
        <v>-1.4899440350146617E-3</v>
      </c>
      <c r="F13" s="97">
        <f t="shared" si="0"/>
        <v>-263698.56390036154</v>
      </c>
      <c r="G13" s="98">
        <f t="shared" si="1"/>
        <v>-1.4899440350145676E-3</v>
      </c>
      <c r="H13" s="97">
        <f t="shared" si="2"/>
        <v>-263698.56390036154</v>
      </c>
      <c r="I13" s="97">
        <f t="shared" si="3"/>
        <v>176721851.02942154</v>
      </c>
    </row>
    <row r="14" spans="1:9" ht="18.75">
      <c r="A14" s="42">
        <v>210001</v>
      </c>
      <c r="B14" s="43" t="s">
        <v>45</v>
      </c>
      <c r="C14" s="44">
        <v>182862923.57376468</v>
      </c>
      <c r="D14" s="45">
        <v>0.31000000000000005</v>
      </c>
      <c r="E14" s="96">
        <f t="shared" si="4"/>
        <v>-1.4899440350146609E-3</v>
      </c>
      <c r="F14" s="97">
        <f t="shared" si="0"/>
        <v>-272455.52220407251</v>
      </c>
      <c r="G14" s="98">
        <f t="shared" si="1"/>
        <v>-1.4899440350146786E-3</v>
      </c>
      <c r="H14" s="97">
        <f t="shared" si="2"/>
        <v>-272455.52220407251</v>
      </c>
      <c r="I14" s="97">
        <f t="shared" si="3"/>
        <v>182590468.05156061</v>
      </c>
    </row>
    <row r="15" spans="1:9" ht="18.75">
      <c r="A15" s="42">
        <v>210040</v>
      </c>
      <c r="B15" s="43" t="s">
        <v>46</v>
      </c>
      <c r="C15" s="44">
        <v>138718748.76831105</v>
      </c>
      <c r="D15" s="45">
        <v>0.315716</v>
      </c>
      <c r="E15" s="96">
        <f t="shared" si="4"/>
        <v>-1.4127768046459841E-3</v>
      </c>
      <c r="F15" s="97">
        <f t="shared" si="0"/>
        <v>-195978.63062938352</v>
      </c>
      <c r="G15" s="98">
        <f t="shared" si="1"/>
        <v>-1.412776804646021E-3</v>
      </c>
      <c r="H15" s="97">
        <f t="shared" si="2"/>
        <v>-195978.63062938352</v>
      </c>
      <c r="I15" s="97">
        <f t="shared" si="3"/>
        <v>138522770.13768166</v>
      </c>
    </row>
    <row r="16" spans="1:9" ht="18.75">
      <c r="A16" s="42">
        <v>210057</v>
      </c>
      <c r="B16" s="43" t="s">
        <v>47</v>
      </c>
      <c r="C16" s="44">
        <v>223152951.18135506</v>
      </c>
      <c r="D16" s="45">
        <v>0.32</v>
      </c>
      <c r="E16" s="96">
        <f t="shared" si="4"/>
        <v>-1.3549418825152255E-3</v>
      </c>
      <c r="F16" s="97">
        <f t="shared" si="0"/>
        <v>-302359.27976249345</v>
      </c>
      <c r="G16" s="98">
        <f t="shared" si="1"/>
        <v>-1.3549418825152815E-3</v>
      </c>
      <c r="H16" s="97">
        <f t="shared" si="2"/>
        <v>-302359.27976249345</v>
      </c>
      <c r="I16" s="97">
        <f t="shared" si="3"/>
        <v>222850591.90159255</v>
      </c>
    </row>
    <row r="17" spans="1:9" ht="18.75">
      <c r="A17" s="42">
        <v>210018</v>
      </c>
      <c r="B17" s="43" t="s">
        <v>48</v>
      </c>
      <c r="C17" s="44">
        <v>85514349.422845349</v>
      </c>
      <c r="D17" s="45">
        <v>0.33499999999999996</v>
      </c>
      <c r="E17" s="96">
        <f t="shared" si="4"/>
        <v>-1.1524386537660721E-3</v>
      </c>
      <c r="F17" s="97">
        <f t="shared" si="0"/>
        <v>-98550.041726545373</v>
      </c>
      <c r="G17" s="98">
        <f t="shared" si="1"/>
        <v>-1.1524386537660192E-3</v>
      </c>
      <c r="H17" s="97">
        <f t="shared" si="2"/>
        <v>-98550.041726545373</v>
      </c>
      <c r="I17" s="97">
        <f t="shared" si="3"/>
        <v>85415799.381118804</v>
      </c>
    </row>
    <row r="18" spans="1:9" ht="18.75">
      <c r="A18" s="42">
        <v>210011</v>
      </c>
      <c r="B18" s="43" t="s">
        <v>49</v>
      </c>
      <c r="C18" s="44">
        <v>233289322.76940951</v>
      </c>
      <c r="D18" s="45">
        <v>0.33500000000000002</v>
      </c>
      <c r="E18" s="96">
        <f t="shared" si="4"/>
        <v>-1.1524386537660712E-3</v>
      </c>
      <c r="F18" s="97">
        <f t="shared" si="0"/>
        <v>-268851.63307037676</v>
      </c>
      <c r="G18" s="98">
        <f t="shared" si="1"/>
        <v>-1.1524386537661302E-3</v>
      </c>
      <c r="H18" s="97">
        <f t="shared" si="2"/>
        <v>-268851.63307037676</v>
      </c>
      <c r="I18" s="97">
        <f t="shared" si="3"/>
        <v>233020471.13633913</v>
      </c>
    </row>
    <row r="19" spans="1:9" ht="18.75">
      <c r="A19" s="42">
        <v>210015</v>
      </c>
      <c r="B19" s="43" t="s">
        <v>50</v>
      </c>
      <c r="C19" s="44">
        <v>278723093.03339344</v>
      </c>
      <c r="D19" s="45">
        <v>0.34500000000000003</v>
      </c>
      <c r="E19" s="96">
        <f t="shared" si="4"/>
        <v>-1.017436501266635E-3</v>
      </c>
      <c r="F19" s="97">
        <f t="shared" si="0"/>
        <v>-283583.04859811062</v>
      </c>
      <c r="G19" s="98">
        <f t="shared" si="1"/>
        <v>-1.017436501266622E-3</v>
      </c>
      <c r="H19" s="97">
        <f t="shared" si="2"/>
        <v>-283583.04859811062</v>
      </c>
      <c r="I19" s="97">
        <f t="shared" si="3"/>
        <v>278439509.98479533</v>
      </c>
    </row>
    <row r="20" spans="1:9" ht="18.75">
      <c r="A20" s="42">
        <v>210016</v>
      </c>
      <c r="B20" s="43" t="s">
        <v>51</v>
      </c>
      <c r="C20" s="44">
        <v>157754799.49175742</v>
      </c>
      <c r="D20" s="45">
        <v>0.36722399999999999</v>
      </c>
      <c r="E20" s="96">
        <f t="shared" si="4"/>
        <v>-7.1740771755188833E-4</v>
      </c>
      <c r="F20" s="97">
        <f t="shared" si="0"/>
        <v>-113174.51063623749</v>
      </c>
      <c r="G20" s="98">
        <f t="shared" si="1"/>
        <v>-7.1740771755191002E-4</v>
      </c>
      <c r="H20" s="97">
        <f t="shared" si="2"/>
        <v>-113174.51063623749</v>
      </c>
      <c r="I20" s="97">
        <f t="shared" si="3"/>
        <v>157641624.98112118</v>
      </c>
    </row>
    <row r="21" spans="1:9" ht="18.75">
      <c r="A21" s="42">
        <v>210024</v>
      </c>
      <c r="B21" s="43" t="s">
        <v>52</v>
      </c>
      <c r="C21" s="44">
        <v>236590732.1810177</v>
      </c>
      <c r="D21" s="45">
        <v>0.374444</v>
      </c>
      <c r="E21" s="96">
        <f t="shared" si="4"/>
        <v>-6.1993616344729538E-4</v>
      </c>
      <c r="F21" s="97">
        <f t="shared" si="0"/>
        <v>-146671.15081548668</v>
      </c>
      <c r="G21" s="98">
        <f t="shared" si="1"/>
        <v>-6.1993616344724334E-4</v>
      </c>
      <c r="H21" s="97">
        <f t="shared" si="2"/>
        <v>-146671.15081548668</v>
      </c>
      <c r="I21" s="97">
        <f t="shared" si="3"/>
        <v>236444061.03020221</v>
      </c>
    </row>
    <row r="22" spans="1:9" ht="18.75">
      <c r="A22" s="42">
        <v>210033</v>
      </c>
      <c r="B22" s="43" t="s">
        <v>53</v>
      </c>
      <c r="C22" s="44">
        <v>134838320.25584599</v>
      </c>
      <c r="D22" s="45">
        <v>0.38</v>
      </c>
      <c r="E22" s="96">
        <f t="shared" si="4"/>
        <v>-5.4492896751860871E-4</v>
      </c>
      <c r="F22" s="97">
        <f t="shared" si="0"/>
        <v>-73477.306638961658</v>
      </c>
      <c r="G22" s="98">
        <f t="shared" si="1"/>
        <v>-5.4492896751856534E-4</v>
      </c>
      <c r="H22" s="97">
        <f t="shared" si="2"/>
        <v>-73477.306638961658</v>
      </c>
      <c r="I22" s="97">
        <f t="shared" si="3"/>
        <v>134764842.94920704</v>
      </c>
    </row>
    <row r="23" spans="1:9" ht="18.75">
      <c r="A23" s="42">
        <v>210004</v>
      </c>
      <c r="B23" s="43" t="s">
        <v>54</v>
      </c>
      <c r="C23" s="44">
        <v>311801309.48079103</v>
      </c>
      <c r="D23" s="45">
        <v>0.4</v>
      </c>
      <c r="E23" s="96">
        <f t="shared" si="4"/>
        <v>-2.749246625197363E-4</v>
      </c>
      <c r="F23" s="97">
        <f t="shared" si="0"/>
        <v>-85721.869782218331</v>
      </c>
      <c r="G23" s="98">
        <f t="shared" si="1"/>
        <v>-2.7492466251965997E-4</v>
      </c>
      <c r="H23" s="97">
        <f t="shared" si="2"/>
        <v>-85721.869782218331</v>
      </c>
      <c r="I23" s="97">
        <f t="shared" si="3"/>
        <v>311715587.61100882</v>
      </c>
    </row>
    <row r="24" spans="1:9" ht="18.75">
      <c r="A24" s="42">
        <v>210056</v>
      </c>
      <c r="B24" s="43" t="s">
        <v>55</v>
      </c>
      <c r="C24" s="44">
        <v>176449767.31148988</v>
      </c>
      <c r="D24" s="45">
        <v>0.40500000000000003</v>
      </c>
      <c r="E24" s="96">
        <f t="shared" si="4"/>
        <v>-2.0742358627001863E-4</v>
      </c>
      <c r="F24" s="97">
        <f t="shared" si="0"/>
        <v>-36599.843532259532</v>
      </c>
      <c r="G24" s="98">
        <f t="shared" si="1"/>
        <v>-2.0742358627001689E-4</v>
      </c>
      <c r="H24" s="97">
        <f t="shared" si="2"/>
        <v>-36599.843532259532</v>
      </c>
      <c r="I24" s="97">
        <f t="shared" si="3"/>
        <v>176413167.46795762</v>
      </c>
    </row>
    <row r="25" spans="1:9" ht="18.75">
      <c r="A25" s="42">
        <v>210061</v>
      </c>
      <c r="B25" s="43" t="s">
        <v>56</v>
      </c>
      <c r="C25" s="44">
        <v>37698304.449744739</v>
      </c>
      <c r="D25" s="45">
        <v>0.42642800000000003</v>
      </c>
      <c r="E25" s="46">
        <f t="shared" si="4"/>
        <v>8.1859026105773024E-5</v>
      </c>
      <c r="F25" s="47">
        <f t="shared" si="0"/>
        <v>3085.9464880950341</v>
      </c>
      <c r="G25" s="48">
        <f t="shared" si="1"/>
        <v>6.0209265255295463E-5</v>
      </c>
      <c r="H25" s="47">
        <f t="shared" si="2"/>
        <v>2269.7872122922909</v>
      </c>
      <c r="I25" s="47">
        <f t="shared" si="3"/>
        <v>37700574.236957029</v>
      </c>
    </row>
    <row r="26" spans="1:9" ht="18.75">
      <c r="A26" s="42">
        <v>210012</v>
      </c>
      <c r="B26" s="43" t="s">
        <v>57</v>
      </c>
      <c r="C26" s="44">
        <v>418687491.44566888</v>
      </c>
      <c r="D26" s="45">
        <v>0.44555600000000006</v>
      </c>
      <c r="E26" s="46">
        <f t="shared" si="4"/>
        <v>3.400911434066952E-4</v>
      </c>
      <c r="F26" s="47">
        <f t="shared" si="0"/>
        <v>142391.90769583845</v>
      </c>
      <c r="G26" s="48">
        <f t="shared" si="1"/>
        <v>2.5014514389543052E-4</v>
      </c>
      <c r="H26" s="47">
        <f t="shared" si="2"/>
        <v>104732.64279492755</v>
      </c>
      <c r="I26" s="47">
        <f t="shared" si="3"/>
        <v>418792224.08846378</v>
      </c>
    </row>
    <row r="27" spans="1:9" ht="18.75">
      <c r="A27" s="42">
        <v>210038</v>
      </c>
      <c r="B27" s="43" t="s">
        <v>58</v>
      </c>
      <c r="C27" s="44">
        <v>130524693.64575134</v>
      </c>
      <c r="D27" s="45">
        <v>0.45071600000000001</v>
      </c>
      <c r="E27" s="46">
        <f t="shared" si="4"/>
        <v>4.0975225409640298E-4</v>
      </c>
      <c r="F27" s="47">
        <f t="shared" si="0"/>
        <v>53482.78743658906</v>
      </c>
      <c r="G27" s="48">
        <f t="shared" si="1"/>
        <v>3.0138255155875981E-4</v>
      </c>
      <c r="H27" s="47">
        <f t="shared" si="2"/>
        <v>39337.865212385434</v>
      </c>
      <c r="I27" s="47">
        <f t="shared" si="3"/>
        <v>130564031.51096372</v>
      </c>
    </row>
    <row r="28" spans="1:9" ht="18.75">
      <c r="A28" s="42">
        <v>210035</v>
      </c>
      <c r="B28" s="43" t="s">
        <v>59</v>
      </c>
      <c r="C28" s="44">
        <v>74476145.649187565</v>
      </c>
      <c r="D28" s="45">
        <v>0.45500000000000007</v>
      </c>
      <c r="E28" s="46">
        <f t="shared" si="4"/>
        <v>4.6758717622716241E-4</v>
      </c>
      <c r="F28" s="47">
        <f t="shared" si="0"/>
        <v>34824.090640386479</v>
      </c>
      <c r="G28" s="48">
        <f t="shared" si="1"/>
        <v>3.4392151559536899E-4</v>
      </c>
      <c r="H28" s="47">
        <f t="shared" si="2"/>
        <v>25613.94888738028</v>
      </c>
      <c r="I28" s="47">
        <f t="shared" si="3"/>
        <v>74501759.598074943</v>
      </c>
    </row>
    <row r="29" spans="1:9" ht="18.75">
      <c r="A29" s="42">
        <v>210034</v>
      </c>
      <c r="B29" s="43" t="s">
        <v>60</v>
      </c>
      <c r="C29" s="44">
        <v>120977775.2830672</v>
      </c>
      <c r="D29" s="45">
        <v>0.46857199999999999</v>
      </c>
      <c r="E29" s="46">
        <f t="shared" si="4"/>
        <v>6.5081209759939619E-4</v>
      </c>
      <c r="F29" s="47">
        <f t="shared" si="0"/>
        <v>78733.799694881352</v>
      </c>
      <c r="G29" s="48">
        <f t="shared" si="1"/>
        <v>4.7868781342597089E-4</v>
      </c>
      <c r="H29" s="47">
        <f t="shared" si="2"/>
        <v>57910.586723408174</v>
      </c>
      <c r="I29" s="47">
        <f t="shared" si="3"/>
        <v>121035685.8697906</v>
      </c>
    </row>
    <row r="30" spans="1:9" ht="18.75">
      <c r="A30" s="42">
        <v>210032</v>
      </c>
      <c r="B30" s="43" t="s">
        <v>61</v>
      </c>
      <c r="C30" s="44">
        <v>66197257.119556159</v>
      </c>
      <c r="D30" s="45">
        <v>0.48214400000000002</v>
      </c>
      <c r="E30" s="46">
        <f t="shared" si="4"/>
        <v>8.3403701897163084E-4</v>
      </c>
      <c r="F30" s="47">
        <f t="shared" si="0"/>
        <v>55210.962992093184</v>
      </c>
      <c r="G30" s="48">
        <f t="shared" si="1"/>
        <v>6.1345411125679483E-4</v>
      </c>
      <c r="H30" s="47">
        <f t="shared" si="2"/>
        <v>40608.979533911086</v>
      </c>
      <c r="I30" s="47">
        <f t="shared" si="3"/>
        <v>66237866.09909007</v>
      </c>
    </row>
    <row r="31" spans="1:9" ht="18.75">
      <c r="A31" s="42">
        <v>210002</v>
      </c>
      <c r="B31" s="43" t="s">
        <v>62</v>
      </c>
      <c r="C31" s="44">
        <v>842774096.19900918</v>
      </c>
      <c r="D31" s="45">
        <v>0.48388799999999998</v>
      </c>
      <c r="E31" s="46">
        <f t="shared" si="4"/>
        <v>8.5758139436753218E-4</v>
      </c>
      <c r="F31" s="47">
        <f t="shared" si="0"/>
        <v>722747.384555183</v>
      </c>
      <c r="G31" s="48">
        <f t="shared" si="1"/>
        <v>6.3077156066859708E-4</v>
      </c>
      <c r="H31" s="47">
        <f t="shared" si="2"/>
        <v>531597.93195044319</v>
      </c>
      <c r="I31" s="47">
        <f t="shared" si="3"/>
        <v>843305694.13095963</v>
      </c>
    </row>
    <row r="32" spans="1:9" ht="18.75" customHeight="1">
      <c r="A32" s="42">
        <v>210039</v>
      </c>
      <c r="B32" s="43" t="s">
        <v>63</v>
      </c>
      <c r="C32" s="44">
        <v>65741743.258458205</v>
      </c>
      <c r="D32" s="45">
        <v>0.49142800000000003</v>
      </c>
      <c r="E32" s="46">
        <f t="shared" si="4"/>
        <v>9.5937301735210794E-4</v>
      </c>
      <c r="F32" s="47">
        <f t="shared" si="0"/>
        <v>63070.854595854646</v>
      </c>
      <c r="G32" s="48">
        <f t="shared" si="1"/>
        <v>7.0564172612996856E-4</v>
      </c>
      <c r="H32" s="47">
        <f t="shared" si="2"/>
        <v>46390.117191691461</v>
      </c>
      <c r="I32" s="47">
        <f t="shared" si="3"/>
        <v>65788133.375649899</v>
      </c>
    </row>
    <row r="33" spans="1:9" ht="18.75">
      <c r="A33" s="42">
        <v>210049</v>
      </c>
      <c r="B33" s="43" t="s">
        <v>64</v>
      </c>
      <c r="C33" s="44">
        <v>145284971.38065368</v>
      </c>
      <c r="D33" s="45">
        <v>0.49499999999999994</v>
      </c>
      <c r="E33" s="46">
        <f t="shared" si="4"/>
        <v>1.0075957862249055E-3</v>
      </c>
      <c r="F33" s="47">
        <f t="shared" si="0"/>
        <v>146388.52496495264</v>
      </c>
      <c r="G33" s="48">
        <f t="shared" si="1"/>
        <v>7.4111072228766339E-4</v>
      </c>
      <c r="H33" s="47">
        <f t="shared" si="2"/>
        <v>107672.25007744455</v>
      </c>
      <c r="I33" s="47">
        <f t="shared" si="3"/>
        <v>145392643.63073114</v>
      </c>
    </row>
    <row r="34" spans="1:9" ht="18.75">
      <c r="A34" s="42">
        <v>210043</v>
      </c>
      <c r="B34" s="43" t="s">
        <v>65</v>
      </c>
      <c r="C34" s="44">
        <v>217712318.04853678</v>
      </c>
      <c r="D34" s="45">
        <v>0.49500000000000005</v>
      </c>
      <c r="E34" s="46">
        <f t="shared" si="4"/>
        <v>1.0075957862249064E-3</v>
      </c>
      <c r="F34" s="47">
        <f t="shared" si="0"/>
        <v>219366.01427496228</v>
      </c>
      <c r="G34" s="48">
        <f t="shared" si="1"/>
        <v>7.4111072228744135E-4</v>
      </c>
      <c r="H34" s="47">
        <f t="shared" si="2"/>
        <v>161348.93327985142</v>
      </c>
      <c r="I34" s="47">
        <f t="shared" si="3"/>
        <v>217873666.98181662</v>
      </c>
    </row>
    <row r="35" spans="1:9" ht="18.75">
      <c r="A35" s="42">
        <v>210005</v>
      </c>
      <c r="B35" s="43" t="s">
        <v>66</v>
      </c>
      <c r="C35" s="44">
        <v>184859280.69093645</v>
      </c>
      <c r="D35" s="45">
        <v>0.5</v>
      </c>
      <c r="E35" s="46">
        <f t="shared" si="4"/>
        <v>1.075096862474624E-3</v>
      </c>
      <c r="F35" s="47">
        <f t="shared" si="0"/>
        <v>198741.63267014161</v>
      </c>
      <c r="G35" s="48">
        <f t="shared" si="1"/>
        <v>7.907593731240059E-4</v>
      </c>
      <c r="H35" s="47">
        <f t="shared" si="2"/>
        <v>146179.20891533204</v>
      </c>
      <c r="I35" s="47">
        <f t="shared" si="3"/>
        <v>185005459.89985177</v>
      </c>
    </row>
    <row r="36" spans="1:9" ht="18.75">
      <c r="A36" s="42">
        <v>210037</v>
      </c>
      <c r="B36" s="43" t="s">
        <v>67</v>
      </c>
      <c r="C36" s="44">
        <v>92515250.586204425</v>
      </c>
      <c r="D36" s="45">
        <v>0.50928400000000007</v>
      </c>
      <c r="E36" s="46">
        <f t="shared" si="4"/>
        <v>1.2004328608551012E-3</v>
      </c>
      <c r="F36" s="47">
        <f t="shared" si="0"/>
        <v>111058.34693392395</v>
      </c>
      <c r="G36" s="48">
        <f t="shared" si="1"/>
        <v>8.8294698799740168E-4</v>
      </c>
      <c r="H36" s="47">
        <f t="shared" si="2"/>
        <v>81686.061848904734</v>
      </c>
      <c r="I36" s="47">
        <f t="shared" si="3"/>
        <v>92596936.648053333</v>
      </c>
    </row>
    <row r="37" spans="1:9" ht="18.75">
      <c r="A37" s="42">
        <v>210030</v>
      </c>
      <c r="B37" s="43" t="s">
        <v>68</v>
      </c>
      <c r="C37" s="44">
        <v>28699194.444804452</v>
      </c>
      <c r="D37" s="45">
        <v>0.53857199999999994</v>
      </c>
      <c r="E37" s="46">
        <f t="shared" si="4"/>
        <v>1.5958271650954479E-3</v>
      </c>
      <c r="F37" s="47">
        <f t="shared" si="0"/>
        <v>45798.954111375315</v>
      </c>
      <c r="G37" s="48">
        <f t="shared" si="1"/>
        <v>1.1737689251372085E-3</v>
      </c>
      <c r="H37" s="47">
        <f t="shared" si="2"/>
        <v>33686.222615782375</v>
      </c>
      <c r="I37" s="47">
        <f t="shared" si="3"/>
        <v>28732880.667420235</v>
      </c>
    </row>
    <row r="38" spans="1:9" ht="18.75">
      <c r="A38" s="42">
        <v>210051</v>
      </c>
      <c r="B38" s="43" t="s">
        <v>69</v>
      </c>
      <c r="C38" s="44">
        <v>132902820.18529476</v>
      </c>
      <c r="D38" s="45">
        <v>0.54</v>
      </c>
      <c r="E38" s="46">
        <f t="shared" si="4"/>
        <v>1.6151054724723689E-3</v>
      </c>
      <c r="F38" s="47">
        <f t="shared" si="0"/>
        <v>214652.07218828078</v>
      </c>
      <c r="G38" s="48">
        <f t="shared" si="1"/>
        <v>1.1879485798160783E-3</v>
      </c>
      <c r="H38" s="47">
        <f t="shared" si="2"/>
        <v>157881.7164926799</v>
      </c>
      <c r="I38" s="47">
        <f t="shared" si="3"/>
        <v>133060701.90178744</v>
      </c>
    </row>
    <row r="39" spans="1:9" ht="18.75">
      <c r="A39" s="42">
        <v>210027</v>
      </c>
      <c r="B39" s="43" t="s">
        <v>70</v>
      </c>
      <c r="C39" s="44">
        <v>179984649.72976044</v>
      </c>
      <c r="D39" s="45">
        <v>0.58928400000000003</v>
      </c>
      <c r="E39" s="46">
        <f t="shared" si="4"/>
        <v>2.2804500808505891E-3</v>
      </c>
      <c r="F39" s="47">
        <f t="shared" si="0"/>
        <v>410446.00902809715</v>
      </c>
      <c r="G39" s="48">
        <f t="shared" si="1"/>
        <v>1.6773254013815464E-3</v>
      </c>
      <c r="H39" s="47">
        <f t="shared" si="2"/>
        <v>301892.82485046482</v>
      </c>
      <c r="I39" s="47">
        <f t="shared" si="3"/>
        <v>180286542.55461091</v>
      </c>
    </row>
    <row r="40" spans="1:9" ht="18.75">
      <c r="A40" s="42">
        <v>210008</v>
      </c>
      <c r="B40" s="43" t="s">
        <v>71</v>
      </c>
      <c r="C40" s="44">
        <v>227476676.74614039</v>
      </c>
      <c r="D40" s="45">
        <v>0.60899999999999999</v>
      </c>
      <c r="E40" s="46">
        <f t="shared" si="4"/>
        <v>2.5466203247184764E-3</v>
      </c>
      <c r="F40" s="47">
        <f t="shared" si="0"/>
        <v>579296.72840113589</v>
      </c>
      <c r="G40" s="48">
        <f t="shared" si="1"/>
        <v>1.8730999613598698E-3</v>
      </c>
      <c r="H40" s="47">
        <f t="shared" si="2"/>
        <v>426086.55442348222</v>
      </c>
      <c r="I40" s="47">
        <f t="shared" si="3"/>
        <v>227902763.30056387</v>
      </c>
    </row>
    <row r="41" spans="1:9" ht="18.75">
      <c r="A41" s="42">
        <v>210017</v>
      </c>
      <c r="B41" s="43" t="s">
        <v>72</v>
      </c>
      <c r="C41" s="44">
        <v>18267388.921860617</v>
      </c>
      <c r="D41" s="45">
        <v>0.61071600000000004</v>
      </c>
      <c r="E41" s="46">
        <f t="shared" si="4"/>
        <v>2.5697866940873806E-3</v>
      </c>
      <c r="F41" s="47">
        <f t="shared" si="0"/>
        <v>46943.292987116634</v>
      </c>
      <c r="G41" s="48">
        <f t="shared" si="1"/>
        <v>1.8901393783270493E-3</v>
      </c>
      <c r="H41" s="47">
        <f t="shared" si="2"/>
        <v>34527.911140423632</v>
      </c>
      <c r="I41" s="47">
        <f t="shared" si="3"/>
        <v>18301916.83300104</v>
      </c>
    </row>
    <row r="42" spans="1:9" ht="18.75">
      <c r="A42" s="42">
        <v>210023</v>
      </c>
      <c r="B42" s="43" t="s">
        <v>73</v>
      </c>
      <c r="C42" s="44">
        <v>302553243.72089899</v>
      </c>
      <c r="D42" s="45">
        <v>0.61499999999999999</v>
      </c>
      <c r="E42" s="46">
        <f t="shared" si="4"/>
        <v>2.6276216162181383E-3</v>
      </c>
      <c r="F42" s="47">
        <f t="shared" si="0"/>
        <v>794995.44325794885</v>
      </c>
      <c r="G42" s="48">
        <f t="shared" si="1"/>
        <v>1.9326783423638805E-3</v>
      </c>
      <c r="H42" s="47">
        <f t="shared" si="2"/>
        <v>584738.10155128129</v>
      </c>
      <c r="I42" s="47">
        <f t="shared" si="3"/>
        <v>303137981.82245028</v>
      </c>
    </row>
    <row r="43" spans="1:9" ht="18.75">
      <c r="A43" s="42">
        <v>210006</v>
      </c>
      <c r="B43" s="43" t="s">
        <v>74</v>
      </c>
      <c r="C43" s="44">
        <v>45941091.017961279</v>
      </c>
      <c r="D43" s="45">
        <v>0.63214400000000004</v>
      </c>
      <c r="E43" s="46">
        <f t="shared" si="4"/>
        <v>2.8590693064631722E-3</v>
      </c>
      <c r="F43" s="47">
        <f t="shared" si="0"/>
        <v>131348.76323488401</v>
      </c>
      <c r="G43" s="48">
        <f t="shared" si="1"/>
        <v>2.1029136363519552E-3</v>
      </c>
      <c r="H43" s="47">
        <f t="shared" si="2"/>
        <v>96610.146770557447</v>
      </c>
      <c r="I43" s="47">
        <f t="shared" si="3"/>
        <v>46037701.164731838</v>
      </c>
    </row>
    <row r="44" spans="1:9" ht="18.75">
      <c r="A44" s="42">
        <v>210009</v>
      </c>
      <c r="B44" s="43" t="s">
        <v>75</v>
      </c>
      <c r="C44" s="44">
        <v>1260991140.7963104</v>
      </c>
      <c r="D44" s="45">
        <v>0.63357199999999991</v>
      </c>
      <c r="E44" s="46">
        <f t="shared" si="4"/>
        <v>2.8783476138400889E-3</v>
      </c>
      <c r="F44" s="47">
        <f t="shared" si="0"/>
        <v>3629570.8411845518</v>
      </c>
      <c r="G44" s="48">
        <f t="shared" si="1"/>
        <v>2.1170932910308249E-3</v>
      </c>
      <c r="H44" s="47">
        <f t="shared" si="2"/>
        <v>2669635.8842292288</v>
      </c>
      <c r="I44" s="47">
        <f t="shared" si="3"/>
        <v>1263660776.6805396</v>
      </c>
    </row>
    <row r="45" spans="1:9" ht="18.75">
      <c r="A45" s="42">
        <v>210010</v>
      </c>
      <c r="B45" s="43" t="s">
        <v>76</v>
      </c>
      <c r="C45" s="49">
        <v>24515058.520487197</v>
      </c>
      <c r="D45" s="45">
        <v>0.64666800000000002</v>
      </c>
      <c r="E45" s="46">
        <f t="shared" si="4"/>
        <v>3.055146432753353E-3</v>
      </c>
      <c r="F45" s="50">
        <f t="shared" si="0"/>
        <v>74897.093587606156</v>
      </c>
      <c r="G45" s="51">
        <f t="shared" si="1"/>
        <v>2.2471330373017295E-3</v>
      </c>
      <c r="H45" s="50">
        <f t="shared" si="2"/>
        <v>55088.597912774989</v>
      </c>
      <c r="I45" s="50">
        <f t="shared" si="3"/>
        <v>24570147.11839997</v>
      </c>
    </row>
    <row r="46" spans="1:9" ht="21" customHeight="1" thickBot="1">
      <c r="A46" s="52">
        <v>210028</v>
      </c>
      <c r="B46" s="53" t="s">
        <v>77</v>
      </c>
      <c r="C46" s="54">
        <v>67824688.086282864</v>
      </c>
      <c r="D46" s="55">
        <v>0.69785600000000003</v>
      </c>
      <c r="E46" s="56">
        <f t="shared" si="4"/>
        <v>3.7461954509674664E-3</v>
      </c>
      <c r="F46" s="57">
        <f t="shared" si="0"/>
        <v>254084.53797212019</v>
      </c>
      <c r="G46" s="58">
        <f t="shared" si="1"/>
        <v>2.7554160651055426E-3</v>
      </c>
      <c r="H46" s="57">
        <f t="shared" si="2"/>
        <v>186885.23516372553</v>
      </c>
      <c r="I46" s="57">
        <f t="shared" si="3"/>
        <v>68011573.321446583</v>
      </c>
    </row>
    <row r="47" spans="1:9" ht="55.5" customHeight="1" thickBot="1">
      <c r="A47" s="59"/>
      <c r="B47" s="60" t="s">
        <v>78</v>
      </c>
      <c r="C47" s="61">
        <f>SUM(C4:C46)</f>
        <v>8460348136.9825916</v>
      </c>
      <c r="D47" s="62"/>
      <c r="E47" s="63"/>
      <c r="F47" s="64">
        <f>SUM(F4:F46)</f>
        <v>2118754.4801176474</v>
      </c>
      <c r="G47" s="67">
        <f>AVERAGE(G4:G46)</f>
        <v>-2.1321689464451923E-4</v>
      </c>
      <c r="H47" s="65">
        <f>SUM(H4:H46)</f>
        <v>0</v>
      </c>
      <c r="I47" s="66">
        <f t="shared" si="3"/>
        <v>8460348136.9825916</v>
      </c>
    </row>
    <row r="48" spans="1:9">
      <c r="A48" s="68"/>
      <c r="B48" s="69"/>
      <c r="C48" s="70"/>
      <c r="D48" s="71"/>
      <c r="E48" s="72"/>
      <c r="F48" s="73"/>
      <c r="G48" s="76"/>
      <c r="H48" s="74"/>
      <c r="I48" s="75"/>
    </row>
    <row r="49" spans="1:9" ht="16.5" thickBot="1">
      <c r="A49" s="77"/>
      <c r="B49" s="77"/>
      <c r="C49" s="78"/>
      <c r="D49" s="79"/>
      <c r="E49" s="80" t="s">
        <v>79</v>
      </c>
      <c r="F49" s="81">
        <f>SUMIF(F4:F46,"&gt;0")</f>
        <v>8011135.9888960188</v>
      </c>
      <c r="G49" s="83"/>
      <c r="H49" s="82">
        <f>ABS(F50/F49)</f>
        <v>0.73552384043232022</v>
      </c>
      <c r="I49" s="78"/>
    </row>
    <row r="50" spans="1:9" ht="16.5" thickBot="1">
      <c r="A50" s="77"/>
      <c r="B50" s="77"/>
      <c r="C50" s="84" t="s">
        <v>80</v>
      </c>
      <c r="D50" s="79">
        <f>AVERAGE(D4:D46)</f>
        <v>0.42036446511627917</v>
      </c>
      <c r="E50" s="85" t="s">
        <v>81</v>
      </c>
      <c r="F50" s="86">
        <f>SUMIF(F4:F46,"&lt;0")</f>
        <v>-5892381.5087783728</v>
      </c>
      <c r="G50" s="83"/>
      <c r="H50" s="79"/>
      <c r="I50" s="77"/>
    </row>
    <row r="51" spans="1:9">
      <c r="A51" s="77"/>
      <c r="B51" s="77"/>
      <c r="C51" s="77"/>
      <c r="D51" s="79"/>
      <c r="E51" s="79"/>
      <c r="F51" s="81"/>
      <c r="G51" s="83"/>
      <c r="H51" s="81"/>
      <c r="I51" s="77"/>
    </row>
    <row r="52" spans="1:9">
      <c r="A52" s="77"/>
      <c r="B52" s="77"/>
      <c r="C52" s="77"/>
      <c r="D52" s="79"/>
      <c r="E52" s="79"/>
      <c r="F52" s="77"/>
      <c r="G52" s="83"/>
      <c r="H52" s="77"/>
      <c r="I52" s="77"/>
    </row>
    <row r="53" spans="1:9">
      <c r="A53" s="77"/>
      <c r="B53" s="77"/>
      <c r="C53" s="77"/>
      <c r="D53" s="79"/>
      <c r="E53" s="79"/>
      <c r="F53" s="81"/>
      <c r="G53" s="83"/>
      <c r="H53" s="77"/>
      <c r="I53" s="77"/>
    </row>
    <row r="54" spans="1:9">
      <c r="A54" s="77"/>
      <c r="B54" s="77"/>
      <c r="C54" s="77"/>
      <c r="D54" s="79"/>
      <c r="E54" s="79"/>
      <c r="F54" s="77"/>
      <c r="G54" s="83"/>
      <c r="H54" s="77"/>
      <c r="I54" s="77"/>
    </row>
    <row r="55" spans="1:9">
      <c r="A55" s="77"/>
      <c r="B55" s="77"/>
      <c r="C55" s="77"/>
      <c r="D55" s="79"/>
      <c r="E55" s="79"/>
      <c r="F55" s="81"/>
      <c r="G55" s="83"/>
      <c r="H55" s="77"/>
      <c r="I55" s="77"/>
    </row>
    <row r="56" spans="1:9">
      <c r="A56" s="77"/>
      <c r="B56" s="77"/>
      <c r="C56" s="77"/>
      <c r="D56" s="79"/>
      <c r="E56" s="79"/>
      <c r="F56" s="77"/>
      <c r="G56" s="83"/>
      <c r="H56" s="77"/>
      <c r="I56" s="77"/>
    </row>
    <row r="57" spans="1:9">
      <c r="A57" s="77"/>
      <c r="B57" s="77"/>
      <c r="C57" s="77"/>
      <c r="D57" s="79"/>
      <c r="E57" s="79"/>
      <c r="F57" s="77"/>
      <c r="G57" s="83"/>
      <c r="H57" s="77"/>
      <c r="I57" s="77"/>
    </row>
    <row r="58" spans="1:9">
      <c r="A58" s="77"/>
      <c r="B58" s="77"/>
      <c r="C58" s="77"/>
      <c r="D58" s="79"/>
      <c r="E58" s="79"/>
      <c r="F58" s="77"/>
      <c r="G58" s="83"/>
      <c r="H58" s="77"/>
      <c r="I58" s="77"/>
    </row>
    <row r="59" spans="1:9">
      <c r="A59" s="77"/>
      <c r="B59" s="77"/>
      <c r="C59" s="77"/>
      <c r="D59" s="79"/>
      <c r="E59" s="79"/>
      <c r="F59" s="77"/>
      <c r="G59" s="83"/>
      <c r="H59" s="77"/>
      <c r="I59" s="77"/>
    </row>
    <row r="60" spans="1:9">
      <c r="A60" s="77"/>
      <c r="B60" s="77"/>
      <c r="C60" s="77"/>
      <c r="D60" s="79"/>
      <c r="E60" s="79"/>
      <c r="F60" s="77"/>
      <c r="G60" s="83"/>
      <c r="H60" s="77"/>
      <c r="I60" s="77"/>
    </row>
    <row r="61" spans="1:9">
      <c r="A61" s="77"/>
      <c r="B61" s="77"/>
      <c r="C61" s="77"/>
      <c r="D61" s="79"/>
      <c r="E61" s="79"/>
      <c r="F61" s="77"/>
      <c r="G61" s="83"/>
      <c r="H61" s="77"/>
      <c r="I61" s="77"/>
    </row>
    <row r="62" spans="1:9">
      <c r="A62" s="77"/>
      <c r="B62" s="77"/>
      <c r="C62" s="77"/>
      <c r="D62" s="79"/>
      <c r="E62" s="79"/>
      <c r="F62" s="77"/>
      <c r="G62" s="83"/>
      <c r="H62" s="77"/>
      <c r="I62" s="77"/>
    </row>
    <row r="63" spans="1:9">
      <c r="A63" s="77"/>
      <c r="B63" s="77"/>
      <c r="C63" s="77"/>
      <c r="D63" s="79"/>
      <c r="E63" s="79"/>
      <c r="F63" s="77"/>
      <c r="G63" s="83"/>
      <c r="H63" s="77"/>
      <c r="I63" s="77"/>
    </row>
    <row r="64" spans="1:9">
      <c r="A64" s="77"/>
      <c r="B64" s="77"/>
      <c r="C64" s="77"/>
      <c r="D64" s="79"/>
      <c r="E64" s="79"/>
      <c r="F64" s="77"/>
      <c r="G64" s="83"/>
      <c r="H64" s="77"/>
      <c r="I64" s="77"/>
    </row>
    <row r="65" spans="1:9">
      <c r="A65" s="77"/>
      <c r="B65" s="77"/>
      <c r="C65" s="77"/>
      <c r="D65" s="79"/>
      <c r="E65" s="79"/>
      <c r="F65" s="77"/>
      <c r="G65" s="83"/>
      <c r="H65" s="77"/>
      <c r="I65" s="77"/>
    </row>
    <row r="66" spans="1:9">
      <c r="A66" s="77"/>
      <c r="B66" s="77"/>
      <c r="C66" s="77"/>
      <c r="D66" s="79"/>
      <c r="E66" s="79"/>
      <c r="F66" s="77"/>
      <c r="G66" s="83"/>
      <c r="H66" s="77"/>
      <c r="I66" s="77"/>
    </row>
    <row r="67" spans="1:9">
      <c r="A67" s="77"/>
      <c r="B67" s="77"/>
      <c r="C67" s="77"/>
      <c r="D67" s="79"/>
      <c r="E67" s="79"/>
      <c r="F67" s="77"/>
      <c r="G67" s="83"/>
      <c r="H67" s="77"/>
      <c r="I67" s="77"/>
    </row>
    <row r="68" spans="1:9">
      <c r="A68" s="77"/>
      <c r="B68" s="77"/>
      <c r="C68" s="77"/>
      <c r="D68" s="79"/>
      <c r="E68" s="79"/>
      <c r="F68" s="77"/>
      <c r="G68" s="83"/>
      <c r="H68" s="77"/>
      <c r="I68" s="77"/>
    </row>
    <row r="69" spans="1:9">
      <c r="A69" s="77"/>
      <c r="B69" s="77"/>
      <c r="C69" s="77"/>
      <c r="D69" s="79"/>
      <c r="E69" s="79"/>
      <c r="F69" s="77"/>
      <c r="G69" s="83"/>
      <c r="H69" s="77"/>
      <c r="I69" s="77"/>
    </row>
    <row r="70" spans="1:9">
      <c r="A70" s="77"/>
      <c r="B70" s="77"/>
      <c r="C70" s="77"/>
      <c r="D70" s="79"/>
      <c r="E70" s="79"/>
      <c r="F70" s="77"/>
      <c r="G70" s="83"/>
      <c r="H70" s="77"/>
      <c r="I70" s="77"/>
    </row>
    <row r="71" spans="1:9">
      <c r="A71" s="77"/>
      <c r="B71" s="77"/>
      <c r="C71" s="77"/>
      <c r="D71" s="79"/>
      <c r="E71" s="79"/>
      <c r="F71" s="77"/>
      <c r="G71" s="83"/>
      <c r="H71" s="77"/>
      <c r="I71" s="77"/>
    </row>
    <row r="72" spans="1:9">
      <c r="A72" s="77"/>
      <c r="B72" s="77"/>
      <c r="C72" s="77"/>
      <c r="D72" s="79"/>
      <c r="E72" s="79"/>
      <c r="F72" s="77"/>
      <c r="G72" s="83"/>
      <c r="H72" s="77"/>
      <c r="I72" s="77"/>
    </row>
    <row r="73" spans="1:9">
      <c r="A73" s="77"/>
      <c r="B73" s="77"/>
      <c r="C73" s="77"/>
      <c r="D73" s="79"/>
      <c r="E73" s="79"/>
      <c r="F73" s="77"/>
      <c r="G73" s="83"/>
      <c r="H73" s="77"/>
      <c r="I73" s="77"/>
    </row>
    <row r="74" spans="1:9">
      <c r="A74" s="77"/>
      <c r="B74" s="77"/>
      <c r="C74" s="77"/>
      <c r="D74" s="79"/>
      <c r="E74" s="79"/>
      <c r="F74" s="77"/>
      <c r="G74" s="83"/>
      <c r="H74" s="77"/>
      <c r="I74" s="77"/>
    </row>
    <row r="75" spans="1:9">
      <c r="A75" s="77"/>
      <c r="B75" s="77"/>
      <c r="C75" s="77"/>
      <c r="D75" s="79"/>
      <c r="E75" s="79"/>
      <c r="F75" s="77"/>
      <c r="G75" s="83"/>
      <c r="H75" s="77"/>
      <c r="I75" s="77"/>
    </row>
    <row r="76" spans="1:9">
      <c r="A76" s="77"/>
      <c r="B76" s="77"/>
      <c r="C76" s="77"/>
      <c r="D76" s="79"/>
      <c r="E76" s="79"/>
      <c r="F76" s="77"/>
      <c r="G76" s="83"/>
      <c r="H76" s="77"/>
      <c r="I76" s="77"/>
    </row>
    <row r="77" spans="1:9">
      <c r="A77" s="77"/>
      <c r="B77" s="77"/>
      <c r="C77" s="77"/>
      <c r="D77" s="79"/>
      <c r="E77" s="79"/>
      <c r="F77" s="77"/>
      <c r="G77" s="83"/>
      <c r="H77" s="77"/>
      <c r="I77" s="77"/>
    </row>
    <row r="78" spans="1:9">
      <c r="A78" s="77"/>
      <c r="B78" s="77"/>
      <c r="C78" s="77"/>
      <c r="D78" s="79"/>
      <c r="E78" s="79"/>
      <c r="F78" s="77"/>
      <c r="G78" s="83"/>
      <c r="H78" s="77"/>
      <c r="I78" s="77"/>
    </row>
    <row r="79" spans="1:9">
      <c r="A79" s="77"/>
      <c r="B79" s="77"/>
      <c r="C79" s="77"/>
      <c r="D79" s="79"/>
      <c r="E79" s="79"/>
      <c r="F79" s="77"/>
      <c r="G79" s="83"/>
      <c r="H79" s="77"/>
      <c r="I79" s="77"/>
    </row>
    <row r="80" spans="1:9">
      <c r="A80" s="77"/>
      <c r="B80" s="77"/>
      <c r="C80" s="77"/>
      <c r="D80" s="79"/>
      <c r="E80" s="79"/>
      <c r="F80" s="77"/>
      <c r="G80" s="83"/>
      <c r="H80" s="77"/>
      <c r="I80" s="77"/>
    </row>
    <row r="81" spans="1:9">
      <c r="A81" s="77"/>
      <c r="B81" s="77"/>
      <c r="C81" s="77"/>
      <c r="D81" s="79"/>
      <c r="E81" s="79"/>
      <c r="F81" s="77"/>
      <c r="G81" s="83"/>
      <c r="H81" s="77"/>
      <c r="I81" s="77"/>
    </row>
    <row r="82" spans="1:9">
      <c r="A82" s="77"/>
      <c r="B82" s="77"/>
      <c r="C82" s="77"/>
      <c r="D82" s="79"/>
      <c r="E82" s="79"/>
      <c r="F82" s="77"/>
      <c r="G82" s="83"/>
      <c r="H82" s="77"/>
      <c r="I82" s="77"/>
    </row>
    <row r="83" spans="1:9">
      <c r="A83" s="77"/>
      <c r="B83" s="77"/>
      <c r="C83" s="77"/>
      <c r="D83" s="79"/>
      <c r="E83" s="79"/>
      <c r="F83" s="77"/>
      <c r="G83" s="83"/>
      <c r="H83" s="77"/>
      <c r="I83" s="77"/>
    </row>
    <row r="84" spans="1:9">
      <c r="A84" s="77"/>
      <c r="B84" s="77"/>
      <c r="C84" s="77"/>
      <c r="D84" s="79"/>
      <c r="E84" s="79"/>
      <c r="F84" s="77"/>
      <c r="G84" s="83"/>
      <c r="H84" s="77"/>
      <c r="I84" s="77"/>
    </row>
    <row r="85" spans="1:9">
      <c r="A85" s="77"/>
      <c r="B85" s="77"/>
      <c r="C85" s="77"/>
      <c r="D85" s="79"/>
      <c r="E85" s="79"/>
      <c r="F85" s="77"/>
      <c r="G85" s="83"/>
      <c r="H85" s="77"/>
      <c r="I85" s="77"/>
    </row>
    <row r="86" spans="1:9">
      <c r="A86" s="77"/>
      <c r="B86" s="77"/>
      <c r="C86" s="77"/>
      <c r="D86" s="79"/>
      <c r="E86" s="79"/>
      <c r="F86" s="77"/>
      <c r="G86" s="83"/>
      <c r="H86" s="77"/>
      <c r="I86" s="77"/>
    </row>
    <row r="87" spans="1:9">
      <c r="A87" s="77"/>
      <c r="B87" s="77"/>
      <c r="C87" s="77"/>
      <c r="D87" s="79"/>
      <c r="E87" s="79"/>
      <c r="F87" s="77"/>
      <c r="G87" s="83"/>
      <c r="H87" s="77"/>
      <c r="I87" s="77"/>
    </row>
    <row r="88" spans="1:9">
      <c r="A88" s="77"/>
      <c r="B88" s="77"/>
      <c r="C88" s="77"/>
      <c r="D88" s="79"/>
      <c r="E88" s="79"/>
      <c r="F88" s="77"/>
      <c r="G88" s="83"/>
      <c r="H88" s="77"/>
      <c r="I88" s="77"/>
    </row>
    <row r="89" spans="1:9">
      <c r="A89" s="77"/>
      <c r="B89" s="77"/>
      <c r="C89" s="77"/>
      <c r="D89" s="79"/>
      <c r="E89" s="79"/>
      <c r="F89" s="77"/>
      <c r="G89" s="83"/>
      <c r="H89" s="77"/>
      <c r="I89" s="77"/>
    </row>
    <row r="90" spans="1:9">
      <c r="A90" s="77"/>
      <c r="B90" s="77"/>
      <c r="C90" s="77"/>
      <c r="D90" s="79"/>
      <c r="E90" s="79"/>
      <c r="F90" s="77"/>
      <c r="G90" s="83"/>
      <c r="H90" s="77"/>
      <c r="I90" s="77"/>
    </row>
    <row r="91" spans="1:9">
      <c r="A91" s="77"/>
      <c r="B91" s="77"/>
      <c r="C91" s="77"/>
      <c r="D91" s="79"/>
      <c r="E91" s="79"/>
      <c r="F91" s="77"/>
      <c r="G91" s="83"/>
      <c r="H91" s="77"/>
      <c r="I91" s="77"/>
    </row>
    <row r="92" spans="1:9">
      <c r="A92" s="77"/>
      <c r="B92" s="77"/>
      <c r="C92" s="77"/>
      <c r="D92" s="79"/>
      <c r="E92" s="79"/>
      <c r="F92" s="77"/>
      <c r="G92" s="83"/>
      <c r="H92" s="77"/>
      <c r="I92" s="77"/>
    </row>
    <row r="93" spans="1:9">
      <c r="A93" s="77"/>
      <c r="B93" s="77"/>
      <c r="C93" s="77"/>
      <c r="D93" s="79"/>
      <c r="E93" s="79"/>
      <c r="F93" s="77"/>
      <c r="G93" s="83"/>
      <c r="H93" s="77"/>
      <c r="I93" s="77"/>
    </row>
    <row r="94" spans="1:9">
      <c r="A94" s="77"/>
      <c r="B94" s="77"/>
      <c r="C94" s="77"/>
      <c r="D94" s="79"/>
      <c r="E94" s="79"/>
      <c r="F94" s="77"/>
      <c r="G94" s="83"/>
      <c r="H94" s="77"/>
      <c r="I94" s="77"/>
    </row>
    <row r="95" spans="1:9">
      <c r="A95" s="77"/>
      <c r="B95" s="77"/>
      <c r="C95" s="77"/>
      <c r="D95" s="79"/>
      <c r="E95" s="79"/>
      <c r="F95" s="77"/>
      <c r="G95" s="83"/>
      <c r="H95" s="77"/>
      <c r="I95" s="77"/>
    </row>
    <row r="96" spans="1:9">
      <c r="A96" s="77"/>
      <c r="B96" s="77"/>
      <c r="C96" s="77"/>
      <c r="D96" s="79"/>
      <c r="E96" s="79"/>
      <c r="F96" s="77"/>
      <c r="G96" s="83"/>
      <c r="H96" s="77"/>
      <c r="I96" s="77"/>
    </row>
    <row r="97" spans="1:9">
      <c r="A97" s="77"/>
      <c r="B97" s="77"/>
      <c r="C97" s="77"/>
      <c r="D97" s="79"/>
      <c r="E97" s="79"/>
      <c r="F97" s="77"/>
      <c r="G97" s="83"/>
      <c r="H97" s="77"/>
      <c r="I97" s="77"/>
    </row>
    <row r="98" spans="1:9">
      <c r="A98" s="77"/>
      <c r="B98" s="77"/>
      <c r="C98" s="77"/>
      <c r="D98" s="79"/>
      <c r="E98" s="79"/>
      <c r="F98" s="77"/>
      <c r="G98" s="83"/>
      <c r="H98" s="77"/>
      <c r="I98" s="77"/>
    </row>
    <row r="99" spans="1:9">
      <c r="A99" s="77"/>
      <c r="B99" s="77"/>
      <c r="C99" s="77"/>
      <c r="D99" s="79"/>
      <c r="E99" s="79"/>
      <c r="F99" s="77"/>
      <c r="G99" s="83"/>
      <c r="H99" s="77"/>
      <c r="I99" s="77"/>
    </row>
    <row r="100" spans="1:9">
      <c r="A100" s="77"/>
      <c r="B100" s="77"/>
      <c r="C100" s="77"/>
      <c r="D100" s="79"/>
      <c r="E100" s="79"/>
      <c r="F100" s="77"/>
      <c r="G100" s="83"/>
      <c r="H100" s="77"/>
      <c r="I100" s="77"/>
    </row>
    <row r="101" spans="1:9">
      <c r="A101" s="77"/>
      <c r="B101" s="77"/>
      <c r="C101" s="77"/>
      <c r="D101" s="79"/>
      <c r="E101" s="79"/>
      <c r="F101" s="77"/>
      <c r="G101" s="83"/>
      <c r="H101" s="77"/>
      <c r="I101" s="77"/>
    </row>
    <row r="102" spans="1:9">
      <c r="A102" s="77"/>
      <c r="B102" s="77"/>
      <c r="C102" s="77"/>
      <c r="D102" s="79"/>
      <c r="E102" s="79"/>
      <c r="F102" s="77"/>
      <c r="G102" s="83"/>
      <c r="H102" s="77"/>
      <c r="I102" s="77"/>
    </row>
    <row r="103" spans="1:9">
      <c r="A103" s="77"/>
      <c r="B103" s="77"/>
      <c r="C103" s="77"/>
      <c r="D103" s="79"/>
      <c r="E103" s="79"/>
      <c r="F103" s="77"/>
      <c r="G103" s="83"/>
      <c r="H103" s="77"/>
      <c r="I103" s="77"/>
    </row>
    <row r="104" spans="1:9">
      <c r="A104" s="77"/>
      <c r="B104" s="77"/>
      <c r="C104" s="77"/>
      <c r="D104" s="79"/>
      <c r="E104" s="79"/>
      <c r="F104" s="77"/>
      <c r="G104" s="83"/>
      <c r="H104" s="77"/>
      <c r="I104" s="77"/>
    </row>
    <row r="105" spans="1:9">
      <c r="D105" s="79"/>
    </row>
  </sheetData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workbookViewId="0">
      <selection activeCell="D24" sqref="D24"/>
    </sheetView>
  </sheetViews>
  <sheetFormatPr defaultRowHeight="15"/>
  <cols>
    <col min="1" max="1" width="14.7109375" style="11" customWidth="1"/>
    <col min="2" max="3" width="18.42578125" style="12" customWidth="1"/>
    <col min="4" max="4" width="18" style="12" customWidth="1"/>
    <col min="257" max="257" width="14.7109375" customWidth="1"/>
    <col min="258" max="258" width="12" customWidth="1"/>
    <col min="259" max="259" width="17.28515625" customWidth="1"/>
    <col min="260" max="260" width="17" customWidth="1"/>
    <col min="513" max="513" width="14.7109375" customWidth="1"/>
    <col min="514" max="514" width="12" customWidth="1"/>
    <col min="515" max="515" width="17.28515625" customWidth="1"/>
    <col min="516" max="516" width="17" customWidth="1"/>
    <col min="769" max="769" width="14.7109375" customWidth="1"/>
    <col min="770" max="770" width="12" customWidth="1"/>
    <col min="771" max="771" width="17.28515625" customWidth="1"/>
    <col min="772" max="772" width="17" customWidth="1"/>
    <col min="1025" max="1025" width="14.7109375" customWidth="1"/>
    <col min="1026" max="1026" width="12" customWidth="1"/>
    <col min="1027" max="1027" width="17.28515625" customWidth="1"/>
    <col min="1028" max="1028" width="17" customWidth="1"/>
    <col min="1281" max="1281" width="14.7109375" customWidth="1"/>
    <col min="1282" max="1282" width="12" customWidth="1"/>
    <col min="1283" max="1283" width="17.28515625" customWidth="1"/>
    <col min="1284" max="1284" width="17" customWidth="1"/>
    <col min="1537" max="1537" width="14.7109375" customWidth="1"/>
    <col min="1538" max="1538" width="12" customWidth="1"/>
    <col min="1539" max="1539" width="17.28515625" customWidth="1"/>
    <col min="1540" max="1540" width="17" customWidth="1"/>
    <col min="1793" max="1793" width="14.7109375" customWidth="1"/>
    <col min="1794" max="1794" width="12" customWidth="1"/>
    <col min="1795" max="1795" width="17.28515625" customWidth="1"/>
    <col min="1796" max="1796" width="17" customWidth="1"/>
    <col min="2049" max="2049" width="14.7109375" customWidth="1"/>
    <col min="2050" max="2050" width="12" customWidth="1"/>
    <col min="2051" max="2051" width="17.28515625" customWidth="1"/>
    <col min="2052" max="2052" width="17" customWidth="1"/>
    <col min="2305" max="2305" width="14.7109375" customWidth="1"/>
    <col min="2306" max="2306" width="12" customWidth="1"/>
    <col min="2307" max="2307" width="17.28515625" customWidth="1"/>
    <col min="2308" max="2308" width="17" customWidth="1"/>
    <col min="2561" max="2561" width="14.7109375" customWidth="1"/>
    <col min="2562" max="2562" width="12" customWidth="1"/>
    <col min="2563" max="2563" width="17.28515625" customWidth="1"/>
    <col min="2564" max="2564" width="17" customWidth="1"/>
    <col min="2817" max="2817" width="14.7109375" customWidth="1"/>
    <col min="2818" max="2818" width="12" customWidth="1"/>
    <col min="2819" max="2819" width="17.28515625" customWidth="1"/>
    <col min="2820" max="2820" width="17" customWidth="1"/>
    <col min="3073" max="3073" width="14.7109375" customWidth="1"/>
    <col min="3074" max="3074" width="12" customWidth="1"/>
    <col min="3075" max="3075" width="17.28515625" customWidth="1"/>
    <col min="3076" max="3076" width="17" customWidth="1"/>
    <col min="3329" max="3329" width="14.7109375" customWidth="1"/>
    <col min="3330" max="3330" width="12" customWidth="1"/>
    <col min="3331" max="3331" width="17.28515625" customWidth="1"/>
    <col min="3332" max="3332" width="17" customWidth="1"/>
    <col min="3585" max="3585" width="14.7109375" customWidth="1"/>
    <col min="3586" max="3586" width="12" customWidth="1"/>
    <col min="3587" max="3587" width="17.28515625" customWidth="1"/>
    <col min="3588" max="3588" width="17" customWidth="1"/>
    <col min="3841" max="3841" width="14.7109375" customWidth="1"/>
    <col min="3842" max="3842" width="12" customWidth="1"/>
    <col min="3843" max="3843" width="17.28515625" customWidth="1"/>
    <col min="3844" max="3844" width="17" customWidth="1"/>
    <col min="4097" max="4097" width="14.7109375" customWidth="1"/>
    <col min="4098" max="4098" width="12" customWidth="1"/>
    <col min="4099" max="4099" width="17.28515625" customWidth="1"/>
    <col min="4100" max="4100" width="17" customWidth="1"/>
    <col min="4353" max="4353" width="14.7109375" customWidth="1"/>
    <col min="4354" max="4354" width="12" customWidth="1"/>
    <col min="4355" max="4355" width="17.28515625" customWidth="1"/>
    <col min="4356" max="4356" width="17" customWidth="1"/>
    <col min="4609" max="4609" width="14.7109375" customWidth="1"/>
    <col min="4610" max="4610" width="12" customWidth="1"/>
    <col min="4611" max="4611" width="17.28515625" customWidth="1"/>
    <col min="4612" max="4612" width="17" customWidth="1"/>
    <col min="4865" max="4865" width="14.7109375" customWidth="1"/>
    <col min="4866" max="4866" width="12" customWidth="1"/>
    <col min="4867" max="4867" width="17.28515625" customWidth="1"/>
    <col min="4868" max="4868" width="17" customWidth="1"/>
    <col min="5121" max="5121" width="14.7109375" customWidth="1"/>
    <col min="5122" max="5122" width="12" customWidth="1"/>
    <col min="5123" max="5123" width="17.28515625" customWidth="1"/>
    <col min="5124" max="5124" width="17" customWidth="1"/>
    <col min="5377" max="5377" width="14.7109375" customWidth="1"/>
    <col min="5378" max="5378" width="12" customWidth="1"/>
    <col min="5379" max="5379" width="17.28515625" customWidth="1"/>
    <col min="5380" max="5380" width="17" customWidth="1"/>
    <col min="5633" max="5633" width="14.7109375" customWidth="1"/>
    <col min="5634" max="5634" width="12" customWidth="1"/>
    <col min="5635" max="5635" width="17.28515625" customWidth="1"/>
    <col min="5636" max="5636" width="17" customWidth="1"/>
    <col min="5889" max="5889" width="14.7109375" customWidth="1"/>
    <col min="5890" max="5890" width="12" customWidth="1"/>
    <col min="5891" max="5891" width="17.28515625" customWidth="1"/>
    <col min="5892" max="5892" width="17" customWidth="1"/>
    <col min="6145" max="6145" width="14.7109375" customWidth="1"/>
    <col min="6146" max="6146" width="12" customWidth="1"/>
    <col min="6147" max="6147" width="17.28515625" customWidth="1"/>
    <col min="6148" max="6148" width="17" customWidth="1"/>
    <col min="6401" max="6401" width="14.7109375" customWidth="1"/>
    <col min="6402" max="6402" width="12" customWidth="1"/>
    <col min="6403" max="6403" width="17.28515625" customWidth="1"/>
    <col min="6404" max="6404" width="17" customWidth="1"/>
    <col min="6657" max="6657" width="14.7109375" customWidth="1"/>
    <col min="6658" max="6658" width="12" customWidth="1"/>
    <col min="6659" max="6659" width="17.28515625" customWidth="1"/>
    <col min="6660" max="6660" width="17" customWidth="1"/>
    <col min="6913" max="6913" width="14.7109375" customWidth="1"/>
    <col min="6914" max="6914" width="12" customWidth="1"/>
    <col min="6915" max="6915" width="17.28515625" customWidth="1"/>
    <col min="6916" max="6916" width="17" customWidth="1"/>
    <col min="7169" max="7169" width="14.7109375" customWidth="1"/>
    <col min="7170" max="7170" width="12" customWidth="1"/>
    <col min="7171" max="7171" width="17.28515625" customWidth="1"/>
    <col min="7172" max="7172" width="17" customWidth="1"/>
    <col min="7425" max="7425" width="14.7109375" customWidth="1"/>
    <col min="7426" max="7426" width="12" customWidth="1"/>
    <col min="7427" max="7427" width="17.28515625" customWidth="1"/>
    <col min="7428" max="7428" width="17" customWidth="1"/>
    <col min="7681" max="7681" width="14.7109375" customWidth="1"/>
    <col min="7682" max="7682" width="12" customWidth="1"/>
    <col min="7683" max="7683" width="17.28515625" customWidth="1"/>
    <col min="7684" max="7684" width="17" customWidth="1"/>
    <col min="7937" max="7937" width="14.7109375" customWidth="1"/>
    <col min="7938" max="7938" width="12" customWidth="1"/>
    <col min="7939" max="7939" width="17.28515625" customWidth="1"/>
    <col min="7940" max="7940" width="17" customWidth="1"/>
    <col min="8193" max="8193" width="14.7109375" customWidth="1"/>
    <col min="8194" max="8194" width="12" customWidth="1"/>
    <col min="8195" max="8195" width="17.28515625" customWidth="1"/>
    <col min="8196" max="8196" width="17" customWidth="1"/>
    <col min="8449" max="8449" width="14.7109375" customWidth="1"/>
    <col min="8450" max="8450" width="12" customWidth="1"/>
    <col min="8451" max="8451" width="17.28515625" customWidth="1"/>
    <col min="8452" max="8452" width="17" customWidth="1"/>
    <col min="8705" max="8705" width="14.7109375" customWidth="1"/>
    <col min="8706" max="8706" width="12" customWidth="1"/>
    <col min="8707" max="8707" width="17.28515625" customWidth="1"/>
    <col min="8708" max="8708" width="17" customWidth="1"/>
    <col min="8961" max="8961" width="14.7109375" customWidth="1"/>
    <col min="8962" max="8962" width="12" customWidth="1"/>
    <col min="8963" max="8963" width="17.28515625" customWidth="1"/>
    <col min="8964" max="8964" width="17" customWidth="1"/>
    <col min="9217" max="9217" width="14.7109375" customWidth="1"/>
    <col min="9218" max="9218" width="12" customWidth="1"/>
    <col min="9219" max="9219" width="17.28515625" customWidth="1"/>
    <col min="9220" max="9220" width="17" customWidth="1"/>
    <col min="9473" max="9473" width="14.7109375" customWidth="1"/>
    <col min="9474" max="9474" width="12" customWidth="1"/>
    <col min="9475" max="9475" width="17.28515625" customWidth="1"/>
    <col min="9476" max="9476" width="17" customWidth="1"/>
    <col min="9729" max="9729" width="14.7109375" customWidth="1"/>
    <col min="9730" max="9730" width="12" customWidth="1"/>
    <col min="9731" max="9731" width="17.28515625" customWidth="1"/>
    <col min="9732" max="9732" width="17" customWidth="1"/>
    <col min="9985" max="9985" width="14.7109375" customWidth="1"/>
    <col min="9986" max="9986" width="12" customWidth="1"/>
    <col min="9987" max="9987" width="17.28515625" customWidth="1"/>
    <col min="9988" max="9988" width="17" customWidth="1"/>
    <col min="10241" max="10241" width="14.7109375" customWidth="1"/>
    <col min="10242" max="10242" width="12" customWidth="1"/>
    <col min="10243" max="10243" width="17.28515625" customWidth="1"/>
    <col min="10244" max="10244" width="17" customWidth="1"/>
    <col min="10497" max="10497" width="14.7109375" customWidth="1"/>
    <col min="10498" max="10498" width="12" customWidth="1"/>
    <col min="10499" max="10499" width="17.28515625" customWidth="1"/>
    <col min="10500" max="10500" width="17" customWidth="1"/>
    <col min="10753" max="10753" width="14.7109375" customWidth="1"/>
    <col min="10754" max="10754" width="12" customWidth="1"/>
    <col min="10755" max="10755" width="17.28515625" customWidth="1"/>
    <col min="10756" max="10756" width="17" customWidth="1"/>
    <col min="11009" max="11009" width="14.7109375" customWidth="1"/>
    <col min="11010" max="11010" width="12" customWidth="1"/>
    <col min="11011" max="11011" width="17.28515625" customWidth="1"/>
    <col min="11012" max="11012" width="17" customWidth="1"/>
    <col min="11265" max="11265" width="14.7109375" customWidth="1"/>
    <col min="11266" max="11266" width="12" customWidth="1"/>
    <col min="11267" max="11267" width="17.28515625" customWidth="1"/>
    <col min="11268" max="11268" width="17" customWidth="1"/>
    <col min="11521" max="11521" width="14.7109375" customWidth="1"/>
    <col min="11522" max="11522" width="12" customWidth="1"/>
    <col min="11523" max="11523" width="17.28515625" customWidth="1"/>
    <col min="11524" max="11524" width="17" customWidth="1"/>
    <col min="11777" max="11777" width="14.7109375" customWidth="1"/>
    <col min="11778" max="11778" width="12" customWidth="1"/>
    <col min="11779" max="11779" width="17.28515625" customWidth="1"/>
    <col min="11780" max="11780" width="17" customWidth="1"/>
    <col min="12033" max="12033" width="14.7109375" customWidth="1"/>
    <col min="12034" max="12034" width="12" customWidth="1"/>
    <col min="12035" max="12035" width="17.28515625" customWidth="1"/>
    <col min="12036" max="12036" width="17" customWidth="1"/>
    <col min="12289" max="12289" width="14.7109375" customWidth="1"/>
    <col min="12290" max="12290" width="12" customWidth="1"/>
    <col min="12291" max="12291" width="17.28515625" customWidth="1"/>
    <col min="12292" max="12292" width="17" customWidth="1"/>
    <col min="12545" max="12545" width="14.7109375" customWidth="1"/>
    <col min="12546" max="12546" width="12" customWidth="1"/>
    <col min="12547" max="12547" width="17.28515625" customWidth="1"/>
    <col min="12548" max="12548" width="17" customWidth="1"/>
    <col min="12801" max="12801" width="14.7109375" customWidth="1"/>
    <col min="12802" max="12802" width="12" customWidth="1"/>
    <col min="12803" max="12803" width="17.28515625" customWidth="1"/>
    <col min="12804" max="12804" width="17" customWidth="1"/>
    <col min="13057" max="13057" width="14.7109375" customWidth="1"/>
    <col min="13058" max="13058" width="12" customWidth="1"/>
    <col min="13059" max="13059" width="17.28515625" customWidth="1"/>
    <col min="13060" max="13060" width="17" customWidth="1"/>
    <col min="13313" max="13313" width="14.7109375" customWidth="1"/>
    <col min="13314" max="13314" width="12" customWidth="1"/>
    <col min="13315" max="13315" width="17.28515625" customWidth="1"/>
    <col min="13316" max="13316" width="17" customWidth="1"/>
    <col min="13569" max="13569" width="14.7109375" customWidth="1"/>
    <col min="13570" max="13570" width="12" customWidth="1"/>
    <col min="13571" max="13571" width="17.28515625" customWidth="1"/>
    <col min="13572" max="13572" width="17" customWidth="1"/>
    <col min="13825" max="13825" width="14.7109375" customWidth="1"/>
    <col min="13826" max="13826" width="12" customWidth="1"/>
    <col min="13827" max="13827" width="17.28515625" customWidth="1"/>
    <col min="13828" max="13828" width="17" customWidth="1"/>
    <col min="14081" max="14081" width="14.7109375" customWidth="1"/>
    <col min="14082" max="14082" width="12" customWidth="1"/>
    <col min="14083" max="14083" width="17.28515625" customWidth="1"/>
    <col min="14084" max="14084" width="17" customWidth="1"/>
    <col min="14337" max="14337" width="14.7109375" customWidth="1"/>
    <col min="14338" max="14338" width="12" customWidth="1"/>
    <col min="14339" max="14339" width="17.28515625" customWidth="1"/>
    <col min="14340" max="14340" width="17" customWidth="1"/>
    <col min="14593" max="14593" width="14.7109375" customWidth="1"/>
    <col min="14594" max="14594" width="12" customWidth="1"/>
    <col min="14595" max="14595" width="17.28515625" customWidth="1"/>
    <col min="14596" max="14596" width="17" customWidth="1"/>
    <col min="14849" max="14849" width="14.7109375" customWidth="1"/>
    <col min="14850" max="14850" width="12" customWidth="1"/>
    <col min="14851" max="14851" width="17.28515625" customWidth="1"/>
    <col min="14852" max="14852" width="17" customWidth="1"/>
    <col min="15105" max="15105" width="14.7109375" customWidth="1"/>
    <col min="15106" max="15106" width="12" customWidth="1"/>
    <col min="15107" max="15107" width="17.28515625" customWidth="1"/>
    <col min="15108" max="15108" width="17" customWidth="1"/>
    <col min="15361" max="15361" width="14.7109375" customWidth="1"/>
    <col min="15362" max="15362" width="12" customWidth="1"/>
    <col min="15363" max="15363" width="17.28515625" customWidth="1"/>
    <col min="15364" max="15364" width="17" customWidth="1"/>
    <col min="15617" max="15617" width="14.7109375" customWidth="1"/>
    <col min="15618" max="15618" width="12" customWidth="1"/>
    <col min="15619" max="15619" width="17.28515625" customWidth="1"/>
    <col min="15620" max="15620" width="17" customWidth="1"/>
    <col min="15873" max="15873" width="14.7109375" customWidth="1"/>
    <col min="15874" max="15874" width="12" customWidth="1"/>
    <col min="15875" max="15875" width="17.28515625" customWidth="1"/>
    <col min="15876" max="15876" width="17" customWidth="1"/>
    <col min="16129" max="16129" width="14.7109375" customWidth="1"/>
    <col min="16130" max="16130" width="12" customWidth="1"/>
    <col min="16131" max="16131" width="17.28515625" customWidth="1"/>
    <col min="16132" max="16132" width="17" customWidth="1"/>
  </cols>
  <sheetData>
    <row r="1" spans="1:4" ht="21" customHeight="1">
      <c r="A1" s="114" t="s">
        <v>85</v>
      </c>
      <c r="B1" s="114"/>
      <c r="C1" s="114"/>
      <c r="D1" s="114"/>
    </row>
    <row r="2" spans="1:4" ht="18.600000000000001" customHeight="1">
      <c r="A2" s="115"/>
      <c r="B2" s="115"/>
      <c r="C2" s="115"/>
      <c r="D2" s="115"/>
    </row>
    <row r="3" spans="1:4" ht="34.5" customHeight="1">
      <c r="A3" s="116" t="s">
        <v>0</v>
      </c>
      <c r="B3" s="117"/>
      <c r="C3" s="1" t="s">
        <v>1</v>
      </c>
      <c r="D3" s="1" t="s">
        <v>2</v>
      </c>
    </row>
    <row r="4" spans="1:4" ht="30" customHeight="1">
      <c r="A4" s="2" t="s">
        <v>3</v>
      </c>
      <c r="B4" s="3">
        <v>0.17</v>
      </c>
      <c r="C4" s="4">
        <f>'[1]1.Payment Scale-'!C5</f>
        <v>-0.04</v>
      </c>
      <c r="D4" s="4">
        <f>'[1]1.Payment Scale-'!D5</f>
        <v>-0.01</v>
      </c>
    </row>
    <row r="5" spans="1:4" ht="13.5" customHeight="1">
      <c r="A5" s="5"/>
      <c r="B5" s="6">
        <f>B4+0.01</f>
        <v>0.18000000000000002</v>
      </c>
      <c r="C5" s="7">
        <f t="shared" ref="C5:C38" si="0">$C$4- ((B5-$B$4)*($C$4/($C$69-$B$4)))</f>
        <v>-3.8823529411764708E-2</v>
      </c>
      <c r="D5" s="7">
        <f t="shared" ref="D5:D33" si="1">$D$4- ((B5-$B$4)*($D$4/($D$69-$B$4)))</f>
        <v>-9.655172413793104E-3</v>
      </c>
    </row>
    <row r="6" spans="1:4" ht="13.5" customHeight="1">
      <c r="A6" s="5"/>
      <c r="B6" s="6">
        <f t="shared" ref="B6:B62" si="2">B5+0.01</f>
        <v>0.19000000000000003</v>
      </c>
      <c r="C6" s="7">
        <f t="shared" si="0"/>
        <v>-3.7647058823529408E-2</v>
      </c>
      <c r="D6" s="7">
        <f t="shared" si="1"/>
        <v>-9.3103448275862061E-3</v>
      </c>
    </row>
    <row r="7" spans="1:4" ht="13.5" customHeight="1">
      <c r="A7" s="5"/>
      <c r="B7" s="6">
        <f t="shared" si="2"/>
        <v>0.20000000000000004</v>
      </c>
      <c r="C7" s="7">
        <f t="shared" si="0"/>
        <v>-3.6470588235294116E-2</v>
      </c>
      <c r="D7" s="7">
        <f t="shared" si="1"/>
        <v>-8.9655172413793099E-3</v>
      </c>
    </row>
    <row r="8" spans="1:4" ht="13.5" customHeight="1">
      <c r="A8" s="5"/>
      <c r="B8" s="6">
        <f t="shared" si="2"/>
        <v>0.21000000000000005</v>
      </c>
      <c r="C8" s="7">
        <f t="shared" si="0"/>
        <v>-3.5294117647058823E-2</v>
      </c>
      <c r="D8" s="7">
        <f t="shared" si="1"/>
        <v>-8.6206896551724137E-3</v>
      </c>
    </row>
    <row r="9" spans="1:4" ht="13.5" customHeight="1">
      <c r="A9" s="5"/>
      <c r="B9" s="6">
        <f t="shared" si="2"/>
        <v>0.22000000000000006</v>
      </c>
      <c r="C9" s="7">
        <f t="shared" si="0"/>
        <v>-3.4117647058823523E-2</v>
      </c>
      <c r="D9" s="7">
        <f t="shared" si="1"/>
        <v>-8.2758620689655157E-3</v>
      </c>
    </row>
    <row r="10" spans="1:4" ht="13.5" customHeight="1">
      <c r="A10" s="5"/>
      <c r="B10" s="6">
        <f t="shared" si="2"/>
        <v>0.23000000000000007</v>
      </c>
      <c r="C10" s="7">
        <f t="shared" si="0"/>
        <v>-3.2941176470588231E-2</v>
      </c>
      <c r="D10" s="7">
        <f t="shared" si="1"/>
        <v>-7.9310344827586195E-3</v>
      </c>
    </row>
    <row r="11" spans="1:4" ht="13.5" customHeight="1">
      <c r="A11" s="5"/>
      <c r="B11" s="6">
        <f t="shared" si="2"/>
        <v>0.24000000000000007</v>
      </c>
      <c r="C11" s="7">
        <f t="shared" si="0"/>
        <v>-3.1764705882352931E-2</v>
      </c>
      <c r="D11" s="7">
        <f t="shared" si="1"/>
        <v>-7.5862068965517216E-3</v>
      </c>
    </row>
    <row r="12" spans="1:4" ht="13.5" customHeight="1">
      <c r="A12" s="5"/>
      <c r="B12" s="6">
        <f t="shared" si="2"/>
        <v>0.25000000000000006</v>
      </c>
      <c r="C12" s="7">
        <f t="shared" si="0"/>
        <v>-3.0588235294117642E-2</v>
      </c>
      <c r="D12" s="7">
        <f t="shared" si="1"/>
        <v>-7.2413793103448263E-3</v>
      </c>
    </row>
    <row r="13" spans="1:4" ht="13.5" customHeight="1">
      <c r="A13" s="5"/>
      <c r="B13" s="6">
        <f t="shared" si="2"/>
        <v>0.26000000000000006</v>
      </c>
      <c r="C13" s="7">
        <f t="shared" si="0"/>
        <v>-2.9411764705882346E-2</v>
      </c>
      <c r="D13" s="7">
        <f t="shared" si="1"/>
        <v>-6.8965517241379292E-3</v>
      </c>
    </row>
    <row r="14" spans="1:4" ht="13.5" customHeight="1">
      <c r="A14" s="5"/>
      <c r="B14" s="6">
        <f t="shared" si="2"/>
        <v>0.27000000000000007</v>
      </c>
      <c r="C14" s="7">
        <f t="shared" si="0"/>
        <v>-2.8235294117647053E-2</v>
      </c>
      <c r="D14" s="7">
        <f t="shared" si="1"/>
        <v>-6.551724137931033E-3</v>
      </c>
    </row>
    <row r="15" spans="1:4" ht="13.5" customHeight="1">
      <c r="A15" s="5"/>
      <c r="B15" s="6">
        <f t="shared" si="2"/>
        <v>0.28000000000000008</v>
      </c>
      <c r="C15" s="7">
        <f t="shared" si="0"/>
        <v>-2.7058823529411757E-2</v>
      </c>
      <c r="D15" s="7">
        <f t="shared" si="1"/>
        <v>-6.2068965517241359E-3</v>
      </c>
    </row>
    <row r="16" spans="1:4" ht="13.5" customHeight="1">
      <c r="A16" s="5"/>
      <c r="B16" s="6">
        <f t="shared" si="2"/>
        <v>0.29000000000000009</v>
      </c>
      <c r="C16" s="7">
        <f t="shared" si="0"/>
        <v>-2.5882352941176461E-2</v>
      </c>
      <c r="D16" s="7">
        <f t="shared" si="1"/>
        <v>-5.8620689655172389E-3</v>
      </c>
    </row>
    <row r="17" spans="1:4" ht="13.5" customHeight="1">
      <c r="A17" s="5"/>
      <c r="B17" s="6">
        <f t="shared" si="2"/>
        <v>0.3000000000000001</v>
      </c>
      <c r="C17" s="7">
        <f t="shared" si="0"/>
        <v>-2.4705882352941168E-2</v>
      </c>
      <c r="D17" s="7">
        <f t="shared" si="1"/>
        <v>-5.5172413793103418E-3</v>
      </c>
    </row>
    <row r="18" spans="1:4" ht="13.5" customHeight="1">
      <c r="A18" s="5"/>
      <c r="B18" s="6">
        <f t="shared" si="2"/>
        <v>0.31000000000000011</v>
      </c>
      <c r="C18" s="7">
        <f t="shared" si="0"/>
        <v>-2.3529411764705872E-2</v>
      </c>
      <c r="D18" s="7">
        <f t="shared" si="1"/>
        <v>-5.1724137931034456E-3</v>
      </c>
    </row>
    <row r="19" spans="1:4" ht="13.5" customHeight="1">
      <c r="A19" s="5"/>
      <c r="B19" s="6">
        <f t="shared" si="2"/>
        <v>0.32000000000000012</v>
      </c>
      <c r="C19" s="7">
        <f t="shared" si="0"/>
        <v>-2.2352941176470575E-2</v>
      </c>
      <c r="D19" s="7">
        <f t="shared" si="1"/>
        <v>-4.8275862068965485E-3</v>
      </c>
    </row>
    <row r="20" spans="1:4" ht="13.5" customHeight="1">
      <c r="A20" s="5"/>
      <c r="B20" s="6">
        <f t="shared" si="2"/>
        <v>0.33000000000000013</v>
      </c>
      <c r="C20" s="7">
        <f t="shared" si="0"/>
        <v>-2.1176470588235279E-2</v>
      </c>
      <c r="D20" s="7">
        <f t="shared" si="1"/>
        <v>-4.4827586206896515E-3</v>
      </c>
    </row>
    <row r="21" spans="1:4" ht="13.5" customHeight="1">
      <c r="A21" s="5"/>
      <c r="B21" s="6">
        <f t="shared" si="2"/>
        <v>0.34000000000000014</v>
      </c>
      <c r="C21" s="7">
        <f t="shared" si="0"/>
        <v>-1.9999999999999983E-2</v>
      </c>
      <c r="D21" s="7">
        <f t="shared" si="1"/>
        <v>-4.1379310344827544E-3</v>
      </c>
    </row>
    <row r="22" spans="1:4" ht="13.5" customHeight="1">
      <c r="A22" s="5"/>
      <c r="B22" s="6">
        <f t="shared" si="2"/>
        <v>0.35000000000000014</v>
      </c>
      <c r="C22" s="7">
        <f t="shared" si="0"/>
        <v>-1.882352941176469E-2</v>
      </c>
      <c r="D22" s="7">
        <f t="shared" si="1"/>
        <v>-3.7931034482758582E-3</v>
      </c>
    </row>
    <row r="23" spans="1:4" ht="13.5" customHeight="1">
      <c r="A23" s="5"/>
      <c r="B23" s="6">
        <f t="shared" si="2"/>
        <v>0.36000000000000015</v>
      </c>
      <c r="C23" s="7">
        <f t="shared" si="0"/>
        <v>-1.7647058823529394E-2</v>
      </c>
      <c r="D23" s="7">
        <f t="shared" si="1"/>
        <v>-3.4482758620689611E-3</v>
      </c>
    </row>
    <row r="24" spans="1:4" ht="13.5" customHeight="1">
      <c r="A24" s="5"/>
      <c r="B24" s="6">
        <f t="shared" si="2"/>
        <v>0.37000000000000016</v>
      </c>
      <c r="C24" s="7">
        <f t="shared" si="0"/>
        <v>-1.6470588235294098E-2</v>
      </c>
      <c r="D24" s="7">
        <f t="shared" si="1"/>
        <v>-3.1034482758620641E-3</v>
      </c>
    </row>
    <row r="25" spans="1:4" ht="13.5" customHeight="1">
      <c r="A25" s="5"/>
      <c r="B25" s="6">
        <f t="shared" si="2"/>
        <v>0.38000000000000017</v>
      </c>
      <c r="C25" s="7">
        <f t="shared" si="0"/>
        <v>-1.5294117647058802E-2</v>
      </c>
      <c r="D25" s="7">
        <f t="shared" si="1"/>
        <v>-2.758620689655167E-3</v>
      </c>
    </row>
    <row r="26" spans="1:4" ht="13.5" customHeight="1">
      <c r="A26" s="5"/>
      <c r="B26" s="6">
        <f t="shared" si="2"/>
        <v>0.39000000000000018</v>
      </c>
      <c r="C26" s="7">
        <f t="shared" si="0"/>
        <v>-1.4117647058823509E-2</v>
      </c>
      <c r="D26" s="7">
        <f t="shared" si="1"/>
        <v>-2.4137931034482708E-3</v>
      </c>
    </row>
    <row r="27" spans="1:4" ht="13.5" customHeight="1">
      <c r="A27" s="5"/>
      <c r="B27" s="6">
        <f t="shared" si="2"/>
        <v>0.40000000000000019</v>
      </c>
      <c r="C27" s="7">
        <f t="shared" si="0"/>
        <v>-1.2941176470588213E-2</v>
      </c>
      <c r="D27" s="7">
        <f t="shared" si="1"/>
        <v>-2.0689655172413737E-3</v>
      </c>
    </row>
    <row r="28" spans="1:4" ht="13.5" customHeight="1">
      <c r="A28" s="5"/>
      <c r="B28" s="6">
        <f t="shared" si="2"/>
        <v>0.4100000000000002</v>
      </c>
      <c r="C28" s="7">
        <f t="shared" si="0"/>
        <v>-1.1764705882352917E-2</v>
      </c>
      <c r="D28" s="7">
        <f t="shared" si="1"/>
        <v>-1.7241379310344775E-3</v>
      </c>
    </row>
    <row r="29" spans="1:4" ht="13.5" customHeight="1">
      <c r="A29" s="5"/>
      <c r="B29" s="6">
        <f t="shared" si="2"/>
        <v>0.42000000000000021</v>
      </c>
      <c r="C29" s="7">
        <f t="shared" si="0"/>
        <v>-1.0588235294117617E-2</v>
      </c>
      <c r="D29" s="7">
        <f t="shared" si="1"/>
        <v>-1.3793103448275796E-3</v>
      </c>
    </row>
    <row r="30" spans="1:4" ht="13.5" customHeight="1">
      <c r="A30" s="5"/>
      <c r="B30" s="6">
        <f t="shared" si="2"/>
        <v>0.43000000000000022</v>
      </c>
      <c r="C30" s="7">
        <f t="shared" si="0"/>
        <v>-9.4117647058823244E-3</v>
      </c>
      <c r="D30" s="7">
        <f t="shared" si="1"/>
        <v>-1.0344827586206817E-3</v>
      </c>
    </row>
    <row r="31" spans="1:4" ht="13.5" customHeight="1">
      <c r="A31" s="5"/>
      <c r="B31" s="6">
        <f t="shared" si="2"/>
        <v>0.44000000000000022</v>
      </c>
      <c r="C31" s="7">
        <f t="shared" si="0"/>
        <v>-8.2352941176470282E-3</v>
      </c>
      <c r="D31" s="7">
        <f t="shared" si="1"/>
        <v>-6.8965517241378546E-4</v>
      </c>
    </row>
    <row r="32" spans="1:4" ht="13.5" customHeight="1">
      <c r="A32" s="5"/>
      <c r="B32" s="6">
        <f t="shared" si="2"/>
        <v>0.45000000000000023</v>
      </c>
      <c r="C32" s="7">
        <f t="shared" si="0"/>
        <v>-7.0588235294117355E-3</v>
      </c>
      <c r="D32" s="7">
        <f t="shared" si="1"/>
        <v>-3.4482758620688753E-4</v>
      </c>
    </row>
    <row r="33" spans="1:4" ht="13.5" customHeight="1">
      <c r="A33" s="5"/>
      <c r="B33" s="6">
        <f t="shared" si="2"/>
        <v>0.46000000000000024</v>
      </c>
      <c r="C33" s="7">
        <f t="shared" si="0"/>
        <v>-5.8823529411764358E-3</v>
      </c>
      <c r="D33" s="8">
        <f t="shared" si="1"/>
        <v>0</v>
      </c>
    </row>
    <row r="34" spans="1:4" ht="13.5" customHeight="1">
      <c r="A34" s="5"/>
      <c r="B34" s="6">
        <f t="shared" si="2"/>
        <v>0.47000000000000025</v>
      </c>
      <c r="C34" s="7">
        <f t="shared" si="0"/>
        <v>-4.7058823529411431E-3</v>
      </c>
      <c r="D34" s="8">
        <v>0</v>
      </c>
    </row>
    <row r="35" spans="1:4" ht="13.5" customHeight="1">
      <c r="A35" s="5"/>
      <c r="B35" s="6">
        <f t="shared" si="2"/>
        <v>0.48000000000000026</v>
      </c>
      <c r="C35" s="7">
        <f t="shared" si="0"/>
        <v>-3.5294117647058504E-3</v>
      </c>
      <c r="D35" s="8">
        <v>0</v>
      </c>
    </row>
    <row r="36" spans="1:4" ht="13.5" customHeight="1">
      <c r="A36" s="5"/>
      <c r="B36" s="6">
        <f t="shared" si="2"/>
        <v>0.49000000000000027</v>
      </c>
      <c r="C36" s="7">
        <f t="shared" si="0"/>
        <v>-2.3529411764705507E-3</v>
      </c>
      <c r="D36" s="8">
        <v>0</v>
      </c>
    </row>
    <row r="37" spans="1:4" ht="13.5" customHeight="1">
      <c r="A37" s="5"/>
      <c r="B37" s="6">
        <f t="shared" si="2"/>
        <v>0.50000000000000022</v>
      </c>
      <c r="C37" s="7">
        <f t="shared" si="0"/>
        <v>-1.1764705882352719E-3</v>
      </c>
      <c r="D37" s="8">
        <v>0</v>
      </c>
    </row>
    <row r="38" spans="1:4" ht="13.5" customHeight="1">
      <c r="A38" s="5"/>
      <c r="B38" s="6">
        <f t="shared" si="2"/>
        <v>0.51000000000000023</v>
      </c>
      <c r="C38" s="8">
        <f t="shared" si="0"/>
        <v>0</v>
      </c>
      <c r="D38" s="8">
        <v>0</v>
      </c>
    </row>
    <row r="39" spans="1:4" ht="13.5" customHeight="1">
      <c r="A39" s="5"/>
      <c r="B39" s="6">
        <f t="shared" si="2"/>
        <v>0.52000000000000024</v>
      </c>
      <c r="C39" s="8">
        <v>0</v>
      </c>
      <c r="D39" s="8">
        <v>0</v>
      </c>
    </row>
    <row r="40" spans="1:4" ht="13.5" customHeight="1">
      <c r="A40" s="5"/>
      <c r="B40" s="6">
        <f t="shared" si="2"/>
        <v>0.53000000000000025</v>
      </c>
      <c r="C40" s="8">
        <v>0</v>
      </c>
      <c r="D40" s="8">
        <v>0</v>
      </c>
    </row>
    <row r="41" spans="1:4" ht="13.5" customHeight="1">
      <c r="A41" s="5"/>
      <c r="B41" s="6">
        <f t="shared" si="2"/>
        <v>0.54000000000000026</v>
      </c>
      <c r="C41" s="8">
        <v>0</v>
      </c>
      <c r="D41" s="8">
        <v>0</v>
      </c>
    </row>
    <row r="42" spans="1:4" ht="13.5" customHeight="1">
      <c r="A42" s="5"/>
      <c r="B42" s="6">
        <f t="shared" si="2"/>
        <v>0.55000000000000027</v>
      </c>
      <c r="C42" s="8">
        <v>0</v>
      </c>
      <c r="D42" s="8">
        <v>0</v>
      </c>
    </row>
    <row r="43" spans="1:4" ht="13.5" customHeight="1">
      <c r="A43" s="5"/>
      <c r="B43" s="6">
        <f t="shared" si="2"/>
        <v>0.56000000000000028</v>
      </c>
      <c r="C43" s="8">
        <v>0</v>
      </c>
      <c r="D43" s="8">
        <v>0</v>
      </c>
    </row>
    <row r="44" spans="1:4" ht="13.5" customHeight="1">
      <c r="A44" s="5"/>
      <c r="B44" s="6">
        <f t="shared" si="2"/>
        <v>0.57000000000000028</v>
      </c>
      <c r="C44" s="8">
        <v>0</v>
      </c>
      <c r="D44" s="8">
        <v>0</v>
      </c>
    </row>
    <row r="45" spans="1:4" ht="13.5" customHeight="1">
      <c r="A45" s="5"/>
      <c r="B45" s="6">
        <f t="shared" si="2"/>
        <v>0.58000000000000029</v>
      </c>
      <c r="C45" s="8">
        <v>0</v>
      </c>
      <c r="D45" s="8">
        <v>0</v>
      </c>
    </row>
    <row r="46" spans="1:4" ht="13.5" customHeight="1">
      <c r="A46" s="5"/>
      <c r="B46" s="6">
        <f t="shared" si="2"/>
        <v>0.5900000000000003</v>
      </c>
      <c r="C46" s="8">
        <v>0</v>
      </c>
      <c r="D46" s="8">
        <v>0</v>
      </c>
    </row>
    <row r="47" spans="1:4" ht="13.5" customHeight="1">
      <c r="A47" s="5"/>
      <c r="B47" s="6">
        <f t="shared" si="2"/>
        <v>0.60000000000000031</v>
      </c>
      <c r="C47" s="8">
        <v>0</v>
      </c>
      <c r="D47" s="8">
        <v>0</v>
      </c>
    </row>
    <row r="48" spans="1:4" ht="13.5" customHeight="1">
      <c r="A48" s="5"/>
      <c r="B48" s="6">
        <f t="shared" si="2"/>
        <v>0.61000000000000032</v>
      </c>
      <c r="C48" s="8">
        <v>0</v>
      </c>
      <c r="D48" s="8">
        <f>$D$67- ((B48-$B$67)*($D$67/($D$70-$B$67)))</f>
        <v>1.7347234759768071E-17</v>
      </c>
    </row>
    <row r="49" spans="1:4" ht="13.5" customHeight="1">
      <c r="A49" s="5"/>
      <c r="B49" s="6">
        <f t="shared" si="2"/>
        <v>0.62000000000000033</v>
      </c>
      <c r="C49" s="8">
        <v>0</v>
      </c>
      <c r="D49" s="9">
        <f>$D$67- ((B49-$B$67)*($D$67/($D$70-$B$67)))</f>
        <v>5.2631578947370285E-4</v>
      </c>
    </row>
    <row r="50" spans="1:4" ht="13.5" customHeight="1">
      <c r="A50" s="5"/>
      <c r="B50" s="6">
        <f t="shared" si="2"/>
        <v>0.63000000000000034</v>
      </c>
      <c r="C50" s="8">
        <v>0</v>
      </c>
      <c r="D50" s="9">
        <f>$D$67- ((B50-$B$67)*($D$67/($D$70-$B$67)))</f>
        <v>1.0526315789473866E-3</v>
      </c>
    </row>
    <row r="51" spans="1:4" ht="13.5" customHeight="1">
      <c r="A51" s="5"/>
      <c r="B51" s="6">
        <f t="shared" si="2"/>
        <v>0.64000000000000035</v>
      </c>
      <c r="C51" s="8">
        <v>0</v>
      </c>
      <c r="D51" s="9">
        <f t="shared" ref="D51:D62" si="3">$D$67- ((B51-$B$67)*($D$67/($D$70-$B$67)))</f>
        <v>1.5789473684210721E-3</v>
      </c>
    </row>
    <row r="52" spans="1:4" ht="13.5" customHeight="1">
      <c r="A52" s="5"/>
      <c r="B52" s="6">
        <f t="shared" si="2"/>
        <v>0.65000000000000036</v>
      </c>
      <c r="C52" s="8">
        <v>0</v>
      </c>
      <c r="D52" s="9">
        <f t="shared" si="3"/>
        <v>2.1052631578947559E-3</v>
      </c>
    </row>
    <row r="53" spans="1:4" ht="13.5" customHeight="1">
      <c r="A53" s="5"/>
      <c r="B53" s="6">
        <f t="shared" si="2"/>
        <v>0.66000000000000036</v>
      </c>
      <c r="C53" s="8">
        <v>0</v>
      </c>
      <c r="D53" s="9">
        <f t="shared" si="3"/>
        <v>2.6315789473684405E-3</v>
      </c>
    </row>
    <row r="54" spans="1:4" ht="13.5" customHeight="1">
      <c r="A54" s="5"/>
      <c r="B54" s="6">
        <f t="shared" si="2"/>
        <v>0.67000000000000037</v>
      </c>
      <c r="C54" s="8">
        <v>0</v>
      </c>
      <c r="D54" s="9">
        <f t="shared" si="3"/>
        <v>3.1578947368421251E-3</v>
      </c>
    </row>
    <row r="55" spans="1:4" ht="13.5" customHeight="1">
      <c r="A55" s="5"/>
      <c r="B55" s="6">
        <f t="shared" si="2"/>
        <v>0.68000000000000038</v>
      </c>
      <c r="C55" s="8">
        <v>0</v>
      </c>
      <c r="D55" s="9">
        <f t="shared" si="3"/>
        <v>3.6842105263158098E-3</v>
      </c>
    </row>
    <row r="56" spans="1:4" ht="13.5" customHeight="1">
      <c r="A56" s="5"/>
      <c r="B56" s="6">
        <f t="shared" si="2"/>
        <v>0.69000000000000039</v>
      </c>
      <c r="C56" s="8">
        <v>0</v>
      </c>
      <c r="D56" s="9">
        <f t="shared" si="3"/>
        <v>4.2105263157894935E-3</v>
      </c>
    </row>
    <row r="57" spans="1:4" ht="13.5" customHeight="1">
      <c r="A57" s="5"/>
      <c r="B57" s="6">
        <f t="shared" si="2"/>
        <v>0.7000000000000004</v>
      </c>
      <c r="C57" s="8">
        <v>0</v>
      </c>
      <c r="D57" s="9">
        <f t="shared" si="3"/>
        <v>4.7368421052631782E-3</v>
      </c>
    </row>
    <row r="58" spans="1:4" ht="13.5" customHeight="1">
      <c r="A58" s="5"/>
      <c r="B58" s="6">
        <f t="shared" si="2"/>
        <v>0.71000000000000041</v>
      </c>
      <c r="C58" s="8">
        <v>0</v>
      </c>
      <c r="D58" s="9">
        <f t="shared" si="3"/>
        <v>5.2631578947368628E-3</v>
      </c>
    </row>
    <row r="59" spans="1:4" ht="13.5" customHeight="1">
      <c r="A59" s="5"/>
      <c r="B59" s="6">
        <f t="shared" si="2"/>
        <v>0.72000000000000042</v>
      </c>
      <c r="C59" s="8">
        <v>0</v>
      </c>
      <c r="D59" s="9">
        <f t="shared" si="3"/>
        <v>5.7894736842105474E-3</v>
      </c>
    </row>
    <row r="60" spans="1:4" ht="13.5" customHeight="1">
      <c r="A60" s="5"/>
      <c r="B60" s="6">
        <f t="shared" si="2"/>
        <v>0.73000000000000043</v>
      </c>
      <c r="C60" s="8">
        <v>0</v>
      </c>
      <c r="D60" s="9">
        <f t="shared" si="3"/>
        <v>6.3157894736842321E-3</v>
      </c>
    </row>
    <row r="61" spans="1:4" ht="13.5" customHeight="1">
      <c r="A61" s="5"/>
      <c r="B61" s="6">
        <f t="shared" si="2"/>
        <v>0.74000000000000044</v>
      </c>
      <c r="C61" s="8">
        <v>0</v>
      </c>
      <c r="D61" s="9">
        <f t="shared" si="3"/>
        <v>6.8421052631579167E-3</v>
      </c>
    </row>
    <row r="62" spans="1:4" ht="13.5" customHeight="1">
      <c r="A62" s="5"/>
      <c r="B62" s="6">
        <f t="shared" si="2"/>
        <v>0.75000000000000044</v>
      </c>
      <c r="C62" s="8">
        <v>0</v>
      </c>
      <c r="D62" s="9">
        <f t="shared" si="3"/>
        <v>7.3684210526316005E-3</v>
      </c>
    </row>
    <row r="63" spans="1:4" ht="13.5" customHeight="1">
      <c r="A63" s="5"/>
      <c r="B63" s="6">
        <f>B62+0.01</f>
        <v>0.76000000000000045</v>
      </c>
      <c r="C63" s="8">
        <v>0</v>
      </c>
      <c r="D63" s="9">
        <f>$D$67- ((B63-$B$67)*($D$67/($D$70-$B$67)))</f>
        <v>7.894736842105286E-3</v>
      </c>
    </row>
    <row r="64" spans="1:4" ht="13.5" customHeight="1">
      <c r="A64" s="5"/>
      <c r="B64" s="6">
        <f>B63+0.01</f>
        <v>0.77000000000000046</v>
      </c>
      <c r="C64" s="8">
        <v>0</v>
      </c>
      <c r="D64" s="9">
        <f>$D$67- ((B64-$B$67)*($D$67/($D$70-$B$67)))</f>
        <v>8.4210526315789697E-3</v>
      </c>
    </row>
    <row r="65" spans="1:4" ht="13.5" customHeight="1">
      <c r="A65" s="5"/>
      <c r="B65" s="6">
        <f>B64+0.01</f>
        <v>0.78000000000000047</v>
      </c>
      <c r="C65" s="8">
        <v>0</v>
      </c>
      <c r="D65" s="9">
        <f>$D$67- ((B65-$B$67)*($D$67/($D$70-$B$67)))</f>
        <v>8.9473684210526552E-3</v>
      </c>
    </row>
    <row r="66" spans="1:4" ht="13.5" customHeight="1">
      <c r="A66" s="5"/>
      <c r="B66" s="6">
        <f>B65+0.01</f>
        <v>0.79000000000000048</v>
      </c>
      <c r="C66" s="8">
        <v>0</v>
      </c>
      <c r="D66" s="9">
        <f>$D$67- ((B66-$B$67)*($D$67/($D$70-$B$67)))</f>
        <v>9.473684210526339E-3</v>
      </c>
    </row>
    <row r="67" spans="1:4" ht="27.75" customHeight="1">
      <c r="A67" s="2" t="s">
        <v>4</v>
      </c>
      <c r="B67" s="3">
        <v>0.8</v>
      </c>
      <c r="C67" s="8">
        <v>0</v>
      </c>
      <c r="D67" s="9">
        <v>0.01</v>
      </c>
    </row>
    <row r="69" spans="1:4" ht="13.5" customHeight="1">
      <c r="A69" s="118" t="s">
        <v>5</v>
      </c>
      <c r="B69" s="119"/>
      <c r="C69" s="10">
        <f>'[1]A-Scaling Parameters'!C5</f>
        <v>0.51</v>
      </c>
      <c r="D69" s="10">
        <f>'[1]A-Scaling Parameters'!C6</f>
        <v>0.46</v>
      </c>
    </row>
    <row r="70" spans="1:4" ht="13.5" customHeight="1">
      <c r="A70" s="118" t="s">
        <v>6</v>
      </c>
      <c r="B70" s="119"/>
      <c r="C70" s="10" t="s">
        <v>7</v>
      </c>
      <c r="D70" s="10">
        <v>0.61</v>
      </c>
    </row>
    <row r="71" spans="1:4" ht="13.5" customHeight="1">
      <c r="A71" s="112" t="s">
        <v>8</v>
      </c>
      <c r="B71" s="112"/>
      <c r="C71" s="112"/>
      <c r="D71" s="112"/>
    </row>
    <row r="72" spans="1:4">
      <c r="A72" s="113"/>
      <c r="B72" s="113"/>
      <c r="C72" s="113"/>
      <c r="D72" s="113"/>
    </row>
  </sheetData>
  <mergeCells count="6">
    <mergeCell ref="A71:D72"/>
    <mergeCell ref="A1:D1"/>
    <mergeCell ref="A2:D2"/>
    <mergeCell ref="A3:B3"/>
    <mergeCell ref="A69:B69"/>
    <mergeCell ref="A70:B70"/>
  </mergeCells>
  <pageMargins left="0.5" right="0.5" top="0.5" bottom="0.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selection sqref="A1:J1"/>
    </sheetView>
  </sheetViews>
  <sheetFormatPr defaultRowHeight="15"/>
  <cols>
    <col min="2" max="2" width="28.85546875" customWidth="1"/>
    <col min="3" max="3" width="14.85546875" customWidth="1"/>
    <col min="4" max="4" width="13.28515625" customWidth="1"/>
    <col min="5" max="6" width="11.7109375" customWidth="1"/>
    <col min="7" max="7" width="11.28515625" customWidth="1"/>
    <col min="8" max="8" width="15.42578125" customWidth="1"/>
    <col min="9" max="9" width="14.5703125" customWidth="1"/>
    <col min="10" max="10" width="9.85546875" customWidth="1"/>
  </cols>
  <sheetData>
    <row r="1" spans="1:10" ht="23.25">
      <c r="A1" s="120" t="s">
        <v>93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48">
      <c r="A2" s="88" t="str">
        <f>'[2]FY14 Scores Scaling Modeling'!A2</f>
        <v>HOSPITAL ID</v>
      </c>
      <c r="B2" s="88" t="str">
        <f>'[2]FY14 Scores Scaling Modeling'!B2</f>
        <v>HOSPITAL NAME</v>
      </c>
      <c r="C2" s="88" t="str">
        <f>'[2]FY14 Scores Scaling Modeling'!C2</f>
        <v>Estimated Inpatient Revenue (FY15*2.6%)</v>
      </c>
      <c r="D2" s="88" t="str">
        <f>'[2]FY14 Scores Scaling Modeling'!D2</f>
        <v>Base Year Score</v>
      </c>
      <c r="E2" s="88" t="str">
        <f>'[2]FY14 Scores Scaling Modeling'!E2</f>
        <v xml:space="preserve">Final Score Jan-Sept </v>
      </c>
      <c r="F2" s="88" t="s">
        <v>92</v>
      </c>
      <c r="G2" s="88" t="str">
        <f>'[2]FY14 Scores Scaling Modeling'!F2</f>
        <v>% Scaling Adjustment</v>
      </c>
      <c r="H2" s="88" t="s">
        <v>89</v>
      </c>
      <c r="I2" s="88" t="s">
        <v>90</v>
      </c>
      <c r="J2" s="88" t="s">
        <v>91</v>
      </c>
    </row>
    <row r="3" spans="1:10">
      <c r="A3" s="89">
        <f>'[2]FY14 Scores Scaling Modeling'!A3</f>
        <v>210062</v>
      </c>
      <c r="B3" s="89" t="str">
        <f>'[2]FY14 Scores Scaling Modeling'!B3</f>
        <v>SOUTHERN MARYLAND</v>
      </c>
      <c r="C3" s="90">
        <f>'[2]FY14 Scores Scaling Modeling'!C3</f>
        <v>163208213.46317798</v>
      </c>
      <c r="D3" s="91">
        <f>'[2]FY14 Scores Scaling Modeling'!D3</f>
        <v>0.28999999999999998</v>
      </c>
      <c r="E3" s="91">
        <f>'[2]FY14 Scores Scaling Modeling'!E3</f>
        <v>0.39947643979057595</v>
      </c>
      <c r="F3" s="102">
        <f>E3/D3-1</f>
        <v>0.37750496479508966</v>
      </c>
      <c r="G3" s="103">
        <f>'[2]FY14 Scores Scaling Modeling'!F3</f>
        <v>-2.0689655172413737E-3</v>
      </c>
      <c r="H3" s="104">
        <f>'[2]FY14 Scores Scaling Modeling'!G3</f>
        <v>-337672.16578588454</v>
      </c>
      <c r="I3" s="104">
        <f>'[2]FY14 Scores Scaling Modeling'!H3</f>
        <v>-337672.16578588454</v>
      </c>
      <c r="J3" s="105">
        <f>'[2]FY14 Scores Scaling Modeling'!I3</f>
        <v>-2.0689655172413737E-3</v>
      </c>
    </row>
    <row r="4" spans="1:10">
      <c r="A4" s="89">
        <f>'[2]FY14 Scores Scaling Modeling'!A4</f>
        <v>210016</v>
      </c>
      <c r="B4" s="89" t="str">
        <f>'[2]FY14 Scores Scaling Modeling'!B4</f>
        <v>WASHINGTON ADVENTIST</v>
      </c>
      <c r="C4" s="90">
        <f>'[2]FY14 Scores Scaling Modeling'!C4</f>
        <v>161698669.47905135</v>
      </c>
      <c r="D4" s="91">
        <f>'[2]FY14 Scores Scaling Modeling'!D4</f>
        <v>0.42</v>
      </c>
      <c r="E4" s="91">
        <f>'[2]FY14 Scores Scaling Modeling'!E4</f>
        <v>0.43882978723404253</v>
      </c>
      <c r="F4" s="102">
        <f t="shared" ref="F4:F48" si="0">E4/D4-1</f>
        <v>4.4832826747720267E-2</v>
      </c>
      <c r="G4" s="103">
        <f>'[2]FY14 Scores Scaling Modeling'!F4</f>
        <v>-6.8965517241378546E-4</v>
      </c>
      <c r="H4" s="104">
        <f>'[2]FY14 Scores Scaling Modeling'!G4</f>
        <v>-111516.32377865487</v>
      </c>
      <c r="I4" s="104">
        <f>'[2]FY14 Scores Scaling Modeling'!H4</f>
        <v>-111516.32377865487</v>
      </c>
      <c r="J4" s="105">
        <f>'[2]FY14 Scores Scaling Modeling'!I4</f>
        <v>-6.8965517241378546E-4</v>
      </c>
    </row>
    <row r="5" spans="1:10">
      <c r="A5" s="89">
        <f>'[2]FY14 Scores Scaling Modeling'!A5</f>
        <v>210051</v>
      </c>
      <c r="B5" s="89" t="str">
        <f>'[2]FY14 Scores Scaling Modeling'!B5</f>
        <v>DOCTORS COMMUNITY</v>
      </c>
      <c r="C5" s="90">
        <f>'[2]FY14 Scores Scaling Modeling'!C5</f>
        <v>136225390.68992713</v>
      </c>
      <c r="D5" s="91">
        <f>'[2]FY14 Scores Scaling Modeling'!D5</f>
        <v>0.33</v>
      </c>
      <c r="E5" s="91">
        <f>'[2]FY14 Scores Scaling Modeling'!E5</f>
        <v>0.45771428571428568</v>
      </c>
      <c r="F5" s="102">
        <f t="shared" si="0"/>
        <v>0.38701298701298681</v>
      </c>
      <c r="G5" s="106">
        <f>'[2]FY14 Scores Scaling Modeling'!F5</f>
        <v>0</v>
      </c>
      <c r="H5" s="107">
        <f>'[2]FY14 Scores Scaling Modeling'!G5</f>
        <v>0</v>
      </c>
      <c r="I5" s="107">
        <f>'[2]FY14 Scores Scaling Modeling'!H5</f>
        <v>0</v>
      </c>
      <c r="J5" s="108">
        <f>'[2]FY14 Scores Scaling Modeling'!I5</f>
        <v>0</v>
      </c>
    </row>
    <row r="6" spans="1:10">
      <c r="A6" s="89">
        <f>'[2]FY14 Scores Scaling Modeling'!A6</f>
        <v>210023</v>
      </c>
      <c r="B6" s="89" t="str">
        <f>'[2]FY14 Scores Scaling Modeling'!B6</f>
        <v>ANNE ARUNDEL</v>
      </c>
      <c r="C6" s="90">
        <f>'[2]FY14 Scores Scaling Modeling'!C6</f>
        <v>310117074.81392145</v>
      </c>
      <c r="D6" s="91">
        <f>'[2]FY14 Scores Scaling Modeling'!D6</f>
        <v>0.37</v>
      </c>
      <c r="E6" s="91">
        <f>'[2]FY14 Scores Scaling Modeling'!E6</f>
        <v>0.45837563451776653</v>
      </c>
      <c r="F6" s="102">
        <f t="shared" si="0"/>
        <v>0.23885306626423386</v>
      </c>
      <c r="G6" s="106">
        <f>'[2]FY14 Scores Scaling Modeling'!F6</f>
        <v>0</v>
      </c>
      <c r="H6" s="107">
        <f>'[2]FY14 Scores Scaling Modeling'!G6</f>
        <v>0</v>
      </c>
      <c r="I6" s="107">
        <f>'[2]FY14 Scores Scaling Modeling'!H6</f>
        <v>0</v>
      </c>
      <c r="J6" s="108">
        <f>'[2]FY14 Scores Scaling Modeling'!I6</f>
        <v>0</v>
      </c>
    </row>
    <row r="7" spans="1:10">
      <c r="A7" s="89">
        <f>'[2]FY14 Scores Scaling Modeling'!A7</f>
        <v>210022</v>
      </c>
      <c r="B7" s="89" t="str">
        <f>'[2]FY14 Scores Scaling Modeling'!B7</f>
        <v>SUBURBAN</v>
      </c>
      <c r="C7" s="90">
        <f>'[2]FY14 Scores Scaling Modeling'!C7</f>
        <v>181410188.33315492</v>
      </c>
      <c r="D7" s="91">
        <f>'[2]FY14 Scores Scaling Modeling'!D7</f>
        <v>0.17</v>
      </c>
      <c r="E7" s="91">
        <f>'[2]FY14 Scores Scaling Modeling'!E7</f>
        <v>0.45966850828729283</v>
      </c>
      <c r="F7" s="102">
        <f t="shared" si="0"/>
        <v>1.7039324016899577</v>
      </c>
      <c r="G7" s="106">
        <f>'[2]FY14 Scores Scaling Modeling'!F7</f>
        <v>0</v>
      </c>
      <c r="H7" s="107">
        <f>'[2]FY14 Scores Scaling Modeling'!G7</f>
        <v>0</v>
      </c>
      <c r="I7" s="107">
        <f>'[2]FY14 Scores Scaling Modeling'!H7</f>
        <v>0</v>
      </c>
      <c r="J7" s="108">
        <f>'[2]FY14 Scores Scaling Modeling'!I7</f>
        <v>0</v>
      </c>
    </row>
    <row r="8" spans="1:10">
      <c r="A8" s="89">
        <f>'[2]FY14 Scores Scaling Modeling'!A8</f>
        <v>210033</v>
      </c>
      <c r="B8" s="89" t="str">
        <f>'[2]FY14 Scores Scaling Modeling'!B8</f>
        <v>CARROLL COUNTY</v>
      </c>
      <c r="C8" s="90">
        <f>'[2]FY14 Scores Scaling Modeling'!C8</f>
        <v>138209278.26224214</v>
      </c>
      <c r="D8" s="91">
        <f>'[2]FY14 Scores Scaling Modeling'!D8</f>
        <v>0.4</v>
      </c>
      <c r="E8" s="91">
        <f>'[2]FY14 Scores Scaling Modeling'!E8</f>
        <v>0.47591623036649217</v>
      </c>
      <c r="F8" s="102">
        <f t="shared" si="0"/>
        <v>0.18979057591623039</v>
      </c>
      <c r="G8" s="106">
        <f>'[2]FY14 Scores Scaling Modeling'!F8</f>
        <v>0</v>
      </c>
      <c r="H8" s="107">
        <f>'[2]FY14 Scores Scaling Modeling'!G8</f>
        <v>0</v>
      </c>
      <c r="I8" s="107">
        <f>'[2]FY14 Scores Scaling Modeling'!H8</f>
        <v>0</v>
      </c>
      <c r="J8" s="106">
        <f>'[2]FY14 Scores Scaling Modeling'!I8</f>
        <v>0</v>
      </c>
    </row>
    <row r="9" spans="1:10">
      <c r="A9" s="89">
        <f>'[2]FY14 Scores Scaling Modeling'!A9</f>
        <v>210048</v>
      </c>
      <c r="B9" s="89" t="str">
        <f>'[2]FY14 Scores Scaling Modeling'!B9</f>
        <v>HOWARD COUNTY</v>
      </c>
      <c r="C9" s="90">
        <f>'[2]FY14 Scores Scaling Modeling'!C9</f>
        <v>167386496.75761572</v>
      </c>
      <c r="D9" s="91">
        <f>'[2]FY14 Scores Scaling Modeling'!D9</f>
        <v>0.22</v>
      </c>
      <c r="E9" s="91">
        <f>'[2]FY14 Scores Scaling Modeling'!E9</f>
        <v>0.47958115183246069</v>
      </c>
      <c r="F9" s="102">
        <f t="shared" si="0"/>
        <v>1.1799143265111849</v>
      </c>
      <c r="G9" s="106">
        <f>'[2]FY14 Scores Scaling Modeling'!F9</f>
        <v>0</v>
      </c>
      <c r="H9" s="107">
        <f>'[2]FY14 Scores Scaling Modeling'!G9</f>
        <v>0</v>
      </c>
      <c r="I9" s="107">
        <f>'[2]FY14 Scores Scaling Modeling'!H9</f>
        <v>0</v>
      </c>
      <c r="J9" s="106">
        <f>'[2]FY14 Scores Scaling Modeling'!I9</f>
        <v>0</v>
      </c>
    </row>
    <row r="10" spans="1:10">
      <c r="A10" s="89">
        <f>'[2]FY14 Scores Scaling Modeling'!A10</f>
        <v>210034</v>
      </c>
      <c r="B10" s="89" t="str">
        <f>'[2]FY14 Scores Scaling Modeling'!B10</f>
        <v>HARBOR</v>
      </c>
      <c r="C10" s="90">
        <f>'[2]FY14 Scores Scaling Modeling'!C10</f>
        <v>124002219.66514386</v>
      </c>
      <c r="D10" s="91">
        <f>'[2]FY14 Scores Scaling Modeling'!D10</f>
        <v>0.45</v>
      </c>
      <c r="E10" s="91">
        <f>'[2]FY14 Scores Scaling Modeling'!E10</f>
        <v>0.48241758241758242</v>
      </c>
      <c r="F10" s="102">
        <f t="shared" si="0"/>
        <v>7.2039072039072005E-2</v>
      </c>
      <c r="G10" s="106">
        <f>'[2]FY14 Scores Scaling Modeling'!F10</f>
        <v>0</v>
      </c>
      <c r="H10" s="107">
        <f>'[2]FY14 Scores Scaling Modeling'!G10</f>
        <v>0</v>
      </c>
      <c r="I10" s="107">
        <f>'[2]FY14 Scores Scaling Modeling'!H10</f>
        <v>0</v>
      </c>
      <c r="J10" s="106">
        <f>'[2]FY14 Scores Scaling Modeling'!I10</f>
        <v>0</v>
      </c>
    </row>
    <row r="11" spans="1:10">
      <c r="A11" s="89">
        <f>'[2]FY14 Scores Scaling Modeling'!A11</f>
        <v>210044</v>
      </c>
      <c r="B11" s="89" t="str">
        <f>'[2]FY14 Scores Scaling Modeling'!B11</f>
        <v>G.B.M.C.</v>
      </c>
      <c r="C11" s="90">
        <f>'[2]FY14 Scores Scaling Modeling'!C11</f>
        <v>201533345.32362995</v>
      </c>
      <c r="D11" s="91">
        <f>'[2]FY14 Scores Scaling Modeling'!D11</f>
        <v>0.26</v>
      </c>
      <c r="E11" s="91">
        <f>'[2]FY14 Scores Scaling Modeling'!E11</f>
        <v>0.48717948717948717</v>
      </c>
      <c r="F11" s="102">
        <f t="shared" si="0"/>
        <v>0.8737672583826428</v>
      </c>
      <c r="G11" s="106">
        <f>'[2]FY14 Scores Scaling Modeling'!F11</f>
        <v>0</v>
      </c>
      <c r="H11" s="107">
        <f>'[2]FY14 Scores Scaling Modeling'!G11</f>
        <v>0</v>
      </c>
      <c r="I11" s="107">
        <f>'[2]FY14 Scores Scaling Modeling'!H11</f>
        <v>0</v>
      </c>
      <c r="J11" s="106">
        <f>'[2]FY14 Scores Scaling Modeling'!I11</f>
        <v>0</v>
      </c>
    </row>
    <row r="12" spans="1:10">
      <c r="A12" s="89">
        <f>'[2]FY14 Scores Scaling Modeling'!A12</f>
        <v>210055</v>
      </c>
      <c r="B12" s="89" t="str">
        <f>'[2]FY14 Scores Scaling Modeling'!B12</f>
        <v>LAUREL REGIONAL</v>
      </c>
      <c r="C12" s="90">
        <f>'[2]FY14 Scores Scaling Modeling'!C12</f>
        <v>77501975.342135206</v>
      </c>
      <c r="D12" s="91">
        <f>'[2]FY14 Scores Scaling Modeling'!D12</f>
        <v>0.47</v>
      </c>
      <c r="E12" s="91">
        <f>'[2]FY14 Scores Scaling Modeling'!E12</f>
        <v>0.51381578947368423</v>
      </c>
      <c r="F12" s="102">
        <f t="shared" si="0"/>
        <v>9.3225083986562263E-2</v>
      </c>
      <c r="G12" s="106">
        <f>'[2]FY14 Scores Scaling Modeling'!F12</f>
        <v>0</v>
      </c>
      <c r="H12" s="107">
        <f>'[2]FY14 Scores Scaling Modeling'!G12</f>
        <v>0</v>
      </c>
      <c r="I12" s="107">
        <f>'[2]FY14 Scores Scaling Modeling'!H12</f>
        <v>0</v>
      </c>
      <c r="J12" s="106">
        <f>'[2]FY14 Scores Scaling Modeling'!I12</f>
        <v>0</v>
      </c>
    </row>
    <row r="13" spans="1:10" ht="23.25">
      <c r="A13" s="89">
        <f>'[2]FY14 Scores Scaling Modeling'!A13</f>
        <v>210043</v>
      </c>
      <c r="B13" s="89" t="str">
        <f>'[2]FY14 Scores Scaling Modeling'!B13</f>
        <v>BALTIMORE WASHINGTON MEDICAL CENTER</v>
      </c>
      <c r="C13" s="90">
        <f>'[2]FY14 Scores Scaling Modeling'!C13</f>
        <v>223155125.99975017</v>
      </c>
      <c r="D13" s="91">
        <f>'[2]FY14 Scores Scaling Modeling'!D13</f>
        <v>0.28999999999999998</v>
      </c>
      <c r="E13" s="91">
        <f>'[2]FY14 Scores Scaling Modeling'!E13</f>
        <v>0.52030456852791873</v>
      </c>
      <c r="F13" s="102">
        <f t="shared" si="0"/>
        <v>0.79415368457903024</v>
      </c>
      <c r="G13" s="106">
        <f>'[2]FY14 Scores Scaling Modeling'!F13</f>
        <v>0</v>
      </c>
      <c r="H13" s="107">
        <f>'[2]FY14 Scores Scaling Modeling'!G13</f>
        <v>0</v>
      </c>
      <c r="I13" s="107">
        <f>'[2]FY14 Scores Scaling Modeling'!H13</f>
        <v>0</v>
      </c>
      <c r="J13" s="106">
        <f>'[2]FY14 Scores Scaling Modeling'!I13</f>
        <v>0</v>
      </c>
    </row>
    <row r="14" spans="1:10">
      <c r="A14" s="89">
        <f>'[2]FY14 Scores Scaling Modeling'!A14</f>
        <v>210005</v>
      </c>
      <c r="B14" s="89" t="str">
        <f>'[2]FY14 Scores Scaling Modeling'!B14</f>
        <v>FREDERICK MEMORIAL</v>
      </c>
      <c r="C14" s="90">
        <f>'[2]FY14 Scores Scaling Modeling'!C14</f>
        <v>189480762.70820984</v>
      </c>
      <c r="D14" s="91">
        <f>'[2]FY14 Scores Scaling Modeling'!D14</f>
        <v>0.4</v>
      </c>
      <c r="E14" s="91">
        <f>'[2]FY14 Scores Scaling Modeling'!E14</f>
        <v>0.52176165803108798</v>
      </c>
      <c r="F14" s="102">
        <f t="shared" si="0"/>
        <v>0.30440414507771996</v>
      </c>
      <c r="G14" s="106">
        <f>'[2]FY14 Scores Scaling Modeling'!F14</f>
        <v>0</v>
      </c>
      <c r="H14" s="107">
        <f>'[2]FY14 Scores Scaling Modeling'!G14</f>
        <v>0</v>
      </c>
      <c r="I14" s="107">
        <f>'[2]FY14 Scores Scaling Modeling'!H14</f>
        <v>0</v>
      </c>
      <c r="J14" s="106">
        <f>'[2]FY14 Scores Scaling Modeling'!I14</f>
        <v>0</v>
      </c>
    </row>
    <row r="15" spans="1:10">
      <c r="A15" s="89">
        <f>'[2]FY14 Scores Scaling Modeling'!A15</f>
        <v>210004</v>
      </c>
      <c r="B15" s="89" t="str">
        <f>'[2]FY14 Scores Scaling Modeling'!B15</f>
        <v>HOLY CROSS</v>
      </c>
      <c r="C15" s="90">
        <f>'[2]FY14 Scores Scaling Modeling'!C15</f>
        <v>319596342.21781081</v>
      </c>
      <c r="D15" s="91">
        <f>'[2]FY14 Scores Scaling Modeling'!D15</f>
        <v>0.28999999999999998</v>
      </c>
      <c r="E15" s="91">
        <f>'[2]FY14 Scores Scaling Modeling'!E15</f>
        <v>0.52487309644670055</v>
      </c>
      <c r="F15" s="102">
        <f t="shared" si="0"/>
        <v>0.80990722912655366</v>
      </c>
      <c r="G15" s="106">
        <f>'[2]FY14 Scores Scaling Modeling'!F15</f>
        <v>0</v>
      </c>
      <c r="H15" s="107">
        <f>'[2]FY14 Scores Scaling Modeling'!G15</f>
        <v>0</v>
      </c>
      <c r="I15" s="107">
        <f>'[2]FY14 Scores Scaling Modeling'!H15</f>
        <v>0</v>
      </c>
      <c r="J15" s="106">
        <f>'[2]FY14 Scores Scaling Modeling'!I15</f>
        <v>0</v>
      </c>
    </row>
    <row r="16" spans="1:10">
      <c r="A16" s="89">
        <f>'[2]FY14 Scores Scaling Modeling'!A16</f>
        <v>210049</v>
      </c>
      <c r="B16" s="89" t="str">
        <f>'[2]FY14 Scores Scaling Modeling'!B16</f>
        <v>UPPER CHESAPEAKE HEALTH</v>
      </c>
      <c r="C16" s="90">
        <f>'[2]FY14 Scores Scaling Modeling'!C16</f>
        <v>148917095.66517001</v>
      </c>
      <c r="D16" s="91">
        <f>'[2]FY14 Scores Scaling Modeling'!D16</f>
        <v>0.36</v>
      </c>
      <c r="E16" s="91">
        <f>'[2]FY14 Scores Scaling Modeling'!E16</f>
        <v>0.53455497382198958</v>
      </c>
      <c r="F16" s="102">
        <f t="shared" si="0"/>
        <v>0.48487492728330439</v>
      </c>
      <c r="G16" s="106">
        <f>'[2]FY14 Scores Scaling Modeling'!F16</f>
        <v>0</v>
      </c>
      <c r="H16" s="107">
        <f>'[2]FY14 Scores Scaling Modeling'!G16</f>
        <v>0</v>
      </c>
      <c r="I16" s="107">
        <f>'[2]FY14 Scores Scaling Modeling'!H16</f>
        <v>0</v>
      </c>
      <c r="J16" s="106">
        <f>'[2]FY14 Scores Scaling Modeling'!I16</f>
        <v>0</v>
      </c>
    </row>
    <row r="17" spans="1:10">
      <c r="A17" s="89">
        <f>'[2]FY14 Scores Scaling Modeling'!A17</f>
        <v>210057</v>
      </c>
      <c r="B17" s="89" t="str">
        <f>'[2]FY14 Scores Scaling Modeling'!B17</f>
        <v>SHADY GROVE</v>
      </c>
      <c r="C17" s="90">
        <f>'[2]FY14 Scores Scaling Modeling'!C17</f>
        <v>228731774.96088892</v>
      </c>
      <c r="D17" s="91">
        <f>'[2]FY14 Scores Scaling Modeling'!D17</f>
        <v>0.51</v>
      </c>
      <c r="E17" s="91">
        <f>'[2]FY14 Scores Scaling Modeling'!E17</f>
        <v>0.53769633507853409</v>
      </c>
      <c r="F17" s="102">
        <f t="shared" si="0"/>
        <v>5.4306539369674667E-2</v>
      </c>
      <c r="G17" s="106">
        <f>'[2]FY14 Scores Scaling Modeling'!F17</f>
        <v>0</v>
      </c>
      <c r="H17" s="107">
        <f>'[2]FY14 Scores Scaling Modeling'!G17</f>
        <v>0</v>
      </c>
      <c r="I17" s="107">
        <f>'[2]FY14 Scores Scaling Modeling'!H17</f>
        <v>0</v>
      </c>
      <c r="J17" s="106">
        <f>'[2]FY14 Scores Scaling Modeling'!I17</f>
        <v>0</v>
      </c>
    </row>
    <row r="18" spans="1:10" ht="20.45" customHeight="1">
      <c r="A18" s="89">
        <f>'[2]FY14 Scores Scaling Modeling'!A18</f>
        <v>210017</v>
      </c>
      <c r="B18" s="89" t="str">
        <f>'[2]FY14 Scores Scaling Modeling'!B18</f>
        <v>GARRETT COUNTY</v>
      </c>
      <c r="C18" s="90">
        <f>'[2]FY14 Scores Scaling Modeling'!C18</f>
        <v>18724073.644907132</v>
      </c>
      <c r="D18" s="91">
        <f>'[2]FY14 Scores Scaling Modeling'!D18</f>
        <v>0.69</v>
      </c>
      <c r="E18" s="91">
        <f>'[2]FY14 Scores Scaling Modeling'!E18</f>
        <v>0.53861386138613865</v>
      </c>
      <c r="F18" s="102">
        <f t="shared" si="0"/>
        <v>-0.21940020088965406</v>
      </c>
      <c r="G18" s="106">
        <f>'[2]FY14 Scores Scaling Modeling'!F18</f>
        <v>0</v>
      </c>
      <c r="H18" s="107">
        <f>'[2]FY14 Scores Scaling Modeling'!G18</f>
        <v>0</v>
      </c>
      <c r="I18" s="107">
        <f>'[2]FY14 Scores Scaling Modeling'!H18</f>
        <v>0</v>
      </c>
      <c r="J18" s="106">
        <f>'[2]FY14 Scores Scaling Modeling'!I18</f>
        <v>0</v>
      </c>
    </row>
    <row r="19" spans="1:10">
      <c r="A19" s="89">
        <f>'[2]FY14 Scores Scaling Modeling'!A19</f>
        <v>210018</v>
      </c>
      <c r="B19" s="89" t="str">
        <f>'[2]FY14 Scores Scaling Modeling'!B19</f>
        <v>MONTGOMERY GENERAL</v>
      </c>
      <c r="C19" s="90">
        <f>'[2]FY14 Scores Scaling Modeling'!C19</f>
        <v>87652208.15841648</v>
      </c>
      <c r="D19" s="91">
        <f>'[2]FY14 Scores Scaling Modeling'!D19</f>
        <v>0.39</v>
      </c>
      <c r="E19" s="91">
        <f>'[2]FY14 Scores Scaling Modeling'!E19</f>
        <v>0.53988095238095235</v>
      </c>
      <c r="F19" s="102">
        <f t="shared" si="0"/>
        <v>0.38431013431013428</v>
      </c>
      <c r="G19" s="106">
        <f>'[2]FY14 Scores Scaling Modeling'!F19</f>
        <v>0</v>
      </c>
      <c r="H19" s="107">
        <f>'[2]FY14 Scores Scaling Modeling'!G19</f>
        <v>0</v>
      </c>
      <c r="I19" s="107">
        <f>'[2]FY14 Scores Scaling Modeling'!H19</f>
        <v>0</v>
      </c>
      <c r="J19" s="106">
        <f>'[2]FY14 Scores Scaling Modeling'!I19</f>
        <v>0</v>
      </c>
    </row>
    <row r="20" spans="1:10">
      <c r="A20" s="89">
        <f>'[2]FY14 Scores Scaling Modeling'!A20</f>
        <v>210024</v>
      </c>
      <c r="B20" s="89" t="str">
        <f>'[2]FY14 Scores Scaling Modeling'!B20</f>
        <v>UNION MEMORIAL</v>
      </c>
      <c r="C20" s="90">
        <f>'[2]FY14 Scores Scaling Modeling'!C20</f>
        <v>242505500.48554313</v>
      </c>
      <c r="D20" s="91">
        <f>'[2]FY14 Scores Scaling Modeling'!D20</f>
        <v>0.26</v>
      </c>
      <c r="E20" s="91">
        <f>'[2]FY14 Scores Scaling Modeling'!E20</f>
        <v>0.54475138121546962</v>
      </c>
      <c r="F20" s="102">
        <f t="shared" si="0"/>
        <v>1.0951976200594986</v>
      </c>
      <c r="G20" s="106">
        <f>'[2]FY14 Scores Scaling Modeling'!F20</f>
        <v>0</v>
      </c>
      <c r="H20" s="107">
        <f>'[2]FY14 Scores Scaling Modeling'!G20</f>
        <v>0</v>
      </c>
      <c r="I20" s="107">
        <f>'[2]FY14 Scores Scaling Modeling'!H20</f>
        <v>0</v>
      </c>
      <c r="J20" s="106">
        <f>'[2]FY14 Scores Scaling Modeling'!I20</f>
        <v>0</v>
      </c>
    </row>
    <row r="21" spans="1:10">
      <c r="A21" s="89">
        <f>'[2]FY14 Scores Scaling Modeling'!A21</f>
        <v>210015</v>
      </c>
      <c r="B21" s="89" t="str">
        <f>'[2]FY14 Scores Scaling Modeling'!B21</f>
        <v>FRANKLIN SQUARE</v>
      </c>
      <c r="C21" s="90">
        <f>'[2]FY14 Scores Scaling Modeling'!C21</f>
        <v>285691170.35922825</v>
      </c>
      <c r="D21" s="91">
        <f>'[2]FY14 Scores Scaling Modeling'!D21</f>
        <v>0.39</v>
      </c>
      <c r="E21" s="91">
        <f>'[2]FY14 Scores Scaling Modeling'!E21</f>
        <v>0.54568527918781728</v>
      </c>
      <c r="F21" s="102">
        <f t="shared" si="0"/>
        <v>0.39919302355850572</v>
      </c>
      <c r="G21" s="106">
        <f>'[2]FY14 Scores Scaling Modeling'!F21</f>
        <v>0</v>
      </c>
      <c r="H21" s="107">
        <f>'[2]FY14 Scores Scaling Modeling'!G21</f>
        <v>0</v>
      </c>
      <c r="I21" s="107">
        <f>'[2]FY14 Scores Scaling Modeling'!H21</f>
        <v>0</v>
      </c>
      <c r="J21" s="106">
        <f>'[2]FY14 Scores Scaling Modeling'!I21</f>
        <v>0</v>
      </c>
    </row>
    <row r="22" spans="1:10">
      <c r="A22" s="89">
        <f>'[2]FY14 Scores Scaling Modeling'!A22</f>
        <v>210010</v>
      </c>
      <c r="B22" s="89" t="str">
        <f>'[2]FY14 Scores Scaling Modeling'!B22</f>
        <v>DORCHESTER</v>
      </c>
      <c r="C22" s="90">
        <f>'[2]FY14 Scores Scaling Modeling'!C22</f>
        <v>25127934.983499374</v>
      </c>
      <c r="D22" s="91">
        <f>'[2]FY14 Scores Scaling Modeling'!D22</f>
        <v>0.45</v>
      </c>
      <c r="E22" s="91">
        <f>'[2]FY14 Scores Scaling Modeling'!E22</f>
        <v>0.54631578947368431</v>
      </c>
      <c r="F22" s="102">
        <f t="shared" si="0"/>
        <v>0.21403508771929847</v>
      </c>
      <c r="G22" s="106">
        <f>'[2]FY14 Scores Scaling Modeling'!F22</f>
        <v>0</v>
      </c>
      <c r="H22" s="107">
        <f>'[2]FY14 Scores Scaling Modeling'!G22</f>
        <v>0</v>
      </c>
      <c r="I22" s="107">
        <f>'[2]FY14 Scores Scaling Modeling'!H22</f>
        <v>0</v>
      </c>
      <c r="J22" s="106">
        <f>'[2]FY14 Scores Scaling Modeling'!I22</f>
        <v>0</v>
      </c>
    </row>
    <row r="23" spans="1:10">
      <c r="A23" s="89">
        <f>'[2]FY14 Scores Scaling Modeling'!A23</f>
        <v>210006</v>
      </c>
      <c r="B23" s="89" t="str">
        <f>'[2]FY14 Scores Scaling Modeling'!B23</f>
        <v>HARFORD</v>
      </c>
      <c r="C23" s="90">
        <f>'[2]FY14 Scores Scaling Modeling'!C23</f>
        <v>47089618.293410309</v>
      </c>
      <c r="D23" s="91">
        <f>'[2]FY14 Scores Scaling Modeling'!D23</f>
        <v>0.37</v>
      </c>
      <c r="E23" s="91">
        <f>'[2]FY14 Scores Scaling Modeling'!E23</f>
        <v>0.56031746031746033</v>
      </c>
      <c r="F23" s="102">
        <f t="shared" si="0"/>
        <v>0.5143715143715144</v>
      </c>
      <c r="G23" s="106">
        <f>'[2]FY14 Scores Scaling Modeling'!F23</f>
        <v>0</v>
      </c>
      <c r="H23" s="107">
        <f>'[2]FY14 Scores Scaling Modeling'!G23</f>
        <v>0</v>
      </c>
      <c r="I23" s="107">
        <f>'[2]FY14 Scores Scaling Modeling'!H23</f>
        <v>0</v>
      </c>
      <c r="J23" s="106">
        <f>'[2]FY14 Scores Scaling Modeling'!I23</f>
        <v>0</v>
      </c>
    </row>
    <row r="24" spans="1:10">
      <c r="A24" s="89">
        <f>'[2]FY14 Scores Scaling Modeling'!A24</f>
        <v>210002</v>
      </c>
      <c r="B24" s="89" t="str">
        <f>'[2]FY14 Scores Scaling Modeling'!B24</f>
        <v>UNIVERSITY OF MARYLAND</v>
      </c>
      <c r="C24" s="90">
        <f>'[2]FY14 Scores Scaling Modeling'!C24</f>
        <v>863843448.60398436</v>
      </c>
      <c r="D24" s="91">
        <f>'[2]FY14 Scores Scaling Modeling'!D24</f>
        <v>0.3</v>
      </c>
      <c r="E24" s="91">
        <f>'[2]FY14 Scores Scaling Modeling'!E24</f>
        <v>0.56482412060301512</v>
      </c>
      <c r="F24" s="102">
        <f t="shared" si="0"/>
        <v>0.88274706867671715</v>
      </c>
      <c r="G24" s="106">
        <f>'[2]FY14 Scores Scaling Modeling'!F24</f>
        <v>0</v>
      </c>
      <c r="H24" s="107">
        <f>'[2]FY14 Scores Scaling Modeling'!G24</f>
        <v>0</v>
      </c>
      <c r="I24" s="107">
        <f>'[2]FY14 Scores Scaling Modeling'!H24</f>
        <v>0</v>
      </c>
      <c r="J24" s="106">
        <f>'[2]FY14 Scores Scaling Modeling'!I24</f>
        <v>0</v>
      </c>
    </row>
    <row r="25" spans="1:10" ht="13.15" customHeight="1">
      <c r="A25" s="89">
        <f>'[2]FY14 Scores Scaling Modeling'!A25</f>
        <v>210027</v>
      </c>
      <c r="B25" s="89" t="str">
        <f>'[2]FY14 Scores Scaling Modeling'!B25</f>
        <v>WESTERN MARYLAND HEALTH SYSTEM</v>
      </c>
      <c r="C25" s="90">
        <f>'[2]FY14 Scores Scaling Modeling'!C25</f>
        <v>184484265.97300443</v>
      </c>
      <c r="D25" s="91">
        <f>'[2]FY14 Scores Scaling Modeling'!D25</f>
        <v>0.35</v>
      </c>
      <c r="E25" s="91">
        <f>'[2]FY14 Scores Scaling Modeling'!E25</f>
        <v>0.58244680851063835</v>
      </c>
      <c r="F25" s="102">
        <f t="shared" si="0"/>
        <v>0.66413373860182401</v>
      </c>
      <c r="G25" s="106">
        <f>'[2]FY14 Scores Scaling Modeling'!F25</f>
        <v>0</v>
      </c>
      <c r="H25" s="107">
        <f>'[2]FY14 Scores Scaling Modeling'!G25</f>
        <v>0</v>
      </c>
      <c r="I25" s="107">
        <f>'[2]FY14 Scores Scaling Modeling'!H25</f>
        <v>0</v>
      </c>
      <c r="J25" s="106">
        <f>'[2]FY14 Scores Scaling Modeling'!I25</f>
        <v>0</v>
      </c>
    </row>
    <row r="26" spans="1:10">
      <c r="A26" s="89">
        <f>'[2]FY14 Scores Scaling Modeling'!A26</f>
        <v>210056</v>
      </c>
      <c r="B26" s="89" t="str">
        <f>'[2]FY14 Scores Scaling Modeling'!B26</f>
        <v>GOOD SAMARITAN</v>
      </c>
      <c r="C26" s="90">
        <f>'[2]FY14 Scores Scaling Modeling'!C26</f>
        <v>180861011.49427712</v>
      </c>
      <c r="D26" s="91">
        <f>'[2]FY14 Scores Scaling Modeling'!D26</f>
        <v>0.56999999999999995</v>
      </c>
      <c r="E26" s="91">
        <f>'[2]FY14 Scores Scaling Modeling'!E26</f>
        <v>0.58488372093023255</v>
      </c>
      <c r="F26" s="102">
        <f t="shared" si="0"/>
        <v>2.6111791105671189E-2</v>
      </c>
      <c r="G26" s="106">
        <f>'[2]FY14 Scores Scaling Modeling'!F26</f>
        <v>0</v>
      </c>
      <c r="H26" s="107">
        <f>'[2]FY14 Scores Scaling Modeling'!G26</f>
        <v>0</v>
      </c>
      <c r="I26" s="107">
        <f>'[2]FY14 Scores Scaling Modeling'!H26</f>
        <v>0</v>
      </c>
      <c r="J26" s="106">
        <f>'[2]FY14 Scores Scaling Modeling'!I26</f>
        <v>0</v>
      </c>
    </row>
    <row r="27" spans="1:10">
      <c r="A27" s="89">
        <f>'[2]FY14 Scores Scaling Modeling'!A27</f>
        <v>210008</v>
      </c>
      <c r="B27" s="89" t="str">
        <f>'[2]FY14 Scores Scaling Modeling'!B27</f>
        <v>MERCY</v>
      </c>
      <c r="C27" s="90">
        <f>'[2]FY14 Scores Scaling Modeling'!C27</f>
        <v>233163593.66479388</v>
      </c>
      <c r="D27" s="91">
        <f>'[2]FY14 Scores Scaling Modeling'!D27</f>
        <v>0.34</v>
      </c>
      <c r="E27" s="91">
        <f>'[2]FY14 Scores Scaling Modeling'!E27</f>
        <v>0.59430051813471496</v>
      </c>
      <c r="F27" s="102">
        <f t="shared" si="0"/>
        <v>0.74794270039622024</v>
      </c>
      <c r="G27" s="106">
        <f>'[2]FY14 Scores Scaling Modeling'!F27</f>
        <v>0</v>
      </c>
      <c r="H27" s="109">
        <f>'[2]FY14 Scores Scaling Modeling'!G27</f>
        <v>0</v>
      </c>
      <c r="I27" s="109">
        <f>'[2]FY14 Scores Scaling Modeling'!H27</f>
        <v>0</v>
      </c>
      <c r="J27" s="106">
        <f>'[2]FY14 Scores Scaling Modeling'!I27</f>
        <v>0</v>
      </c>
    </row>
    <row r="28" spans="1:10">
      <c r="A28" s="89">
        <f>'[2]FY14 Scores Scaling Modeling'!A28</f>
        <v>210038</v>
      </c>
      <c r="B28" s="89" t="str">
        <f>'[2]FY14 Scores Scaling Modeling'!B28</f>
        <v>UMMC MIDTOWN</v>
      </c>
      <c r="C28" s="90">
        <f>'[2]FY14 Scores Scaling Modeling'!C28</f>
        <v>133787810.98689511</v>
      </c>
      <c r="D28" s="91">
        <f>'[2]FY14 Scores Scaling Modeling'!D28</f>
        <v>0.44</v>
      </c>
      <c r="E28" s="91">
        <f>'[2]FY14 Scores Scaling Modeling'!E28</f>
        <v>0.60394736842105257</v>
      </c>
      <c r="F28" s="102">
        <f t="shared" si="0"/>
        <v>0.37260765550239228</v>
      </c>
      <c r="G28" s="106">
        <f>'[2]FY14 Scores Scaling Modeling'!F28</f>
        <v>0</v>
      </c>
      <c r="H28" s="109">
        <f>'[2]FY14 Scores Scaling Modeling'!G28</f>
        <v>0</v>
      </c>
      <c r="I28" s="109">
        <f>'[2]FY14 Scores Scaling Modeling'!H28</f>
        <v>0</v>
      </c>
      <c r="J28" s="106">
        <f>'[2]FY14 Scores Scaling Modeling'!I28</f>
        <v>0</v>
      </c>
    </row>
    <row r="29" spans="1:10">
      <c r="A29" s="89">
        <f>'[2]FY14 Scores Scaling Modeling'!A29</f>
        <v>210003</v>
      </c>
      <c r="B29" s="89" t="str">
        <f>'[2]FY14 Scores Scaling Modeling'!B29</f>
        <v>PRINCE GEORGE</v>
      </c>
      <c r="C29" s="90">
        <f>'[2]FY14 Scores Scaling Modeling'!C29</f>
        <v>177243165.22063905</v>
      </c>
      <c r="D29" s="91">
        <f>'[2]FY14 Scores Scaling Modeling'!D29</f>
        <v>0.45</v>
      </c>
      <c r="E29" s="91">
        <f>'[2]FY14 Scores Scaling Modeling'!E29</f>
        <v>0.60607734806629832</v>
      </c>
      <c r="F29" s="102">
        <f t="shared" si="0"/>
        <v>0.34683855125844065</v>
      </c>
      <c r="G29" s="106">
        <f>'[2]FY14 Scores Scaling Modeling'!F29</f>
        <v>0</v>
      </c>
      <c r="H29" s="109">
        <f>'[2]FY14 Scores Scaling Modeling'!G29</f>
        <v>0</v>
      </c>
      <c r="I29" s="109">
        <f>'[2]FY14 Scores Scaling Modeling'!H29</f>
        <v>0</v>
      </c>
      <c r="J29" s="106">
        <f>'[2]FY14 Scores Scaling Modeling'!I29</f>
        <v>0</v>
      </c>
    </row>
    <row r="30" spans="1:10">
      <c r="A30" s="89">
        <f>'[2]FY14 Scores Scaling Modeling'!A30</f>
        <v>210011</v>
      </c>
      <c r="B30" s="89" t="str">
        <f>'[2]FY14 Scores Scaling Modeling'!B30</f>
        <v>ST. AGNES</v>
      </c>
      <c r="C30" s="90">
        <f>'[2]FY14 Scores Scaling Modeling'!C30</f>
        <v>239121555.83864471</v>
      </c>
      <c r="D30" s="91">
        <f>'[2]FY14 Scores Scaling Modeling'!D30</f>
        <v>0.38</v>
      </c>
      <c r="E30" s="91">
        <f>'[2]FY14 Scores Scaling Modeling'!E30</f>
        <v>0.6142131979695431</v>
      </c>
      <c r="F30" s="102">
        <f t="shared" si="0"/>
        <v>0.61635052097248177</v>
      </c>
      <c r="G30" s="106">
        <f>'[2]FY14 Scores Scaling Modeling'!F30</f>
        <v>0</v>
      </c>
      <c r="H30" s="109">
        <f>'[2]FY14 Scores Scaling Modeling'!G30</f>
        <v>0</v>
      </c>
      <c r="I30" s="109">
        <f>'[2]FY14 Scores Scaling Modeling'!H30</f>
        <v>0</v>
      </c>
      <c r="J30" s="106">
        <f>'[2]FY14 Scores Scaling Modeling'!I30</f>
        <v>0</v>
      </c>
    </row>
    <row r="31" spans="1:10">
      <c r="A31" s="89">
        <f>'[2]FY14 Scores Scaling Modeling'!A31</f>
        <v>210009</v>
      </c>
      <c r="B31" s="89" t="str">
        <f>'[2]FY14 Scores Scaling Modeling'!B31</f>
        <v>JOHNS HOPKINS</v>
      </c>
      <c r="C31" s="90">
        <f>'[2]FY14 Scores Scaling Modeling'!C31</f>
        <v>1292515919.3162181</v>
      </c>
      <c r="D31" s="91">
        <f>'[2]FY14 Scores Scaling Modeling'!D31</f>
        <v>0.18</v>
      </c>
      <c r="E31" s="91">
        <f>'[2]FY14 Scores Scaling Modeling'!E31</f>
        <v>0.61859296482412063</v>
      </c>
      <c r="F31" s="102">
        <f t="shared" si="0"/>
        <v>2.436627582356226</v>
      </c>
      <c r="G31" s="110">
        <f>'[2]FY14 Scores Scaling Modeling'!F31</f>
        <v>5.2631578947370285E-4</v>
      </c>
      <c r="H31" s="111">
        <f>'[2]FY14 Scores Scaling Modeling'!G31</f>
        <v>680271.53648224415</v>
      </c>
      <c r="I31" s="111">
        <f>'[2]FY14 Scores Scaling Modeling'!H31</f>
        <v>32270.94437245134</v>
      </c>
      <c r="J31" s="110">
        <f>'[2]FY14 Scores Scaling Modeling'!I31</f>
        <v>2.4967541126707123E-5</v>
      </c>
    </row>
    <row r="32" spans="1:10">
      <c r="A32" s="89">
        <f>'[2]FY14 Scores Scaling Modeling'!A32</f>
        <v>210019</v>
      </c>
      <c r="B32" s="89" t="str">
        <f>'[2]FY14 Scores Scaling Modeling'!B32</f>
        <v>PENINSULA REGIONAL</v>
      </c>
      <c r="C32" s="90">
        <f>'[2]FY14 Scores Scaling Modeling'!C32</f>
        <v>233728496.38738936</v>
      </c>
      <c r="D32" s="91">
        <f>'[2]FY14 Scores Scaling Modeling'!D32</f>
        <v>0.26</v>
      </c>
      <c r="E32" s="91">
        <f>'[2]FY14 Scores Scaling Modeling'!E32</f>
        <v>0.62791878172588833</v>
      </c>
      <c r="F32" s="102">
        <f t="shared" si="0"/>
        <v>1.4150722374072626</v>
      </c>
      <c r="G32" s="110">
        <f>'[2]FY14 Scores Scaling Modeling'!F32</f>
        <v>1.0526315789473866E-3</v>
      </c>
      <c r="H32" s="111">
        <f>'[2]FY14 Scores Scaling Modeling'!G32</f>
        <v>246029.9961972562</v>
      </c>
      <c r="I32" s="111">
        <f>'[2]FY14 Scores Scaling Modeling'!H32</f>
        <v>11671.251692070909</v>
      </c>
      <c r="J32" s="110">
        <f>'[2]FY14 Scores Scaling Modeling'!I32</f>
        <v>4.9935082253413338E-5</v>
      </c>
    </row>
    <row r="33" spans="1:10" ht="17.45" customHeight="1">
      <c r="A33" s="89">
        <f>'[2]FY14 Scores Scaling Modeling'!A33</f>
        <v>210032</v>
      </c>
      <c r="B33" s="89" t="str">
        <f>'[2]FY14 Scores Scaling Modeling'!B33</f>
        <v>UNION HOSPITAL  OF CECIL COUNT</v>
      </c>
      <c r="C33" s="90">
        <f>'[2]FY14 Scores Scaling Modeling'!C33</f>
        <v>67852188.547545061</v>
      </c>
      <c r="D33" s="91">
        <f>'[2]FY14 Scores Scaling Modeling'!D33</f>
        <v>0.34</v>
      </c>
      <c r="E33" s="91">
        <f>'[2]FY14 Scores Scaling Modeling'!E33</f>
        <v>0.64779874213836475</v>
      </c>
      <c r="F33" s="102">
        <f t="shared" si="0"/>
        <v>0.90529041805401378</v>
      </c>
      <c r="G33" s="110">
        <f>'[2]FY14 Scores Scaling Modeling'!F33</f>
        <v>2.1052631578947559E-3</v>
      </c>
      <c r="H33" s="111">
        <f>'[2]FY14 Scores Scaling Modeling'!G33</f>
        <v>142846.7127316751</v>
      </c>
      <c r="I33" s="111">
        <f>'[2]FY14 Scores Scaling Modeling'!H33</f>
        <v>6776.4092323914901</v>
      </c>
      <c r="J33" s="110">
        <f>'[2]FY14 Scores Scaling Modeling'!I33</f>
        <v>9.987016450682585E-5</v>
      </c>
    </row>
    <row r="34" spans="1:10">
      <c r="A34" s="89">
        <f>'[2]FY14 Scores Scaling Modeling'!A34</f>
        <v>210012</v>
      </c>
      <c r="B34" s="89" t="str">
        <f>'[2]FY14 Scores Scaling Modeling'!B34</f>
        <v>SINAI</v>
      </c>
      <c r="C34" s="90">
        <f>'[2]FY14 Scores Scaling Modeling'!C34</f>
        <v>429154678.73181057</v>
      </c>
      <c r="D34" s="91">
        <f>'[2]FY14 Scores Scaling Modeling'!D34</f>
        <v>0.26</v>
      </c>
      <c r="E34" s="91">
        <f>'[2]FY14 Scores Scaling Modeling'!E34</f>
        <v>0.66984924623115583</v>
      </c>
      <c r="F34" s="102">
        <f t="shared" si="0"/>
        <v>1.5763432547352147</v>
      </c>
      <c r="G34" s="110">
        <f>'[2]FY14 Scores Scaling Modeling'!F34</f>
        <v>3.1578947368421251E-3</v>
      </c>
      <c r="H34" s="111">
        <f>'[2]FY14 Scores Scaling Modeling'!G34</f>
        <v>1355225.3012583577</v>
      </c>
      <c r="I34" s="111">
        <f>'[2]FY14 Scores Scaling Modeling'!H34</f>
        <v>64289.622545729704</v>
      </c>
      <c r="J34" s="110">
        <f>'[2]FY14 Scores Scaling Modeling'!I34</f>
        <v>1.4980524676023836E-4</v>
      </c>
    </row>
    <row r="35" spans="1:10">
      <c r="A35" s="89">
        <f>'[2]FY14 Scores Scaling Modeling'!A35</f>
        <v>210001</v>
      </c>
      <c r="B35" s="89" t="str">
        <f>'[2]FY14 Scores Scaling Modeling'!B35</f>
        <v>MERITUS</v>
      </c>
      <c r="C35" s="90">
        <f>'[2]FY14 Scores Scaling Modeling'!C35</f>
        <v>187434496.6631088</v>
      </c>
      <c r="D35" s="91">
        <f>'[2]FY14 Scores Scaling Modeling'!D35</f>
        <v>0.26</v>
      </c>
      <c r="E35" s="91">
        <f>'[2]FY14 Scores Scaling Modeling'!E35</f>
        <v>0.67172774869109952</v>
      </c>
      <c r="F35" s="102">
        <f t="shared" si="0"/>
        <v>1.5835682641965367</v>
      </c>
      <c r="G35" s="110">
        <f>'[2]FY14 Scores Scaling Modeling'!F35</f>
        <v>3.1578947368421251E-3</v>
      </c>
      <c r="H35" s="111">
        <f>'[2]FY14 Scores Scaling Modeling'!G35</f>
        <v>591898.41051508416</v>
      </c>
      <c r="I35" s="111">
        <f>'[2]FY14 Scores Scaling Modeling'!H35</f>
        <v>28078.671023998089</v>
      </c>
      <c r="J35" s="110">
        <f>'[2]FY14 Scores Scaling Modeling'!I35</f>
        <v>1.4980524676023836E-4</v>
      </c>
    </row>
    <row r="36" spans="1:10">
      <c r="A36" s="89">
        <f>'[2]FY14 Scores Scaling Modeling'!A36</f>
        <v>210037</v>
      </c>
      <c r="B36" s="89" t="str">
        <f>'[2]FY14 Scores Scaling Modeling'!B36</f>
        <v>EASTON</v>
      </c>
      <c r="C36" s="90">
        <f>'[2]FY14 Scores Scaling Modeling'!C36</f>
        <v>94828131.850859523</v>
      </c>
      <c r="D36" s="91">
        <f>'[2]FY14 Scores Scaling Modeling'!D36</f>
        <v>0.43</v>
      </c>
      <c r="E36" s="91">
        <f>'[2]FY14 Scores Scaling Modeling'!E36</f>
        <v>0.67391304347826086</v>
      </c>
      <c r="F36" s="102">
        <f t="shared" si="0"/>
        <v>0.5672396359959555</v>
      </c>
      <c r="G36" s="110">
        <f>'[2]FY14 Scores Scaling Modeling'!F36</f>
        <v>3.1578947368421251E-3</v>
      </c>
      <c r="H36" s="111">
        <f>'[2]FY14 Scores Scaling Modeling'!G36</f>
        <v>299457.2584764004</v>
      </c>
      <c r="I36" s="111">
        <f>'[2]FY14 Scores Scaling Modeling'!H36</f>
        <v>14205.751691730431</v>
      </c>
      <c r="J36" s="110">
        <f>'[2]FY14 Scores Scaling Modeling'!I36</f>
        <v>1.4980524676023839E-4</v>
      </c>
    </row>
    <row r="37" spans="1:10">
      <c r="A37" s="89">
        <f>'[2]FY14 Scores Scaling Modeling'!A37</f>
        <v>210035</v>
      </c>
      <c r="B37" s="89" t="str">
        <f>'[2]FY14 Scores Scaling Modeling'!B37</f>
        <v>CHARLES REGIONAL</v>
      </c>
      <c r="C37" s="90">
        <f>'[2]FY14 Scores Scaling Modeling'!C37</f>
        <v>76338049.290417254</v>
      </c>
      <c r="D37" s="91">
        <f>'[2]FY14 Scores Scaling Modeling'!D37</f>
        <v>0.54</v>
      </c>
      <c r="E37" s="91">
        <f>'[2]FY14 Scores Scaling Modeling'!E37</f>
        <v>0.67791411042944782</v>
      </c>
      <c r="F37" s="102">
        <f t="shared" si="0"/>
        <v>0.25539650079527365</v>
      </c>
      <c r="G37" s="110">
        <f>'[2]FY14 Scores Scaling Modeling'!F37</f>
        <v>3.6842105263158098E-3</v>
      </c>
      <c r="H37" s="111">
        <f>'[2]FY14 Scores Scaling Modeling'!G37</f>
        <v>281245.44475417037</v>
      </c>
      <c r="I37" s="111">
        <f>'[2]FY14 Scores Scaling Modeling'!H37</f>
        <v>13341.813696337218</v>
      </c>
      <c r="J37" s="110">
        <f>'[2]FY14 Scores Scaling Modeling'!I37</f>
        <v>1.7477278788694461E-4</v>
      </c>
    </row>
    <row r="38" spans="1:10">
      <c r="A38" s="89">
        <f>'[2]FY14 Scores Scaling Modeling'!A38</f>
        <v>210058</v>
      </c>
      <c r="B38" s="89" t="str">
        <f>'[2]FY14 Scores Scaling Modeling'!B38</f>
        <v>REHAB &amp; ORTHO</v>
      </c>
      <c r="C38" s="90">
        <f>'[2]FY14 Scores Scaling Modeling'!C38</f>
        <v>69104845.787293941</v>
      </c>
      <c r="D38" s="91">
        <f>'[2]FY14 Scores Scaling Modeling'!D38</f>
        <v>0.33</v>
      </c>
      <c r="E38" s="91">
        <f>'[2]FY14 Scores Scaling Modeling'!E38</f>
        <v>0.68260869565217386</v>
      </c>
      <c r="F38" s="102">
        <f t="shared" si="0"/>
        <v>1.0685111989459815</v>
      </c>
      <c r="G38" s="110">
        <f>'[2]FY14 Scores Scaling Modeling'!F38</f>
        <v>3.6842105263158098E-3</v>
      </c>
      <c r="H38" s="111">
        <f>'[2]FY14 Scores Scaling Modeling'!G38</f>
        <v>254596.80026897907</v>
      </c>
      <c r="I38" s="111">
        <f>'[2]FY14 Scores Scaling Modeling'!H38</f>
        <v>12077.646554742742</v>
      </c>
      <c r="J38" s="110">
        <f>'[2]FY14 Scores Scaling Modeling'!I38</f>
        <v>1.7477278788694461E-4</v>
      </c>
    </row>
    <row r="39" spans="1:10">
      <c r="A39" s="89">
        <f>'[2]FY14 Scores Scaling Modeling'!A39</f>
        <v>210063</v>
      </c>
      <c r="B39" s="89" t="str">
        <f>'[2]FY14 Scores Scaling Modeling'!B39</f>
        <v>UM ST. JOSEPH</v>
      </c>
      <c r="C39" s="90">
        <f>'[2]FY14 Scores Scaling Modeling'!C39</f>
        <v>216335127.85977465</v>
      </c>
      <c r="D39" s="91">
        <f>'[2]FY14 Scores Scaling Modeling'!D39</f>
        <v>0.28999999999999998</v>
      </c>
      <c r="E39" s="91">
        <f>'[2]FY14 Scores Scaling Modeling'!E39</f>
        <v>0.68730964467005085</v>
      </c>
      <c r="F39" s="102">
        <f t="shared" si="0"/>
        <v>1.3700332574829339</v>
      </c>
      <c r="G39" s="110">
        <f>'[2]FY14 Scores Scaling Modeling'!F39</f>
        <v>4.2105263157894935E-3</v>
      </c>
      <c r="H39" s="111">
        <f>'[2]FY14 Scores Scaling Modeling'!G39</f>
        <v>910884.748883266</v>
      </c>
      <c r="I39" s="111">
        <f>'[2]FY14 Scores Scaling Modeling'!H39</f>
        <v>43210.849615921608</v>
      </c>
      <c r="J39" s="110">
        <f>'[2]FY14 Scores Scaling Modeling'!I39</f>
        <v>1.9974032901365083E-4</v>
      </c>
    </row>
    <row r="40" spans="1:10">
      <c r="A40" s="89">
        <f>'[2]FY14 Scores Scaling Modeling'!A40</f>
        <v>210029</v>
      </c>
      <c r="B40" s="89" t="str">
        <f>'[2]FY14 Scores Scaling Modeling'!B40</f>
        <v>HOPKINS BAYVIEW MED CTR</v>
      </c>
      <c r="C40" s="90">
        <f>'[2]FY14 Scores Scaling Modeling'!C40</f>
        <v>356396901.46731883</v>
      </c>
      <c r="D40" s="91">
        <f>'[2]FY14 Scores Scaling Modeling'!D40</f>
        <v>0.33</v>
      </c>
      <c r="E40" s="91">
        <f>'[2]FY14 Scores Scaling Modeling'!E40</f>
        <v>0.69137055837563444</v>
      </c>
      <c r="F40" s="102">
        <f t="shared" si="0"/>
        <v>1.0950622981079832</v>
      </c>
      <c r="G40" s="110">
        <f>'[2]FY14 Scores Scaling Modeling'!F40</f>
        <v>4.2105263157894935E-3</v>
      </c>
      <c r="H40" s="111">
        <f>'[2]FY14 Scores Scaling Modeling'!G40</f>
        <v>1500618.5324939811</v>
      </c>
      <c r="I40" s="111">
        <f>'[2]FY14 Scores Scaling Modeling'!H40</f>
        <v>71186.834358527965</v>
      </c>
      <c r="J40" s="110">
        <f>'[2]FY14 Scores Scaling Modeling'!I40</f>
        <v>1.9974032901365083E-4</v>
      </c>
    </row>
    <row r="41" spans="1:10">
      <c r="A41" s="89">
        <f>'[2]FY14 Scores Scaling Modeling'!A41</f>
        <v>210061</v>
      </c>
      <c r="B41" s="89" t="str">
        <f>'[2]FY14 Scores Scaling Modeling'!B41</f>
        <v>ATLANTIC GENERAL</v>
      </c>
      <c r="C41" s="90">
        <f>'[2]FY14 Scores Scaling Modeling'!C41</f>
        <v>38640762.060988352</v>
      </c>
      <c r="D41" s="91">
        <f>'[2]FY14 Scores Scaling Modeling'!D41</f>
        <v>0.56000000000000005</v>
      </c>
      <c r="E41" s="91">
        <f>'[2]FY14 Scores Scaling Modeling'!E41</f>
        <v>0.69206349206349205</v>
      </c>
      <c r="F41" s="102">
        <f t="shared" si="0"/>
        <v>0.23582766439909286</v>
      </c>
      <c r="G41" s="110">
        <f>'[2]FY14 Scores Scaling Modeling'!F41</f>
        <v>4.2105263157894935E-3</v>
      </c>
      <c r="H41" s="111">
        <f>'[2]FY14 Scores Scaling Modeling'!G41</f>
        <v>162697.94551995173</v>
      </c>
      <c r="I41" s="111">
        <f>'[2]FY14 Scores Scaling Modeling'!H41</f>
        <v>7718.1185274000109</v>
      </c>
      <c r="J41" s="110">
        <f>'[2]FY14 Scores Scaling Modeling'!I41</f>
        <v>1.9974032901365086E-4</v>
      </c>
    </row>
    <row r="42" spans="1:10">
      <c r="A42" s="89">
        <f>'[2]FY14 Scores Scaling Modeling'!A42</f>
        <v>210040</v>
      </c>
      <c r="B42" s="89" t="str">
        <f>'[2]FY14 Scores Scaling Modeling'!B42</f>
        <v>NORTHWEST</v>
      </c>
      <c r="C42" s="90">
        <f>'[2]FY14 Scores Scaling Modeling'!C42</f>
        <v>142186717.48751882</v>
      </c>
      <c r="D42" s="91">
        <f>'[2]FY14 Scores Scaling Modeling'!D42</f>
        <v>0.24</v>
      </c>
      <c r="E42" s="91">
        <f>'[2]FY14 Scores Scaling Modeling'!E42</f>
        <v>0.73392857142857149</v>
      </c>
      <c r="F42" s="102">
        <f t="shared" si="0"/>
        <v>2.0580357142857149</v>
      </c>
      <c r="G42" s="110">
        <f>'[2]FY14 Scores Scaling Modeling'!F42</f>
        <v>6.3157894736842321E-3</v>
      </c>
      <c r="H42" s="111">
        <f>'[2]FY14 Scores Scaling Modeling'!G42</f>
        <v>898021.37360538507</v>
      </c>
      <c r="I42" s="111">
        <f>'[2]FY14 Scores Scaling Modeling'!H42</f>
        <v>42600.632598491989</v>
      </c>
      <c r="J42" s="110">
        <f>'[2]FY14 Scores Scaling Modeling'!I42</f>
        <v>2.9961049352047586E-4</v>
      </c>
    </row>
    <row r="43" spans="1:10">
      <c r="A43" s="89">
        <f>'[2]FY14 Scores Scaling Modeling'!A43</f>
        <v>210028</v>
      </c>
      <c r="B43" s="89" t="str">
        <f>'[2]FY14 Scores Scaling Modeling'!B43</f>
        <v>ST. MARY</v>
      </c>
      <c r="C43" s="90">
        <f>'[2]FY14 Scores Scaling Modeling'!C43</f>
        <v>69520305.288439929</v>
      </c>
      <c r="D43" s="91">
        <f>'[2]FY14 Scores Scaling Modeling'!D43</f>
        <v>0.56000000000000005</v>
      </c>
      <c r="E43" s="91">
        <f>'[2]FY14 Scores Scaling Modeling'!E43</f>
        <v>0.7430463576158941</v>
      </c>
      <c r="F43" s="102">
        <f t="shared" si="0"/>
        <v>0.32686849574266796</v>
      </c>
      <c r="G43" s="110">
        <f>'[2]FY14 Scores Scaling Modeling'!F43</f>
        <v>6.8421052631579167E-3</v>
      </c>
      <c r="H43" s="111">
        <f>'[2]FY14 Scores Scaling Modeling'!G43</f>
        <v>475665.24671038002</v>
      </c>
      <c r="I43" s="111">
        <f>'[2]FY14 Scores Scaling Modeling'!H43</f>
        <v>22564.764058593933</v>
      </c>
      <c r="J43" s="110">
        <f>'[2]FY14 Scores Scaling Modeling'!I43</f>
        <v>3.245780346471821E-4</v>
      </c>
    </row>
    <row r="44" spans="1:10">
      <c r="A44" s="89">
        <f>'[2]FY14 Scores Scaling Modeling'!A44</f>
        <v>210013</v>
      </c>
      <c r="B44" s="89" t="str">
        <f>'[2]FY14 Scores Scaling Modeling'!B44</f>
        <v>BON SECOURS</v>
      </c>
      <c r="C44" s="90">
        <f>'[2]FY14 Scores Scaling Modeling'!C44</f>
        <v>78212787.330636472</v>
      </c>
      <c r="D44" s="91">
        <f>'[2]FY14 Scores Scaling Modeling'!D44</f>
        <v>0.57999999999999996</v>
      </c>
      <c r="E44" s="91">
        <f>'[2]FY14 Scores Scaling Modeling'!E44</f>
        <v>0.74863013698630132</v>
      </c>
      <c r="F44" s="102">
        <f t="shared" si="0"/>
        <v>0.2907416154936231</v>
      </c>
      <c r="G44" s="110">
        <f>'[2]FY14 Scores Scaling Modeling'!F44</f>
        <v>7.3684210526316005E-3</v>
      </c>
      <c r="H44" s="111">
        <f>'[2]FY14 Scores Scaling Modeling'!G44</f>
        <v>576304.74875205988</v>
      </c>
      <c r="I44" s="111">
        <f>'[2]FY14 Scores Scaling Modeling'!H44</f>
        <v>27338.933780368003</v>
      </c>
      <c r="J44" s="110">
        <f>'[2]FY14 Scores Scaling Modeling'!I44</f>
        <v>3.495455757738883E-4</v>
      </c>
    </row>
    <row r="45" spans="1:10">
      <c r="A45" s="89">
        <f>'[2]FY14 Scores Scaling Modeling'!A45</f>
        <v>210030</v>
      </c>
      <c r="B45" s="89" t="str">
        <f>'[2]FY14 Scores Scaling Modeling'!B45</f>
        <v>CHESTERTOWN</v>
      </c>
      <c r="C45" s="90">
        <f>'[2]FY14 Scores Scaling Modeling'!C45</f>
        <v>29416674.305924561</v>
      </c>
      <c r="D45" s="91">
        <f>'[2]FY14 Scores Scaling Modeling'!D45</f>
        <v>0.8</v>
      </c>
      <c r="E45" s="91">
        <f>'[2]FY14 Scores Scaling Modeling'!E45</f>
        <v>0.75504587155963299</v>
      </c>
      <c r="F45" s="102">
        <f t="shared" si="0"/>
        <v>-5.6192660550458795E-2</v>
      </c>
      <c r="G45" s="110">
        <f>'[2]FY14 Scores Scaling Modeling'!F45</f>
        <v>7.894736842105286E-3</v>
      </c>
      <c r="H45" s="111">
        <f>'[2]FY14 Scores Scaling Modeling'!G45</f>
        <v>232236.90241519458</v>
      </c>
      <c r="I45" s="111">
        <f>'[2]FY14 Scores Scaling Modeling'!H45</f>
        <v>11016.930383161443</v>
      </c>
      <c r="J45" s="110">
        <f>'[2]FY14 Scores Scaling Modeling'!I45</f>
        <v>3.745131169005946E-4</v>
      </c>
    </row>
    <row r="46" spans="1:10">
      <c r="A46" s="89">
        <f>'[2]FY14 Scores Scaling Modeling'!A46</f>
        <v>210060</v>
      </c>
      <c r="B46" s="89" t="str">
        <f>'[2]FY14 Scores Scaling Modeling'!B46</f>
        <v>FT. WASHINGTON</v>
      </c>
      <c r="C46" s="90">
        <f>'[2]FY14 Scores Scaling Modeling'!C46</f>
        <v>17776133.449990414</v>
      </c>
      <c r="D46" s="91">
        <f>'[2]FY14 Scores Scaling Modeling'!D46</f>
        <v>0.45</v>
      </c>
      <c r="E46" s="91">
        <f>'[2]FY14 Scores Scaling Modeling'!E46</f>
        <v>0.77472527472527475</v>
      </c>
      <c r="F46" s="102">
        <f t="shared" si="0"/>
        <v>0.72161172161172171</v>
      </c>
      <c r="G46" s="110">
        <f>'[2]FY14 Scores Scaling Modeling'!F46</f>
        <v>8.4210526315789697E-3</v>
      </c>
      <c r="H46" s="111">
        <f>'[2]FY14 Scores Scaling Modeling'!G46</f>
        <v>149693.75536834073</v>
      </c>
      <c r="I46" s="111">
        <f>'[2]FY14 Scores Scaling Modeling'!H46</f>
        <v>7101.2214877832848</v>
      </c>
      <c r="J46" s="110">
        <f>'[2]FY14 Scores Scaling Modeling'!I46</f>
        <v>3.9948065802730091E-4</v>
      </c>
    </row>
    <row r="47" spans="1:10">
      <c r="A47" s="89">
        <f>'[2]FY14 Scores Scaling Modeling'!A47</f>
        <v>210039</v>
      </c>
      <c r="B47" s="89" t="str">
        <f>'[2]FY14 Scores Scaling Modeling'!B47</f>
        <v>CALVERT</v>
      </c>
      <c r="C47" s="90">
        <f>'[2]FY14 Scores Scaling Modeling'!C47</f>
        <v>67385286.839919657</v>
      </c>
      <c r="D47" s="91">
        <f>'[2]FY14 Scores Scaling Modeling'!D47</f>
        <v>0.48</v>
      </c>
      <c r="E47" s="91">
        <f>'[2]FY14 Scores Scaling Modeling'!E47</f>
        <v>0.79659863945578224</v>
      </c>
      <c r="F47" s="102">
        <f t="shared" si="0"/>
        <v>0.65958049886621306</v>
      </c>
      <c r="G47" s="110">
        <f>'[2]FY14 Scores Scaling Modeling'!F47</f>
        <v>0.01</v>
      </c>
      <c r="H47" s="111">
        <f>'[2]FY14 Scores Scaling Modeling'!G47</f>
        <v>673852.86839919654</v>
      </c>
      <c r="I47" s="111">
        <f>'[2]FY14 Scores Scaling Modeling'!H47</f>
        <v>31966.45348970122</v>
      </c>
      <c r="J47" s="110">
        <f>'[2]FY14 Scores Scaling Modeling'!I47</f>
        <v>4.7438328140741846E-4</v>
      </c>
    </row>
    <row r="48" spans="1:10">
      <c r="A48" s="89">
        <f>'[2]FY14 Scores Scaling Modeling'!A48</f>
        <v>210045</v>
      </c>
      <c r="B48" s="89" t="str">
        <f>'[2]FY14 Scores Scaling Modeling'!B48</f>
        <v>MCCREADY</v>
      </c>
      <c r="C48" s="90">
        <f>'[2]FY14 Scores Scaling Modeling'!C48</f>
        <v>3734618.2392469109</v>
      </c>
      <c r="D48" s="91">
        <f>'[2]FY14 Scores Scaling Modeling'!D48</f>
        <v>0.78</v>
      </c>
      <c r="E48" s="91">
        <f>'[2]FY14 Scores Scaling Modeling'!E48</f>
        <v>1</v>
      </c>
      <c r="F48" s="102">
        <f t="shared" si="0"/>
        <v>0.28205128205128194</v>
      </c>
      <c r="G48" s="110">
        <f>'[2]FY14 Scores Scaling Modeling'!F48</f>
        <v>0.01</v>
      </c>
      <c r="H48" s="111">
        <f>'[2]FY14 Scores Scaling Modeling'!G48</f>
        <v>37346.182392469113</v>
      </c>
      <c r="I48" s="111">
        <f>'[2]FY14 Scores Scaling Modeling'!H48</f>
        <v>1771.6404551379453</v>
      </c>
      <c r="J48" s="110">
        <f>'[2]FY14 Scores Scaling Modeling'!I48</f>
        <v>4.7438328140741857E-4</v>
      </c>
    </row>
    <row r="50" spans="7:9">
      <c r="G50" t="s">
        <v>82</v>
      </c>
      <c r="H50" s="92">
        <f>SUM(H3:H7)</f>
        <v>-449188.4895645394</v>
      </c>
      <c r="I50" s="92">
        <f>SUM(I3:I7)</f>
        <v>-449188.4895645394</v>
      </c>
    </row>
    <row r="51" spans="7:9">
      <c r="G51" t="s">
        <v>83</v>
      </c>
      <c r="H51" s="92">
        <f>SUM(H27:H48)</f>
        <v>9468893.7652243935</v>
      </c>
      <c r="I51" s="92">
        <f>SUM(I27:I48)</f>
        <v>449188.4895645394</v>
      </c>
    </row>
    <row r="52" spans="7:9">
      <c r="H52">
        <f>ABS(H50/H51)</f>
        <v>4.7438328140741851E-2</v>
      </c>
    </row>
  </sheetData>
  <mergeCells count="1">
    <mergeCell ref="A1:J1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workbookViewId="0">
      <selection activeCell="G30" sqref="G30"/>
    </sheetView>
  </sheetViews>
  <sheetFormatPr defaultColWidth="8.85546875" defaultRowHeight="15"/>
  <cols>
    <col min="1" max="1" width="19.140625" style="14" customWidth="1"/>
    <col min="2" max="3" width="15.7109375" style="14" customWidth="1"/>
    <col min="4" max="4" width="3.28515625" style="14" customWidth="1"/>
    <col min="5" max="5" width="18.5703125" style="14" customWidth="1"/>
    <col min="6" max="6" width="18.5703125" style="14" hidden="1" customWidth="1"/>
    <col min="7" max="7" width="16.42578125" style="14" customWidth="1"/>
    <col min="8" max="8" width="16.140625" style="14" customWidth="1"/>
    <col min="9" max="16384" width="8.85546875" style="14"/>
  </cols>
  <sheetData>
    <row r="1" spans="1:8" ht="25.9" customHeight="1">
      <c r="A1" s="13" t="s">
        <v>9</v>
      </c>
    </row>
    <row r="2" spans="1:8" ht="25.9" customHeight="1">
      <c r="A2" s="13" t="s">
        <v>88</v>
      </c>
    </row>
    <row r="3" spans="1:8" ht="25.9" customHeight="1">
      <c r="A3" s="13" t="s">
        <v>87</v>
      </c>
      <c r="E3" s="13" t="s">
        <v>10</v>
      </c>
      <c r="F3" s="13"/>
    </row>
    <row r="4" spans="1:8">
      <c r="A4" s="121" t="s">
        <v>11</v>
      </c>
      <c r="B4" s="15" t="s">
        <v>12</v>
      </c>
      <c r="C4" s="15"/>
      <c r="E4" s="121" t="s">
        <v>11</v>
      </c>
      <c r="F4" s="16"/>
      <c r="G4" s="15" t="s">
        <v>12</v>
      </c>
      <c r="H4" s="15"/>
    </row>
    <row r="5" spans="1:8" ht="75">
      <c r="A5" s="122"/>
      <c r="B5" s="16" t="s">
        <v>13</v>
      </c>
      <c r="C5" s="16" t="s">
        <v>14</v>
      </c>
      <c r="E5" s="122"/>
      <c r="F5" s="17"/>
      <c r="G5" s="16" t="s">
        <v>13</v>
      </c>
      <c r="H5" s="16" t="s">
        <v>14</v>
      </c>
    </row>
    <row r="6" spans="1:8">
      <c r="A6" s="13" t="s">
        <v>86</v>
      </c>
      <c r="B6" s="18">
        <v>5.0000000000000001E-3</v>
      </c>
      <c r="C6" s="18">
        <v>0.01</v>
      </c>
      <c r="E6" s="13" t="s">
        <v>86</v>
      </c>
      <c r="F6" s="13"/>
      <c r="G6" s="18">
        <v>5.0000000000000001E-3</v>
      </c>
      <c r="H6" s="18">
        <v>0.01</v>
      </c>
    </row>
    <row r="7" spans="1:8" hidden="1">
      <c r="A7" s="19">
        <v>-0.13</v>
      </c>
      <c r="B7" s="20">
        <v>0</v>
      </c>
      <c r="C7" s="20">
        <v>0</v>
      </c>
      <c r="E7" s="21">
        <v>-0.13</v>
      </c>
      <c r="F7" s="21">
        <f t="shared" ref="F7:F26" si="0">E7-$E$7</f>
        <v>0</v>
      </c>
      <c r="G7" s="18">
        <f t="shared" ref="G7:G25" si="1">F7*($G$26/$F$26)</f>
        <v>0</v>
      </c>
      <c r="H7" s="18">
        <v>0</v>
      </c>
    </row>
    <row r="8" spans="1:8">
      <c r="A8" s="100">
        <v>-9.9000000000000005E-2</v>
      </c>
      <c r="B8" s="20">
        <v>0</v>
      </c>
      <c r="C8" s="20">
        <v>0</v>
      </c>
      <c r="E8" s="101">
        <f>A8</f>
        <v>-9.9000000000000005E-2</v>
      </c>
      <c r="F8" s="21">
        <f t="shared" si="0"/>
        <v>3.1E-2</v>
      </c>
      <c r="G8" s="18">
        <f t="shared" si="1"/>
        <v>-2.952380952380952E-3</v>
      </c>
      <c r="H8" s="20">
        <v>0</v>
      </c>
    </row>
    <row r="9" spans="1:8">
      <c r="A9" s="22">
        <f>A8+1%</f>
        <v>-8.900000000000001E-2</v>
      </c>
      <c r="B9" s="20">
        <v>0</v>
      </c>
      <c r="C9" s="20">
        <v>0</v>
      </c>
      <c r="E9" s="23">
        <f>A9</f>
        <v>-8.900000000000001E-2</v>
      </c>
      <c r="F9" s="21">
        <f t="shared" si="0"/>
        <v>4.0999999999999995E-2</v>
      </c>
      <c r="G9" s="18">
        <f t="shared" si="1"/>
        <v>-3.9047619047619039E-3</v>
      </c>
      <c r="H9" s="20">
        <v>0</v>
      </c>
    </row>
    <row r="10" spans="1:8">
      <c r="A10" s="22">
        <f t="shared" ref="A10:A17" si="2">A9+1%</f>
        <v>-7.9000000000000015E-2</v>
      </c>
      <c r="B10" s="20">
        <v>0</v>
      </c>
      <c r="C10" s="20">
        <v>0</v>
      </c>
      <c r="E10" s="23">
        <f t="shared" ref="E10:E18" si="3">A10</f>
        <v>-7.9000000000000015E-2</v>
      </c>
      <c r="F10" s="21">
        <f t="shared" si="0"/>
        <v>5.099999999999999E-2</v>
      </c>
      <c r="G10" s="18">
        <f t="shared" si="1"/>
        <v>-4.8571428571428559E-3</v>
      </c>
      <c r="H10" s="20">
        <v>0</v>
      </c>
    </row>
    <row r="11" spans="1:8">
      <c r="A11" s="22">
        <f t="shared" si="2"/>
        <v>-6.900000000000002E-2</v>
      </c>
      <c r="B11" s="20">
        <v>0</v>
      </c>
      <c r="C11" s="20">
        <v>0</v>
      </c>
      <c r="E11" s="23">
        <f t="shared" si="3"/>
        <v>-6.900000000000002E-2</v>
      </c>
      <c r="F11" s="21">
        <f t="shared" si="0"/>
        <v>6.0999999999999985E-2</v>
      </c>
      <c r="G11" s="18">
        <f t="shared" si="1"/>
        <v>-5.8095238095238078E-3</v>
      </c>
      <c r="H11" s="20">
        <v>0</v>
      </c>
    </row>
    <row r="12" spans="1:8">
      <c r="A12" s="22">
        <f t="shared" si="2"/>
        <v>-5.9000000000000018E-2</v>
      </c>
      <c r="B12" s="20">
        <v>0</v>
      </c>
      <c r="C12" s="20">
        <v>0</v>
      </c>
      <c r="E12" s="23">
        <f t="shared" si="3"/>
        <v>-5.9000000000000018E-2</v>
      </c>
      <c r="F12" s="21">
        <f t="shared" si="0"/>
        <v>7.099999999999998E-2</v>
      </c>
      <c r="G12" s="18">
        <f t="shared" si="1"/>
        <v>-6.7619047619047598E-3</v>
      </c>
      <c r="H12" s="20">
        <v>0</v>
      </c>
    </row>
    <row r="13" spans="1:8">
      <c r="A13" s="22">
        <f t="shared" si="2"/>
        <v>-4.9000000000000016E-2</v>
      </c>
      <c r="B13" s="20">
        <v>0</v>
      </c>
      <c r="C13" s="20">
        <v>0</v>
      </c>
      <c r="E13" s="23">
        <f t="shared" si="3"/>
        <v>-4.9000000000000016E-2</v>
      </c>
      <c r="F13" s="21">
        <f t="shared" si="0"/>
        <v>8.0999999999999989E-2</v>
      </c>
      <c r="G13" s="18">
        <f t="shared" si="1"/>
        <v>-7.7142857142857126E-3</v>
      </c>
      <c r="H13" s="20">
        <v>0</v>
      </c>
    </row>
    <row r="14" spans="1:8">
      <c r="A14" s="22">
        <f t="shared" si="2"/>
        <v>-3.9000000000000014E-2</v>
      </c>
      <c r="B14" s="20">
        <v>0</v>
      </c>
      <c r="C14" s="20">
        <v>0</v>
      </c>
      <c r="E14" s="23">
        <f t="shared" si="3"/>
        <v>-3.9000000000000014E-2</v>
      </c>
      <c r="F14" s="21">
        <f t="shared" si="0"/>
        <v>9.0999999999999998E-2</v>
      </c>
      <c r="G14" s="18">
        <f t="shared" si="1"/>
        <v>-8.6666666666666663E-3</v>
      </c>
      <c r="H14" s="20">
        <v>0</v>
      </c>
    </row>
    <row r="15" spans="1:8">
      <c r="A15" s="22">
        <f t="shared" si="2"/>
        <v>-2.9000000000000012E-2</v>
      </c>
      <c r="B15" s="20">
        <v>0</v>
      </c>
      <c r="C15" s="20">
        <v>0</v>
      </c>
      <c r="E15" s="23">
        <f t="shared" si="3"/>
        <v>-2.9000000000000012E-2</v>
      </c>
      <c r="F15" s="21">
        <f t="shared" si="0"/>
        <v>0.10099999999999999</v>
      </c>
      <c r="G15" s="18">
        <f t="shared" si="1"/>
        <v>-9.6190476190476173E-3</v>
      </c>
      <c r="H15" s="20">
        <v>0</v>
      </c>
    </row>
    <row r="16" spans="1:8">
      <c r="A16" s="22">
        <f t="shared" si="2"/>
        <v>-1.900000000000001E-2</v>
      </c>
      <c r="B16" s="20">
        <v>0</v>
      </c>
      <c r="C16" s="20">
        <v>0</v>
      </c>
      <c r="E16" s="23">
        <f t="shared" si="3"/>
        <v>-1.900000000000001E-2</v>
      </c>
      <c r="F16" s="21">
        <f t="shared" si="0"/>
        <v>0.11099999999999999</v>
      </c>
      <c r="G16" s="18">
        <f t="shared" si="1"/>
        <v>-1.057142857142857E-2</v>
      </c>
      <c r="H16" s="20">
        <v>0</v>
      </c>
    </row>
    <row r="17" spans="1:8">
      <c r="A17" s="22">
        <f t="shared" si="2"/>
        <v>-9.0000000000000097E-3</v>
      </c>
      <c r="B17" s="20">
        <v>0</v>
      </c>
      <c r="C17" s="20">
        <v>0</v>
      </c>
      <c r="E17" s="23">
        <f t="shared" si="3"/>
        <v>-9.0000000000000097E-3</v>
      </c>
      <c r="F17" s="21">
        <f t="shared" si="0"/>
        <v>0.121</v>
      </c>
      <c r="G17" s="18">
        <f t="shared" si="1"/>
        <v>-1.1523809523809523E-2</v>
      </c>
      <c r="H17" s="20">
        <v>0</v>
      </c>
    </row>
    <row r="18" spans="1:8">
      <c r="A18" s="24">
        <f t="shared" ref="A18" si="4">A17+1%</f>
        <v>9.9999999999999048E-4</v>
      </c>
      <c r="B18" s="20">
        <v>0</v>
      </c>
      <c r="C18" s="20">
        <v>0</v>
      </c>
      <c r="E18" s="23">
        <f t="shared" si="3"/>
        <v>9.9999999999999048E-4</v>
      </c>
      <c r="F18" s="21">
        <f t="shared" si="0"/>
        <v>0.13100000000000001</v>
      </c>
      <c r="G18" s="18">
        <f t="shared" si="1"/>
        <v>-1.2476190476190476E-2</v>
      </c>
      <c r="H18" s="20">
        <v>0</v>
      </c>
    </row>
    <row r="19" spans="1:8">
      <c r="A19" s="23">
        <v>0.01</v>
      </c>
      <c r="B19" s="18">
        <f t="shared" ref="B19:B25" si="5">$B$26/$A$26*A19</f>
        <v>-2.5000000000000001E-3</v>
      </c>
      <c r="C19" s="25">
        <f>$C$26/$A$26*A19</f>
        <v>-1.25E-3</v>
      </c>
      <c r="E19" s="23">
        <v>0.01</v>
      </c>
      <c r="F19" s="21">
        <f t="shared" si="0"/>
        <v>0.14000000000000001</v>
      </c>
      <c r="G19" s="18">
        <f t="shared" si="1"/>
        <v>-1.3333333333333334E-2</v>
      </c>
      <c r="H19" s="25">
        <f>$C$26/$A$26*E19</f>
        <v>-1.25E-3</v>
      </c>
    </row>
    <row r="20" spans="1:8">
      <c r="A20" s="23">
        <v>0.02</v>
      </c>
      <c r="B20" s="18">
        <f t="shared" si="5"/>
        <v>-5.0000000000000001E-3</v>
      </c>
      <c r="C20" s="25">
        <f t="shared" ref="C20:C25" si="6">$C$26/$A$26*A20</f>
        <v>-2.5000000000000001E-3</v>
      </c>
      <c r="E20" s="23">
        <v>0.02</v>
      </c>
      <c r="F20" s="21">
        <f t="shared" si="0"/>
        <v>0.15</v>
      </c>
      <c r="G20" s="18">
        <f t="shared" si="1"/>
        <v>-1.4285714285714284E-2</v>
      </c>
      <c r="H20" s="25">
        <f t="shared" ref="H20:H25" si="7">$C$26/$A$26*E20</f>
        <v>-2.5000000000000001E-3</v>
      </c>
    </row>
    <row r="21" spans="1:8">
      <c r="A21" s="23">
        <v>0.03</v>
      </c>
      <c r="B21" s="18">
        <f t="shared" si="5"/>
        <v>-7.4999999999999997E-3</v>
      </c>
      <c r="C21" s="25">
        <f t="shared" si="6"/>
        <v>-3.7499999999999999E-3</v>
      </c>
      <c r="E21" s="23">
        <v>0.03</v>
      </c>
      <c r="F21" s="21">
        <f t="shared" si="0"/>
        <v>0.16</v>
      </c>
      <c r="G21" s="18">
        <f t="shared" si="1"/>
        <v>-1.5238095238095238E-2</v>
      </c>
      <c r="H21" s="25">
        <f t="shared" si="7"/>
        <v>-3.7499999999999999E-3</v>
      </c>
    </row>
    <row r="22" spans="1:8">
      <c r="A22" s="23">
        <f>A21+0.01</f>
        <v>0.04</v>
      </c>
      <c r="B22" s="18">
        <f t="shared" si="5"/>
        <v>-0.01</v>
      </c>
      <c r="C22" s="25">
        <f t="shared" si="6"/>
        <v>-5.0000000000000001E-3</v>
      </c>
      <c r="E22" s="23">
        <f>E21+0.01</f>
        <v>0.04</v>
      </c>
      <c r="F22" s="21">
        <f t="shared" si="0"/>
        <v>0.17</v>
      </c>
      <c r="G22" s="18">
        <f t="shared" si="1"/>
        <v>-1.6190476190476189E-2</v>
      </c>
      <c r="H22" s="25">
        <f t="shared" si="7"/>
        <v>-5.0000000000000001E-3</v>
      </c>
    </row>
    <row r="23" spans="1:8">
      <c r="A23" s="23">
        <f t="shared" ref="A23:A26" si="8">A22+0.01</f>
        <v>0.05</v>
      </c>
      <c r="B23" s="18">
        <f t="shared" si="5"/>
        <v>-1.2500000000000001E-2</v>
      </c>
      <c r="C23" s="25">
        <f t="shared" si="6"/>
        <v>-6.2500000000000003E-3</v>
      </c>
      <c r="E23" s="23">
        <f t="shared" ref="E23:E26" si="9">E22+0.01</f>
        <v>0.05</v>
      </c>
      <c r="F23" s="21">
        <f t="shared" si="0"/>
        <v>0.18</v>
      </c>
      <c r="G23" s="18">
        <f t="shared" si="1"/>
        <v>-1.714285714285714E-2</v>
      </c>
      <c r="H23" s="25">
        <f t="shared" si="7"/>
        <v>-6.2500000000000003E-3</v>
      </c>
    </row>
    <row r="24" spans="1:8">
      <c r="A24" s="23">
        <f t="shared" si="8"/>
        <v>6.0000000000000005E-2</v>
      </c>
      <c r="B24" s="18">
        <f t="shared" si="5"/>
        <v>-1.5000000000000001E-2</v>
      </c>
      <c r="C24" s="25">
        <f t="shared" si="6"/>
        <v>-7.5000000000000006E-3</v>
      </c>
      <c r="E24" s="23">
        <f t="shared" si="9"/>
        <v>6.0000000000000005E-2</v>
      </c>
      <c r="F24" s="21">
        <f t="shared" si="0"/>
        <v>0.19</v>
      </c>
      <c r="G24" s="18">
        <f t="shared" si="1"/>
        <v>-1.8095238095238095E-2</v>
      </c>
      <c r="H24" s="25">
        <f t="shared" si="7"/>
        <v>-7.5000000000000006E-3</v>
      </c>
    </row>
    <row r="25" spans="1:8">
      <c r="A25" s="23">
        <f t="shared" si="8"/>
        <v>7.0000000000000007E-2</v>
      </c>
      <c r="B25" s="18">
        <f t="shared" si="5"/>
        <v>-1.7500000000000002E-2</v>
      </c>
      <c r="C25" s="25">
        <f t="shared" si="6"/>
        <v>-8.7500000000000008E-3</v>
      </c>
      <c r="E25" s="23">
        <f t="shared" si="9"/>
        <v>7.0000000000000007E-2</v>
      </c>
      <c r="F25" s="21">
        <f t="shared" si="0"/>
        <v>0.2</v>
      </c>
      <c r="G25" s="18">
        <f t="shared" si="1"/>
        <v>-1.9047619047619049E-2</v>
      </c>
      <c r="H25" s="25">
        <f t="shared" si="7"/>
        <v>-8.7500000000000008E-3</v>
      </c>
    </row>
    <row r="26" spans="1:8">
      <c r="A26" s="23">
        <f t="shared" si="8"/>
        <v>0.08</v>
      </c>
      <c r="B26" s="26">
        <f>-2%</f>
        <v>-0.02</v>
      </c>
      <c r="C26" s="27">
        <f>-1%</f>
        <v>-0.01</v>
      </c>
      <c r="E26" s="23">
        <f t="shared" si="9"/>
        <v>0.08</v>
      </c>
      <c r="F26" s="21">
        <f t="shared" si="0"/>
        <v>0.21000000000000002</v>
      </c>
      <c r="G26" s="26">
        <f>-2%</f>
        <v>-0.02</v>
      </c>
      <c r="H26" s="27">
        <f>-1%</f>
        <v>-0.01</v>
      </c>
    </row>
    <row r="27" spans="1:8">
      <c r="A27" s="13" t="s">
        <v>15</v>
      </c>
      <c r="B27" s="18">
        <v>-0.02</v>
      </c>
      <c r="C27" s="27">
        <f>-1%</f>
        <v>-0.01</v>
      </c>
      <c r="E27" s="13" t="s">
        <v>15</v>
      </c>
      <c r="F27" s="13"/>
      <c r="G27" s="18">
        <v>-0.02</v>
      </c>
      <c r="H27" s="27">
        <f>-1%</f>
        <v>-0.01</v>
      </c>
    </row>
  </sheetData>
  <mergeCells count="2">
    <mergeCell ref="A4:A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AD3AA-EB04-44CF-94E8-2C907B43045C}"/>
</file>

<file path=customXml/itemProps2.xml><?xml version="1.0" encoding="utf-8"?>
<ds:datastoreItem xmlns:ds="http://schemas.openxmlformats.org/officeDocument/2006/customXml" ds:itemID="{D66CE06C-8AB0-4114-8A62-09CBD8EB5970}"/>
</file>

<file path=customXml/itemProps3.xml><?xml version="1.0" encoding="utf-8"?>
<ds:datastoreItem xmlns:ds="http://schemas.openxmlformats.org/officeDocument/2006/customXml" ds:itemID="{8A04ADB1-7EF3-40A5-B0A9-69ABCC4A3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1.QBR Scaling</vt:lpstr>
      <vt:lpstr>2.MHAC Scaling Points</vt:lpstr>
      <vt:lpstr>2b. FY16_Projectedresults</vt:lpstr>
      <vt:lpstr>3.Readmission Scaling</vt:lpstr>
      <vt:lpstr>Sheet3</vt:lpstr>
      <vt:lpstr>'1.QBR Scaling'!Print_Area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Alyson Schuster</cp:lastModifiedBy>
  <cp:lastPrinted>2014-12-11T17:47:39Z</cp:lastPrinted>
  <dcterms:created xsi:type="dcterms:W3CDTF">2014-12-09T19:04:22Z</dcterms:created>
  <dcterms:modified xsi:type="dcterms:W3CDTF">2014-12-16T14:54:07Z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