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3" activeTab="0"/>
  </bookViews>
  <sheets>
    <sheet name="Methodology" sheetId="1" r:id="rId1"/>
    <sheet name="1. Risk Adjusted Readmission Ra" sheetId="2" r:id="rId2"/>
    <sheet name="2.Calculate ReadmissionReductio" sheetId="3" r:id="rId3"/>
    <sheet name="3 Shared Savings Model" sheetId="4" r:id="rId4"/>
    <sheet name="4.Proportion of Inpatient Rev" sheetId="5" r:id="rId5"/>
  </sheets>
  <externalReferences>
    <externalReference r:id="rId8"/>
  </externalReferences>
  <definedNames>
    <definedName name="_xlnm.Print_Area" localSheetId="0">'Methodology'!$A$1:$O$33</definedName>
  </definedNames>
  <calcPr fullCalcOnLoad="1"/>
</workbook>
</file>

<file path=xl/sharedStrings.xml><?xml version="1.0" encoding="utf-8"?>
<sst xmlns="http://schemas.openxmlformats.org/spreadsheetml/2006/main" count="160" uniqueCount="150">
  <si>
    <t>Methodology</t>
  </si>
  <si>
    <t>Readmissions</t>
  </si>
  <si>
    <t>M:\methodology\ARR - Nd\CASEMIX\FY2012\readmissionbase</t>
  </si>
  <si>
    <t>M:\methodology\ARR - Nd\CASEMIX\FY2012\readmission_current</t>
  </si>
  <si>
    <t>1: Calculate Statwide Readmissions for the Base</t>
  </si>
  <si>
    <t>* Using EpisodeID, created a new variable for APR-DRGs and SOI for Readmissions to match the associated Initial Admissions</t>
  </si>
  <si>
    <t xml:space="preserve">Example: </t>
  </si>
  <si>
    <t>EPISODEID</t>
  </si>
  <si>
    <t>APR_DRG</t>
  </si>
  <si>
    <t>SEVERITY</t>
  </si>
  <si>
    <t>ADMTDATE</t>
  </si>
  <si>
    <t>HOSPID_R</t>
  </si>
  <si>
    <t>ADMTYPE</t>
  </si>
  <si>
    <t>EPISODEDRG</t>
  </si>
  <si>
    <t>EPISODESOI</t>
  </si>
  <si>
    <t>210002100324RE2</t>
  </si>
  <si>
    <t>IA</t>
  </si>
  <si>
    <t>RA</t>
  </si>
  <si>
    <t xml:space="preserve">The Readmission APR-DRG SOIs were recoded to reflect the Initial Admission because the incentive for reducing readmissions is bundled under the Initial Admission APR-DRG SOI. </t>
  </si>
  <si>
    <t>* Calculate the Stateside Readmission Rate for each APR-DRG SOI (Readmissions/Total Admissions)</t>
  </si>
  <si>
    <t xml:space="preserve">* Use the new Episode-linked APR-DRG and SOI variables to count readmissions for each APR-DRG SOI </t>
  </si>
  <si>
    <t>* Multiply each hospital APR-DRG SOI by the Statewide readmission rate for that APR-DRG SOI  to determine the expected readmissions</t>
  </si>
  <si>
    <t>* For each hospital, sum up the expected, observed, and total readmissions</t>
  </si>
  <si>
    <t>* Compute the Observed rate (readmissions/total admissions)</t>
  </si>
  <si>
    <t>* Compute the Readmission Ratio (observed readmissions/expected readmissions)</t>
  </si>
  <si>
    <t>UPDATED 3/18/13</t>
  </si>
  <si>
    <t>TOTAL</t>
  </si>
  <si>
    <t>D</t>
  </si>
  <si>
    <t>B</t>
  </si>
  <si>
    <t>A</t>
  </si>
  <si>
    <t>Hospital Name</t>
  </si>
  <si>
    <t>Hospital ID</t>
  </si>
  <si>
    <t>Total Admissions</t>
  </si>
  <si>
    <t>Expected Readmissions*</t>
  </si>
  <si>
    <t>Observed Readmissions</t>
  </si>
  <si>
    <r>
      <t>Readmission Ratio</t>
    </r>
  </si>
  <si>
    <t>Risk Adjusted Rate</t>
  </si>
  <si>
    <t>Observed Rate</t>
  </si>
  <si>
    <t>H</t>
  </si>
  <si>
    <t>Data Files Used for this Analysis:</t>
  </si>
  <si>
    <t>Average Approved Charge Per Case</t>
  </si>
  <si>
    <t>Required Percent Reduction in Readmission Rate</t>
  </si>
  <si>
    <t>Required New Readmission Rate</t>
  </si>
  <si>
    <t>Rate Year</t>
  </si>
  <si>
    <t>FY 2014</t>
  </si>
  <si>
    <t>Base Revenue</t>
  </si>
  <si>
    <t>* The data sets have all one day stays (except for births) excluded</t>
  </si>
  <si>
    <t>Exclusions</t>
  </si>
  <si>
    <t>Categorical Exclusions, Short Stays (0-1 Day Stays)</t>
  </si>
  <si>
    <t>Measurement</t>
  </si>
  <si>
    <t>APR-DRG Version</t>
  </si>
  <si>
    <t>3: Determine the Hospital Level Expected Readmissions for the Current</t>
  </si>
  <si>
    <t>2: Calculate the Hospital Level Readmission Counts for Expected Values</t>
  </si>
  <si>
    <t>Readmission Measurement Period</t>
  </si>
  <si>
    <t>V29</t>
  </si>
  <si>
    <t>M:\CMI\INPATIENT\NEW CMI FOR 2013\CMI CALCULATION : Create a CY Data using FY13Curr and FY12Base</t>
  </si>
  <si>
    <t>Total</t>
  </si>
  <si>
    <t xml:space="preserve">Table 3. Calculation of Shared Savings Based on Statewide Risk Adjusted Readmission Reduction Rate </t>
  </si>
  <si>
    <t>Inpatient Revenue</t>
  </si>
  <si>
    <t>Cases</t>
  </si>
  <si>
    <t xml:space="preserve">Charge Per Case   (CPC) </t>
  </si>
  <si>
    <t xml:space="preserve">Outpatient Revenue 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</si>
  <si>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</si>
  <si>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</si>
  <si>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</si>
  <si>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</si>
  <si>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</si>
  <si>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</si>
  <si>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</si>
  <si>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</si>
  <si>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</si>
  <si>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</si>
  <si>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</si>
  <si>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</si>
  <si>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</si>
  <si>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</si>
  <si>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</si>
  <si>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</si>
  <si>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</si>
  <si>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</si>
  <si>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</si>
  <si>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</si>
  <si>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</si>
  <si>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UNION HOSPITAL  OF CECIL COUNT</t>
  </si>
  <si>
    <t>CARROLL COUNTY</t>
  </si>
  <si>
    <t>HARBOR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</si>
  <si>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</si>
  <si>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</si>
  <si>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</si>
  <si>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</si>
  <si>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</si>
  <si>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</si>
  <si>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</si>
  <si>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</si>
  <si>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</si>
  <si>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</si>
  <si>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</si>
  <si>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</si>
  <si>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</si>
  <si>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</si>
  <si>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UNIVERSITY OF MD MEIMS</t>
  </si>
  <si>
    <t>Statewide</t>
  </si>
  <si>
    <t xml:space="preserve">            Charge per case  =  Inpatient revenue divided by number of cases. </t>
  </si>
  <si>
    <t>Source: HSCRC monthly data from MS, NS, RS schedules.</t>
  </si>
  <si>
    <t>Inpatient/Total Revenue</t>
  </si>
  <si>
    <t>FY 2015</t>
  </si>
  <si>
    <t>CY 2013</t>
  </si>
  <si>
    <t>CY2013</t>
  </si>
  <si>
    <t>CHARLES REGIONAL</t>
  </si>
  <si>
    <t>CHESTERTOWN</t>
  </si>
  <si>
    <t>DORCHESTER</t>
  </si>
  <si>
    <t>EASTON</t>
  </si>
  <si>
    <t>PENINSULA REGIONAL</t>
  </si>
  <si>
    <t>REHAB &amp; ORTHO</t>
  </si>
  <si>
    <t>UM ST. JOSEPH</t>
  </si>
  <si>
    <t>UMMC MIDTOWN</t>
  </si>
  <si>
    <t>Proportion of Total Revenue from Inpatient CY 2013</t>
  </si>
  <si>
    <t>Proposed</t>
  </si>
  <si>
    <t>Approved Inpatient Revenue</t>
  </si>
  <si>
    <t>Percent Inpatient</t>
  </si>
  <si>
    <t>F</t>
  </si>
  <si>
    <t>G=A*F</t>
  </si>
  <si>
    <t>J=G/E</t>
  </si>
  <si>
    <t>K=(I+J)/D</t>
  </si>
  <si>
    <t>L=K/H-1</t>
  </si>
  <si>
    <t>C</t>
  </si>
  <si>
    <t>E</t>
  </si>
  <si>
    <t>F=E*D</t>
  </si>
  <si>
    <t>D = C/A</t>
  </si>
  <si>
    <t>E=C/B</t>
  </si>
  <si>
    <t>F = E*Total D</t>
  </si>
  <si>
    <t>Table 2: Calculation of Statewide Reduction</t>
  </si>
  <si>
    <t xml:space="preserve">D=C*9.17% </t>
  </si>
  <si>
    <t>Percent Reduction in Total Revenue For RY 2015</t>
  </si>
  <si>
    <t>CY13 Risk Adjusted Rate</t>
  </si>
  <si>
    <t xml:space="preserve">Inpatient Revenue Reduction  </t>
  </si>
  <si>
    <t>System-linked IDs with planned readmission adjustment(CMS Algorithm v2)</t>
  </si>
  <si>
    <t>Total Approved Revenue FY 2014</t>
  </si>
  <si>
    <t>C = (A/B)</t>
  </si>
  <si>
    <t>E=C/D</t>
  </si>
  <si>
    <t>I = D*H</t>
  </si>
  <si>
    <t>* Based on Statewide readmissions by Initial Admission APR-DRG SOI</t>
  </si>
  <si>
    <t>Proposed Required Revenue Reduction %</t>
  </si>
  <si>
    <t>Proposed Required Revenue Reduction ($)</t>
  </si>
  <si>
    <t>Total Discharges Included</t>
  </si>
  <si>
    <t>Readmission as a percent of Total Discharges</t>
  </si>
  <si>
    <t>Total Number of Readmissions</t>
  </si>
  <si>
    <t>Required Reduction in Readmissions to achieve savings</t>
  </si>
  <si>
    <t>Table 1. Hospital Readmission Rate and Ratio CY 2013</t>
  </si>
  <si>
    <t xml:space="preserve">Table  4:   Average Charge Per Case, Total Inpatient and Outpatient Revenue, and Average Length of Stay, Maryland Acute Hospitals   CY 2013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</si>
</sst>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0"/>
    <numFmt numFmtId="166" formatCode="_(* #,##0_);_(* \(#,##0\);_(* &quot;-&quot;??_);_(@_)"/>
    <numFmt numFmtId="167" formatCode="0.0000"/>
    <numFmt numFmtId="168" formatCode="&quot;$&quot;#,##0.0_);[Red]\(&quot;$&quot;#,##0.0\)"/>
    <numFmt numFmtId="169" formatCode="_(* #,##0.0_);_(* \(#,##0.0\);_(* &quot;-&quot;??_);_(@_)"/>
    <numFmt numFmtId="170" formatCode="0.0"/>
    <numFmt numFmtId="171" formatCode="0.0%"/>
    <numFmt numFmtId="172" formatCode="0.00000000000000000%"/>
    <numFmt numFmtId="173" formatCode="_(* #,##0.000_);_(* \(#,##0.000\);_(* &quot;-&quot;??_);_(@_)"/>
    <numFmt numFmtId="174" formatCode="0.000"/>
    <numFmt numFmtId="175" formatCode="[$-409]dddd\,\ mmmm\ dd\,\ yyyy"/>
    <numFmt numFmtId="176" formatCode="[$-409]h:mm:ss\ AM/PM"/>
    <numFmt numFmtId="177" formatCode="0.00000"/>
    <numFmt numFmtId="178" formatCode="0.000%"/>
    <numFmt numFmtId="179" formatCode="0.0000%"/>
    <numFmt numFmtId="180" formatCode="&quot;$&quot;#,###,###,##0"/>
    <numFmt numFmtId="181" formatCode="&quot;$&quot;#,##0.00"/>
    <numFmt numFmtId="182" formatCode="&quot;$&quot;#,##0;[Red]&quot;$&quot;#,##0"/>
    <numFmt numFmtId="183" formatCode="mm/dd/yyyy"/>
    <numFmt numFmtId="184" formatCode="&quot;$&quot;#,##0.00;[Red]&quot;$&quot;#,##0.00"/>
    <numFmt numFmtId="185" formatCode="#,##0;[Red]#,##0"/>
    <numFmt numFmtId="186" formatCode="[$-409]mmm\-yy;@"/>
    <numFmt numFmtId="187" formatCode="0.00%;\(0.00%\)"/>
    <numFmt numFmtId="188" formatCode="&quot;$&quot;#,##0.0"/>
    <numFmt numFmtId="189" formatCode="0.0000000000000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.5"/>
      <color indexed="8"/>
      <name val="Arial"/>
      <family val="2"/>
    </font>
    <font>
      <b/>
      <sz val="11.5"/>
      <name val="Arial"/>
      <family val="2"/>
    </font>
    <font>
      <b/>
      <sz val="1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System"/>
      <family val="2"/>
    </font>
    <font>
      <sz val="11.5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8" tint="-0.2499700039625167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82" fontId="16" fillId="0" borderId="0">
      <alignment wrapText="1"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6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5" xfId="0" applyFont="1" applyBorder="1" applyAlignment="1">
      <alignment horizontal="right"/>
    </xf>
    <xf numFmtId="0" fontId="61" fillId="3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0" fontId="66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10" fontId="67" fillId="0" borderId="0" xfId="0" applyNumberFormat="1" applyFont="1" applyAlignment="1">
      <alignment/>
    </xf>
    <xf numFmtId="1" fontId="69" fillId="0" borderId="16" xfId="0" applyNumberFormat="1" applyFont="1" applyBorder="1" applyAlignment="1">
      <alignment horizontal="left"/>
    </xf>
    <xf numFmtId="0" fontId="69" fillId="0" borderId="15" xfId="0" applyFont="1" applyBorder="1" applyAlignment="1">
      <alignment/>
    </xf>
    <xf numFmtId="1" fontId="69" fillId="0" borderId="17" xfId="0" applyNumberFormat="1" applyFont="1" applyBorder="1" applyAlignment="1">
      <alignment horizontal="left"/>
    </xf>
    <xf numFmtId="0" fontId="69" fillId="0" borderId="18" xfId="0" applyFont="1" applyBorder="1" applyAlignment="1">
      <alignment/>
    </xf>
    <xf numFmtId="0" fontId="7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" fontId="71" fillId="0" borderId="16" xfId="0" applyNumberFormat="1" applyFont="1" applyBorder="1" applyAlignment="1">
      <alignment/>
    </xf>
    <xf numFmtId="172" fontId="0" fillId="0" borderId="0" xfId="0" applyNumberFormat="1" applyAlignment="1">
      <alignment/>
    </xf>
    <xf numFmtId="0" fontId="6" fillId="35" borderId="19" xfId="0" applyFont="1" applyFill="1" applyBorder="1" applyAlignment="1">
      <alignment horizontal="center" vertical="center" wrapText="1"/>
    </xf>
    <xf numFmtId="10" fontId="5" fillId="36" borderId="15" xfId="104" applyNumberFormat="1" applyFont="1" applyFill="1" applyBorder="1" applyAlignment="1">
      <alignment horizontal="right" vertical="top"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20" xfId="0" applyFont="1" applyBorder="1" applyAlignment="1">
      <alignment/>
    </xf>
    <xf numFmtId="10" fontId="8" fillId="5" borderId="21" xfId="0" applyNumberFormat="1" applyFont="1" applyFill="1" applyBorder="1" applyAlignment="1">
      <alignment horizontal="center" vertical="center" wrapText="1"/>
    </xf>
    <xf numFmtId="10" fontId="4" fillId="36" borderId="15" xfId="0" applyNumberFormat="1" applyFont="1" applyFill="1" applyBorder="1" applyAlignment="1">
      <alignment horizontal="right" vertical="top"/>
    </xf>
    <xf numFmtId="166" fontId="4" fillId="37" borderId="15" xfId="69" applyNumberFormat="1" applyFont="1" applyFill="1" applyBorder="1" applyAlignment="1" applyProtection="1">
      <alignment horizontal="right" wrapText="1"/>
      <protection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0" fontId="8" fillId="2" borderId="18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3" fontId="8" fillId="36" borderId="22" xfId="0" applyNumberFormat="1" applyFont="1" applyFill="1" applyBorder="1" applyAlignment="1">
      <alignment horizontal="center" vertical="center" wrapText="1"/>
    </xf>
    <xf numFmtId="3" fontId="8" fillId="36" borderId="23" xfId="0" applyNumberFormat="1" applyFont="1" applyFill="1" applyBorder="1" applyAlignment="1">
      <alignment horizontal="center" vertical="center" wrapText="1"/>
    </xf>
    <xf numFmtId="3" fontId="8" fillId="36" borderId="24" xfId="0" applyNumberFormat="1" applyFont="1" applyFill="1" applyBorder="1" applyAlignment="1">
      <alignment horizontal="center" vertical="center" wrapText="1"/>
    </xf>
    <xf numFmtId="10" fontId="8" fillId="36" borderId="24" xfId="0" applyNumberFormat="1" applyFont="1" applyFill="1" applyBorder="1" applyAlignment="1">
      <alignment horizontal="center" vertical="center" wrapText="1"/>
    </xf>
    <xf numFmtId="1" fontId="69" fillId="0" borderId="25" xfId="0" applyNumberFormat="1" applyFont="1" applyBorder="1" applyAlignment="1">
      <alignment horizontal="left"/>
    </xf>
    <xf numFmtId="0" fontId="69" fillId="0" borderId="26" xfId="0" applyFont="1" applyBorder="1" applyAlignment="1">
      <alignment/>
    </xf>
    <xf numFmtId="3" fontId="11" fillId="36" borderId="27" xfId="0" applyNumberFormat="1" applyFont="1" applyFill="1" applyBorder="1" applyAlignment="1">
      <alignment horizontal="right" vertical="center"/>
    </xf>
    <xf numFmtId="10" fontId="11" fillId="36" borderId="27" xfId="0" applyNumberFormat="1" applyFont="1" applyFill="1" applyBorder="1" applyAlignment="1">
      <alignment horizontal="right" vertical="center"/>
    </xf>
    <xf numFmtId="167" fontId="11" fillId="36" borderId="27" xfId="0" applyNumberFormat="1" applyFont="1" applyFill="1" applyBorder="1" applyAlignment="1">
      <alignment horizontal="right" vertical="center"/>
    </xf>
    <xf numFmtId="0" fontId="72" fillId="0" borderId="15" xfId="0" applyFont="1" applyBorder="1" applyAlignment="1">
      <alignment horizontal="right"/>
    </xf>
    <xf numFmtId="10" fontId="4" fillId="5" borderId="28" xfId="104" applyNumberFormat="1" applyFont="1" applyFill="1" applyBorder="1" applyAlignment="1">
      <alignment horizontal="right" vertical="top"/>
    </xf>
    <xf numFmtId="166" fontId="4" fillId="37" borderId="29" xfId="69" applyNumberFormat="1" applyFont="1" applyFill="1" applyBorder="1" applyAlignment="1" applyProtection="1">
      <alignment horizontal="right" wrapText="1"/>
      <protection/>
    </xf>
    <xf numFmtId="0" fontId="72" fillId="0" borderId="30" xfId="0" applyFont="1" applyBorder="1" applyAlignment="1">
      <alignment horizontal="right"/>
    </xf>
    <xf numFmtId="166" fontId="4" fillId="37" borderId="30" xfId="69" applyNumberFormat="1" applyFont="1" applyFill="1" applyBorder="1" applyAlignment="1" applyProtection="1">
      <alignment horizontal="right" wrapText="1"/>
      <protection/>
    </xf>
    <xf numFmtId="10" fontId="4" fillId="36" borderId="30" xfId="0" applyNumberFormat="1" applyFont="1" applyFill="1" applyBorder="1" applyAlignment="1">
      <alignment horizontal="right" vertical="top"/>
    </xf>
    <xf numFmtId="167" fontId="4" fillId="36" borderId="31" xfId="0" applyNumberFormat="1" applyFont="1" applyFill="1" applyBorder="1" applyAlignment="1">
      <alignment horizontal="right" vertical="top"/>
    </xf>
    <xf numFmtId="166" fontId="4" fillId="37" borderId="16" xfId="69" applyNumberFormat="1" applyFont="1" applyFill="1" applyBorder="1" applyAlignment="1" applyProtection="1">
      <alignment horizontal="right" wrapText="1"/>
      <protection/>
    </xf>
    <xf numFmtId="167" fontId="4" fillId="36" borderId="19" xfId="0" applyNumberFormat="1" applyFont="1" applyFill="1" applyBorder="1" applyAlignment="1">
      <alignment horizontal="right" vertical="top"/>
    </xf>
    <xf numFmtId="166" fontId="4" fillId="37" borderId="32" xfId="69" applyNumberFormat="1" applyFont="1" applyFill="1" applyBorder="1" applyAlignment="1" applyProtection="1">
      <alignment horizontal="right" wrapText="1"/>
      <protection/>
    </xf>
    <xf numFmtId="0" fontId="72" fillId="0" borderId="33" xfId="0" applyFont="1" applyBorder="1" applyAlignment="1">
      <alignment horizontal="right"/>
    </xf>
    <xf numFmtId="166" fontId="4" fillId="37" borderId="33" xfId="69" applyNumberFormat="1" applyFont="1" applyFill="1" applyBorder="1" applyAlignment="1" applyProtection="1">
      <alignment horizontal="right" wrapText="1"/>
      <protection/>
    </xf>
    <xf numFmtId="10" fontId="4" fillId="36" borderId="33" xfId="0" applyNumberFormat="1" applyFont="1" applyFill="1" applyBorder="1" applyAlignment="1">
      <alignment horizontal="right" vertical="top"/>
    </xf>
    <xf numFmtId="167" fontId="4" fillId="36" borderId="34" xfId="0" applyNumberFormat="1" applyFont="1" applyFill="1" applyBorder="1" applyAlignment="1">
      <alignment horizontal="right" vertical="top"/>
    </xf>
    <xf numFmtId="10" fontId="8" fillId="5" borderId="35" xfId="0" applyNumberFormat="1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10" fontId="6" fillId="35" borderId="19" xfId="0" applyNumberFormat="1" applyFont="1" applyFill="1" applyBorder="1" applyAlignment="1">
      <alignment/>
    </xf>
    <xf numFmtId="10" fontId="6" fillId="35" borderId="34" xfId="0" applyNumberFormat="1" applyFont="1" applyFill="1" applyBorder="1" applyAlignment="1">
      <alignment vertical="center"/>
    </xf>
    <xf numFmtId="8" fontId="3" fillId="0" borderId="0" xfId="0" applyNumberFormat="1" applyFont="1" applyAlignment="1">
      <alignment/>
    </xf>
    <xf numFmtId="9" fontId="0" fillId="0" borderId="0" xfId="102" applyFont="1" applyAlignment="1">
      <alignment/>
    </xf>
    <xf numFmtId="0" fontId="0" fillId="0" borderId="0" xfId="0" applyAlignment="1">
      <alignment/>
    </xf>
    <xf numFmtId="0" fontId="12" fillId="0" borderId="0" xfId="0" applyNumberFormat="1" applyFont="1" applyFill="1" applyBorder="1" applyAlignment="1">
      <alignment horizontal="centerContinuous" wrapText="1"/>
    </xf>
    <xf numFmtId="0" fontId="12" fillId="0" borderId="20" xfId="0" applyNumberFormat="1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wrapText="1"/>
    </xf>
    <xf numFmtId="0" fontId="15" fillId="0" borderId="15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/>
    </xf>
    <xf numFmtId="6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 wrapText="1"/>
    </xf>
    <xf numFmtId="9" fontId="0" fillId="0" borderId="0" xfId="102" applyFont="1" applyAlignment="1">
      <alignment/>
    </xf>
    <xf numFmtId="10" fontId="3" fillId="0" borderId="0" xfId="102" applyNumberFormat="1" applyFont="1" applyAlignment="1">
      <alignment/>
    </xf>
    <xf numFmtId="6" fontId="15" fillId="0" borderId="15" xfId="97" applyNumberFormat="1" applyFont="1" applyBorder="1" applyAlignment="1">
      <alignment/>
      <protection/>
    </xf>
    <xf numFmtId="10" fontId="0" fillId="0" borderId="15" xfId="102" applyNumberFormat="1" applyFont="1" applyFill="1" applyBorder="1" applyAlignment="1">
      <alignment horizontal="center" wrapText="1"/>
    </xf>
    <xf numFmtId="10" fontId="15" fillId="0" borderId="15" xfId="102" applyNumberFormat="1" applyFont="1" applyBorder="1" applyAlignment="1">
      <alignment/>
    </xf>
    <xf numFmtId="0" fontId="61" fillId="38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10" fontId="18" fillId="0" borderId="19" xfId="0" applyNumberFormat="1" applyFont="1" applyFill="1" applyBorder="1" applyAlignment="1">
      <alignment/>
    </xf>
    <xf numFmtId="10" fontId="13" fillId="36" borderId="33" xfId="104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1" fillId="38" borderId="0" xfId="0" applyFont="1" applyFill="1" applyAlignment="1">
      <alignment horizontal="right"/>
    </xf>
    <xf numFmtId="1" fontId="71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0" fontId="5" fillId="0" borderId="15" xfId="104" applyNumberFormat="1" applyFont="1" applyFill="1" applyBorder="1" applyAlignment="1">
      <alignment horizontal="right" vertical="top"/>
    </xf>
    <xf numFmtId="10" fontId="13" fillId="0" borderId="33" xfId="104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6" fillId="2" borderId="30" xfId="0" applyFont="1" applyFill="1" applyBorder="1" applyAlignment="1">
      <alignment horizontal="centerContinuous" vertical="center" wrapText="1"/>
    </xf>
    <xf numFmtId="0" fontId="6" fillId="2" borderId="31" xfId="0" applyFont="1" applyFill="1" applyBorder="1" applyAlignment="1">
      <alignment horizontal="centerContinuous" vertical="center" wrapText="1"/>
    </xf>
    <xf numFmtId="0" fontId="65" fillId="38" borderId="0" xfId="0" applyFont="1" applyFill="1" applyAlignment="1">
      <alignment/>
    </xf>
    <xf numFmtId="0" fontId="12" fillId="0" borderId="37" xfId="0" applyFont="1" applyFill="1" applyBorder="1" applyAlignment="1">
      <alignment vertical="center" wrapText="1"/>
    </xf>
    <xf numFmtId="6" fontId="67" fillId="0" borderId="38" xfId="0" applyNumberFormat="1" applyFont="1" applyFill="1" applyBorder="1" applyAlignment="1">
      <alignment vertical="center"/>
    </xf>
    <xf numFmtId="0" fontId="12" fillId="0" borderId="39" xfId="0" applyFont="1" applyFill="1" applyBorder="1" applyAlignment="1">
      <alignment vertical="center" wrapText="1"/>
    </xf>
    <xf numFmtId="171" fontId="67" fillId="0" borderId="40" xfId="102" applyNumberFormat="1" applyFont="1" applyFill="1" applyBorder="1" applyAlignment="1">
      <alignment vertical="center"/>
    </xf>
    <xf numFmtId="6" fontId="67" fillId="0" borderId="40" xfId="0" applyNumberFormat="1" applyFont="1" applyFill="1" applyBorder="1" applyAlignment="1">
      <alignment vertical="center"/>
    </xf>
    <xf numFmtId="0" fontId="67" fillId="0" borderId="39" xfId="0" applyFont="1" applyFill="1" applyBorder="1" applyAlignment="1">
      <alignment/>
    </xf>
    <xf numFmtId="6" fontId="67" fillId="0" borderId="40" xfId="0" applyNumberFormat="1" applyFont="1" applyBorder="1" applyAlignment="1">
      <alignment vertical="center"/>
    </xf>
    <xf numFmtId="166" fontId="67" fillId="0" borderId="40" xfId="69" applyNumberFormat="1" applyFont="1" applyBorder="1" applyAlignment="1">
      <alignment vertical="center"/>
    </xf>
    <xf numFmtId="6" fontId="67" fillId="0" borderId="40" xfId="0" applyNumberFormat="1" applyFont="1" applyBorder="1" applyAlignment="1">
      <alignment/>
    </xf>
    <xf numFmtId="10" fontId="67" fillId="0" borderId="40" xfId="0" applyNumberFormat="1" applyFont="1" applyBorder="1" applyAlignment="1">
      <alignment/>
    </xf>
    <xf numFmtId="166" fontId="67" fillId="0" borderId="40" xfId="69" applyNumberFormat="1" applyFont="1" applyBorder="1" applyAlignment="1">
      <alignment/>
    </xf>
    <xf numFmtId="10" fontId="67" fillId="0" borderId="40" xfId="102" applyNumberFormat="1" applyFont="1" applyFill="1" applyBorder="1" applyAlignment="1">
      <alignment/>
    </xf>
    <xf numFmtId="178" fontId="67" fillId="0" borderId="40" xfId="102" applyNumberFormat="1" applyFont="1" applyBorder="1" applyAlignment="1">
      <alignment/>
    </xf>
    <xf numFmtId="0" fontId="67" fillId="0" borderId="41" xfId="0" applyFont="1" applyFill="1" applyBorder="1" applyAlignment="1">
      <alignment/>
    </xf>
    <xf numFmtId="10" fontId="68" fillId="0" borderId="42" xfId="102" applyNumberFormat="1" applyFont="1" applyFill="1" applyBorder="1" applyAlignment="1">
      <alignment/>
    </xf>
    <xf numFmtId="0" fontId="71" fillId="0" borderId="43" xfId="0" applyFont="1" applyBorder="1" applyAlignment="1">
      <alignment vertical="center" wrapText="1"/>
    </xf>
    <xf numFmtId="0" fontId="71" fillId="0" borderId="44" xfId="0" applyFont="1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0" fontId="73" fillId="0" borderId="44" xfId="0" applyFont="1" applyBorder="1" applyAlignment="1">
      <alignment vertical="center"/>
    </xf>
    <xf numFmtId="0" fontId="64" fillId="0" borderId="44" xfId="0" applyFont="1" applyBorder="1" applyAlignment="1">
      <alignment/>
    </xf>
    <xf numFmtId="0" fontId="73" fillId="0" borderId="45" xfId="0" applyFont="1" applyBorder="1" applyAlignment="1">
      <alignment vertical="center"/>
    </xf>
    <xf numFmtId="10" fontId="67" fillId="33" borderId="40" xfId="0" applyNumberFormat="1" applyFont="1" applyFill="1" applyBorder="1" applyAlignment="1">
      <alignment/>
    </xf>
    <xf numFmtId="0" fontId="6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70" fillId="0" borderId="46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2" borderId="5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3" fontId="9" fillId="39" borderId="53" xfId="0" applyNumberFormat="1" applyFont="1" applyFill="1" applyBorder="1" applyAlignment="1">
      <alignment horizontal="center" vertical="center"/>
    </xf>
    <xf numFmtId="3" fontId="9" fillId="39" borderId="20" xfId="0" applyNumberFormat="1" applyFont="1" applyFill="1" applyBorder="1" applyAlignment="1">
      <alignment horizontal="center" vertical="center"/>
    </xf>
    <xf numFmtId="0" fontId="74" fillId="0" borderId="32" xfId="0" applyFont="1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19" fillId="0" borderId="54" xfId="0" applyFont="1" applyBorder="1" applyAlignment="1">
      <alignment horizont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8" xfId="96"/>
    <cellStyle name="Normal 3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3" xfId="104"/>
    <cellStyle name="Percent 4" xfId="105"/>
    <cellStyle name="Title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ridgely\Downloads\TABLES\Readmissions%20Rates%20CY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ARE DATA CY13"/>
    </sheetNames>
    <sheetDataSet>
      <sheetData sheetId="0">
        <row r="2">
          <cell r="A2">
            <v>210027</v>
          </cell>
          <cell r="B2" t="str">
            <v>WESTERN MARYLAND HEALTH SYSTEM</v>
          </cell>
          <cell r="C2">
            <v>1088</v>
          </cell>
          <cell r="D2">
            <v>11529</v>
          </cell>
          <cell r="F2">
            <v>856.78</v>
          </cell>
        </row>
        <row r="3">
          <cell r="A3">
            <v>210040</v>
          </cell>
          <cell r="B3" t="str">
            <v>NORTHWEST</v>
          </cell>
          <cell r="C3">
            <v>1377</v>
          </cell>
          <cell r="D3">
            <v>11224</v>
          </cell>
          <cell r="F3">
            <v>1111.8</v>
          </cell>
        </row>
        <row r="4">
          <cell r="A4">
            <v>210030</v>
          </cell>
          <cell r="B4" t="str">
            <v>CHESTERTOWN</v>
          </cell>
          <cell r="C4">
            <v>204</v>
          </cell>
          <cell r="D4">
            <v>1674</v>
          </cell>
          <cell r="F4">
            <v>172.56</v>
          </cell>
        </row>
        <row r="5">
          <cell r="A5">
            <v>210009</v>
          </cell>
          <cell r="B5" t="str">
            <v>JOHNS HOPKINS</v>
          </cell>
          <cell r="C5">
            <v>3641</v>
          </cell>
          <cell r="D5">
            <v>37234</v>
          </cell>
          <cell r="F5">
            <v>3227.1</v>
          </cell>
        </row>
        <row r="6">
          <cell r="A6">
            <v>210001</v>
          </cell>
          <cell r="B6" t="str">
            <v>MERITUS</v>
          </cell>
          <cell r="C6">
            <v>1252</v>
          </cell>
          <cell r="D6">
            <v>15780</v>
          </cell>
          <cell r="F6">
            <v>1121.6</v>
          </cell>
        </row>
        <row r="7">
          <cell r="A7">
            <v>210029</v>
          </cell>
          <cell r="B7" t="str">
            <v>HOPKINS BAYVIEW MED CTR</v>
          </cell>
          <cell r="C7">
            <v>1521</v>
          </cell>
          <cell r="D7">
            <v>17627</v>
          </cell>
          <cell r="F7">
            <v>1355.5</v>
          </cell>
        </row>
        <row r="8">
          <cell r="A8">
            <v>210043</v>
          </cell>
          <cell r="B8" t="str">
            <v>BALTIMORE WASHINGTON MEDICAL CENTER</v>
          </cell>
          <cell r="C8">
            <v>1570</v>
          </cell>
          <cell r="D8">
            <v>15782</v>
          </cell>
          <cell r="F8">
            <v>1400</v>
          </cell>
        </row>
        <row r="9">
          <cell r="A9">
            <v>210028</v>
          </cell>
          <cell r="B9" t="str">
            <v>ST. MARY</v>
          </cell>
          <cell r="C9">
            <v>476</v>
          </cell>
          <cell r="D9">
            <v>6614</v>
          </cell>
          <cell r="F9">
            <v>430.07</v>
          </cell>
        </row>
        <row r="10">
          <cell r="A10">
            <v>210023</v>
          </cell>
          <cell r="B10" t="str">
            <v>ANNE ARUNDEL</v>
          </cell>
          <cell r="C10">
            <v>1578</v>
          </cell>
          <cell r="D10">
            <v>26652</v>
          </cell>
          <cell r="F10">
            <v>1462.1</v>
          </cell>
        </row>
        <row r="11">
          <cell r="A11">
            <v>210012</v>
          </cell>
          <cell r="B11" t="str">
            <v>SINAI</v>
          </cell>
          <cell r="C11">
            <v>1919</v>
          </cell>
          <cell r="D11">
            <v>22764</v>
          </cell>
          <cell r="F11">
            <v>1787.6</v>
          </cell>
        </row>
        <row r="12">
          <cell r="A12">
            <v>210015</v>
          </cell>
          <cell r="B12" t="str">
            <v>FRANKLIN SQUARE</v>
          </cell>
          <cell r="C12">
            <v>1601</v>
          </cell>
          <cell r="D12">
            <v>20473</v>
          </cell>
          <cell r="F12">
            <v>1497.9</v>
          </cell>
        </row>
        <row r="13">
          <cell r="A13">
            <v>210019</v>
          </cell>
          <cell r="B13" t="str">
            <v>PENINSULA REGIONAL</v>
          </cell>
          <cell r="C13">
            <v>1408</v>
          </cell>
          <cell r="D13">
            <v>17152</v>
          </cell>
          <cell r="F13">
            <v>1319</v>
          </cell>
        </row>
        <row r="14">
          <cell r="A14">
            <v>210056</v>
          </cell>
          <cell r="B14" t="str">
            <v>GOOD SAMARITAN</v>
          </cell>
          <cell r="C14">
            <v>1084</v>
          </cell>
          <cell r="D14">
            <v>10307</v>
          </cell>
          <cell r="F14">
            <v>1015.9</v>
          </cell>
        </row>
        <row r="15">
          <cell r="A15">
            <v>210032</v>
          </cell>
          <cell r="B15" t="str">
            <v>UNION HOSPITAL  OF CECIL COUNT</v>
          </cell>
          <cell r="C15">
            <v>412</v>
          </cell>
          <cell r="D15">
            <v>4959</v>
          </cell>
          <cell r="F15">
            <v>387.67</v>
          </cell>
        </row>
        <row r="16">
          <cell r="A16">
            <v>210033</v>
          </cell>
          <cell r="B16" t="str">
            <v>CARROLL COUNTY</v>
          </cell>
          <cell r="C16">
            <v>779</v>
          </cell>
          <cell r="D16">
            <v>9842</v>
          </cell>
          <cell r="F16">
            <v>736.28</v>
          </cell>
        </row>
        <row r="17">
          <cell r="A17">
            <v>210005</v>
          </cell>
          <cell r="B17" t="str">
            <v>FREDERICK MEMORIAL</v>
          </cell>
          <cell r="C17">
            <v>1255</v>
          </cell>
          <cell r="D17">
            <v>16815</v>
          </cell>
          <cell r="F17">
            <v>1213.2</v>
          </cell>
        </row>
        <row r="18">
          <cell r="A18">
            <v>210048</v>
          </cell>
          <cell r="B18" t="str">
            <v>HOWARD COUNTY</v>
          </cell>
          <cell r="C18">
            <v>1051</v>
          </cell>
          <cell r="D18">
            <v>16855</v>
          </cell>
          <cell r="F18">
            <v>1021.4</v>
          </cell>
        </row>
        <row r="19">
          <cell r="A19">
            <v>210011</v>
          </cell>
          <cell r="B19" t="str">
            <v>ST. AGNES</v>
          </cell>
          <cell r="C19">
            <v>1233</v>
          </cell>
          <cell r="D19">
            <v>16388</v>
          </cell>
          <cell r="F19">
            <v>1249.4</v>
          </cell>
        </row>
        <row r="20">
          <cell r="A20">
            <v>210018</v>
          </cell>
          <cell r="B20" t="str">
            <v>MONTGOMERY GENERAL</v>
          </cell>
          <cell r="C20">
            <v>572</v>
          </cell>
          <cell r="D20">
            <v>7547</v>
          </cell>
          <cell r="F20">
            <v>580.03</v>
          </cell>
        </row>
        <row r="21">
          <cell r="A21">
            <v>210035</v>
          </cell>
          <cell r="B21" t="str">
            <v>CHARLES REGIONAL</v>
          </cell>
          <cell r="C21">
            <v>550</v>
          </cell>
          <cell r="D21">
            <v>7087</v>
          </cell>
          <cell r="F21">
            <v>562.52</v>
          </cell>
        </row>
        <row r="22">
          <cell r="A22">
            <v>210013</v>
          </cell>
          <cell r="B22" t="str">
            <v>BON SECOURS</v>
          </cell>
          <cell r="C22">
            <v>484</v>
          </cell>
          <cell r="D22">
            <v>4847</v>
          </cell>
          <cell r="F22">
            <v>499.67</v>
          </cell>
        </row>
        <row r="23">
          <cell r="A23">
            <v>210049</v>
          </cell>
          <cell r="B23" t="str">
            <v>UPPER CHESAPEAKE HEALTH</v>
          </cell>
          <cell r="C23">
            <v>831</v>
          </cell>
          <cell r="D23">
            <v>11585</v>
          </cell>
          <cell r="F23">
            <v>862.52</v>
          </cell>
        </row>
        <row r="24">
          <cell r="A24">
            <v>210051</v>
          </cell>
          <cell r="B24" t="str">
            <v>DOCTORS COMMUNITY</v>
          </cell>
          <cell r="C24">
            <v>871</v>
          </cell>
          <cell r="D24">
            <v>8933</v>
          </cell>
          <cell r="F24">
            <v>906.23</v>
          </cell>
        </row>
        <row r="25">
          <cell r="A25">
            <v>210055</v>
          </cell>
          <cell r="B25" t="str">
            <v>LAUREL REGIONAL</v>
          </cell>
          <cell r="C25">
            <v>368</v>
          </cell>
          <cell r="D25">
            <v>5853</v>
          </cell>
          <cell r="F25">
            <v>388.33</v>
          </cell>
        </row>
        <row r="26">
          <cell r="A26">
            <v>210004</v>
          </cell>
          <cell r="B26" t="str">
            <v>HOLY CROSS</v>
          </cell>
          <cell r="C26">
            <v>1448</v>
          </cell>
          <cell r="D26">
            <v>31613</v>
          </cell>
          <cell r="F26">
            <v>1544.1</v>
          </cell>
        </row>
        <row r="27">
          <cell r="A27">
            <v>210034</v>
          </cell>
          <cell r="B27" t="str">
            <v>HARBOR</v>
          </cell>
          <cell r="C27">
            <v>515</v>
          </cell>
          <cell r="D27">
            <v>8327</v>
          </cell>
          <cell r="F27">
            <v>549.41</v>
          </cell>
        </row>
        <row r="28">
          <cell r="A28">
            <v>210022</v>
          </cell>
          <cell r="B28" t="str">
            <v>SUBURBAN</v>
          </cell>
          <cell r="C28">
            <v>856</v>
          </cell>
          <cell r="D28">
            <v>10806</v>
          </cell>
          <cell r="F28">
            <v>924.61</v>
          </cell>
        </row>
        <row r="29">
          <cell r="A29">
            <v>210057</v>
          </cell>
          <cell r="B29" t="str">
            <v>SHADY GROVE</v>
          </cell>
          <cell r="C29">
            <v>1131</v>
          </cell>
          <cell r="D29">
            <v>21970</v>
          </cell>
          <cell r="F29">
            <v>1213.1</v>
          </cell>
        </row>
        <row r="30">
          <cell r="A30">
            <v>210062</v>
          </cell>
          <cell r="B30" t="str">
            <v>SOUTHERN MARYLAND</v>
          </cell>
          <cell r="C30">
            <v>932</v>
          </cell>
          <cell r="D30">
            <v>12802</v>
          </cell>
          <cell r="F30">
            <v>1007.4</v>
          </cell>
        </row>
        <row r="31">
          <cell r="A31">
            <v>210002</v>
          </cell>
          <cell r="B31" t="str">
            <v>UNIVERSITY OF MARYLAND</v>
          </cell>
          <cell r="C31">
            <v>1722</v>
          </cell>
          <cell r="D31">
            <v>22419</v>
          </cell>
          <cell r="F31">
            <v>1886.6</v>
          </cell>
        </row>
        <row r="32">
          <cell r="A32">
            <v>210024</v>
          </cell>
          <cell r="B32" t="str">
            <v>UNION MEMORIAL</v>
          </cell>
          <cell r="C32">
            <v>858</v>
          </cell>
          <cell r="D32">
            <v>10899</v>
          </cell>
          <cell r="F32">
            <v>942.98</v>
          </cell>
        </row>
        <row r="33">
          <cell r="A33">
            <v>210008</v>
          </cell>
          <cell r="B33" t="str">
            <v>MERCY</v>
          </cell>
          <cell r="C33">
            <v>798</v>
          </cell>
          <cell r="D33">
            <v>16357</v>
          </cell>
          <cell r="F33">
            <v>896.41</v>
          </cell>
        </row>
        <row r="34">
          <cell r="A34">
            <v>210010</v>
          </cell>
          <cell r="B34" t="str">
            <v>DORCHESTER</v>
          </cell>
          <cell r="C34">
            <v>173</v>
          </cell>
          <cell r="D34">
            <v>2047</v>
          </cell>
          <cell r="F34">
            <v>196.97</v>
          </cell>
        </row>
        <row r="35">
          <cell r="A35">
            <v>210060</v>
          </cell>
          <cell r="B35" t="str">
            <v>FT. WASHINGTON</v>
          </cell>
          <cell r="C35">
            <v>142</v>
          </cell>
          <cell r="D35">
            <v>1881</v>
          </cell>
          <cell r="F35">
            <v>161.23</v>
          </cell>
        </row>
        <row r="36">
          <cell r="A36">
            <v>210016</v>
          </cell>
          <cell r="B36" t="str">
            <v>WASHINGTON ADVENTIST</v>
          </cell>
          <cell r="C36">
            <v>734</v>
          </cell>
          <cell r="D36">
            <v>11718</v>
          </cell>
          <cell r="F36">
            <v>846.31</v>
          </cell>
        </row>
        <row r="37">
          <cell r="A37">
            <v>210006</v>
          </cell>
          <cell r="B37" t="str">
            <v>HARFORD</v>
          </cell>
          <cell r="C37">
            <v>315</v>
          </cell>
          <cell r="D37">
            <v>3929</v>
          </cell>
          <cell r="F37">
            <v>371.46</v>
          </cell>
        </row>
        <row r="38">
          <cell r="A38">
            <v>210037</v>
          </cell>
          <cell r="B38" t="str">
            <v>EASTON</v>
          </cell>
          <cell r="C38">
            <v>468</v>
          </cell>
          <cell r="D38">
            <v>7890</v>
          </cell>
          <cell r="F38">
            <v>551.47</v>
          </cell>
        </row>
        <row r="39">
          <cell r="A39">
            <v>210039</v>
          </cell>
          <cell r="B39" t="str">
            <v>CALVERT</v>
          </cell>
          <cell r="C39">
            <v>362</v>
          </cell>
          <cell r="D39">
            <v>6059</v>
          </cell>
          <cell r="F39">
            <v>428.03</v>
          </cell>
        </row>
        <row r="40">
          <cell r="A40">
            <v>210061</v>
          </cell>
          <cell r="B40" t="str">
            <v>ATLANTIC GENERAL</v>
          </cell>
          <cell r="C40">
            <v>225</v>
          </cell>
          <cell r="D40">
            <v>2708</v>
          </cell>
          <cell r="F40">
            <v>263.24</v>
          </cell>
        </row>
        <row r="41">
          <cell r="A41">
            <v>210063</v>
          </cell>
          <cell r="B41" t="str">
            <v>UM ST. JOSEPH</v>
          </cell>
          <cell r="C41">
            <v>814</v>
          </cell>
          <cell r="D41">
            <v>14301</v>
          </cell>
          <cell r="F41">
            <v>959.5</v>
          </cell>
        </row>
        <row r="42">
          <cell r="A42">
            <v>210044</v>
          </cell>
          <cell r="B42" t="str">
            <v>G.B.M.C.</v>
          </cell>
          <cell r="C42">
            <v>876</v>
          </cell>
          <cell r="D42">
            <v>18130</v>
          </cell>
          <cell r="F42">
            <v>1059</v>
          </cell>
        </row>
        <row r="43">
          <cell r="A43">
            <v>210038</v>
          </cell>
          <cell r="B43" t="str">
            <v>UMMC MIDTOWN</v>
          </cell>
          <cell r="C43">
            <v>426</v>
          </cell>
          <cell r="D43">
            <v>5840</v>
          </cell>
          <cell r="F43">
            <v>557.17</v>
          </cell>
        </row>
        <row r="44">
          <cell r="A44">
            <v>210003</v>
          </cell>
          <cell r="B44" t="str">
            <v>PRINCE GEORGE</v>
          </cell>
          <cell r="C44">
            <v>561</v>
          </cell>
          <cell r="D44">
            <v>11422</v>
          </cell>
          <cell r="F44">
            <v>750.67</v>
          </cell>
        </row>
        <row r="45">
          <cell r="A45">
            <v>210045</v>
          </cell>
          <cell r="B45" t="str">
            <v>MCCREADY</v>
          </cell>
          <cell r="C45">
            <v>20</v>
          </cell>
          <cell r="D45">
            <v>264</v>
          </cell>
          <cell r="F45">
            <v>29.62</v>
          </cell>
        </row>
        <row r="46">
          <cell r="A46">
            <v>210017</v>
          </cell>
          <cell r="B46" t="str">
            <v>GARRETT COUNTY</v>
          </cell>
          <cell r="C46">
            <v>71</v>
          </cell>
          <cell r="D46">
            <v>1858</v>
          </cell>
          <cell r="F46">
            <v>114.69</v>
          </cell>
        </row>
        <row r="47">
          <cell r="A47">
            <v>210058</v>
          </cell>
          <cell r="B47" t="str">
            <v>REHAB &amp; ORTHO</v>
          </cell>
          <cell r="C47">
            <v>20</v>
          </cell>
          <cell r="D47">
            <v>2751</v>
          </cell>
          <cell r="F47">
            <v>172.79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3">
      <selection activeCell="N16" sqref="N16"/>
    </sheetView>
  </sheetViews>
  <sheetFormatPr defaultColWidth="9.140625" defaultRowHeight="15"/>
  <cols>
    <col min="1" max="1" width="13.8515625" style="2" customWidth="1"/>
    <col min="2" max="2" width="26.421875" style="2" customWidth="1"/>
    <col min="3" max="4" width="9.28125" style="2" bestFit="1" customWidth="1"/>
    <col min="5" max="5" width="12.00390625" style="2" customWidth="1"/>
    <col min="6" max="6" width="9.8515625" style="2" customWidth="1"/>
    <col min="7" max="7" width="12.00390625" style="2" customWidth="1"/>
    <col min="8" max="8" width="12.7109375" style="2" customWidth="1"/>
    <col min="9" max="9" width="11.8515625" style="2" customWidth="1"/>
    <col min="10" max="11" width="9.140625" style="2" customWidth="1"/>
    <col min="12" max="12" width="26.28125" style="2" customWidth="1"/>
    <col min="13" max="16384" width="9.140625" style="2" customWidth="1"/>
  </cols>
  <sheetData>
    <row r="2" ht="17.25">
      <c r="A2" s="1" t="s">
        <v>0</v>
      </c>
    </row>
    <row r="3" ht="15.75">
      <c r="A3" s="3"/>
    </row>
    <row r="4" spans="1:12" ht="15.7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.75">
      <c r="A5" s="7" t="s">
        <v>43</v>
      </c>
      <c r="C5" s="8" t="s">
        <v>105</v>
      </c>
      <c r="D5" s="8"/>
      <c r="E5" s="8"/>
      <c r="F5" s="8"/>
      <c r="G5" s="8"/>
      <c r="H5" s="8"/>
      <c r="I5" s="8"/>
      <c r="J5" s="8"/>
      <c r="K5" s="8"/>
      <c r="L5" s="9"/>
    </row>
    <row r="6" spans="1:12" ht="21" customHeight="1">
      <c r="A6" s="7" t="s">
        <v>45</v>
      </c>
      <c r="C6" s="8" t="s">
        <v>44</v>
      </c>
      <c r="D6" s="8"/>
      <c r="E6" s="8"/>
      <c r="F6" s="8"/>
      <c r="G6" s="8"/>
      <c r="H6" s="8"/>
      <c r="I6" s="8"/>
      <c r="J6" s="8"/>
      <c r="K6" s="8"/>
      <c r="L6" s="9"/>
    </row>
    <row r="7" spans="1:12" ht="25.5" customHeight="1">
      <c r="A7" s="7" t="s">
        <v>53</v>
      </c>
      <c r="B7" s="8"/>
      <c r="C7" s="8" t="s">
        <v>106</v>
      </c>
      <c r="D7" s="8"/>
      <c r="E7" s="8" t="s">
        <v>55</v>
      </c>
      <c r="F7" s="8"/>
      <c r="G7" s="8"/>
      <c r="H7" s="8"/>
      <c r="I7" s="8"/>
      <c r="J7" s="8"/>
      <c r="K7" s="8"/>
      <c r="L7" s="9"/>
    </row>
    <row r="8" spans="1:12" ht="25.5" customHeight="1">
      <c r="A8" s="7" t="s">
        <v>47</v>
      </c>
      <c r="B8" s="8"/>
      <c r="C8" s="8" t="s">
        <v>48</v>
      </c>
      <c r="D8" s="8"/>
      <c r="E8" s="8"/>
      <c r="F8" s="8"/>
      <c r="G8" s="8"/>
      <c r="H8" s="10" t="s">
        <v>46</v>
      </c>
      <c r="J8" s="8"/>
      <c r="K8" s="8"/>
      <c r="L8" s="9"/>
    </row>
    <row r="9" spans="1:12" ht="25.5" customHeight="1">
      <c r="A9" s="7" t="s">
        <v>49</v>
      </c>
      <c r="B9" s="8"/>
      <c r="C9" s="8" t="s">
        <v>136</v>
      </c>
      <c r="D9" s="8"/>
      <c r="E9" s="8"/>
      <c r="F9" s="8"/>
      <c r="G9" s="8"/>
      <c r="H9" s="8"/>
      <c r="I9" s="8"/>
      <c r="J9" s="8"/>
      <c r="K9" s="8"/>
      <c r="L9" s="9"/>
    </row>
    <row r="10" spans="1:12" ht="25.5" customHeight="1">
      <c r="A10" s="7" t="s">
        <v>50</v>
      </c>
      <c r="B10" s="8"/>
      <c r="C10" s="8" t="s">
        <v>54</v>
      </c>
      <c r="D10" s="8"/>
      <c r="E10" s="8"/>
      <c r="F10" s="8"/>
      <c r="G10" s="8"/>
      <c r="H10" s="8"/>
      <c r="I10" s="8"/>
      <c r="J10" s="8"/>
      <c r="K10" s="8"/>
      <c r="L10" s="9"/>
    </row>
    <row r="11" spans="2:12" ht="15.75">
      <c r="B11" s="8"/>
      <c r="C11" s="11"/>
      <c r="D11" s="8"/>
      <c r="E11" s="8"/>
      <c r="F11" s="8"/>
      <c r="G11" s="8"/>
      <c r="H11" s="8"/>
      <c r="I11" s="8"/>
      <c r="J11" s="8"/>
      <c r="K11" s="8"/>
      <c r="L11" s="9"/>
    </row>
    <row r="12" spans="1:12" ht="15.75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ht="15.75">
      <c r="A13" s="12" t="s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15.75">
      <c r="A14" s="10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ht="15.75">
      <c r="A15" s="10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ht="15.75">
      <c r="A16" s="10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16" t="s">
        <v>13</v>
      </c>
      <c r="I16" s="16" t="s">
        <v>14</v>
      </c>
      <c r="J16" s="8"/>
      <c r="K16" s="8"/>
      <c r="L16" s="9"/>
    </row>
    <row r="17" spans="1:12" ht="15.75">
      <c r="A17" s="10"/>
      <c r="B17" s="17" t="s">
        <v>15</v>
      </c>
      <c r="C17" s="17">
        <v>757</v>
      </c>
      <c r="D17" s="17">
        <v>2</v>
      </c>
      <c r="E17" s="18">
        <v>40517</v>
      </c>
      <c r="F17" s="17">
        <v>210002</v>
      </c>
      <c r="G17" s="19" t="s">
        <v>16</v>
      </c>
      <c r="H17" s="17">
        <v>757</v>
      </c>
      <c r="I17" s="17">
        <v>2</v>
      </c>
      <c r="J17" s="8"/>
      <c r="K17" s="8"/>
      <c r="L17" s="9"/>
    </row>
    <row r="18" spans="1:12" ht="15.75">
      <c r="A18" s="10"/>
      <c r="B18" s="17" t="s">
        <v>15</v>
      </c>
      <c r="C18" s="17">
        <v>140</v>
      </c>
      <c r="D18" s="17">
        <v>4</v>
      </c>
      <c r="E18" s="18">
        <v>40525</v>
      </c>
      <c r="F18" s="17">
        <v>210002</v>
      </c>
      <c r="G18" s="20" t="s">
        <v>17</v>
      </c>
      <c r="H18" s="21">
        <v>757</v>
      </c>
      <c r="I18" s="21">
        <v>2</v>
      </c>
      <c r="J18" s="8"/>
      <c r="K18" s="8"/>
      <c r="L18" s="9"/>
    </row>
    <row r="19" spans="1:12" ht="15.75">
      <c r="A19" s="10"/>
      <c r="B19" s="13"/>
      <c r="C19" s="13"/>
      <c r="D19" s="13"/>
      <c r="E19" s="22"/>
      <c r="F19" s="13"/>
      <c r="G19" s="23"/>
      <c r="H19" s="24"/>
      <c r="I19" s="24"/>
      <c r="J19" s="8"/>
      <c r="K19" s="8"/>
      <c r="L19" s="9"/>
    </row>
    <row r="20" spans="1:12" ht="30.75" customHeight="1">
      <c r="A20" s="146" t="s">
        <v>18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</row>
    <row r="21" spans="1:12" ht="15.75">
      <c r="A21" s="10"/>
      <c r="B21" s="13"/>
      <c r="C21" s="13"/>
      <c r="D21" s="13"/>
      <c r="E21" s="22"/>
      <c r="F21" s="13"/>
      <c r="G21" s="23"/>
      <c r="H21" s="24"/>
      <c r="I21" s="24"/>
      <c r="J21" s="8"/>
      <c r="K21" s="8"/>
      <c r="L21" s="9"/>
    </row>
    <row r="22" spans="1:12" ht="15.7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15.75">
      <c r="A23" s="1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1:12" ht="15.75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ht="15.75">
      <c r="A25" s="12" t="s">
        <v>52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1:12" ht="15.75">
      <c r="A26" s="10" t="s">
        <v>20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1:12" ht="15.75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</row>
    <row r="28" spans="1:12" ht="15.75">
      <c r="A28" s="25" t="s">
        <v>51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 ht="15.75">
      <c r="A29" s="26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15.75">
      <c r="A30" s="10" t="s">
        <v>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ht="15.75">
      <c r="A31" s="10" t="s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ht="15.75">
      <c r="A32" s="10" t="s">
        <v>24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ht="15.75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1">
    <mergeCell ref="A20:L20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4" sqref="K24"/>
    </sheetView>
  </sheetViews>
  <sheetFormatPr defaultColWidth="9.140625" defaultRowHeight="15"/>
  <cols>
    <col min="1" max="1" width="12.140625" style="27" customWidth="1"/>
    <col min="2" max="2" width="35.421875" style="27" customWidth="1"/>
    <col min="3" max="3" width="16.8515625" style="32" customWidth="1"/>
    <col min="4" max="5" width="16.8515625" style="31" customWidth="1"/>
    <col min="6" max="8" width="16.8515625" style="32" customWidth="1"/>
    <col min="9" max="16384" width="9.140625" style="27" customWidth="1"/>
  </cols>
  <sheetData>
    <row r="1" spans="1:8" ht="30" customHeight="1">
      <c r="A1" s="151" t="s">
        <v>148</v>
      </c>
      <c r="B1" s="151"/>
      <c r="C1" s="151"/>
      <c r="D1" s="151"/>
      <c r="E1" s="151"/>
      <c r="F1" s="151"/>
      <c r="G1" s="151"/>
      <c r="H1" s="151"/>
    </row>
    <row r="2" ht="15" customHeight="1" thickBot="1"/>
    <row r="3" spans="1:8" ht="18.75" customHeight="1">
      <c r="A3" s="152" t="s">
        <v>31</v>
      </c>
      <c r="B3" s="155" t="s">
        <v>30</v>
      </c>
      <c r="C3" s="158" t="s">
        <v>107</v>
      </c>
      <c r="D3" s="159"/>
      <c r="E3" s="159"/>
      <c r="F3" s="159"/>
      <c r="G3" s="159"/>
      <c r="H3" s="159"/>
    </row>
    <row r="4" spans="1:8" ht="63" customHeight="1" thickBot="1">
      <c r="A4" s="153"/>
      <c r="B4" s="156"/>
      <c r="C4" s="55" t="s">
        <v>32</v>
      </c>
      <c r="D4" s="56" t="s">
        <v>33</v>
      </c>
      <c r="E4" s="55" t="s">
        <v>34</v>
      </c>
      <c r="F4" s="57" t="s">
        <v>37</v>
      </c>
      <c r="G4" s="58" t="s">
        <v>35</v>
      </c>
      <c r="H4" s="52" t="s">
        <v>36</v>
      </c>
    </row>
    <row r="5" spans="1:8" ht="20.25" customHeight="1" thickBot="1">
      <c r="A5" s="154"/>
      <c r="B5" s="157"/>
      <c r="C5" s="59" t="s">
        <v>29</v>
      </c>
      <c r="D5" s="60" t="s">
        <v>28</v>
      </c>
      <c r="E5" s="61" t="s">
        <v>125</v>
      </c>
      <c r="F5" s="62" t="s">
        <v>128</v>
      </c>
      <c r="G5" s="83" t="s">
        <v>129</v>
      </c>
      <c r="H5" s="82" t="s">
        <v>130</v>
      </c>
    </row>
    <row r="6" spans="1:8" ht="15.75" customHeight="1">
      <c r="A6" s="63">
        <f>'[1]SUMMARY CARE DATA CY13'!A2</f>
        <v>210027</v>
      </c>
      <c r="B6" s="64" t="str">
        <f>'[1]SUMMARY CARE DATA CY13'!B2</f>
        <v>WESTERN MARYLAND HEALTH SYSTEM</v>
      </c>
      <c r="C6" s="70">
        <f>'[1]SUMMARY CARE DATA CY13'!D2</f>
        <v>11529</v>
      </c>
      <c r="D6" s="71">
        <f>'[1]SUMMARY CARE DATA CY13'!F2</f>
        <v>856.78</v>
      </c>
      <c r="E6" s="72">
        <f>'[1]SUMMARY CARE DATA CY13'!C2</f>
        <v>1088</v>
      </c>
      <c r="F6" s="73">
        <f>E6/C6</f>
        <v>0.094370717321537</v>
      </c>
      <c r="G6" s="74">
        <f>E6/D6</f>
        <v>1.2698709120194216</v>
      </c>
      <c r="H6" s="69">
        <f>G6*$F$52</f>
        <v>0.093463810638882</v>
      </c>
    </row>
    <row r="7" spans="1:8" ht="15.75" customHeight="1">
      <c r="A7" s="33">
        <f>'[1]SUMMARY CARE DATA CY13'!A3</f>
        <v>210040</v>
      </c>
      <c r="B7" s="34" t="str">
        <f>'[1]SUMMARY CARE DATA CY13'!B3</f>
        <v>NORTHWEST</v>
      </c>
      <c r="C7" s="75">
        <f>'[1]SUMMARY CARE DATA CY13'!D3</f>
        <v>11224</v>
      </c>
      <c r="D7" s="68">
        <f>'[1]SUMMARY CARE DATA CY13'!F3</f>
        <v>1111.8</v>
      </c>
      <c r="E7" s="54">
        <f>'[1]SUMMARY CARE DATA CY13'!C3</f>
        <v>1377</v>
      </c>
      <c r="F7" s="53">
        <f aca="true" t="shared" si="0" ref="F7:F51">E7/C7</f>
        <v>0.12268353528153955</v>
      </c>
      <c r="G7" s="76">
        <f aca="true" t="shared" si="1" ref="G7:G51">E7/D7</f>
        <v>1.2385321100917432</v>
      </c>
      <c r="H7" s="69">
        <f>G7*$F$52</f>
        <v>0.09115724245049817</v>
      </c>
    </row>
    <row r="8" spans="1:8" ht="15.75" customHeight="1">
      <c r="A8" s="33">
        <f>'[1]SUMMARY CARE DATA CY13'!A4</f>
        <v>210030</v>
      </c>
      <c r="B8" s="34" t="str">
        <f>'[1]SUMMARY CARE DATA CY13'!B4</f>
        <v>CHESTERTOWN</v>
      </c>
      <c r="C8" s="75">
        <f>'[1]SUMMARY CARE DATA CY13'!D4</f>
        <v>1674</v>
      </c>
      <c r="D8" s="68">
        <f>'[1]SUMMARY CARE DATA CY13'!F4</f>
        <v>172.56</v>
      </c>
      <c r="E8" s="54">
        <f>'[1]SUMMARY CARE DATA CY13'!C4</f>
        <v>204</v>
      </c>
      <c r="F8" s="53">
        <f t="shared" si="0"/>
        <v>0.12186379928315412</v>
      </c>
      <c r="G8" s="76">
        <f t="shared" si="1"/>
        <v>1.1821974965229485</v>
      </c>
      <c r="H8" s="69">
        <f aca="true" t="shared" si="2" ref="H8:H52">G8*$F$52</f>
        <v>0.08701095670981975</v>
      </c>
    </row>
    <row r="9" spans="1:8" ht="15.75" customHeight="1">
      <c r="A9" s="33">
        <f>'[1]SUMMARY CARE DATA CY13'!A5</f>
        <v>210009</v>
      </c>
      <c r="B9" s="34" t="str">
        <f>'[1]SUMMARY CARE DATA CY13'!B5</f>
        <v>JOHNS HOPKINS</v>
      </c>
      <c r="C9" s="75">
        <f>'[1]SUMMARY CARE DATA CY13'!D5</f>
        <v>37234</v>
      </c>
      <c r="D9" s="68">
        <f>'[1]SUMMARY CARE DATA CY13'!F5</f>
        <v>3227.1</v>
      </c>
      <c r="E9" s="54">
        <f>'[1]SUMMARY CARE DATA CY13'!C5</f>
        <v>3641</v>
      </c>
      <c r="F9" s="53">
        <f t="shared" si="0"/>
        <v>0.09778696889939303</v>
      </c>
      <c r="G9" s="76">
        <f t="shared" si="1"/>
        <v>1.1282575687149454</v>
      </c>
      <c r="H9" s="69">
        <f t="shared" si="2"/>
        <v>0.08304092231435116</v>
      </c>
    </row>
    <row r="10" spans="1:8" ht="15.75" customHeight="1">
      <c r="A10" s="33">
        <f>'[1]SUMMARY CARE DATA CY13'!A6</f>
        <v>210001</v>
      </c>
      <c r="B10" s="34" t="str">
        <f>'[1]SUMMARY CARE DATA CY13'!B6</f>
        <v>MERITUS</v>
      </c>
      <c r="C10" s="75">
        <f>'[1]SUMMARY CARE DATA CY13'!D6</f>
        <v>15780</v>
      </c>
      <c r="D10" s="68">
        <f>'[1]SUMMARY CARE DATA CY13'!F6</f>
        <v>1121.6</v>
      </c>
      <c r="E10" s="54">
        <f>'[1]SUMMARY CARE DATA CY13'!C6</f>
        <v>1252</v>
      </c>
      <c r="F10" s="53">
        <f t="shared" si="0"/>
        <v>0.07934093789607098</v>
      </c>
      <c r="G10" s="76">
        <f t="shared" si="1"/>
        <v>1.1162624821683311</v>
      </c>
      <c r="H10" s="69">
        <f t="shared" si="2"/>
        <v>0.08215807155607455</v>
      </c>
    </row>
    <row r="11" spans="1:8" ht="15.75" customHeight="1">
      <c r="A11" s="33">
        <f>'[1]SUMMARY CARE DATA CY13'!A7</f>
        <v>210029</v>
      </c>
      <c r="B11" s="34" t="str">
        <f>'[1]SUMMARY CARE DATA CY13'!B7</f>
        <v>HOPKINS BAYVIEW MED CTR</v>
      </c>
      <c r="C11" s="75">
        <f>'[1]SUMMARY CARE DATA CY13'!D7</f>
        <v>17627</v>
      </c>
      <c r="D11" s="68">
        <f>'[1]SUMMARY CARE DATA CY13'!F7</f>
        <v>1355.5</v>
      </c>
      <c r="E11" s="54">
        <f>'[1]SUMMARY CARE DATA CY13'!C7</f>
        <v>1521</v>
      </c>
      <c r="F11" s="53">
        <f t="shared" si="0"/>
        <v>0.08628808078515914</v>
      </c>
      <c r="G11" s="76">
        <f t="shared" si="1"/>
        <v>1.1220951678347473</v>
      </c>
      <c r="H11" s="69">
        <f t="shared" si="2"/>
        <v>0.08258736324508184</v>
      </c>
    </row>
    <row r="12" spans="1:8" ht="15.75" customHeight="1">
      <c r="A12" s="33">
        <f>'[1]SUMMARY CARE DATA CY13'!A8</f>
        <v>210043</v>
      </c>
      <c r="B12" s="34" t="str">
        <f>'[1]SUMMARY CARE DATA CY13'!B8</f>
        <v>BALTIMORE WASHINGTON MEDICAL CENTER</v>
      </c>
      <c r="C12" s="75">
        <f>'[1]SUMMARY CARE DATA CY13'!D8</f>
        <v>15782</v>
      </c>
      <c r="D12" s="68">
        <f>'[1]SUMMARY CARE DATA CY13'!F8</f>
        <v>1400</v>
      </c>
      <c r="E12" s="54">
        <f>'[1]SUMMARY CARE DATA CY13'!C8</f>
        <v>1570</v>
      </c>
      <c r="F12" s="53">
        <f t="shared" si="0"/>
        <v>0.09948042073248003</v>
      </c>
      <c r="G12" s="76">
        <f t="shared" si="1"/>
        <v>1.1214285714285714</v>
      </c>
      <c r="H12" s="69">
        <f t="shared" si="2"/>
        <v>0.08253830106113094</v>
      </c>
    </row>
    <row r="13" spans="1:8" ht="15.75" customHeight="1">
      <c r="A13" s="33">
        <f>'[1]SUMMARY CARE DATA CY13'!A9</f>
        <v>210028</v>
      </c>
      <c r="B13" s="34" t="str">
        <f>'[1]SUMMARY CARE DATA CY13'!B9</f>
        <v>ST. MARY</v>
      </c>
      <c r="C13" s="75">
        <f>'[1]SUMMARY CARE DATA CY13'!D9</f>
        <v>6614</v>
      </c>
      <c r="D13" s="68">
        <f>'[1]SUMMARY CARE DATA CY13'!F9</f>
        <v>430.07</v>
      </c>
      <c r="E13" s="54">
        <f>'[1]SUMMARY CARE DATA CY13'!C9</f>
        <v>476</v>
      </c>
      <c r="F13" s="53">
        <f t="shared" si="0"/>
        <v>0.0719685515573027</v>
      </c>
      <c r="G13" s="76">
        <f>E13/D13</f>
        <v>1.106796568000558</v>
      </c>
      <c r="H13" s="69">
        <f t="shared" si="2"/>
        <v>0.0814613704969931</v>
      </c>
    </row>
    <row r="14" spans="1:8" ht="15.75" customHeight="1">
      <c r="A14" s="33">
        <f>'[1]SUMMARY CARE DATA CY13'!A10</f>
        <v>210023</v>
      </c>
      <c r="B14" s="34" t="str">
        <f>'[1]SUMMARY CARE DATA CY13'!B10</f>
        <v>ANNE ARUNDEL</v>
      </c>
      <c r="C14" s="75">
        <f>'[1]SUMMARY CARE DATA CY13'!D10</f>
        <v>26652</v>
      </c>
      <c r="D14" s="68">
        <f>'[1]SUMMARY CARE DATA CY13'!F10</f>
        <v>1462.1</v>
      </c>
      <c r="E14" s="54">
        <f>'[1]SUMMARY CARE DATA CY13'!C10</f>
        <v>1578</v>
      </c>
      <c r="F14" s="53">
        <f t="shared" si="0"/>
        <v>0.05920756416028816</v>
      </c>
      <c r="G14" s="76">
        <f t="shared" si="1"/>
        <v>1.0792695438068531</v>
      </c>
      <c r="H14" s="69">
        <f t="shared" si="2"/>
        <v>0.07943535308660847</v>
      </c>
    </row>
    <row r="15" spans="1:8" ht="15.75" customHeight="1">
      <c r="A15" s="33">
        <f>'[1]SUMMARY CARE DATA CY13'!A11</f>
        <v>210012</v>
      </c>
      <c r="B15" s="34" t="str">
        <f>'[1]SUMMARY CARE DATA CY13'!B11</f>
        <v>SINAI</v>
      </c>
      <c r="C15" s="75">
        <f>'[1]SUMMARY CARE DATA CY13'!D11</f>
        <v>22764</v>
      </c>
      <c r="D15" s="68">
        <f>'[1]SUMMARY CARE DATA CY13'!F11</f>
        <v>1787.6</v>
      </c>
      <c r="E15" s="54">
        <f>'[1]SUMMARY CARE DATA CY13'!C11</f>
        <v>1919</v>
      </c>
      <c r="F15" s="53">
        <f t="shared" si="0"/>
        <v>0.08429977156914427</v>
      </c>
      <c r="G15" s="76">
        <f t="shared" si="1"/>
        <v>1.0735063772656075</v>
      </c>
      <c r="H15" s="69">
        <f t="shared" si="2"/>
        <v>0.07901117807701262</v>
      </c>
    </row>
    <row r="16" spans="1:8" ht="15.75" customHeight="1">
      <c r="A16" s="33">
        <f>'[1]SUMMARY CARE DATA CY13'!A12</f>
        <v>210015</v>
      </c>
      <c r="B16" s="34" t="str">
        <f>'[1]SUMMARY CARE DATA CY13'!B12</f>
        <v>FRANKLIN SQUARE</v>
      </c>
      <c r="C16" s="75">
        <f>'[1]SUMMARY CARE DATA CY13'!D12</f>
        <v>20473</v>
      </c>
      <c r="D16" s="68">
        <f>'[1]SUMMARY CARE DATA CY13'!F12</f>
        <v>1497.9</v>
      </c>
      <c r="E16" s="54">
        <f>'[1]SUMMARY CARE DATA CY13'!C12</f>
        <v>1601</v>
      </c>
      <c r="F16" s="53">
        <f t="shared" si="0"/>
        <v>0.07820055683094808</v>
      </c>
      <c r="G16" s="76">
        <f t="shared" si="1"/>
        <v>1.068829694906202</v>
      </c>
      <c r="H16" s="69">
        <f t="shared" si="2"/>
        <v>0.07866696942531387</v>
      </c>
    </row>
    <row r="17" spans="1:8" ht="15.75" customHeight="1">
      <c r="A17" s="33">
        <f>'[1]SUMMARY CARE DATA CY13'!A13</f>
        <v>210019</v>
      </c>
      <c r="B17" s="34" t="str">
        <f>'[1]SUMMARY CARE DATA CY13'!B13</f>
        <v>PENINSULA REGIONAL</v>
      </c>
      <c r="C17" s="75">
        <f>'[1]SUMMARY CARE DATA CY13'!D13</f>
        <v>17152</v>
      </c>
      <c r="D17" s="68">
        <f>'[1]SUMMARY CARE DATA CY13'!F13</f>
        <v>1319</v>
      </c>
      <c r="E17" s="54">
        <f>'[1]SUMMARY CARE DATA CY13'!C13</f>
        <v>1408</v>
      </c>
      <c r="F17" s="53">
        <f t="shared" si="0"/>
        <v>0.08208955223880597</v>
      </c>
      <c r="G17" s="76">
        <f t="shared" si="1"/>
        <v>1.067475360121304</v>
      </c>
      <c r="H17" s="69">
        <f t="shared" si="2"/>
        <v>0.07856728898639741</v>
      </c>
    </row>
    <row r="18" spans="1:8" ht="15.75" customHeight="1">
      <c r="A18" s="33">
        <f>'[1]SUMMARY CARE DATA CY13'!A14</f>
        <v>210056</v>
      </c>
      <c r="B18" s="34" t="str">
        <f>'[1]SUMMARY CARE DATA CY13'!B14</f>
        <v>GOOD SAMARITAN</v>
      </c>
      <c r="C18" s="75">
        <f>'[1]SUMMARY CARE DATA CY13'!D14</f>
        <v>10307</v>
      </c>
      <c r="D18" s="68">
        <f>'[1]SUMMARY CARE DATA CY13'!F14</f>
        <v>1015.9</v>
      </c>
      <c r="E18" s="54">
        <f>'[1]SUMMARY CARE DATA CY13'!C14</f>
        <v>1084</v>
      </c>
      <c r="F18" s="53">
        <f t="shared" si="0"/>
        <v>0.10517124284466867</v>
      </c>
      <c r="G18" s="76">
        <f t="shared" si="1"/>
        <v>1.0670341569052073</v>
      </c>
      <c r="H18" s="69">
        <f t="shared" si="2"/>
        <v>0.07853481597402093</v>
      </c>
    </row>
    <row r="19" spans="1:8" ht="15.75" customHeight="1">
      <c r="A19" s="33">
        <f>'[1]SUMMARY CARE DATA CY13'!A15</f>
        <v>210032</v>
      </c>
      <c r="B19" s="34" t="str">
        <f>'[1]SUMMARY CARE DATA CY13'!B15</f>
        <v>UNION HOSPITAL  OF CECIL COUNT</v>
      </c>
      <c r="C19" s="75">
        <f>'[1]SUMMARY CARE DATA CY13'!D15</f>
        <v>4959</v>
      </c>
      <c r="D19" s="68">
        <f>'[1]SUMMARY CARE DATA CY13'!F15</f>
        <v>387.67</v>
      </c>
      <c r="E19" s="54">
        <f>'[1]SUMMARY CARE DATA CY13'!C15</f>
        <v>412</v>
      </c>
      <c r="F19" s="53">
        <f t="shared" si="0"/>
        <v>0.08308126638435169</v>
      </c>
      <c r="G19" s="76">
        <f t="shared" si="1"/>
        <v>1.0627595635463152</v>
      </c>
      <c r="H19" s="69">
        <f t="shared" si="2"/>
        <v>0.07822020148803481</v>
      </c>
    </row>
    <row r="20" spans="1:8" ht="15.75" customHeight="1">
      <c r="A20" s="33">
        <f>'[1]SUMMARY CARE DATA CY13'!A16</f>
        <v>210033</v>
      </c>
      <c r="B20" s="34" t="str">
        <f>'[1]SUMMARY CARE DATA CY13'!B16</f>
        <v>CARROLL COUNTY</v>
      </c>
      <c r="C20" s="75">
        <f>'[1]SUMMARY CARE DATA CY13'!D16</f>
        <v>9842</v>
      </c>
      <c r="D20" s="68">
        <f>'[1]SUMMARY CARE DATA CY13'!F16</f>
        <v>736.28</v>
      </c>
      <c r="E20" s="54">
        <f>'[1]SUMMARY CARE DATA CY13'!C16</f>
        <v>779</v>
      </c>
      <c r="F20" s="53">
        <f t="shared" si="0"/>
        <v>0.07915057915057915</v>
      </c>
      <c r="G20" s="76">
        <f t="shared" si="1"/>
        <v>1.0580214049003096</v>
      </c>
      <c r="H20" s="69">
        <f t="shared" si="2"/>
        <v>0.07787146811814998</v>
      </c>
    </row>
    <row r="21" spans="1:8" ht="15.75" customHeight="1">
      <c r="A21" s="33">
        <f>'[1]SUMMARY CARE DATA CY13'!A17</f>
        <v>210005</v>
      </c>
      <c r="B21" s="34" t="str">
        <f>'[1]SUMMARY CARE DATA CY13'!B17</f>
        <v>FREDERICK MEMORIAL</v>
      </c>
      <c r="C21" s="75">
        <f>'[1]SUMMARY CARE DATA CY13'!D17</f>
        <v>16815</v>
      </c>
      <c r="D21" s="68">
        <f>'[1]SUMMARY CARE DATA CY13'!F17</f>
        <v>1213.2</v>
      </c>
      <c r="E21" s="54">
        <f>'[1]SUMMARY CARE DATA CY13'!C17</f>
        <v>1255</v>
      </c>
      <c r="F21" s="53">
        <f t="shared" si="0"/>
        <v>0.07463574189711566</v>
      </c>
      <c r="G21" s="76">
        <f t="shared" si="1"/>
        <v>1.0344543356412792</v>
      </c>
      <c r="H21" s="69">
        <f t="shared" si="2"/>
        <v>0.07613690748077258</v>
      </c>
    </row>
    <row r="22" spans="1:8" ht="15.75" customHeight="1">
      <c r="A22" s="33">
        <f>'[1]SUMMARY CARE DATA CY13'!A18</f>
        <v>210048</v>
      </c>
      <c r="B22" s="34" t="str">
        <f>'[1]SUMMARY CARE DATA CY13'!B18</f>
        <v>HOWARD COUNTY</v>
      </c>
      <c r="C22" s="75">
        <f>'[1]SUMMARY CARE DATA CY13'!D18</f>
        <v>16855</v>
      </c>
      <c r="D22" s="68">
        <f>'[1]SUMMARY CARE DATA CY13'!F18</f>
        <v>1021.4</v>
      </c>
      <c r="E22" s="54">
        <f>'[1]SUMMARY CARE DATA CY13'!C18</f>
        <v>1051</v>
      </c>
      <c r="F22" s="53">
        <f t="shared" si="0"/>
        <v>0.06235538415900326</v>
      </c>
      <c r="G22" s="76">
        <f t="shared" si="1"/>
        <v>1.0289798316036813</v>
      </c>
      <c r="H22" s="69">
        <f t="shared" si="2"/>
        <v>0.07573397832957393</v>
      </c>
    </row>
    <row r="23" spans="1:8" ht="15.75" customHeight="1">
      <c r="A23" s="33">
        <f>'[1]SUMMARY CARE DATA CY13'!A19</f>
        <v>210011</v>
      </c>
      <c r="B23" s="34" t="str">
        <f>'[1]SUMMARY CARE DATA CY13'!B19</f>
        <v>ST. AGNES</v>
      </c>
      <c r="C23" s="75">
        <f>'[1]SUMMARY CARE DATA CY13'!D19</f>
        <v>16388</v>
      </c>
      <c r="D23" s="68">
        <f>'[1]SUMMARY CARE DATA CY13'!F19</f>
        <v>1249.4</v>
      </c>
      <c r="E23" s="54">
        <f>'[1]SUMMARY CARE DATA CY13'!C19</f>
        <v>1233</v>
      </c>
      <c r="F23" s="53">
        <f t="shared" si="0"/>
        <v>0.075237979009031</v>
      </c>
      <c r="G23" s="76">
        <f t="shared" si="1"/>
        <v>0.9868736993757002</v>
      </c>
      <c r="H23" s="69">
        <f t="shared" si="2"/>
        <v>0.07263492351066052</v>
      </c>
    </row>
    <row r="24" spans="1:8" ht="15.75" customHeight="1">
      <c r="A24" s="33">
        <f>'[1]SUMMARY CARE DATA CY13'!A20</f>
        <v>210018</v>
      </c>
      <c r="B24" s="34" t="str">
        <f>'[1]SUMMARY CARE DATA CY13'!B20</f>
        <v>MONTGOMERY GENERAL</v>
      </c>
      <c r="C24" s="75">
        <f>'[1]SUMMARY CARE DATA CY13'!D20</f>
        <v>7547</v>
      </c>
      <c r="D24" s="68">
        <f>'[1]SUMMARY CARE DATA CY13'!F20</f>
        <v>580.03</v>
      </c>
      <c r="E24" s="54">
        <f>'[1]SUMMARY CARE DATA CY13'!C20</f>
        <v>572</v>
      </c>
      <c r="F24" s="53">
        <f t="shared" si="0"/>
        <v>0.07579170531336955</v>
      </c>
      <c r="G24" s="76">
        <f t="shared" si="1"/>
        <v>0.9861558884885265</v>
      </c>
      <c r="H24" s="69">
        <f t="shared" si="2"/>
        <v>0.07258209188801422</v>
      </c>
    </row>
    <row r="25" spans="1:8" ht="15.75" customHeight="1">
      <c r="A25" s="33">
        <f>'[1]SUMMARY CARE DATA CY13'!A21</f>
        <v>210035</v>
      </c>
      <c r="B25" s="34" t="str">
        <f>'[1]SUMMARY CARE DATA CY13'!B21</f>
        <v>CHARLES REGIONAL</v>
      </c>
      <c r="C25" s="75">
        <f>'[1]SUMMARY CARE DATA CY13'!D21</f>
        <v>7087</v>
      </c>
      <c r="D25" s="68">
        <f>'[1]SUMMARY CARE DATA CY13'!F21</f>
        <v>562.52</v>
      </c>
      <c r="E25" s="54">
        <f>'[1]SUMMARY CARE DATA CY13'!C21</f>
        <v>550</v>
      </c>
      <c r="F25" s="53">
        <f t="shared" si="0"/>
        <v>0.07760688584732608</v>
      </c>
      <c r="G25" s="76">
        <f t="shared" si="1"/>
        <v>0.9777430135817393</v>
      </c>
      <c r="H25" s="69">
        <f t="shared" si="2"/>
        <v>0.07196289560611328</v>
      </c>
    </row>
    <row r="26" spans="1:8" ht="15.75" customHeight="1">
      <c r="A26" s="33">
        <f>'[1]SUMMARY CARE DATA CY13'!A22</f>
        <v>210013</v>
      </c>
      <c r="B26" s="34" t="str">
        <f>'[1]SUMMARY CARE DATA CY13'!B22</f>
        <v>BON SECOURS</v>
      </c>
      <c r="C26" s="75">
        <f>'[1]SUMMARY CARE DATA CY13'!D22</f>
        <v>4847</v>
      </c>
      <c r="D26" s="68">
        <f>'[1]SUMMARY CARE DATA CY13'!F22</f>
        <v>499.67</v>
      </c>
      <c r="E26" s="54">
        <f>'[1]SUMMARY CARE DATA CY13'!C22</f>
        <v>484</v>
      </c>
      <c r="F26" s="53">
        <f t="shared" si="0"/>
        <v>0.0998555807716113</v>
      </c>
      <c r="G26" s="76">
        <f t="shared" si="1"/>
        <v>0.9686393019392799</v>
      </c>
      <c r="H26" s="69">
        <f t="shared" si="2"/>
        <v>0.0712928530269753</v>
      </c>
    </row>
    <row r="27" spans="1:8" ht="15.75" customHeight="1">
      <c r="A27" s="33">
        <f>'[1]SUMMARY CARE DATA CY13'!A23</f>
        <v>210049</v>
      </c>
      <c r="B27" s="34" t="str">
        <f>'[1]SUMMARY CARE DATA CY13'!B23</f>
        <v>UPPER CHESAPEAKE HEALTH</v>
      </c>
      <c r="C27" s="75">
        <f>'[1]SUMMARY CARE DATA CY13'!D23</f>
        <v>11585</v>
      </c>
      <c r="D27" s="68">
        <f>'[1]SUMMARY CARE DATA CY13'!F23</f>
        <v>862.52</v>
      </c>
      <c r="E27" s="54">
        <f>'[1]SUMMARY CARE DATA CY13'!C23</f>
        <v>831</v>
      </c>
      <c r="F27" s="53">
        <f t="shared" si="0"/>
        <v>0.0717306862321968</v>
      </c>
      <c r="G27" s="76">
        <f t="shared" si="1"/>
        <v>0.9634559198627278</v>
      </c>
      <c r="H27" s="69">
        <f t="shared" si="2"/>
        <v>0.07091135075277845</v>
      </c>
    </row>
    <row r="28" spans="1:8" ht="15.75" customHeight="1">
      <c r="A28" s="33">
        <f>'[1]SUMMARY CARE DATA CY13'!A24</f>
        <v>210051</v>
      </c>
      <c r="B28" s="34" t="str">
        <f>'[1]SUMMARY CARE DATA CY13'!B24</f>
        <v>DOCTORS COMMUNITY</v>
      </c>
      <c r="C28" s="75">
        <f>'[1]SUMMARY CARE DATA CY13'!D24</f>
        <v>8933</v>
      </c>
      <c r="D28" s="68">
        <f>'[1]SUMMARY CARE DATA CY13'!F24</f>
        <v>906.23</v>
      </c>
      <c r="E28" s="54">
        <f>'[1]SUMMARY CARE DATA CY13'!C24</f>
        <v>871</v>
      </c>
      <c r="F28" s="53">
        <f t="shared" si="0"/>
        <v>0.09750363819545506</v>
      </c>
      <c r="G28" s="76">
        <f t="shared" si="1"/>
        <v>0.961124659302826</v>
      </c>
      <c r="H28" s="69">
        <f t="shared" si="2"/>
        <v>0.07073976756785923</v>
      </c>
    </row>
    <row r="29" spans="1:8" ht="15.75" customHeight="1">
      <c r="A29" s="33">
        <f>'[1]SUMMARY CARE DATA CY13'!A25</f>
        <v>210055</v>
      </c>
      <c r="B29" s="34" t="str">
        <f>'[1]SUMMARY CARE DATA CY13'!B25</f>
        <v>LAUREL REGIONAL</v>
      </c>
      <c r="C29" s="75">
        <f>'[1]SUMMARY CARE DATA CY13'!D25</f>
        <v>5853</v>
      </c>
      <c r="D29" s="68">
        <f>'[1]SUMMARY CARE DATA CY13'!F25</f>
        <v>388.33</v>
      </c>
      <c r="E29" s="54">
        <f>'[1]SUMMARY CARE DATA CY13'!C25</f>
        <v>368</v>
      </c>
      <c r="F29" s="53">
        <f t="shared" si="0"/>
        <v>0.06287373996241244</v>
      </c>
      <c r="G29" s="76">
        <f t="shared" si="1"/>
        <v>0.9476476192928696</v>
      </c>
      <c r="H29" s="69">
        <f t="shared" si="2"/>
        <v>0.06974784350412894</v>
      </c>
    </row>
    <row r="30" spans="1:8" ht="15.75" customHeight="1">
      <c r="A30" s="33">
        <f>'[1]SUMMARY CARE DATA CY13'!A26</f>
        <v>210004</v>
      </c>
      <c r="B30" s="34" t="str">
        <f>'[1]SUMMARY CARE DATA CY13'!B26</f>
        <v>HOLY CROSS</v>
      </c>
      <c r="C30" s="75">
        <f>'[1]SUMMARY CARE DATA CY13'!D26</f>
        <v>31613</v>
      </c>
      <c r="D30" s="68">
        <f>'[1]SUMMARY CARE DATA CY13'!F26</f>
        <v>1544.1</v>
      </c>
      <c r="E30" s="54">
        <f>'[1]SUMMARY CARE DATA CY13'!C26</f>
        <v>1448</v>
      </c>
      <c r="F30" s="53">
        <f t="shared" si="0"/>
        <v>0.045803941416505865</v>
      </c>
      <c r="G30" s="76">
        <f t="shared" si="1"/>
        <v>0.9377630982449324</v>
      </c>
      <c r="H30" s="69">
        <f t="shared" si="2"/>
        <v>0.069020332546333</v>
      </c>
    </row>
    <row r="31" spans="1:8" ht="15.75" customHeight="1">
      <c r="A31" s="33">
        <f>'[1]SUMMARY CARE DATA CY13'!A27</f>
        <v>210034</v>
      </c>
      <c r="B31" s="34" t="str">
        <f>'[1]SUMMARY CARE DATA CY13'!B27</f>
        <v>HARBOR</v>
      </c>
      <c r="C31" s="75">
        <f>'[1]SUMMARY CARE DATA CY13'!D27</f>
        <v>8327</v>
      </c>
      <c r="D31" s="68">
        <f>'[1]SUMMARY CARE DATA CY13'!F27</f>
        <v>549.41</v>
      </c>
      <c r="E31" s="54">
        <f>'[1]SUMMARY CARE DATA CY13'!C27</f>
        <v>515</v>
      </c>
      <c r="F31" s="53">
        <f t="shared" si="0"/>
        <v>0.06184700372282935</v>
      </c>
      <c r="G31" s="76">
        <f t="shared" si="1"/>
        <v>0.937369177845325</v>
      </c>
      <c r="H31" s="69">
        <f t="shared" si="2"/>
        <v>0.06899133959808353</v>
      </c>
    </row>
    <row r="32" spans="1:8" ht="15.75" customHeight="1">
      <c r="A32" s="33">
        <f>'[1]SUMMARY CARE DATA CY13'!A28</f>
        <v>210022</v>
      </c>
      <c r="B32" s="34" t="str">
        <f>'[1]SUMMARY CARE DATA CY13'!B28</f>
        <v>SUBURBAN</v>
      </c>
      <c r="C32" s="75">
        <f>'[1]SUMMARY CARE DATA CY13'!D28</f>
        <v>10806</v>
      </c>
      <c r="D32" s="68">
        <f>'[1]SUMMARY CARE DATA CY13'!F28</f>
        <v>924.61</v>
      </c>
      <c r="E32" s="54">
        <f>'[1]SUMMARY CARE DATA CY13'!C28</f>
        <v>856</v>
      </c>
      <c r="F32" s="53">
        <f t="shared" si="0"/>
        <v>0.07921525078660004</v>
      </c>
      <c r="G32" s="76">
        <f t="shared" si="1"/>
        <v>0.925795740906977</v>
      </c>
      <c r="H32" s="69">
        <f t="shared" si="2"/>
        <v>0.06813952268645222</v>
      </c>
    </row>
    <row r="33" spans="1:8" ht="15.75" customHeight="1">
      <c r="A33" s="33">
        <f>'[1]SUMMARY CARE DATA CY13'!A29</f>
        <v>210057</v>
      </c>
      <c r="B33" s="34" t="str">
        <f>'[1]SUMMARY CARE DATA CY13'!B29</f>
        <v>SHADY GROVE</v>
      </c>
      <c r="C33" s="75">
        <f>'[1]SUMMARY CARE DATA CY13'!D29</f>
        <v>21970</v>
      </c>
      <c r="D33" s="68">
        <f>'[1]SUMMARY CARE DATA CY13'!F29</f>
        <v>1213.1</v>
      </c>
      <c r="E33" s="54">
        <f>'[1]SUMMARY CARE DATA CY13'!C29</f>
        <v>1131</v>
      </c>
      <c r="F33" s="53">
        <f t="shared" si="0"/>
        <v>0.051479289940828406</v>
      </c>
      <c r="G33" s="76">
        <f t="shared" si="1"/>
        <v>0.9323221498639849</v>
      </c>
      <c r="H33" s="69">
        <f t="shared" si="2"/>
        <v>0.06861987312611988</v>
      </c>
    </row>
    <row r="34" spans="1:8" ht="15.75" customHeight="1">
      <c r="A34" s="33">
        <f>'[1]SUMMARY CARE DATA CY13'!A30</f>
        <v>210062</v>
      </c>
      <c r="B34" s="34" t="str">
        <f>'[1]SUMMARY CARE DATA CY13'!B30</f>
        <v>SOUTHERN MARYLAND</v>
      </c>
      <c r="C34" s="75">
        <f>'[1]SUMMARY CARE DATA CY13'!D30</f>
        <v>12802</v>
      </c>
      <c r="D34" s="68">
        <f>'[1]SUMMARY CARE DATA CY13'!F30</f>
        <v>1007.4</v>
      </c>
      <c r="E34" s="54">
        <f>'[1]SUMMARY CARE DATA CY13'!C30</f>
        <v>932</v>
      </c>
      <c r="F34" s="53">
        <f t="shared" si="0"/>
        <v>0.07280112482424621</v>
      </c>
      <c r="G34" s="76">
        <f t="shared" si="1"/>
        <v>0.9251538614254516</v>
      </c>
      <c r="H34" s="69">
        <f t="shared" si="2"/>
        <v>0.06809227969368309</v>
      </c>
    </row>
    <row r="35" spans="1:8" ht="15.75" customHeight="1">
      <c r="A35" s="33">
        <f>'[1]SUMMARY CARE DATA CY13'!A31</f>
        <v>210002</v>
      </c>
      <c r="B35" s="34" t="str">
        <f>'[1]SUMMARY CARE DATA CY13'!B31</f>
        <v>UNIVERSITY OF MARYLAND</v>
      </c>
      <c r="C35" s="75">
        <f>'[1]SUMMARY CARE DATA CY13'!D31</f>
        <v>22419</v>
      </c>
      <c r="D35" s="68">
        <f>'[1]SUMMARY CARE DATA CY13'!F31</f>
        <v>1886.6</v>
      </c>
      <c r="E35" s="54">
        <f>'[1]SUMMARY CARE DATA CY13'!C31</f>
        <v>1722</v>
      </c>
      <c r="F35" s="53">
        <f t="shared" si="0"/>
        <v>0.07680984878897364</v>
      </c>
      <c r="G35" s="76">
        <f t="shared" si="1"/>
        <v>0.9127531008162834</v>
      </c>
      <c r="H35" s="69">
        <f t="shared" si="2"/>
        <v>0.06717957090542502</v>
      </c>
    </row>
    <row r="36" spans="1:8" ht="15.75" customHeight="1">
      <c r="A36" s="33">
        <f>'[1]SUMMARY CARE DATA CY13'!A32</f>
        <v>210024</v>
      </c>
      <c r="B36" s="34" t="str">
        <f>'[1]SUMMARY CARE DATA CY13'!B32</f>
        <v>UNION MEMORIAL</v>
      </c>
      <c r="C36" s="75">
        <f>'[1]SUMMARY CARE DATA CY13'!D32</f>
        <v>10899</v>
      </c>
      <c r="D36" s="68">
        <f>'[1]SUMMARY CARE DATA CY13'!F32</f>
        <v>942.98</v>
      </c>
      <c r="E36" s="54">
        <f>'[1]SUMMARY CARE DATA CY13'!C32</f>
        <v>858</v>
      </c>
      <c r="F36" s="53">
        <f t="shared" si="0"/>
        <v>0.07872281860721167</v>
      </c>
      <c r="G36" s="76">
        <f t="shared" si="1"/>
        <v>0.9098814396911917</v>
      </c>
      <c r="H36" s="69">
        <f t="shared" si="2"/>
        <v>0.06696821368078572</v>
      </c>
    </row>
    <row r="37" spans="1:8" ht="15.75" customHeight="1">
      <c r="A37" s="33">
        <f>'[1]SUMMARY CARE DATA CY13'!A33</f>
        <v>210008</v>
      </c>
      <c r="B37" s="34" t="str">
        <f>'[1]SUMMARY CARE DATA CY13'!B33</f>
        <v>MERCY</v>
      </c>
      <c r="C37" s="75">
        <f>'[1]SUMMARY CARE DATA CY13'!D33</f>
        <v>16357</v>
      </c>
      <c r="D37" s="68">
        <f>'[1]SUMMARY CARE DATA CY13'!F33</f>
        <v>896.41</v>
      </c>
      <c r="E37" s="54">
        <f>'[1]SUMMARY CARE DATA CY13'!C33</f>
        <v>798</v>
      </c>
      <c r="F37" s="53">
        <f t="shared" si="0"/>
        <v>0.048786452283426054</v>
      </c>
      <c r="G37" s="76">
        <f t="shared" si="1"/>
        <v>0.8902176459432626</v>
      </c>
      <c r="H37" s="69">
        <f t="shared" si="2"/>
        <v>0.06552093815230242</v>
      </c>
    </row>
    <row r="38" spans="1:8" ht="15.75" customHeight="1">
      <c r="A38" s="33">
        <f>'[1]SUMMARY CARE DATA CY13'!A34</f>
        <v>210010</v>
      </c>
      <c r="B38" s="34" t="str">
        <f>'[1]SUMMARY CARE DATA CY13'!B34</f>
        <v>DORCHESTER</v>
      </c>
      <c r="C38" s="75">
        <f>'[1]SUMMARY CARE DATA CY13'!D34</f>
        <v>2047</v>
      </c>
      <c r="D38" s="68">
        <f>'[1]SUMMARY CARE DATA CY13'!F34</f>
        <v>196.97</v>
      </c>
      <c r="E38" s="54">
        <f>'[1]SUMMARY CARE DATA CY13'!C34</f>
        <v>173</v>
      </c>
      <c r="F38" s="53">
        <f t="shared" si="0"/>
        <v>0.08451392281387396</v>
      </c>
      <c r="G38" s="76">
        <f t="shared" si="1"/>
        <v>0.8783063410671675</v>
      </c>
      <c r="H38" s="69">
        <f t="shared" si="2"/>
        <v>0.06464425381150518</v>
      </c>
    </row>
    <row r="39" spans="1:8" ht="15.75" customHeight="1">
      <c r="A39" s="33">
        <f>'[1]SUMMARY CARE DATA CY13'!A35</f>
        <v>210060</v>
      </c>
      <c r="B39" s="34" t="str">
        <f>'[1]SUMMARY CARE DATA CY13'!B35</f>
        <v>FT. WASHINGTON</v>
      </c>
      <c r="C39" s="75">
        <f>'[1]SUMMARY CARE DATA CY13'!D35</f>
        <v>1881</v>
      </c>
      <c r="D39" s="68">
        <f>'[1]SUMMARY CARE DATA CY13'!F35</f>
        <v>161.23</v>
      </c>
      <c r="E39" s="54">
        <f>'[1]SUMMARY CARE DATA CY13'!C35</f>
        <v>142</v>
      </c>
      <c r="F39" s="53">
        <f t="shared" si="0"/>
        <v>0.07549175970228601</v>
      </c>
      <c r="G39" s="76">
        <f t="shared" si="1"/>
        <v>0.8807293927929046</v>
      </c>
      <c r="H39" s="69">
        <f t="shared" si="2"/>
        <v>0.06482259292103117</v>
      </c>
    </row>
    <row r="40" spans="1:8" ht="15.75" customHeight="1">
      <c r="A40" s="33">
        <f>'[1]SUMMARY CARE DATA CY13'!A36</f>
        <v>210016</v>
      </c>
      <c r="B40" s="34" t="str">
        <f>'[1]SUMMARY CARE DATA CY13'!B36</f>
        <v>WASHINGTON ADVENTIST</v>
      </c>
      <c r="C40" s="75">
        <f>'[1]SUMMARY CARE DATA CY13'!D36</f>
        <v>11718</v>
      </c>
      <c r="D40" s="68">
        <f>'[1]SUMMARY CARE DATA CY13'!F36</f>
        <v>846.31</v>
      </c>
      <c r="E40" s="54">
        <f>'[1]SUMMARY CARE DATA CY13'!C36</f>
        <v>734</v>
      </c>
      <c r="F40" s="53">
        <f t="shared" si="0"/>
        <v>0.06263867554190135</v>
      </c>
      <c r="G40" s="76">
        <f t="shared" si="1"/>
        <v>0.867294490198627</v>
      </c>
      <c r="H40" s="69">
        <f t="shared" si="2"/>
        <v>0.06383377021461407</v>
      </c>
    </row>
    <row r="41" spans="1:8" ht="15.75" customHeight="1">
      <c r="A41" s="33">
        <f>'[1]SUMMARY CARE DATA CY13'!A37</f>
        <v>210006</v>
      </c>
      <c r="B41" s="34" t="str">
        <f>'[1]SUMMARY CARE DATA CY13'!B37</f>
        <v>HARFORD</v>
      </c>
      <c r="C41" s="75">
        <f>'[1]SUMMARY CARE DATA CY13'!D37</f>
        <v>3929</v>
      </c>
      <c r="D41" s="68">
        <f>'[1]SUMMARY CARE DATA CY13'!F37</f>
        <v>371.46</v>
      </c>
      <c r="E41" s="54">
        <f>'[1]SUMMARY CARE DATA CY13'!C37</f>
        <v>315</v>
      </c>
      <c r="F41" s="53">
        <f t="shared" si="0"/>
        <v>0.08017307202850599</v>
      </c>
      <c r="G41" s="76">
        <f t="shared" si="1"/>
        <v>0.8480051687934098</v>
      </c>
      <c r="H41" s="69">
        <f t="shared" si="2"/>
        <v>0.06241405623730693</v>
      </c>
    </row>
    <row r="42" spans="1:8" ht="15.75" customHeight="1">
      <c r="A42" s="33">
        <f>'[1]SUMMARY CARE DATA CY13'!A38</f>
        <v>210037</v>
      </c>
      <c r="B42" s="34" t="str">
        <f>'[1]SUMMARY CARE DATA CY13'!B38</f>
        <v>EASTON</v>
      </c>
      <c r="C42" s="75">
        <f>'[1]SUMMARY CARE DATA CY13'!D38</f>
        <v>7890</v>
      </c>
      <c r="D42" s="68">
        <f>'[1]SUMMARY CARE DATA CY13'!F38</f>
        <v>551.47</v>
      </c>
      <c r="E42" s="54">
        <f>'[1]SUMMARY CARE DATA CY13'!C38</f>
        <v>468</v>
      </c>
      <c r="F42" s="53">
        <f t="shared" si="0"/>
        <v>0.05931558935361217</v>
      </c>
      <c r="G42" s="76">
        <f t="shared" si="1"/>
        <v>0.8486409052169656</v>
      </c>
      <c r="H42" s="69">
        <f t="shared" si="2"/>
        <v>0.06246084709466499</v>
      </c>
    </row>
    <row r="43" spans="1:8" ht="15.75" customHeight="1">
      <c r="A43" s="33">
        <f>'[1]SUMMARY CARE DATA CY13'!A39</f>
        <v>210039</v>
      </c>
      <c r="B43" s="34" t="str">
        <f>'[1]SUMMARY CARE DATA CY13'!B39</f>
        <v>CALVERT</v>
      </c>
      <c r="C43" s="75">
        <f>'[1]SUMMARY CARE DATA CY13'!D39</f>
        <v>6059</v>
      </c>
      <c r="D43" s="68">
        <f>'[1]SUMMARY CARE DATA CY13'!F39</f>
        <v>428.03</v>
      </c>
      <c r="E43" s="54">
        <f>'[1]SUMMARY CARE DATA CY13'!C39</f>
        <v>362</v>
      </c>
      <c r="F43" s="53">
        <f t="shared" si="0"/>
        <v>0.0597458326456511</v>
      </c>
      <c r="G43" s="76">
        <f t="shared" si="1"/>
        <v>0.8457351120248581</v>
      </c>
      <c r="H43" s="69">
        <f t="shared" si="2"/>
        <v>0.06224697771464195</v>
      </c>
    </row>
    <row r="44" spans="1:8" ht="15.75" customHeight="1">
      <c r="A44" s="33">
        <f>'[1]SUMMARY CARE DATA CY13'!A40</f>
        <v>210061</v>
      </c>
      <c r="B44" s="34" t="str">
        <f>'[1]SUMMARY CARE DATA CY13'!B40</f>
        <v>ATLANTIC GENERAL</v>
      </c>
      <c r="C44" s="75">
        <f>'[1]SUMMARY CARE DATA CY13'!D40</f>
        <v>2708</v>
      </c>
      <c r="D44" s="68">
        <f>'[1]SUMMARY CARE DATA CY13'!F40</f>
        <v>263.24</v>
      </c>
      <c r="E44" s="54">
        <f>'[1]SUMMARY CARE DATA CY13'!C40</f>
        <v>225</v>
      </c>
      <c r="F44" s="53">
        <f t="shared" si="0"/>
        <v>0.08308714918759232</v>
      </c>
      <c r="G44" s="76">
        <f t="shared" si="1"/>
        <v>0.8547333232031605</v>
      </c>
      <c r="H44" s="69">
        <f t="shared" si="2"/>
        <v>0.06290925535065782</v>
      </c>
    </row>
    <row r="45" spans="1:8" ht="15.75" customHeight="1">
      <c r="A45" s="33">
        <f>'[1]SUMMARY CARE DATA CY13'!A41</f>
        <v>210063</v>
      </c>
      <c r="B45" s="34" t="str">
        <f>'[1]SUMMARY CARE DATA CY13'!B41</f>
        <v>UM ST. JOSEPH</v>
      </c>
      <c r="C45" s="75">
        <f>'[1]SUMMARY CARE DATA CY13'!D41</f>
        <v>14301</v>
      </c>
      <c r="D45" s="68">
        <f>'[1]SUMMARY CARE DATA CY13'!F41</f>
        <v>959.5</v>
      </c>
      <c r="E45" s="54">
        <f>'[1]SUMMARY CARE DATA CY13'!C41</f>
        <v>814</v>
      </c>
      <c r="F45" s="53">
        <f t="shared" si="0"/>
        <v>0.05691909656667366</v>
      </c>
      <c r="G45" s="76">
        <f t="shared" si="1"/>
        <v>0.8483585200625325</v>
      </c>
      <c r="H45" s="69">
        <f t="shared" si="2"/>
        <v>0.062440063255653204</v>
      </c>
    </row>
    <row r="46" spans="1:8" ht="15.75" customHeight="1">
      <c r="A46" s="33">
        <f>'[1]SUMMARY CARE DATA CY13'!A42</f>
        <v>210044</v>
      </c>
      <c r="B46" s="34" t="str">
        <f>'[1]SUMMARY CARE DATA CY13'!B42</f>
        <v>G.B.M.C.</v>
      </c>
      <c r="C46" s="75">
        <f>'[1]SUMMARY CARE DATA CY13'!D42</f>
        <v>18130</v>
      </c>
      <c r="D46" s="68">
        <f>'[1]SUMMARY CARE DATA CY13'!F42</f>
        <v>1059</v>
      </c>
      <c r="E46" s="54">
        <f>'[1]SUMMARY CARE DATA CY13'!C42</f>
        <v>876</v>
      </c>
      <c r="F46" s="53">
        <f t="shared" si="0"/>
        <v>0.048317705460562604</v>
      </c>
      <c r="G46" s="76">
        <f t="shared" si="1"/>
        <v>0.8271954674220963</v>
      </c>
      <c r="H46" s="69">
        <f t="shared" si="2"/>
        <v>0.06088244072425674</v>
      </c>
    </row>
    <row r="47" spans="1:8" ht="15.75" customHeight="1">
      <c r="A47" s="33">
        <f>'[1]SUMMARY CARE DATA CY13'!A43</f>
        <v>210038</v>
      </c>
      <c r="B47" s="34" t="str">
        <f>'[1]SUMMARY CARE DATA CY13'!B43</f>
        <v>UMMC MIDTOWN</v>
      </c>
      <c r="C47" s="75">
        <f>'[1]SUMMARY CARE DATA CY13'!D43</f>
        <v>5840</v>
      </c>
      <c r="D47" s="68">
        <f>'[1]SUMMARY CARE DATA CY13'!F43</f>
        <v>557.17</v>
      </c>
      <c r="E47" s="54">
        <f>'[1]SUMMARY CARE DATA CY13'!C43</f>
        <v>426</v>
      </c>
      <c r="F47" s="53">
        <f t="shared" si="0"/>
        <v>0.07294520547945206</v>
      </c>
      <c r="G47" s="76">
        <f t="shared" si="1"/>
        <v>0.7645781359369672</v>
      </c>
      <c r="H47" s="69">
        <f t="shared" si="2"/>
        <v>0.056273740456186744</v>
      </c>
    </row>
    <row r="48" spans="1:8" ht="15.75" customHeight="1">
      <c r="A48" s="33">
        <f>'[1]SUMMARY CARE DATA CY13'!A44</f>
        <v>210003</v>
      </c>
      <c r="B48" s="34" t="str">
        <f>'[1]SUMMARY CARE DATA CY13'!B44</f>
        <v>PRINCE GEORGE</v>
      </c>
      <c r="C48" s="75">
        <f>'[1]SUMMARY CARE DATA CY13'!D44</f>
        <v>11422</v>
      </c>
      <c r="D48" s="68">
        <f>'[1]SUMMARY CARE DATA CY13'!F44</f>
        <v>750.67</v>
      </c>
      <c r="E48" s="54">
        <f>'[1]SUMMARY CARE DATA CY13'!C44</f>
        <v>561</v>
      </c>
      <c r="F48" s="53">
        <f t="shared" si="0"/>
        <v>0.04911574155139205</v>
      </c>
      <c r="G48" s="76">
        <f t="shared" si="1"/>
        <v>0.7473323830711232</v>
      </c>
      <c r="H48" s="69">
        <f t="shared" si="2"/>
        <v>0.05500443523396148</v>
      </c>
    </row>
    <row r="49" spans="1:8" ht="15.75" customHeight="1">
      <c r="A49" s="33">
        <f>'[1]SUMMARY CARE DATA CY13'!A45</f>
        <v>210045</v>
      </c>
      <c r="B49" s="34" t="str">
        <f>'[1]SUMMARY CARE DATA CY13'!B45</f>
        <v>MCCREADY</v>
      </c>
      <c r="C49" s="75">
        <f>'[1]SUMMARY CARE DATA CY13'!D45</f>
        <v>264</v>
      </c>
      <c r="D49" s="68">
        <f>'[1]SUMMARY CARE DATA CY13'!F45</f>
        <v>29.62</v>
      </c>
      <c r="E49" s="54">
        <f>'[1]SUMMARY CARE DATA CY13'!C45</f>
        <v>20</v>
      </c>
      <c r="F49" s="53">
        <f t="shared" si="0"/>
        <v>0.07575757575757576</v>
      </c>
      <c r="G49" s="76">
        <f t="shared" si="1"/>
        <v>0.675219446320054</v>
      </c>
      <c r="H49" s="69">
        <f t="shared" si="2"/>
        <v>0.04969684861132018</v>
      </c>
    </row>
    <row r="50" spans="1:8" ht="15.75" customHeight="1">
      <c r="A50" s="33">
        <f>'[1]SUMMARY CARE DATA CY13'!A46</f>
        <v>210017</v>
      </c>
      <c r="B50" s="34" t="str">
        <f>'[1]SUMMARY CARE DATA CY13'!B46</f>
        <v>GARRETT COUNTY</v>
      </c>
      <c r="C50" s="75">
        <f>'[1]SUMMARY CARE DATA CY13'!D46</f>
        <v>1858</v>
      </c>
      <c r="D50" s="68">
        <f>'[1]SUMMARY CARE DATA CY13'!F46</f>
        <v>114.69</v>
      </c>
      <c r="E50" s="54">
        <f>'[1]SUMMARY CARE DATA CY13'!C46</f>
        <v>71</v>
      </c>
      <c r="F50" s="53">
        <f t="shared" si="0"/>
        <v>0.03821313240043057</v>
      </c>
      <c r="G50" s="76">
        <f t="shared" si="1"/>
        <v>0.6190600749847415</v>
      </c>
      <c r="H50" s="69">
        <f t="shared" si="2"/>
        <v>0.04556346088001506</v>
      </c>
    </row>
    <row r="51" spans="1:8" ht="15.75" customHeight="1" thickBot="1">
      <c r="A51" s="35">
        <f>'[1]SUMMARY CARE DATA CY13'!A47</f>
        <v>210058</v>
      </c>
      <c r="B51" s="36" t="str">
        <f>'[1]SUMMARY CARE DATA CY13'!B47</f>
        <v>REHAB &amp; ORTHO</v>
      </c>
      <c r="C51" s="77">
        <f>'[1]SUMMARY CARE DATA CY13'!D47</f>
        <v>2751</v>
      </c>
      <c r="D51" s="78">
        <f>'[1]SUMMARY CARE DATA CY13'!F47</f>
        <v>172.79</v>
      </c>
      <c r="E51" s="79">
        <f>'[1]SUMMARY CARE DATA CY13'!C47</f>
        <v>20</v>
      </c>
      <c r="F51" s="80">
        <f t="shared" si="0"/>
        <v>0.007270083605961469</v>
      </c>
      <c r="G51" s="81">
        <f t="shared" si="1"/>
        <v>0.11574743908791019</v>
      </c>
      <c r="H51" s="69">
        <f t="shared" si="2"/>
        <v>0.008519131060057316</v>
      </c>
    </row>
    <row r="52" spans="1:8" s="28" customFormat="1" ht="16.5" customHeight="1" thickBot="1">
      <c r="A52" s="149" t="s">
        <v>26</v>
      </c>
      <c r="B52" s="150"/>
      <c r="C52" s="65">
        <f>SUM(C6:C51)</f>
        <v>551514</v>
      </c>
      <c r="D52" s="65">
        <f>SUM(D6:D51)</f>
        <v>40591.920000000006</v>
      </c>
      <c r="E52" s="65">
        <f>SUM(E6:E51)</f>
        <v>40592</v>
      </c>
      <c r="F52" s="66">
        <f>+E52/C52</f>
        <v>0.07360103279336518</v>
      </c>
      <c r="G52" s="67">
        <f>+E52/D52</f>
        <v>1.000001970835575</v>
      </c>
      <c r="H52" s="66">
        <f t="shared" si="2"/>
        <v>0.07360117784889895</v>
      </c>
    </row>
    <row r="53" ht="15">
      <c r="A53" s="29" t="s">
        <v>141</v>
      </c>
    </row>
    <row r="54" ht="3.75" customHeight="1">
      <c r="A54" s="29"/>
    </row>
    <row r="55" ht="13.5" customHeight="1">
      <c r="A55" s="37" t="s">
        <v>25</v>
      </c>
    </row>
    <row r="56" spans="1:8" s="38" customFormat="1" ht="12.75">
      <c r="A56" s="38" t="s">
        <v>39</v>
      </c>
      <c r="C56" s="40"/>
      <c r="D56" s="39"/>
      <c r="E56" s="39"/>
      <c r="F56" s="40"/>
      <c r="G56" s="40"/>
      <c r="H56" s="40"/>
    </row>
    <row r="57" spans="1:8" s="41" customFormat="1" ht="15">
      <c r="A57" s="38" t="s">
        <v>2</v>
      </c>
      <c r="C57" s="43"/>
      <c r="D57" s="42"/>
      <c r="E57" s="42"/>
      <c r="F57" s="43"/>
      <c r="G57" s="43"/>
      <c r="H57" s="43"/>
    </row>
    <row r="58" spans="1:8" s="41" customFormat="1" ht="15">
      <c r="A58" s="38" t="s">
        <v>3</v>
      </c>
      <c r="C58" s="43"/>
      <c r="D58" s="42"/>
      <c r="E58" s="42"/>
      <c r="F58" s="43"/>
      <c r="G58" s="43"/>
      <c r="H58" s="43"/>
    </row>
  </sheetData>
  <sheetProtection/>
  <mergeCells count="5">
    <mergeCell ref="A52:B52"/>
    <mergeCell ref="A1:H1"/>
    <mergeCell ref="A3:A5"/>
    <mergeCell ref="B3:B5"/>
    <mergeCell ref="C3:H3"/>
  </mergeCells>
  <printOptions/>
  <pageMargins left="0.25" right="0.25" top="0.25" bottom="0.25" header="0.05" footer="0.05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1.28125" style="0" customWidth="1"/>
    <col min="2" max="2" width="12.7109375" style="88" customWidth="1"/>
    <col min="3" max="3" width="32.8515625" style="0" customWidth="1"/>
    <col min="4" max="4" width="11.57421875" style="0" bestFit="1" customWidth="1"/>
  </cols>
  <sheetData>
    <row r="2" spans="1:3" ht="16.5" thickBot="1">
      <c r="A2" s="123" t="s">
        <v>131</v>
      </c>
      <c r="B2" s="107"/>
      <c r="C2" s="115"/>
    </row>
    <row r="3" spans="1:3" s="111" customFormat="1" ht="15.75">
      <c r="A3" s="139" t="s">
        <v>137</v>
      </c>
      <c r="B3" s="124" t="s">
        <v>29</v>
      </c>
      <c r="C3" s="125">
        <v>15208056319.985598</v>
      </c>
    </row>
    <row r="4" spans="1:3" s="88" customFormat="1" ht="15.75">
      <c r="A4" s="140" t="s">
        <v>119</v>
      </c>
      <c r="B4" s="126" t="s">
        <v>28</v>
      </c>
      <c r="C4" s="127">
        <f>C5/C3</f>
        <v>0.5927756268996831</v>
      </c>
    </row>
    <row r="5" spans="1:3" ht="15.75">
      <c r="A5" s="140" t="s">
        <v>118</v>
      </c>
      <c r="B5" s="126" t="s">
        <v>138</v>
      </c>
      <c r="C5" s="128">
        <v>9014965119.00515</v>
      </c>
    </row>
    <row r="6" spans="1:3" s="88" customFormat="1" ht="15.75">
      <c r="A6" s="141"/>
      <c r="B6" s="126"/>
      <c r="C6" s="128"/>
    </row>
    <row r="7" spans="1:4" ht="15.75">
      <c r="A7" s="142" t="s">
        <v>142</v>
      </c>
      <c r="B7" s="129" t="s">
        <v>120</v>
      </c>
      <c r="C7" s="145">
        <v>0.004</v>
      </c>
      <c r="D7" s="88" t="s">
        <v>117</v>
      </c>
    </row>
    <row r="8" spans="1:3" ht="15.75">
      <c r="A8" s="142" t="s">
        <v>143</v>
      </c>
      <c r="B8" s="129" t="s">
        <v>121</v>
      </c>
      <c r="C8" s="130">
        <f>C7*C3</f>
        <v>60832225.27994239</v>
      </c>
    </row>
    <row r="9" spans="1:3" s="88" customFormat="1" ht="15.75">
      <c r="A9" s="141"/>
      <c r="B9" s="126"/>
      <c r="C9" s="127"/>
    </row>
    <row r="10" spans="1:3" ht="15.75">
      <c r="A10" s="140" t="s">
        <v>144</v>
      </c>
      <c r="B10" s="126" t="s">
        <v>27</v>
      </c>
      <c r="C10" s="131">
        <f>'1. Risk Adjusted Readmission Ra'!C52</f>
        <v>551514</v>
      </c>
    </row>
    <row r="11" spans="1:3" ht="17.25" customHeight="1">
      <c r="A11" s="140" t="s">
        <v>40</v>
      </c>
      <c r="B11" s="126" t="s">
        <v>139</v>
      </c>
      <c r="C11" s="130">
        <f>C5/C10</f>
        <v>16345.850003817039</v>
      </c>
    </row>
    <row r="12" spans="1:3" ht="15.75">
      <c r="A12" s="143"/>
      <c r="B12" s="129"/>
      <c r="C12" s="132"/>
    </row>
    <row r="13" spans="1:3" ht="15.75">
      <c r="A13" s="142" t="s">
        <v>145</v>
      </c>
      <c r="B13" s="129" t="s">
        <v>38</v>
      </c>
      <c r="C13" s="133">
        <f>'1. Risk Adjusted Readmission Ra'!H52</f>
        <v>0.07360117784889895</v>
      </c>
    </row>
    <row r="14" spans="1:3" ht="15.75">
      <c r="A14" s="140" t="s">
        <v>146</v>
      </c>
      <c r="B14" s="126" t="s">
        <v>140</v>
      </c>
      <c r="C14" s="134">
        <f>C13*C10</f>
        <v>40592.08000015766</v>
      </c>
    </row>
    <row r="15" spans="1:4" ht="15.75">
      <c r="A15" s="142" t="s">
        <v>147</v>
      </c>
      <c r="B15" s="129" t="s">
        <v>122</v>
      </c>
      <c r="C15" s="134">
        <f>-C8/C11</f>
        <v>-3721.570017205408</v>
      </c>
      <c r="D15" s="88"/>
    </row>
    <row r="16" spans="1:3" ht="15.75">
      <c r="A16" s="142" t="s">
        <v>42</v>
      </c>
      <c r="B16" s="129" t="s">
        <v>123</v>
      </c>
      <c r="C16" s="135">
        <f>(C14+C15)/C10</f>
        <v>0.0668532620802958</v>
      </c>
    </row>
    <row r="17" spans="1:3" ht="15.75">
      <c r="A17" s="143"/>
      <c r="B17" s="129"/>
      <c r="C17" s="136"/>
    </row>
    <row r="18" spans="1:3" ht="16.5" thickBot="1">
      <c r="A18" s="144" t="s">
        <v>41</v>
      </c>
      <c r="B18" s="137" t="s">
        <v>124</v>
      </c>
      <c r="C18" s="138">
        <f>C16/C13-1</f>
        <v>-0.09168217093558517</v>
      </c>
    </row>
    <row r="20" ht="15">
      <c r="C20" s="45"/>
    </row>
  </sheetData>
  <sheetProtection/>
  <printOptions/>
  <pageMargins left="0.7" right="0.7" top="0.75" bottom="0.75" header="0.3" footer="0.3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4" sqref="E34"/>
    </sheetView>
  </sheetViews>
  <sheetFormatPr defaultColWidth="9.140625" defaultRowHeight="15"/>
  <cols>
    <col min="1" max="1" width="11.8515625" style="41" customWidth="1"/>
    <col min="2" max="2" width="33.28125" style="41" customWidth="1"/>
    <col min="3" max="3" width="18.57421875" style="120" customWidth="1"/>
    <col min="4" max="4" width="16.8515625" style="41" customWidth="1"/>
    <col min="5" max="6" width="21.7109375" style="41" customWidth="1"/>
    <col min="7" max="16384" width="9.140625" style="41" customWidth="1"/>
  </cols>
  <sheetData>
    <row r="1" spans="1:6" ht="33" customHeight="1" thickBot="1">
      <c r="A1" s="162" t="s">
        <v>57</v>
      </c>
      <c r="B1" s="162"/>
      <c r="C1" s="162"/>
      <c r="D1" s="162"/>
      <c r="E1" s="162"/>
      <c r="F1" s="162"/>
    </row>
    <row r="2" spans="1:6" ht="54" customHeight="1">
      <c r="A2" s="121" t="s">
        <v>31</v>
      </c>
      <c r="B2" s="121" t="s">
        <v>30</v>
      </c>
      <c r="C2" s="122" t="s">
        <v>134</v>
      </c>
      <c r="D2" s="122" t="s">
        <v>135</v>
      </c>
      <c r="E2" s="122" t="s">
        <v>116</v>
      </c>
      <c r="F2" s="122" t="s">
        <v>133</v>
      </c>
    </row>
    <row r="3" spans="1:6" s="114" customFormat="1" ht="24" customHeight="1">
      <c r="A3" s="112" t="s">
        <v>29</v>
      </c>
      <c r="B3" s="113" t="s">
        <v>28</v>
      </c>
      <c r="C3" s="117" t="s">
        <v>125</v>
      </c>
      <c r="D3" s="30" t="s">
        <v>132</v>
      </c>
      <c r="E3" s="108" t="s">
        <v>126</v>
      </c>
      <c r="F3" s="46" t="s">
        <v>127</v>
      </c>
    </row>
    <row r="4" spans="1:6" ht="17.25" customHeight="1">
      <c r="A4" s="44">
        <f>'1. Risk Adjusted Readmission Ra'!A6</f>
        <v>210027</v>
      </c>
      <c r="B4" s="116" t="str">
        <f>'1. Risk Adjusted Readmission Ra'!B6</f>
        <v>WESTERN MARYLAND HEALTH SYSTEM</v>
      </c>
      <c r="C4" s="118">
        <f>'1. Risk Adjusted Readmission Ra'!H6</f>
        <v>0.093463810638882</v>
      </c>
      <c r="D4" s="47">
        <f>C4*('2.Calculate ReadmissionReductio'!$C$18)</f>
        <v>-0.008568965063285144</v>
      </c>
      <c r="E4" s="109">
        <f>'4.Proportion of Inpatient Rev'!G24</f>
        <v>0.5739735267624435</v>
      </c>
      <c r="F4" s="84">
        <f aca="true" t="shared" si="0" ref="F4:F50">D4*E4</f>
        <v>-0.004918359098077939</v>
      </c>
    </row>
    <row r="5" spans="1:6" ht="17.25" customHeight="1">
      <c r="A5" s="44">
        <f>'1. Risk Adjusted Readmission Ra'!A7</f>
        <v>210040</v>
      </c>
      <c r="B5" s="116" t="str">
        <f>'1. Risk Adjusted Readmission Ra'!B7</f>
        <v>NORTHWEST</v>
      </c>
      <c r="C5" s="118">
        <f>'1. Risk Adjusted Readmission Ra'!H7</f>
        <v>0.09115724245049817</v>
      </c>
      <c r="D5" s="47">
        <f>C5*('2.Calculate ReadmissionReductio'!$C$18)</f>
        <v>-0.008357493884363154</v>
      </c>
      <c r="E5" s="109">
        <f>'4.Proportion of Inpatient Rev'!G35</f>
        <v>0.573177805070789</v>
      </c>
      <c r="F5" s="84">
        <f t="shared" si="0"/>
        <v>-0.004790330000531815</v>
      </c>
    </row>
    <row r="6" spans="1:6" ht="17.25" customHeight="1">
      <c r="A6" s="44">
        <f>'1. Risk Adjusted Readmission Ra'!A8</f>
        <v>210030</v>
      </c>
      <c r="B6" s="116" t="str">
        <f>'1. Risk Adjusted Readmission Ra'!B8</f>
        <v>CHESTERTOWN</v>
      </c>
      <c r="C6" s="118">
        <f>'1. Risk Adjusted Readmission Ra'!H8</f>
        <v>0.08701095670981975</v>
      </c>
      <c r="D6" s="47">
        <f>C6*('2.Calculate ReadmissionReductio'!$C$18)</f>
        <v>-0.007977353406338495</v>
      </c>
      <c r="E6" s="109">
        <f>'4.Proportion of Inpatient Rev'!G27</f>
        <v>0.46736668113139274</v>
      </c>
      <c r="F6" s="84">
        <f t="shared" si="0"/>
        <v>-0.0037283491857326334</v>
      </c>
    </row>
    <row r="7" spans="1:6" ht="17.25" customHeight="1">
      <c r="A7" s="44">
        <f>'1. Risk Adjusted Readmission Ra'!A9</f>
        <v>210009</v>
      </c>
      <c r="B7" s="116" t="str">
        <f>'1. Risk Adjusted Readmission Ra'!B9</f>
        <v>JOHNS HOPKINS</v>
      </c>
      <c r="C7" s="118">
        <f>'1. Risk Adjusted Readmission Ra'!H9</f>
        <v>0.08304092231435116</v>
      </c>
      <c r="D7" s="47">
        <f>C7*('2.Calculate ReadmissionReductio'!$C$18)</f>
        <v>-0.007613372034272992</v>
      </c>
      <c r="E7" s="109">
        <f>'4.Proportion of Inpatient Rev'!G11</f>
        <v>0.6261511045335564</v>
      </c>
      <c r="F7" s="84">
        <f t="shared" si="0"/>
        <v>-0.0047671213084849225</v>
      </c>
    </row>
    <row r="8" spans="1:6" ht="17.25" customHeight="1">
      <c r="A8" s="44">
        <f>'1. Risk Adjusted Readmission Ra'!A11</f>
        <v>210029</v>
      </c>
      <c r="B8" s="116" t="str">
        <f>'1. Risk Adjusted Readmission Ra'!B11</f>
        <v>HOPKINS BAYVIEW MED CTR</v>
      </c>
      <c r="C8" s="118">
        <f>'1. Risk Adjusted Readmission Ra'!H11</f>
        <v>0.08258736324508184</v>
      </c>
      <c r="D8" s="47">
        <f>C8*('2.Calculate ReadmissionReductio'!$C$18)</f>
        <v>-0.007571788754154858</v>
      </c>
      <c r="E8" s="109">
        <f>'4.Proportion of Inpatient Rev'!G26</f>
        <v>0.5923559818622643</v>
      </c>
      <c r="F8" s="84">
        <f t="shared" si="0"/>
        <v>-0.004485194361921052</v>
      </c>
    </row>
    <row r="9" spans="1:6" ht="17.25" customHeight="1">
      <c r="A9" s="44">
        <f>'1. Risk Adjusted Readmission Ra'!A12</f>
        <v>210043</v>
      </c>
      <c r="B9" s="116" t="str">
        <f>'1. Risk Adjusted Readmission Ra'!B12</f>
        <v>BALTIMORE WASHINGTON MEDICAL CENTER</v>
      </c>
      <c r="C9" s="118">
        <f>'1. Risk Adjusted Readmission Ra'!H12</f>
        <v>0.08253830106113094</v>
      </c>
      <c r="D9" s="47">
        <f>C9*('2.Calculate ReadmissionReductio'!$C$18)</f>
        <v>-0.007567290626619398</v>
      </c>
      <c r="E9" s="109">
        <f>'4.Proportion of Inpatient Rev'!G36</f>
        <v>0.5727438250039446</v>
      </c>
      <c r="F9" s="84">
        <f t="shared" si="0"/>
        <v>-0.004334118978406491</v>
      </c>
    </row>
    <row r="10" spans="1:6" ht="17.25" customHeight="1">
      <c r="A10" s="44">
        <f>'1. Risk Adjusted Readmission Ra'!A10</f>
        <v>210001</v>
      </c>
      <c r="B10" s="116" t="str">
        <f>'1. Risk Adjusted Readmission Ra'!B10</f>
        <v>MERITUS</v>
      </c>
      <c r="C10" s="118">
        <f>'1. Risk Adjusted Readmission Ra'!H10</f>
        <v>0.08215807155607455</v>
      </c>
      <c r="D10" s="47">
        <f>C10*('2.Calculate ReadmissionReductio'!$C$18)</f>
        <v>-0.007532430360142064</v>
      </c>
      <c r="E10" s="109">
        <f>'4.Proportion of Inpatient Rev'!G4</f>
        <v>0.6233984056296137</v>
      </c>
      <c r="F10" s="84">
        <f t="shared" si="0"/>
        <v>-0.00469570507702866</v>
      </c>
    </row>
    <row r="11" spans="1:6" ht="17.25" customHeight="1">
      <c r="A11" s="44">
        <f>'1. Risk Adjusted Readmission Ra'!A13</f>
        <v>210028</v>
      </c>
      <c r="B11" s="116" t="str">
        <f>'1. Risk Adjusted Readmission Ra'!B13</f>
        <v>ST. MARY</v>
      </c>
      <c r="C11" s="118">
        <f>'1. Risk Adjusted Readmission Ra'!H13</f>
        <v>0.0814613704969931</v>
      </c>
      <c r="D11" s="47">
        <f>C11*('2.Calculate ReadmissionReductio'!$C$18)</f>
        <v>-0.0074685552945523564</v>
      </c>
      <c r="E11" s="109">
        <f>'4.Proportion of Inpatient Rev'!G25</f>
        <v>0.43924821003250114</v>
      </c>
      <c r="F11" s="84">
        <f t="shared" si="0"/>
        <v>-0.0032805495446608817</v>
      </c>
    </row>
    <row r="12" spans="1:6" ht="17.25" customHeight="1">
      <c r="A12" s="44">
        <f>'1. Risk Adjusted Readmission Ra'!A14</f>
        <v>210023</v>
      </c>
      <c r="B12" s="116" t="str">
        <f>'1. Risk Adjusted Readmission Ra'!B14</f>
        <v>ANNE ARUNDEL</v>
      </c>
      <c r="C12" s="118">
        <f>'1. Risk Adjusted Readmission Ra'!H14</f>
        <v>0.07943535308660847</v>
      </c>
      <c r="D12" s="47">
        <f>C12*('2.Calculate ReadmissionReductio'!$C$18)</f>
        <v>-0.007282805620015001</v>
      </c>
      <c r="E12" s="109">
        <f>'4.Proportion of Inpatient Rev'!G22</f>
        <v>0.5632852292525409</v>
      </c>
      <c r="F12" s="84">
        <f t="shared" si="0"/>
        <v>-0.004102296833271843</v>
      </c>
    </row>
    <row r="13" spans="1:6" ht="17.25" customHeight="1">
      <c r="A13" s="44">
        <f>'1. Risk Adjusted Readmission Ra'!A15</f>
        <v>210012</v>
      </c>
      <c r="B13" s="116" t="str">
        <f>'1. Risk Adjusted Readmission Ra'!B15</f>
        <v>SINAI</v>
      </c>
      <c r="C13" s="118">
        <f>'1. Risk Adjusted Readmission Ra'!H15</f>
        <v>0.07901117807701262</v>
      </c>
      <c r="D13" s="47">
        <f>C13*('2.Calculate ReadmissionReductio'!$C$18)</f>
        <v>-0.00724391633427863</v>
      </c>
      <c r="E13" s="109">
        <f>'4.Proportion of Inpatient Rev'!G14</f>
        <v>0.6189915945982524</v>
      </c>
      <c r="F13" s="84">
        <f t="shared" si="0"/>
        <v>-0.0044839233228914565</v>
      </c>
    </row>
    <row r="14" spans="1:6" ht="17.25" customHeight="1">
      <c r="A14" s="44">
        <f>'1. Risk Adjusted Readmission Ra'!A16</f>
        <v>210015</v>
      </c>
      <c r="B14" s="116" t="str">
        <f>'1. Risk Adjusted Readmission Ra'!B16</f>
        <v>FRANKLIN SQUARE</v>
      </c>
      <c r="C14" s="118">
        <f>'1. Risk Adjusted Readmission Ra'!H16</f>
        <v>0.07866696942531387</v>
      </c>
      <c r="D14" s="47">
        <f>C14*('2.Calculate ReadmissionReductio'!$C$18)</f>
        <v>-0.007212358537836079</v>
      </c>
      <c r="E14" s="109">
        <f>'4.Proportion of Inpatient Rev'!G16</f>
        <v>0.5968836762886701</v>
      </c>
      <c r="F14" s="84">
        <f t="shared" si="0"/>
        <v>-0.004304939078775576</v>
      </c>
    </row>
    <row r="15" spans="1:6" ht="17.25" customHeight="1">
      <c r="A15" s="44">
        <f>'1. Risk Adjusted Readmission Ra'!A17</f>
        <v>210019</v>
      </c>
      <c r="B15" s="116" t="str">
        <f>'1. Risk Adjusted Readmission Ra'!B17</f>
        <v>PENINSULA REGIONAL</v>
      </c>
      <c r="C15" s="118">
        <f>'1. Risk Adjusted Readmission Ra'!H17</f>
        <v>0.07856728898639741</v>
      </c>
      <c r="D15" s="47">
        <f>C15*('2.Calculate ReadmissionReductio'!$C$18)</f>
        <v>-0.007203219618796405</v>
      </c>
      <c r="E15" s="109">
        <f>'4.Proportion of Inpatient Rev'!G20</f>
        <v>0.5728246342994385</v>
      </c>
      <c r="F15" s="84">
        <f t="shared" si="0"/>
        <v>-0.0041261816439155915</v>
      </c>
    </row>
    <row r="16" spans="1:6" ht="17.25" customHeight="1">
      <c r="A16" s="44">
        <f>'1. Risk Adjusted Readmission Ra'!A18</f>
        <v>210056</v>
      </c>
      <c r="B16" s="116" t="str">
        <f>'1. Risk Adjusted Readmission Ra'!B18</f>
        <v>GOOD SAMARITAN</v>
      </c>
      <c r="C16" s="118">
        <f>'1. Risk Adjusted Readmission Ra'!H18</f>
        <v>0.07853481597402093</v>
      </c>
      <c r="D16" s="47">
        <f>C16*('2.Calculate ReadmissionReductio'!$C$18)</f>
        <v>-0.007200242422524912</v>
      </c>
      <c r="E16" s="109">
        <f>'4.Proportion of Inpatient Rev'!G43</f>
        <v>0.6005617635222469</v>
      </c>
      <c r="F16" s="84">
        <f t="shared" si="0"/>
        <v>-0.004324190287059256</v>
      </c>
    </row>
    <row r="17" spans="1:6" ht="17.25" customHeight="1">
      <c r="A17" s="44">
        <f>'1. Risk Adjusted Readmission Ra'!A19</f>
        <v>210032</v>
      </c>
      <c r="B17" s="116" t="str">
        <f>'1. Risk Adjusted Readmission Ra'!B19</f>
        <v>UNION HOSPITAL  OF CECIL COUNT</v>
      </c>
      <c r="C17" s="118">
        <f>'1. Risk Adjusted Readmission Ra'!H19</f>
        <v>0.07822020148803481</v>
      </c>
      <c r="D17" s="47">
        <f>C17*('2.Calculate ReadmissionReductio'!$C$18)</f>
        <v>-0.007171397883441921</v>
      </c>
      <c r="E17" s="109">
        <f>'4.Proportion of Inpatient Rev'!G28</f>
        <v>0.44299999521446853</v>
      </c>
      <c r="F17" s="84">
        <f t="shared" si="0"/>
        <v>-0.0031769292280458207</v>
      </c>
    </row>
    <row r="18" spans="1:6" ht="17.25" customHeight="1">
      <c r="A18" s="44">
        <f>'1. Risk Adjusted Readmission Ra'!A20</f>
        <v>210033</v>
      </c>
      <c r="B18" s="116" t="str">
        <f>'1. Risk Adjusted Readmission Ra'!B20</f>
        <v>CARROLL COUNTY</v>
      </c>
      <c r="C18" s="118">
        <f>'1. Risk Adjusted Readmission Ra'!H20</f>
        <v>0.07787146811814998</v>
      </c>
      <c r="D18" s="47">
        <f>C18*('2.Calculate ReadmissionReductio'!$C$18)</f>
        <v>-0.007139425251013197</v>
      </c>
      <c r="E18" s="109">
        <f>'4.Proportion of Inpatient Rev'!G29</f>
        <v>0.5642972276338374</v>
      </c>
      <c r="F18" s="84">
        <f t="shared" si="0"/>
        <v>-0.00402875787604576</v>
      </c>
    </row>
    <row r="19" spans="1:6" ht="17.25" customHeight="1">
      <c r="A19" s="44">
        <f>'1. Risk Adjusted Readmission Ra'!A21</f>
        <v>210005</v>
      </c>
      <c r="B19" s="116" t="str">
        <f>'1. Risk Adjusted Readmission Ra'!B21</f>
        <v>FREDERICK MEMORIAL</v>
      </c>
      <c r="C19" s="118">
        <f>'1. Risk Adjusted Readmission Ra'!H21</f>
        <v>0.07613690748077258</v>
      </c>
      <c r="D19" s="47">
        <f>C19*('2.Calculate ReadmissionReductio'!$C$18)</f>
        <v>-0.006980396966159025</v>
      </c>
      <c r="E19" s="109">
        <f>'4.Proportion of Inpatient Rev'!G8</f>
        <v>0.5684786953721864</v>
      </c>
      <c r="F19" s="84">
        <f t="shared" si="0"/>
        <v>-0.0039682069605020505</v>
      </c>
    </row>
    <row r="20" spans="1:6" ht="17.25" customHeight="1">
      <c r="A20" s="44">
        <f>'1. Risk Adjusted Readmission Ra'!A22</f>
        <v>210048</v>
      </c>
      <c r="B20" s="116" t="str">
        <f>'1. Risk Adjusted Readmission Ra'!B22</f>
        <v>HOWARD COUNTY</v>
      </c>
      <c r="C20" s="118">
        <f>'1. Risk Adjusted Readmission Ra'!H22</f>
        <v>0.07573397832957393</v>
      </c>
      <c r="D20" s="47">
        <f>C20*('2.Calculate ReadmissionReductio'!$C$18)</f>
        <v>-0.0069434555468439</v>
      </c>
      <c r="E20" s="109">
        <f>'4.Proportion of Inpatient Rev'!G39</f>
        <v>0.615709037648769</v>
      </c>
      <c r="F20" s="84">
        <f t="shared" si="0"/>
        <v>-0.0042751483327042655</v>
      </c>
    </row>
    <row r="21" spans="1:6" ht="17.25" customHeight="1">
      <c r="A21" s="44">
        <f>'1. Risk Adjusted Readmission Ra'!A23</f>
        <v>210011</v>
      </c>
      <c r="B21" s="116" t="str">
        <f>'1. Risk Adjusted Readmission Ra'!B23</f>
        <v>ST. AGNES</v>
      </c>
      <c r="C21" s="118">
        <f>'1. Risk Adjusted Readmission Ra'!H23</f>
        <v>0.07263492351066052</v>
      </c>
      <c r="D21" s="47">
        <f>C21*('2.Calculate ReadmissionReductio'!$C$18)</f>
        <v>-0.006659327473197532</v>
      </c>
      <c r="E21" s="109">
        <f>'4.Proportion of Inpatient Rev'!G13</f>
        <v>0.5826832242494657</v>
      </c>
      <c r="F21" s="84">
        <f t="shared" si="0"/>
        <v>-0.0038802784034157856</v>
      </c>
    </row>
    <row r="22" spans="1:6" ht="17.25" customHeight="1">
      <c r="A22" s="44">
        <f>'1. Risk Adjusted Readmission Ra'!A24</f>
        <v>210018</v>
      </c>
      <c r="B22" s="116" t="str">
        <f>'1. Risk Adjusted Readmission Ra'!B24</f>
        <v>MONTGOMERY GENERAL</v>
      </c>
      <c r="C22" s="118">
        <f>'1. Risk Adjusted Readmission Ra'!H24</f>
        <v>0.07258209188801422</v>
      </c>
      <c r="D22" s="47">
        <f>C22*('2.Calculate ReadmissionReductio'!$C$18)</f>
        <v>-0.0066544837553392695</v>
      </c>
      <c r="E22" s="109">
        <f>'4.Proportion of Inpatient Rev'!G19</f>
        <v>0.5250605656502465</v>
      </c>
      <c r="F22" s="84">
        <f t="shared" si="0"/>
        <v>-0.0034940070046888135</v>
      </c>
    </row>
    <row r="23" spans="1:6" ht="17.25" customHeight="1">
      <c r="A23" s="44">
        <f>'1. Risk Adjusted Readmission Ra'!A25</f>
        <v>210035</v>
      </c>
      <c r="B23" s="116" t="str">
        <f>'1. Risk Adjusted Readmission Ra'!B25</f>
        <v>CHARLES REGIONAL</v>
      </c>
      <c r="C23" s="118">
        <f>'1. Risk Adjusted Readmission Ra'!H25</f>
        <v>0.07196289560611328</v>
      </c>
      <c r="D23" s="47">
        <f>C23*('2.Calculate ReadmissionReductio'!$C$18)</f>
        <v>-0.006597714495979349</v>
      </c>
      <c r="E23" s="109">
        <f>'4.Proportion of Inpatient Rev'!G31</f>
        <v>0.5149233212348518</v>
      </c>
      <c r="F23" s="84">
        <f t="shared" si="0"/>
        <v>-0.003397317060829013</v>
      </c>
    </row>
    <row r="24" spans="1:6" ht="17.25" customHeight="1">
      <c r="A24" s="44">
        <f>'1. Risk Adjusted Readmission Ra'!A26</f>
        <v>210013</v>
      </c>
      <c r="B24" s="116" t="str">
        <f>'1. Risk Adjusted Readmission Ra'!B26</f>
        <v>BON SECOURS</v>
      </c>
      <c r="C24" s="118">
        <f>'1. Risk Adjusted Readmission Ra'!H26</f>
        <v>0.0712928530269753</v>
      </c>
      <c r="D24" s="47">
        <f>C24*('2.Calculate ReadmissionReductio'!$C$18)</f>
        <v>-0.006536283537704701</v>
      </c>
      <c r="E24" s="109">
        <f>'4.Proportion of Inpatient Rev'!G15</f>
        <v>0.6081497575299266</v>
      </c>
      <c r="F24" s="84">
        <f t="shared" si="0"/>
        <v>-0.003975039248601964</v>
      </c>
    </row>
    <row r="25" spans="1:6" ht="17.25" customHeight="1">
      <c r="A25" s="44">
        <f>'1. Risk Adjusted Readmission Ra'!A27</f>
        <v>210049</v>
      </c>
      <c r="B25" s="116" t="str">
        <f>'1. Risk Adjusted Readmission Ra'!B27</f>
        <v>UPPER CHESAPEAKE HEALTH</v>
      </c>
      <c r="C25" s="118">
        <f>'1. Risk Adjusted Readmission Ra'!H27</f>
        <v>0.07091135075277845</v>
      </c>
      <c r="D25" s="47">
        <f>C25*('2.Calculate ReadmissionReductio'!$C$18)</f>
        <v>-0.00650130658098947</v>
      </c>
      <c r="E25" s="109">
        <f>'4.Proportion of Inpatient Rev'!G40</f>
        <v>0.48211240533261307</v>
      </c>
      <c r="F25" s="84">
        <f t="shared" si="0"/>
        <v>-0.00313436055356558</v>
      </c>
    </row>
    <row r="26" spans="1:6" ht="17.25" customHeight="1">
      <c r="A26" s="44">
        <f>'1. Risk Adjusted Readmission Ra'!A28</f>
        <v>210051</v>
      </c>
      <c r="B26" s="116" t="str">
        <f>'1. Risk Adjusted Readmission Ra'!B28</f>
        <v>DOCTORS COMMUNITY</v>
      </c>
      <c r="C26" s="118">
        <f>'1. Risk Adjusted Readmission Ra'!H28</f>
        <v>0.07073976756785923</v>
      </c>
      <c r="D26" s="47">
        <f>C26*('2.Calculate ReadmissionReductio'!$C$18)</f>
        <v>-0.006485575462100034</v>
      </c>
      <c r="E26" s="109">
        <f>'4.Proportion of Inpatient Rev'!G41</f>
        <v>0.6072274592977865</v>
      </c>
      <c r="F26" s="84">
        <f t="shared" si="0"/>
        <v>-0.003938219509935071</v>
      </c>
    </row>
    <row r="27" spans="1:6" ht="17.25" customHeight="1">
      <c r="A27" s="44">
        <f>'1. Risk Adjusted Readmission Ra'!A29</f>
        <v>210055</v>
      </c>
      <c r="B27" s="116" t="str">
        <f>'1. Risk Adjusted Readmission Ra'!B29</f>
        <v>LAUREL REGIONAL</v>
      </c>
      <c r="C27" s="118">
        <f>'1. Risk Adjusted Readmission Ra'!H29</f>
        <v>0.06974784350412894</v>
      </c>
      <c r="D27" s="47">
        <f>C27*('2.Calculate ReadmissionReductio'!$C$18)</f>
        <v>-0.006394633710533993</v>
      </c>
      <c r="E27" s="109">
        <f>'4.Proportion of Inpatient Rev'!G42</f>
        <v>0.6335709404553299</v>
      </c>
      <c r="F27" s="84">
        <f t="shared" si="0"/>
        <v>-0.0040514540938503775</v>
      </c>
    </row>
    <row r="28" spans="1:6" ht="17.25" customHeight="1">
      <c r="A28" s="44">
        <f>'1. Risk Adjusted Readmission Ra'!A30</f>
        <v>210004</v>
      </c>
      <c r="B28" s="116" t="str">
        <f>'1. Risk Adjusted Readmission Ra'!B30</f>
        <v>HOLY CROSS</v>
      </c>
      <c r="C28" s="118">
        <f>'1. Risk Adjusted Readmission Ra'!H30</f>
        <v>0.069020332546333</v>
      </c>
      <c r="D28" s="47">
        <f>C28*('2.Calculate ReadmissionReductio'!$C$18)</f>
        <v>-0.006327933926543835</v>
      </c>
      <c r="E28" s="109">
        <f>'4.Proportion of Inpatient Rev'!G7</f>
        <v>0.6900233433881253</v>
      </c>
      <c r="F28" s="84">
        <f t="shared" si="0"/>
        <v>-0.0043664221247329245</v>
      </c>
    </row>
    <row r="29" spans="1:6" ht="17.25" customHeight="1">
      <c r="A29" s="44">
        <f>'1. Risk Adjusted Readmission Ra'!A31</f>
        <v>210034</v>
      </c>
      <c r="B29" s="116" t="str">
        <f>'1. Risk Adjusted Readmission Ra'!B31</f>
        <v>HARBOR</v>
      </c>
      <c r="C29" s="118">
        <f>'1. Risk Adjusted Readmission Ra'!H31</f>
        <v>0.06899133959808353</v>
      </c>
      <c r="D29" s="47">
        <f>C29*('2.Calculate ReadmissionReductio'!$C$18)</f>
        <v>-0.0063252757901065</v>
      </c>
      <c r="E29" s="109">
        <f>'4.Proportion of Inpatient Rev'!G30</f>
        <v>0.6223099435984571</v>
      </c>
      <c r="F29" s="84">
        <f t="shared" si="0"/>
        <v>-0.003936282020185863</v>
      </c>
    </row>
    <row r="30" spans="1:6" ht="17.25" customHeight="1">
      <c r="A30" s="44">
        <f>'1. Risk Adjusted Readmission Ra'!A33</f>
        <v>210057</v>
      </c>
      <c r="B30" s="116" t="str">
        <f>'1. Risk Adjusted Readmission Ra'!B33</f>
        <v>SHADY GROVE</v>
      </c>
      <c r="C30" s="118">
        <f>'1. Risk Adjusted Readmission Ra'!H33</f>
        <v>0.06861987312611988</v>
      </c>
      <c r="D30" s="47">
        <f>C30*('2.Calculate ReadmissionReductio'!$C$18)</f>
        <v>-0.00629121893752709</v>
      </c>
      <c r="E30" s="109">
        <f>'4.Proportion of Inpatient Rev'!G44</f>
        <v>0.6232515099364657</v>
      </c>
      <c r="F30" s="84">
        <f t="shared" si="0"/>
        <v>-0.003921011702154646</v>
      </c>
    </row>
    <row r="31" spans="1:6" ht="17.25" customHeight="1">
      <c r="A31" s="44">
        <f>'1. Risk Adjusted Readmission Ra'!A32</f>
        <v>210022</v>
      </c>
      <c r="B31" s="116" t="str">
        <f>'1. Risk Adjusted Readmission Ra'!B32</f>
        <v>SUBURBAN</v>
      </c>
      <c r="C31" s="118">
        <f>'1. Risk Adjusted Readmission Ra'!H32</f>
        <v>0.06813952268645222</v>
      </c>
      <c r="D31" s="47">
        <f>C31*('2.Calculate ReadmissionReductio'!$C$18)</f>
        <v>-0.006247179366408497</v>
      </c>
      <c r="E31" s="109">
        <f>'4.Proportion of Inpatient Rev'!G21</f>
        <v>0.6413354733165463</v>
      </c>
      <c r="F31" s="84">
        <f t="shared" si="0"/>
        <v>-0.004006537735848955</v>
      </c>
    </row>
    <row r="32" spans="1:6" ht="17.25" customHeight="1">
      <c r="A32" s="44">
        <f>'1. Risk Adjusted Readmission Ra'!A34</f>
        <v>210062</v>
      </c>
      <c r="B32" s="116" t="str">
        <f>'1. Risk Adjusted Readmission Ra'!B34</f>
        <v>SOUTHERN MARYLAND</v>
      </c>
      <c r="C32" s="118">
        <f>'1. Risk Adjusted Readmission Ra'!H34</f>
        <v>0.06809227969368309</v>
      </c>
      <c r="D32" s="47">
        <f>C32*('2.Calculate ReadmissionReductio'!$C$18)</f>
        <v>-0.006242848026269928</v>
      </c>
      <c r="E32" s="109">
        <f>'4.Proportion of Inpatient Rev'!G48</f>
        <v>0.6220125301922974</v>
      </c>
      <c r="F32" s="84">
        <f t="shared" si="0"/>
        <v>-0.0038831296964261476</v>
      </c>
    </row>
    <row r="33" spans="1:6" ht="17.25" customHeight="1">
      <c r="A33" s="44">
        <f>'1. Risk Adjusted Readmission Ra'!A35</f>
        <v>210002</v>
      </c>
      <c r="B33" s="116" t="str">
        <f>'1. Risk Adjusted Readmission Ra'!B35</f>
        <v>UNIVERSITY OF MARYLAND</v>
      </c>
      <c r="C33" s="118">
        <f>'1. Risk Adjusted Readmission Ra'!H35</f>
        <v>0.06717957090542502</v>
      </c>
      <c r="D33" s="47">
        <f>C33*('2.Calculate ReadmissionReductio'!$C$18)</f>
        <v>-0.006159168903130441</v>
      </c>
      <c r="E33" s="109">
        <f>'4.Proportion of Inpatient Rev'!G5</f>
        <v>0.720439875792626</v>
      </c>
      <c r="F33" s="84">
        <f t="shared" si="0"/>
        <v>-0.0044373108795571</v>
      </c>
    </row>
    <row r="34" spans="1:6" s="49" customFormat="1" ht="17.25" customHeight="1">
      <c r="A34" s="44">
        <f>'1. Risk Adjusted Readmission Ra'!A36</f>
        <v>210024</v>
      </c>
      <c r="B34" s="116" t="str">
        <f>'1. Risk Adjusted Readmission Ra'!B36</f>
        <v>UNION MEMORIAL</v>
      </c>
      <c r="C34" s="118">
        <f>'1. Risk Adjusted Readmission Ra'!H36</f>
        <v>0.06696821368078572</v>
      </c>
      <c r="D34" s="47">
        <f>C34*('2.Calculate ReadmissionReductio'!$C$18)</f>
        <v>-0.00613979121393259</v>
      </c>
      <c r="E34" s="109">
        <f>'4.Proportion of Inpatient Rev'!G23</f>
        <v>0.5920978354135535</v>
      </c>
      <c r="F34" s="84">
        <f t="shared" si="0"/>
        <v>-0.0036353570876606406</v>
      </c>
    </row>
    <row r="35" spans="1:6" s="49" customFormat="1" ht="17.25" customHeight="1">
      <c r="A35" s="44">
        <f>'1. Risk Adjusted Readmission Ra'!A37</f>
        <v>210008</v>
      </c>
      <c r="B35" s="116" t="str">
        <f>'1. Risk Adjusted Readmission Ra'!B37</f>
        <v>MERCY</v>
      </c>
      <c r="C35" s="118">
        <f>'1. Risk Adjusted Readmission Ra'!H37</f>
        <v>0.06552093815230242</v>
      </c>
      <c r="D35" s="47">
        <f>C35*('2.Calculate ReadmissionReductio'!$C$18)</f>
        <v>-0.006007101851539295</v>
      </c>
      <c r="E35" s="109">
        <f>'4.Proportion of Inpatient Rev'!G10</f>
        <v>0.4887485079112641</v>
      </c>
      <c r="F35" s="84">
        <f t="shared" si="0"/>
        <v>-0.0029359620668108224</v>
      </c>
    </row>
    <row r="36" spans="1:6" s="49" customFormat="1" ht="17.25" customHeight="1">
      <c r="A36" s="44">
        <f>'1. Risk Adjusted Readmission Ra'!A39</f>
        <v>210060</v>
      </c>
      <c r="B36" s="116" t="str">
        <f>'1. Risk Adjusted Readmission Ra'!B39</f>
        <v>FT. WASHINGTON</v>
      </c>
      <c r="C36" s="118">
        <f>'1. Risk Adjusted Readmission Ra'!H39</f>
        <v>0.06482259292103117</v>
      </c>
      <c r="D36" s="47">
        <f>C36*('2.Calculate ReadmissionReductio'!$C$18)</f>
        <v>-0.005943076044673833</v>
      </c>
      <c r="E36" s="109">
        <f>'4.Proportion of Inpatient Rev'!G46</f>
        <v>0.41578835221917404</v>
      </c>
      <c r="F36" s="84">
        <f t="shared" si="0"/>
        <v>-0.002471061795728179</v>
      </c>
    </row>
    <row r="37" spans="1:6" s="49" customFormat="1" ht="17.25" customHeight="1">
      <c r="A37" s="44">
        <f>'1. Risk Adjusted Readmission Ra'!A38</f>
        <v>210010</v>
      </c>
      <c r="B37" s="116" t="str">
        <f>'1. Risk Adjusted Readmission Ra'!B38</f>
        <v>DORCHESTER</v>
      </c>
      <c r="C37" s="118">
        <f>'1. Risk Adjusted Readmission Ra'!H38</f>
        <v>0.06464425381150518</v>
      </c>
      <c r="D37" s="47">
        <f>C37*('2.Calculate ReadmissionReductio'!$C$18)</f>
        <v>-0.0059267255279497714</v>
      </c>
      <c r="E37" s="109">
        <f>'4.Proportion of Inpatient Rev'!G12</f>
        <v>0.49181340983701244</v>
      </c>
      <c r="F37" s="84">
        <f t="shared" si="0"/>
        <v>-0.002914843091069045</v>
      </c>
    </row>
    <row r="38" spans="1:6" s="49" customFormat="1" ht="17.25" customHeight="1">
      <c r="A38" s="44">
        <f>'1. Risk Adjusted Readmission Ra'!A40</f>
        <v>210016</v>
      </c>
      <c r="B38" s="116" t="str">
        <f>'1. Risk Adjusted Readmission Ra'!B40</f>
        <v>WASHINGTON ADVENTIST</v>
      </c>
      <c r="C38" s="118">
        <f>'1. Risk Adjusted Readmission Ra'!H40</f>
        <v>0.06383377021461407</v>
      </c>
      <c r="D38" s="47">
        <f>C38*('2.Calculate ReadmissionReductio'!$C$18)</f>
        <v>-0.005852418632279113</v>
      </c>
      <c r="E38" s="109">
        <f>'4.Proportion of Inpatient Rev'!G17</f>
        <v>0.6333026977540712</v>
      </c>
      <c r="F38" s="84">
        <f t="shared" si="0"/>
        <v>-0.003706352508208554</v>
      </c>
    </row>
    <row r="39" spans="1:6" s="49" customFormat="1" ht="17.25" customHeight="1">
      <c r="A39" s="44">
        <f>'1. Risk Adjusted Readmission Ra'!A44</f>
        <v>210061</v>
      </c>
      <c r="B39" s="116" t="str">
        <f>'1. Risk Adjusted Readmission Ra'!B44</f>
        <v>ATLANTIC GENERAL</v>
      </c>
      <c r="C39" s="118">
        <f>'1. Risk Adjusted Readmission Ra'!H44</f>
        <v>0.06290925535065782</v>
      </c>
      <c r="D39" s="47">
        <f>C39*('2.Calculate ReadmissionReductio'!$C$18)</f>
        <v>-0.005767657102489387</v>
      </c>
      <c r="E39" s="109">
        <f>'4.Proportion of Inpatient Rev'!G47</f>
        <v>0.4010655564280544</v>
      </c>
      <c r="F39" s="84">
        <f t="shared" si="0"/>
        <v>-0.0023132086050961257</v>
      </c>
    </row>
    <row r="40" spans="1:6" s="50" customFormat="1" ht="16.5" customHeight="1">
      <c r="A40" s="44">
        <f>'1. Risk Adjusted Readmission Ra'!A42</f>
        <v>210037</v>
      </c>
      <c r="B40" s="116" t="str">
        <f>'1. Risk Adjusted Readmission Ra'!B42</f>
        <v>EASTON</v>
      </c>
      <c r="C40" s="118">
        <f>'1. Risk Adjusted Readmission Ra'!H42</f>
        <v>0.06246084709466499</v>
      </c>
      <c r="D40" s="47">
        <f>C40*('2.Calculate ReadmissionReductio'!$C$18)</f>
        <v>-0.005726546060114524</v>
      </c>
      <c r="E40" s="109">
        <f>'4.Proportion of Inpatient Rev'!G32</f>
        <v>0.5341403296055083</v>
      </c>
      <c r="F40" s="84">
        <f t="shared" si="0"/>
        <v>-0.0030587792000506967</v>
      </c>
    </row>
    <row r="41" spans="1:6" s="50" customFormat="1" ht="14.25" customHeight="1">
      <c r="A41" s="44">
        <f>'1. Risk Adjusted Readmission Ra'!A45</f>
        <v>210063</v>
      </c>
      <c r="B41" s="116" t="str">
        <f>'1. Risk Adjusted Readmission Ra'!B45</f>
        <v>UM ST. JOSEPH</v>
      </c>
      <c r="C41" s="118">
        <f>'1. Risk Adjusted Readmission Ra'!H45</f>
        <v>0.062440063255653204</v>
      </c>
      <c r="D41" s="47">
        <f>C41*('2.Calculate ReadmissionReductio'!$C$18)</f>
        <v>-0.005724640552633548</v>
      </c>
      <c r="E41" s="109">
        <f>'4.Proportion of Inpatient Rev'!G49</f>
        <v>0.6002371245539058</v>
      </c>
      <c r="F41" s="84">
        <f t="shared" si="0"/>
        <v>-0.0034361417844174427</v>
      </c>
    </row>
    <row r="42" spans="1:6" s="49" customFormat="1" ht="15.75">
      <c r="A42" s="44">
        <f>'1. Risk Adjusted Readmission Ra'!A41</f>
        <v>210006</v>
      </c>
      <c r="B42" s="116" t="str">
        <f>'1. Risk Adjusted Readmission Ra'!B41</f>
        <v>HARFORD</v>
      </c>
      <c r="C42" s="118">
        <f>'1. Risk Adjusted Readmission Ra'!H41</f>
        <v>0.06241405623730693</v>
      </c>
      <c r="D42" s="47">
        <f>C42*('2.Calculate ReadmissionReductio'!$C$18)</f>
        <v>-0.005722256172732</v>
      </c>
      <c r="E42" s="109">
        <f>'4.Proportion of Inpatient Rev'!G9</f>
        <v>0.4499245121813818</v>
      </c>
      <c r="F42" s="84">
        <f t="shared" si="0"/>
        <v>-0.002574583317093346</v>
      </c>
    </row>
    <row r="43" spans="1:6" s="49" customFormat="1" ht="15.75">
      <c r="A43" s="44">
        <f>'1. Risk Adjusted Readmission Ra'!A43</f>
        <v>210039</v>
      </c>
      <c r="B43" s="116" t="str">
        <f>'1. Risk Adjusted Readmission Ra'!B43</f>
        <v>CALVERT</v>
      </c>
      <c r="C43" s="118">
        <f>'1. Risk Adjusted Readmission Ra'!H43</f>
        <v>0.06224697771464195</v>
      </c>
      <c r="D43" s="47">
        <f>C43*('2.Calculate ReadmissionReductio'!$C$18)</f>
        <v>-0.005706938051057364</v>
      </c>
      <c r="E43" s="109">
        <f>'4.Proportion of Inpatient Rev'!G34</f>
        <v>0.47506762699507216</v>
      </c>
      <c r="F43" s="84">
        <f t="shared" si="0"/>
        <v>-0.002711181517323704</v>
      </c>
    </row>
    <row r="44" spans="1:6" s="49" customFormat="1" ht="15.75">
      <c r="A44" s="44">
        <f>'1. Risk Adjusted Readmission Ra'!A46</f>
        <v>210044</v>
      </c>
      <c r="B44" s="116" t="str">
        <f>'1. Risk Adjusted Readmission Ra'!B46</f>
        <v>G.B.M.C.</v>
      </c>
      <c r="C44" s="118">
        <f>'1. Risk Adjusted Readmission Ra'!H46</f>
        <v>0.06088244072425674</v>
      </c>
      <c r="D44" s="47">
        <f>C44*('2.Calculate ReadmissionReductio'!$C$18)</f>
        <v>-0.005581834337456938</v>
      </c>
      <c r="E44" s="109">
        <f>'4.Proportion of Inpatient Rev'!G37</f>
        <v>0.48046333409828973</v>
      </c>
      <c r="F44" s="84">
        <f t="shared" si="0"/>
        <v>-0.0026818667361588784</v>
      </c>
    </row>
    <row r="45" spans="1:6" s="49" customFormat="1" ht="15.75">
      <c r="A45" s="44">
        <f>'1. Risk Adjusted Readmission Ra'!A47</f>
        <v>210038</v>
      </c>
      <c r="B45" s="116" t="str">
        <f>'1. Risk Adjusted Readmission Ra'!B47</f>
        <v>UMMC MIDTOWN</v>
      </c>
      <c r="C45" s="118">
        <f>'1. Risk Adjusted Readmission Ra'!H47</f>
        <v>0.056273740456186744</v>
      </c>
      <c r="D45" s="47">
        <f>C45*('2.Calculate ReadmissionReductio'!$C$18)</f>
        <v>-0.005159298691688868</v>
      </c>
      <c r="E45" s="109">
        <f>'4.Proportion of Inpatient Rev'!G33</f>
        <v>0.6058510954497263</v>
      </c>
      <c r="F45" s="84">
        <f t="shared" si="0"/>
        <v>-0.0031257667641120404</v>
      </c>
    </row>
    <row r="46" spans="1:6" s="49" customFormat="1" ht="15.75">
      <c r="A46" s="44">
        <f>'1. Risk Adjusted Readmission Ra'!A48</f>
        <v>210003</v>
      </c>
      <c r="B46" s="116" t="str">
        <f>'1. Risk Adjusted Readmission Ra'!B48</f>
        <v>PRINCE GEORGE</v>
      </c>
      <c r="C46" s="118">
        <f>'1. Risk Adjusted Readmission Ra'!H48</f>
        <v>0.05500443523396148</v>
      </c>
      <c r="D46" s="47">
        <f>C46*('2.Calculate ReadmissionReductio'!$C$18)</f>
        <v>-0.00504292603333538</v>
      </c>
      <c r="E46" s="109">
        <f>'4.Proportion of Inpatient Rev'!G6</f>
        <v>0.6959562217900482</v>
      </c>
      <c r="F46" s="84">
        <f t="shared" si="0"/>
        <v>-0.003509655748926766</v>
      </c>
    </row>
    <row r="47" spans="1:6" s="49" customFormat="1" ht="15.75">
      <c r="A47" s="44">
        <f>'1. Risk Adjusted Readmission Ra'!A49</f>
        <v>210045</v>
      </c>
      <c r="B47" s="116" t="str">
        <f>'1. Risk Adjusted Readmission Ra'!B49</f>
        <v>MCCREADY</v>
      </c>
      <c r="C47" s="118">
        <f>'1. Risk Adjusted Readmission Ra'!H49</f>
        <v>0.04969684861132018</v>
      </c>
      <c r="D47" s="47">
        <f>C47*('2.Calculate ReadmissionReductio'!$C$18)</f>
        <v>-0.004556314969342955</v>
      </c>
      <c r="E47" s="109">
        <f>'4.Proportion of Inpatient Rev'!G38</f>
        <v>0.23060825908047702</v>
      </c>
      <c r="F47" s="84">
        <f t="shared" si="0"/>
        <v>-0.001050723862902496</v>
      </c>
    </row>
    <row r="48" spans="1:6" s="49" customFormat="1" ht="15.75">
      <c r="A48" s="44">
        <f>'1. Risk Adjusted Readmission Ra'!A50</f>
        <v>210017</v>
      </c>
      <c r="B48" s="116" t="str">
        <f>'1. Risk Adjusted Readmission Ra'!B50</f>
        <v>GARRETT COUNTY</v>
      </c>
      <c r="C48" s="118">
        <f>'1. Risk Adjusted Readmission Ra'!H50</f>
        <v>0.04556346088001506</v>
      </c>
      <c r="D48" s="47">
        <f>C48*('2.Calculate ReadmissionReductio'!$C$18)</f>
        <v>-0.004177357008818389</v>
      </c>
      <c r="E48" s="109">
        <f>'4.Proportion of Inpatient Rev'!G18</f>
        <v>0.41630441753048636</v>
      </c>
      <c r="F48" s="84">
        <f t="shared" si="0"/>
        <v>-0.0017390521763730343</v>
      </c>
    </row>
    <row r="49" spans="1:6" s="51" customFormat="1" ht="15.75">
      <c r="A49" s="44">
        <f>'1. Risk Adjusted Readmission Ra'!A51</f>
        <v>210058</v>
      </c>
      <c r="B49" s="116" t="str">
        <f>'1. Risk Adjusted Readmission Ra'!B51</f>
        <v>REHAB &amp; ORTHO</v>
      </c>
      <c r="C49" s="118">
        <f>'1. Risk Adjusted Readmission Ra'!H51</f>
        <v>0.008519131060057316</v>
      </c>
      <c r="D49" s="47">
        <f>C49*('2.Calculate ReadmissionReductio'!$C$18)</f>
        <v>-0.0007810524300708278</v>
      </c>
      <c r="E49" s="109">
        <f>'4.Proportion of Inpatient Rev'!G45</f>
        <v>0.6017348428645923</v>
      </c>
      <c r="F49" s="84">
        <f t="shared" si="0"/>
        <v>-0.00046998646127767755</v>
      </c>
    </row>
    <row r="50" spans="1:6" s="48" customFormat="1" ht="16.5" thickBot="1">
      <c r="A50" s="160" t="s">
        <v>56</v>
      </c>
      <c r="B50" s="161"/>
      <c r="C50" s="119">
        <f>'1. Risk Adjusted Readmission Ra'!H52</f>
        <v>0.07360117784889895</v>
      </c>
      <c r="D50" s="110">
        <f>C50*('2.Calculate ReadmissionReductio'!$C$18)</f>
        <v>-0.006747915768603159</v>
      </c>
      <c r="E50" s="85">
        <v>0.6</v>
      </c>
      <c r="F50" s="84">
        <f t="shared" si="0"/>
        <v>-0.004048749461161895</v>
      </c>
    </row>
    <row r="51" spans="5:6" ht="15.75">
      <c r="E51" s="87"/>
      <c r="F51" s="86"/>
    </row>
    <row r="52" spans="5:6" ht="15.75">
      <c r="E52" s="102"/>
      <c r="F52" s="103"/>
    </row>
  </sheetData>
  <sheetProtection/>
  <mergeCells count="2">
    <mergeCell ref="A50:B50"/>
    <mergeCell ref="A1:F1"/>
  </mergeCells>
  <printOptions/>
  <pageMargins left="0.25" right="0.25" top="0.25" bottom="0.25" header="0.05" footer="0.05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">
      <selection activeCell="A2" sqref="A2:IV2"/>
    </sheetView>
  </sheetViews>
  <sheetFormatPr defaultColWidth="9.140625" defaultRowHeight="15"/>
  <cols>
    <col min="2" max="2" width="27.57421875" style="0" customWidth="1"/>
    <col min="3" max="3" width="15.7109375" style="0" customWidth="1"/>
    <col min="4" max="4" width="8.8515625" style="0" customWidth="1"/>
    <col min="6" max="6" width="17.421875" style="0" customWidth="1"/>
    <col min="7" max="7" width="17.8515625" style="0" customWidth="1"/>
  </cols>
  <sheetData>
    <row r="1" spans="1:7" ht="30.75">
      <c r="A1" s="89" t="s">
        <v>149</v>
      </c>
      <c r="B1" s="89"/>
      <c r="C1" s="89"/>
      <c r="D1" s="89"/>
      <c r="E1" s="89"/>
      <c r="F1" s="89"/>
      <c r="G1" s="88"/>
    </row>
    <row r="2" spans="1:7" ht="15.75">
      <c r="A2" s="90"/>
      <c r="B2" s="90"/>
      <c r="C2" s="90"/>
      <c r="D2" s="90"/>
      <c r="E2" s="90"/>
      <c r="F2" s="90"/>
      <c r="G2" s="88"/>
    </row>
    <row r="3" spans="1:7" ht="42.75" customHeight="1">
      <c r="A3" s="91" t="s">
        <v>31</v>
      </c>
      <c r="B3" s="92" t="s">
        <v>30</v>
      </c>
      <c r="C3" s="91" t="s">
        <v>58</v>
      </c>
      <c r="D3" s="93" t="s">
        <v>59</v>
      </c>
      <c r="E3" s="93" t="s">
        <v>60</v>
      </c>
      <c r="F3" s="91" t="s">
        <v>61</v>
      </c>
      <c r="G3" s="105" t="s">
        <v>104</v>
      </c>
    </row>
    <row r="4" spans="1:7" ht="15">
      <c r="A4" s="94">
        <v>210001</v>
      </c>
      <c r="B4" s="95" t="s">
        <v>62</v>
      </c>
      <c r="C4" s="96">
        <v>196275144</v>
      </c>
      <c r="D4" s="97">
        <v>18246</v>
      </c>
      <c r="E4" s="96">
        <v>10757</v>
      </c>
      <c r="F4" s="96">
        <v>118571898</v>
      </c>
      <c r="G4" s="106">
        <f>C4/SUM(C4,F4)</f>
        <v>0.6233984056296137</v>
      </c>
    </row>
    <row r="5" spans="1:7" ht="15">
      <c r="A5" s="94">
        <v>210002</v>
      </c>
      <c r="B5" s="95" t="s">
        <v>63</v>
      </c>
      <c r="C5" s="104">
        <f>874487043+C50</f>
        <v>1058367288</v>
      </c>
      <c r="D5" s="97">
        <f>27572+D50</f>
        <v>34529</v>
      </c>
      <c r="E5" s="96">
        <v>31716</v>
      </c>
      <c r="F5" s="104">
        <f>394700917+F50</f>
        <v>410689775</v>
      </c>
      <c r="G5" s="106">
        <f aca="true" t="shared" si="0" ref="G5:G51">C5/SUM(C5,F5)</f>
        <v>0.720439875792626</v>
      </c>
    </row>
    <row r="6" spans="1:7" ht="15">
      <c r="A6" s="94">
        <v>210003</v>
      </c>
      <c r="B6" s="95" t="s">
        <v>64</v>
      </c>
      <c r="C6" s="96">
        <v>178336774</v>
      </c>
      <c r="D6" s="97">
        <v>13021</v>
      </c>
      <c r="E6" s="96">
        <v>13696</v>
      </c>
      <c r="F6" s="96">
        <v>77910341</v>
      </c>
      <c r="G6" s="106">
        <f t="shared" si="0"/>
        <v>0.6959562217900482</v>
      </c>
    </row>
    <row r="7" spans="1:7" ht="15">
      <c r="A7" s="94">
        <v>210004</v>
      </c>
      <c r="B7" s="95" t="s">
        <v>65</v>
      </c>
      <c r="C7" s="96">
        <v>321352566</v>
      </c>
      <c r="D7" s="97">
        <v>34872</v>
      </c>
      <c r="E7" s="96">
        <v>9215</v>
      </c>
      <c r="F7" s="96">
        <v>144360035</v>
      </c>
      <c r="G7" s="106">
        <f t="shared" si="0"/>
        <v>0.6900233433881253</v>
      </c>
    </row>
    <row r="8" spans="1:7" ht="15">
      <c r="A8" s="94">
        <v>210005</v>
      </c>
      <c r="B8" s="95" t="s">
        <v>66</v>
      </c>
      <c r="C8" s="96">
        <v>189917441</v>
      </c>
      <c r="D8" s="97">
        <v>19243</v>
      </c>
      <c r="E8" s="96">
        <v>9869</v>
      </c>
      <c r="F8" s="96">
        <v>144162697</v>
      </c>
      <c r="G8" s="106">
        <f t="shared" si="0"/>
        <v>0.5684786953721864</v>
      </c>
    </row>
    <row r="9" spans="1:7" ht="15">
      <c r="A9" s="94">
        <v>210006</v>
      </c>
      <c r="B9" s="95" t="s">
        <v>67</v>
      </c>
      <c r="C9" s="96">
        <v>46614039</v>
      </c>
      <c r="D9" s="97">
        <v>4814</v>
      </c>
      <c r="E9" s="96">
        <v>9683</v>
      </c>
      <c r="F9" s="96">
        <v>56990094</v>
      </c>
      <c r="G9" s="106">
        <f t="shared" si="0"/>
        <v>0.4499245121813818</v>
      </c>
    </row>
    <row r="10" spans="1:7" ht="15">
      <c r="A10" s="94">
        <v>210008</v>
      </c>
      <c r="B10" s="95" t="s">
        <v>68</v>
      </c>
      <c r="C10" s="96">
        <v>234364229</v>
      </c>
      <c r="D10" s="97">
        <v>19173</v>
      </c>
      <c r="E10" s="96">
        <v>12224</v>
      </c>
      <c r="F10" s="96">
        <v>245154839</v>
      </c>
      <c r="G10" s="106">
        <f t="shared" si="0"/>
        <v>0.4887485079112641</v>
      </c>
    </row>
    <row r="11" spans="1:7" ht="15">
      <c r="A11" s="94">
        <v>210009</v>
      </c>
      <c r="B11" s="95" t="s">
        <v>69</v>
      </c>
      <c r="C11" s="96">
        <v>1383260377</v>
      </c>
      <c r="D11" s="97">
        <v>50350</v>
      </c>
      <c r="E11" s="96">
        <v>27473</v>
      </c>
      <c r="F11" s="96">
        <v>825887490</v>
      </c>
      <c r="G11" s="106">
        <f t="shared" si="0"/>
        <v>0.6261511045335564</v>
      </c>
    </row>
    <row r="12" spans="1:7" ht="15">
      <c r="A12" s="94">
        <v>210010</v>
      </c>
      <c r="B12" s="95" t="s">
        <v>110</v>
      </c>
      <c r="C12" s="96">
        <v>28508463</v>
      </c>
      <c r="D12" s="97">
        <v>2432</v>
      </c>
      <c r="E12" s="96">
        <v>11722</v>
      </c>
      <c r="F12" s="96">
        <v>29457551</v>
      </c>
      <c r="G12" s="106">
        <f t="shared" si="0"/>
        <v>0.49181340983701244</v>
      </c>
    </row>
    <row r="13" spans="1:7" ht="15">
      <c r="A13" s="94">
        <v>210011</v>
      </c>
      <c r="B13" s="95" t="s">
        <v>70</v>
      </c>
      <c r="C13" s="96">
        <v>237663794</v>
      </c>
      <c r="D13" s="97">
        <v>19415</v>
      </c>
      <c r="E13" s="96">
        <v>12241</v>
      </c>
      <c r="F13" s="96">
        <v>170214422</v>
      </c>
      <c r="G13" s="106">
        <f t="shared" si="0"/>
        <v>0.5826832242494657</v>
      </c>
    </row>
    <row r="14" spans="1:7" ht="15">
      <c r="A14" s="94">
        <v>210012</v>
      </c>
      <c r="B14" s="95" t="s">
        <v>71</v>
      </c>
      <c r="C14" s="96">
        <v>431240442</v>
      </c>
      <c r="D14" s="97">
        <v>27154</v>
      </c>
      <c r="E14" s="96">
        <v>15881</v>
      </c>
      <c r="F14" s="96">
        <v>265441784</v>
      </c>
      <c r="G14" s="106">
        <f t="shared" si="0"/>
        <v>0.6189915945982524</v>
      </c>
    </row>
    <row r="15" spans="1:7" ht="15">
      <c r="A15" s="94">
        <v>210013</v>
      </c>
      <c r="B15" s="95" t="s">
        <v>72</v>
      </c>
      <c r="C15" s="96">
        <v>75995998</v>
      </c>
      <c r="D15" s="97">
        <v>5690</v>
      </c>
      <c r="E15" s="96">
        <v>13356</v>
      </c>
      <c r="F15" s="96">
        <v>48966640</v>
      </c>
      <c r="G15" s="106">
        <f t="shared" si="0"/>
        <v>0.6081497575299266</v>
      </c>
    </row>
    <row r="16" spans="1:7" ht="15">
      <c r="A16" s="94">
        <v>210015</v>
      </c>
      <c r="B16" s="95" t="s">
        <v>73</v>
      </c>
      <c r="C16" s="96">
        <v>287055826</v>
      </c>
      <c r="D16" s="97">
        <v>24093</v>
      </c>
      <c r="E16" s="96">
        <v>11914</v>
      </c>
      <c r="F16" s="96">
        <v>193868410</v>
      </c>
      <c r="G16" s="106">
        <f t="shared" si="0"/>
        <v>0.5968836762886701</v>
      </c>
    </row>
    <row r="17" spans="1:7" ht="15">
      <c r="A17" s="94">
        <v>210016</v>
      </c>
      <c r="B17" s="95" t="s">
        <v>74</v>
      </c>
      <c r="C17" s="96">
        <v>155729362</v>
      </c>
      <c r="D17" s="97">
        <v>13207</v>
      </c>
      <c r="E17" s="96">
        <v>11791</v>
      </c>
      <c r="F17" s="96">
        <v>90170999</v>
      </c>
      <c r="G17" s="106">
        <f t="shared" si="0"/>
        <v>0.6333026977540712</v>
      </c>
    </row>
    <row r="18" spans="1:7" ht="15">
      <c r="A18" s="94">
        <v>210017</v>
      </c>
      <c r="B18" s="95" t="s">
        <v>75</v>
      </c>
      <c r="C18" s="96">
        <v>18482064</v>
      </c>
      <c r="D18" s="97">
        <v>2209</v>
      </c>
      <c r="E18" s="96">
        <v>8367</v>
      </c>
      <c r="F18" s="96">
        <v>25913487</v>
      </c>
      <c r="G18" s="106">
        <f t="shared" si="0"/>
        <v>0.41630441753048636</v>
      </c>
    </row>
    <row r="19" spans="1:7" ht="15">
      <c r="A19" s="94">
        <v>210018</v>
      </c>
      <c r="B19" s="95" t="s">
        <v>76</v>
      </c>
      <c r="C19" s="96">
        <v>86612390</v>
      </c>
      <c r="D19" s="97">
        <v>9029</v>
      </c>
      <c r="E19" s="96">
        <v>9593</v>
      </c>
      <c r="F19" s="96">
        <v>78344561</v>
      </c>
      <c r="G19" s="106">
        <f t="shared" si="0"/>
        <v>0.5250605656502465</v>
      </c>
    </row>
    <row r="20" spans="1:7" ht="15">
      <c r="A20" s="94">
        <v>210019</v>
      </c>
      <c r="B20" s="95" t="s">
        <v>112</v>
      </c>
      <c r="C20" s="96">
        <v>235616218</v>
      </c>
      <c r="D20" s="97">
        <v>19697</v>
      </c>
      <c r="E20" s="96">
        <v>11962</v>
      </c>
      <c r="F20" s="96">
        <v>175707255</v>
      </c>
      <c r="G20" s="106">
        <f t="shared" si="0"/>
        <v>0.5728246342994385</v>
      </c>
    </row>
    <row r="21" spans="1:7" ht="15">
      <c r="A21" s="94">
        <v>210022</v>
      </c>
      <c r="B21" s="95" t="s">
        <v>77</v>
      </c>
      <c r="C21" s="96">
        <v>187295003</v>
      </c>
      <c r="D21" s="97">
        <v>13153</v>
      </c>
      <c r="E21" s="96">
        <v>14240</v>
      </c>
      <c r="F21" s="96">
        <v>104744048</v>
      </c>
      <c r="G21" s="106">
        <f t="shared" si="0"/>
        <v>0.6413354733165463</v>
      </c>
    </row>
    <row r="22" spans="1:7" ht="15">
      <c r="A22" s="94">
        <v>210023</v>
      </c>
      <c r="B22" s="95" t="s">
        <v>78</v>
      </c>
      <c r="C22" s="96">
        <v>310552499</v>
      </c>
      <c r="D22" s="97">
        <v>32835</v>
      </c>
      <c r="E22" s="96">
        <v>9458</v>
      </c>
      <c r="F22" s="96">
        <v>240771205</v>
      </c>
      <c r="G22" s="106">
        <f t="shared" si="0"/>
        <v>0.5632852292525409</v>
      </c>
    </row>
    <row r="23" spans="1:7" ht="15">
      <c r="A23" s="94">
        <v>210024</v>
      </c>
      <c r="B23" s="95" t="s">
        <v>79</v>
      </c>
      <c r="C23" s="96">
        <v>240584211</v>
      </c>
      <c r="D23" s="97">
        <v>13404</v>
      </c>
      <c r="E23" s="96">
        <v>17949</v>
      </c>
      <c r="F23" s="96">
        <v>165740887</v>
      </c>
      <c r="G23" s="106">
        <f t="shared" si="0"/>
        <v>0.5920978354135535</v>
      </c>
    </row>
    <row r="24" spans="1:7" ht="15">
      <c r="A24" s="94">
        <v>210027</v>
      </c>
      <c r="B24" s="95" t="s">
        <v>80</v>
      </c>
      <c r="C24" s="96">
        <v>183863234</v>
      </c>
      <c r="D24" s="97">
        <v>13403</v>
      </c>
      <c r="E24" s="96">
        <v>13718</v>
      </c>
      <c r="F24" s="96">
        <v>136470763</v>
      </c>
      <c r="G24" s="106">
        <f t="shared" si="0"/>
        <v>0.5739735267624435</v>
      </c>
    </row>
    <row r="25" spans="1:7" ht="15">
      <c r="A25" s="94">
        <v>210028</v>
      </c>
      <c r="B25" s="95" t="s">
        <v>81</v>
      </c>
      <c r="C25" s="96">
        <v>69808912</v>
      </c>
      <c r="D25" s="97">
        <v>8332</v>
      </c>
      <c r="E25" s="96">
        <v>8378</v>
      </c>
      <c r="F25" s="96">
        <v>89119253</v>
      </c>
      <c r="G25" s="106">
        <f t="shared" si="0"/>
        <v>0.43924821003250114</v>
      </c>
    </row>
    <row r="26" spans="1:7" ht="15">
      <c r="A26" s="94">
        <v>210029</v>
      </c>
      <c r="B26" s="95" t="s">
        <v>82</v>
      </c>
      <c r="C26" s="96">
        <v>357008337</v>
      </c>
      <c r="D26" s="97">
        <v>21933</v>
      </c>
      <c r="E26" s="96">
        <v>16277</v>
      </c>
      <c r="F26" s="96">
        <v>245683875</v>
      </c>
      <c r="G26" s="106">
        <f t="shared" si="0"/>
        <v>0.5923559818622643</v>
      </c>
    </row>
    <row r="27" spans="1:7" ht="15">
      <c r="A27" s="94">
        <v>210030</v>
      </c>
      <c r="B27" s="95" t="s">
        <v>109</v>
      </c>
      <c r="C27" s="96">
        <v>28659668</v>
      </c>
      <c r="D27" s="97">
        <v>1984</v>
      </c>
      <c r="E27" s="96">
        <v>14445</v>
      </c>
      <c r="F27" s="96">
        <v>32661922</v>
      </c>
      <c r="G27" s="106">
        <f t="shared" si="0"/>
        <v>0.46736668113139274</v>
      </c>
    </row>
    <row r="28" spans="1:7" ht="15">
      <c r="A28" s="94">
        <v>210032</v>
      </c>
      <c r="B28" s="95" t="s">
        <v>83</v>
      </c>
      <c r="C28" s="96">
        <v>67854323</v>
      </c>
      <c r="D28" s="97">
        <v>5865</v>
      </c>
      <c r="E28" s="96">
        <v>11569</v>
      </c>
      <c r="F28" s="96">
        <v>85315708</v>
      </c>
      <c r="G28" s="106">
        <f t="shared" si="0"/>
        <v>0.44299999521446853</v>
      </c>
    </row>
    <row r="29" spans="1:7" ht="15">
      <c r="A29" s="94">
        <v>210033</v>
      </c>
      <c r="B29" s="95" t="s">
        <v>84</v>
      </c>
      <c r="C29" s="96">
        <v>140178015</v>
      </c>
      <c r="D29" s="97">
        <v>12383</v>
      </c>
      <c r="E29" s="96">
        <v>11320</v>
      </c>
      <c r="F29" s="96">
        <v>108233652</v>
      </c>
      <c r="G29" s="106">
        <f t="shared" si="0"/>
        <v>0.5642972276338374</v>
      </c>
    </row>
    <row r="30" spans="1:7" ht="15">
      <c r="A30" s="94">
        <v>210034</v>
      </c>
      <c r="B30" s="95" t="s">
        <v>85</v>
      </c>
      <c r="C30" s="96">
        <v>123775055</v>
      </c>
      <c r="D30" s="97">
        <v>9500</v>
      </c>
      <c r="E30" s="96">
        <v>13029</v>
      </c>
      <c r="F30" s="96">
        <v>75121100</v>
      </c>
      <c r="G30" s="106">
        <f t="shared" si="0"/>
        <v>0.6223099435984571</v>
      </c>
    </row>
    <row r="31" spans="1:7" ht="15">
      <c r="A31" s="94">
        <v>210035</v>
      </c>
      <c r="B31" s="95" t="s">
        <v>108</v>
      </c>
      <c r="C31" s="96">
        <v>74041364</v>
      </c>
      <c r="D31" s="97">
        <v>8417</v>
      </c>
      <c r="E31" s="96">
        <v>8797</v>
      </c>
      <c r="F31" s="96">
        <v>69749684</v>
      </c>
      <c r="G31" s="106">
        <f t="shared" si="0"/>
        <v>0.5149233212348518</v>
      </c>
    </row>
    <row r="32" spans="1:7" ht="15">
      <c r="A32" s="94">
        <v>210037</v>
      </c>
      <c r="B32" s="95" t="s">
        <v>111</v>
      </c>
      <c r="C32" s="96">
        <v>102664496</v>
      </c>
      <c r="D32" s="97">
        <v>9049</v>
      </c>
      <c r="E32" s="96">
        <v>11345</v>
      </c>
      <c r="F32" s="96">
        <v>89540605</v>
      </c>
      <c r="G32" s="106">
        <f t="shared" si="0"/>
        <v>0.5341403296055083</v>
      </c>
    </row>
    <row r="33" spans="1:7" ht="15">
      <c r="A33" s="94">
        <v>210038</v>
      </c>
      <c r="B33" s="95" t="s">
        <v>115</v>
      </c>
      <c r="C33" s="96">
        <v>131778799</v>
      </c>
      <c r="D33" s="97">
        <v>7093</v>
      </c>
      <c r="E33" s="96">
        <v>18579</v>
      </c>
      <c r="F33" s="96">
        <v>85731411</v>
      </c>
      <c r="G33" s="106">
        <f t="shared" si="0"/>
        <v>0.6058510954497263</v>
      </c>
    </row>
    <row r="34" spans="1:7" ht="15">
      <c r="A34" s="94">
        <v>210039</v>
      </c>
      <c r="B34" s="95" t="s">
        <v>86</v>
      </c>
      <c r="C34" s="96">
        <v>66025076</v>
      </c>
      <c r="D34" s="97">
        <v>7091</v>
      </c>
      <c r="E34" s="96">
        <v>9311</v>
      </c>
      <c r="F34" s="96">
        <v>72955297</v>
      </c>
      <c r="G34" s="106">
        <f t="shared" si="0"/>
        <v>0.47506762699507216</v>
      </c>
    </row>
    <row r="35" spans="1:7" ht="15">
      <c r="A35" s="94">
        <v>210040</v>
      </c>
      <c r="B35" s="95" t="s">
        <v>87</v>
      </c>
      <c r="C35" s="96">
        <v>143357745</v>
      </c>
      <c r="D35" s="97">
        <v>13975</v>
      </c>
      <c r="E35" s="96">
        <v>10258</v>
      </c>
      <c r="F35" s="96">
        <v>106752681</v>
      </c>
      <c r="G35" s="106">
        <f t="shared" si="0"/>
        <v>0.573177805070789</v>
      </c>
    </row>
    <row r="36" spans="1:7" ht="15">
      <c r="A36" s="94">
        <v>210043</v>
      </c>
      <c r="B36" s="95" t="s">
        <v>88</v>
      </c>
      <c r="C36" s="96">
        <v>220412973</v>
      </c>
      <c r="D36" s="97">
        <v>19238</v>
      </c>
      <c r="E36" s="96">
        <v>11457</v>
      </c>
      <c r="F36" s="96">
        <v>164423953</v>
      </c>
      <c r="G36" s="106">
        <f t="shared" si="0"/>
        <v>0.5727438250039446</v>
      </c>
    </row>
    <row r="37" spans="1:7" ht="15">
      <c r="A37" s="94">
        <v>210044</v>
      </c>
      <c r="B37" s="95" t="s">
        <v>89</v>
      </c>
      <c r="C37" s="96">
        <v>201205227</v>
      </c>
      <c r="D37" s="97">
        <v>20567</v>
      </c>
      <c r="E37" s="96">
        <v>9783</v>
      </c>
      <c r="F37" s="96">
        <v>217568096</v>
      </c>
      <c r="G37" s="106">
        <f t="shared" si="0"/>
        <v>0.48046333409828973</v>
      </c>
    </row>
    <row r="38" spans="1:7" ht="15">
      <c r="A38" s="94">
        <v>210045</v>
      </c>
      <c r="B38" s="95" t="s">
        <v>90</v>
      </c>
      <c r="C38" s="96">
        <v>4447566</v>
      </c>
      <c r="D38" s="97">
        <v>314</v>
      </c>
      <c r="E38" s="96">
        <v>14164</v>
      </c>
      <c r="F38" s="96">
        <v>14838673</v>
      </c>
      <c r="G38" s="106">
        <f t="shared" si="0"/>
        <v>0.23060825908047702</v>
      </c>
    </row>
    <row r="39" spans="1:7" ht="15">
      <c r="A39" s="94">
        <v>210048</v>
      </c>
      <c r="B39" s="95" t="s">
        <v>91</v>
      </c>
      <c r="C39" s="96">
        <v>174110105</v>
      </c>
      <c r="D39" s="97">
        <v>18985</v>
      </c>
      <c r="E39" s="96">
        <v>9171</v>
      </c>
      <c r="F39" s="96">
        <v>108669738</v>
      </c>
      <c r="G39" s="106">
        <f t="shared" si="0"/>
        <v>0.615709037648769</v>
      </c>
    </row>
    <row r="40" spans="1:7" ht="15">
      <c r="A40" s="94">
        <v>210049</v>
      </c>
      <c r="B40" s="95" t="s">
        <v>92</v>
      </c>
      <c r="C40" s="96">
        <v>139966564</v>
      </c>
      <c r="D40" s="97">
        <v>14258</v>
      </c>
      <c r="E40" s="96">
        <v>9817</v>
      </c>
      <c r="F40" s="96">
        <v>150352794</v>
      </c>
      <c r="G40" s="106">
        <f t="shared" si="0"/>
        <v>0.48211240533261307</v>
      </c>
    </row>
    <row r="41" spans="1:7" ht="15">
      <c r="A41" s="94">
        <v>210051</v>
      </c>
      <c r="B41" s="95" t="s">
        <v>93</v>
      </c>
      <c r="C41" s="96">
        <v>133924491</v>
      </c>
      <c r="D41" s="97">
        <v>10594</v>
      </c>
      <c r="E41" s="96">
        <v>12642</v>
      </c>
      <c r="F41" s="96">
        <v>86626291</v>
      </c>
      <c r="G41" s="106">
        <f t="shared" si="0"/>
        <v>0.6072274592977865</v>
      </c>
    </row>
    <row r="42" spans="1:7" ht="15">
      <c r="A42" s="94">
        <v>210055</v>
      </c>
      <c r="B42" s="95" t="s">
        <v>94</v>
      </c>
      <c r="C42" s="96">
        <v>77627357</v>
      </c>
      <c r="D42" s="97">
        <v>6856</v>
      </c>
      <c r="E42" s="96">
        <v>11323</v>
      </c>
      <c r="F42" s="96">
        <v>44896187</v>
      </c>
      <c r="G42" s="106">
        <f t="shared" si="0"/>
        <v>0.6335709404553299</v>
      </c>
    </row>
    <row r="43" spans="1:7" ht="15">
      <c r="A43" s="94">
        <v>210056</v>
      </c>
      <c r="B43" s="95" t="s">
        <v>95</v>
      </c>
      <c r="C43" s="96">
        <v>173208641</v>
      </c>
      <c r="D43" s="97">
        <v>12508</v>
      </c>
      <c r="E43" s="96">
        <v>13848</v>
      </c>
      <c r="F43" s="96">
        <v>115202396</v>
      </c>
      <c r="G43" s="106">
        <f t="shared" si="0"/>
        <v>0.6005617635222469</v>
      </c>
    </row>
    <row r="44" spans="1:7" ht="15">
      <c r="A44" s="94">
        <v>210057</v>
      </c>
      <c r="B44" s="95" t="s">
        <v>96</v>
      </c>
      <c r="C44" s="96">
        <v>233837605</v>
      </c>
      <c r="D44" s="97">
        <v>24810</v>
      </c>
      <c r="E44" s="96">
        <v>9425</v>
      </c>
      <c r="F44" s="96">
        <v>141352188</v>
      </c>
      <c r="G44" s="106">
        <f t="shared" si="0"/>
        <v>0.6232515099364657</v>
      </c>
    </row>
    <row r="45" spans="1:7" ht="15">
      <c r="A45" s="94">
        <v>210058</v>
      </c>
      <c r="B45" s="95" t="s">
        <v>113</v>
      </c>
      <c r="C45" s="96">
        <v>70150532</v>
      </c>
      <c r="D45" s="97">
        <v>3638</v>
      </c>
      <c r="E45" s="96">
        <v>19283</v>
      </c>
      <c r="F45" s="96">
        <v>46429940</v>
      </c>
      <c r="G45" s="106">
        <f t="shared" si="0"/>
        <v>0.6017348428645923</v>
      </c>
    </row>
    <row r="46" spans="1:7" ht="15">
      <c r="A46" s="94">
        <v>210060</v>
      </c>
      <c r="B46" s="95" t="s">
        <v>97</v>
      </c>
      <c r="C46" s="96">
        <v>19189479</v>
      </c>
      <c r="D46" s="97">
        <v>2306</v>
      </c>
      <c r="E46" s="96">
        <v>8322</v>
      </c>
      <c r="F46" s="96">
        <v>26962557</v>
      </c>
      <c r="G46" s="106">
        <f t="shared" si="0"/>
        <v>0.41578835221917404</v>
      </c>
    </row>
    <row r="47" spans="1:7" ht="15">
      <c r="A47" s="94">
        <v>210061</v>
      </c>
      <c r="B47" s="95" t="s">
        <v>98</v>
      </c>
      <c r="C47" s="96">
        <v>40965689</v>
      </c>
      <c r="D47" s="97">
        <v>3346</v>
      </c>
      <c r="E47" s="96">
        <v>12243</v>
      </c>
      <c r="F47" s="96">
        <v>61176438</v>
      </c>
      <c r="G47" s="106">
        <f t="shared" si="0"/>
        <v>0.4010655564280544</v>
      </c>
    </row>
    <row r="48" spans="1:7" ht="15">
      <c r="A48" s="94">
        <v>210062</v>
      </c>
      <c r="B48" s="95" t="s">
        <v>99</v>
      </c>
      <c r="C48" s="96">
        <v>161153676</v>
      </c>
      <c r="D48" s="97">
        <v>15705</v>
      </c>
      <c r="E48" s="96">
        <v>10261</v>
      </c>
      <c r="F48" s="96">
        <v>97930616</v>
      </c>
      <c r="G48" s="106">
        <f t="shared" si="0"/>
        <v>0.6220125301922974</v>
      </c>
    </row>
    <row r="49" spans="1:7" ht="15">
      <c r="A49" s="94">
        <v>210063</v>
      </c>
      <c r="B49" s="95" t="s">
        <v>114</v>
      </c>
      <c r="C49" s="96">
        <v>212868469</v>
      </c>
      <c r="D49" s="97">
        <v>17026</v>
      </c>
      <c r="E49" s="96">
        <v>12503</v>
      </c>
      <c r="F49" s="96">
        <v>141772156</v>
      </c>
      <c r="G49" s="106">
        <f t="shared" si="0"/>
        <v>0.6002371245539058</v>
      </c>
    </row>
    <row r="50" spans="1:8" ht="15">
      <c r="A50" s="94">
        <v>218992</v>
      </c>
      <c r="B50" s="95" t="s">
        <v>100</v>
      </c>
      <c r="C50" s="96">
        <v>183880245</v>
      </c>
      <c r="D50" s="97">
        <v>6957</v>
      </c>
      <c r="E50" s="96">
        <v>26431</v>
      </c>
      <c r="F50" s="96">
        <v>15988858</v>
      </c>
      <c r="G50" s="106">
        <f t="shared" si="0"/>
        <v>0.9200033533947466</v>
      </c>
      <c r="H50" s="88"/>
    </row>
    <row r="51" spans="1:8" ht="15">
      <c r="A51" s="94"/>
      <c r="B51" s="95" t="s">
        <v>101</v>
      </c>
      <c r="C51" s="96">
        <v>9255907526</v>
      </c>
      <c r="D51" s="97">
        <v>665742</v>
      </c>
      <c r="E51" s="96">
        <v>13903</v>
      </c>
      <c r="F51" s="96">
        <v>6228606392</v>
      </c>
      <c r="G51" s="106">
        <f t="shared" si="0"/>
        <v>0.5977525400549031</v>
      </c>
      <c r="H51" s="88"/>
    </row>
    <row r="52" spans="1:7" ht="15">
      <c r="A52" s="98" t="s">
        <v>102</v>
      </c>
      <c r="B52" s="98"/>
      <c r="C52" s="98"/>
      <c r="D52" s="98"/>
      <c r="E52" s="88"/>
      <c r="F52" s="88"/>
      <c r="G52" s="88"/>
    </row>
    <row r="53" spans="1:7" ht="15">
      <c r="A53" s="99" t="s">
        <v>103</v>
      </c>
      <c r="B53" s="100"/>
      <c r="C53" s="101"/>
      <c r="D53" s="88"/>
      <c r="E53" s="88"/>
      <c r="F53" s="88"/>
      <c r="G53" s="88"/>
    </row>
  </sheetData>
  <sheetProtection/>
  <printOptions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Denise Ridgely</cp:lastModifiedBy>
  <cp:lastPrinted>2014-05-02T16:02:51Z</cp:lastPrinted>
  <dcterms:created xsi:type="dcterms:W3CDTF">2013-10-23T14:39:52Z</dcterms:created>
  <dcterms:modified xsi:type="dcterms:W3CDTF">2014-05-02T16:09:08Z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