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Waiver Modeling\Workgroups\Performance Measurement\Meeting Materials\2017\January 18\To be sent\"/>
    </mc:Choice>
  </mc:AlternateContent>
  <bookViews>
    <workbookView xWindow="0" yWindow="0" windowWidth="28800" windowHeight="13635" activeTab="1"/>
  </bookViews>
  <sheets>
    <sheet name="MHAC Hospital Modeling" sheetId="1" r:id="rId1"/>
    <sheet name="QBR Hospital Modeling" sheetId="2" r:id="rId2"/>
  </sheets>
  <externalReferences>
    <externalReference r:id="rId3"/>
    <externalReference r:id="rId4"/>
  </externalReferences>
  <definedNames>
    <definedName name="_xlnm._FilterDatabase" localSheetId="0" hidden="1">'MHAC Hospital Modeling'!$A$3:$F$3</definedName>
    <definedName name="_fy13">#REF!</definedName>
    <definedName name="_fy14">#REF!</definedName>
    <definedName name="_fy15">#REF!</definedName>
    <definedName name="_fy152">#REF!</definedName>
    <definedName name="_xlnm.Print_Area">#REF!</definedName>
    <definedName name="_xlnm.Print_Titles" localSheetId="0">'MHAC Hospital Modeling'!$1:$3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2" l="1"/>
  <c r="H48" i="2" s="1"/>
  <c r="I48" i="2" s="1"/>
  <c r="C48" i="2"/>
  <c r="F48" i="2" s="1"/>
  <c r="D47" i="2"/>
  <c r="H47" i="2" s="1"/>
  <c r="C47" i="2"/>
  <c r="F47" i="2" s="1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8" i="2"/>
  <c r="C38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H12" i="2" s="1"/>
  <c r="I12" i="2" s="1"/>
  <c r="C12" i="2"/>
  <c r="D11" i="2"/>
  <c r="H11" i="2" s="1"/>
  <c r="C11" i="2"/>
  <c r="D10" i="2"/>
  <c r="H10" i="2" s="1"/>
  <c r="C10" i="2"/>
  <c r="D9" i="2"/>
  <c r="C9" i="2"/>
  <c r="D8" i="2"/>
  <c r="H8" i="2" s="1"/>
  <c r="C8" i="2"/>
  <c r="D7" i="2"/>
  <c r="C7" i="2"/>
  <c r="D6" i="2"/>
  <c r="H6" i="2" s="1"/>
  <c r="C6" i="2"/>
  <c r="D5" i="2"/>
  <c r="H5" i="2" s="1"/>
  <c r="C5" i="2"/>
  <c r="I5" i="2" l="1"/>
  <c r="I11" i="2"/>
  <c r="E6" i="2"/>
  <c r="F6" i="2" s="1"/>
  <c r="I8" i="2"/>
  <c r="I47" i="2"/>
  <c r="E10" i="2"/>
  <c r="F10" i="2" s="1"/>
  <c r="G10" i="2" s="1"/>
  <c r="E7" i="2"/>
  <c r="F7" i="2" s="1"/>
  <c r="E9" i="2"/>
  <c r="F9" i="2" s="1"/>
  <c r="G9" i="2" s="1"/>
  <c r="E12" i="2"/>
  <c r="F12" i="2" s="1"/>
  <c r="E8" i="2"/>
  <c r="F8" i="2" s="1"/>
  <c r="G8" i="2" s="1"/>
  <c r="I6" i="2"/>
  <c r="H7" i="2"/>
  <c r="I7" i="2" s="1"/>
  <c r="I10" i="2"/>
  <c r="G6" i="2"/>
  <c r="G7" i="2"/>
  <c r="H14" i="2"/>
  <c r="I14" i="2" s="1"/>
  <c r="E14" i="2"/>
  <c r="F14" i="2" s="1"/>
  <c r="H16" i="2"/>
  <c r="I16" i="2" s="1"/>
  <c r="E16" i="2"/>
  <c r="F16" i="2" s="1"/>
  <c r="H22" i="2"/>
  <c r="I22" i="2" s="1"/>
  <c r="E22" i="2"/>
  <c r="F22" i="2" s="1"/>
  <c r="H24" i="2"/>
  <c r="I24" i="2" s="1"/>
  <c r="E24" i="2"/>
  <c r="F24" i="2" s="1"/>
  <c r="H26" i="2"/>
  <c r="I26" i="2" s="1"/>
  <c r="E26" i="2"/>
  <c r="F26" i="2" s="1"/>
  <c r="H28" i="2"/>
  <c r="I28" i="2" s="1"/>
  <c r="E28" i="2"/>
  <c r="F28" i="2" s="1"/>
  <c r="H30" i="2"/>
  <c r="I30" i="2" s="1"/>
  <c r="E30" i="2"/>
  <c r="F30" i="2" s="1"/>
  <c r="H32" i="2"/>
  <c r="I32" i="2" s="1"/>
  <c r="E32" i="2"/>
  <c r="F32" i="2" s="1"/>
  <c r="E11" i="2"/>
  <c r="F11" i="2" s="1"/>
  <c r="G12" i="2"/>
  <c r="G47" i="2"/>
  <c r="C50" i="2"/>
  <c r="H9" i="2"/>
  <c r="I9" i="2" s="1"/>
  <c r="H20" i="2"/>
  <c r="I20" i="2" s="1"/>
  <c r="E20" i="2"/>
  <c r="F20" i="2" s="1"/>
  <c r="F5" i="2"/>
  <c r="H13" i="2"/>
  <c r="I13" i="2" s="1"/>
  <c r="E13" i="2"/>
  <c r="F13" i="2" s="1"/>
  <c r="H15" i="2"/>
  <c r="I15" i="2" s="1"/>
  <c r="E15" i="2"/>
  <c r="F15" i="2" s="1"/>
  <c r="H17" i="2"/>
  <c r="I17" i="2" s="1"/>
  <c r="E17" i="2"/>
  <c r="F17" i="2" s="1"/>
  <c r="H19" i="2"/>
  <c r="I19" i="2" s="1"/>
  <c r="E19" i="2"/>
  <c r="F19" i="2" s="1"/>
  <c r="H21" i="2"/>
  <c r="I21" i="2" s="1"/>
  <c r="E21" i="2"/>
  <c r="F21" i="2" s="1"/>
  <c r="H23" i="2"/>
  <c r="I23" i="2" s="1"/>
  <c r="E23" i="2"/>
  <c r="F23" i="2" s="1"/>
  <c r="H25" i="2"/>
  <c r="I25" i="2" s="1"/>
  <c r="E25" i="2"/>
  <c r="F25" i="2" s="1"/>
  <c r="H27" i="2"/>
  <c r="I27" i="2" s="1"/>
  <c r="E27" i="2"/>
  <c r="F27" i="2" s="1"/>
  <c r="H29" i="2"/>
  <c r="I29" i="2" s="1"/>
  <c r="E29" i="2"/>
  <c r="F29" i="2" s="1"/>
  <c r="H31" i="2"/>
  <c r="I31" i="2" s="1"/>
  <c r="E31" i="2"/>
  <c r="F31" i="2" s="1"/>
  <c r="H33" i="2"/>
  <c r="I33" i="2" s="1"/>
  <c r="E33" i="2"/>
  <c r="F33" i="2" s="1"/>
  <c r="G48" i="2"/>
  <c r="H18" i="2"/>
  <c r="I18" i="2" s="1"/>
  <c r="E18" i="2"/>
  <c r="F18" i="2" s="1"/>
  <c r="H34" i="2"/>
  <c r="I34" i="2" s="1"/>
  <c r="E34" i="2"/>
  <c r="F34" i="2" s="1"/>
  <c r="H35" i="2"/>
  <c r="I35" i="2" s="1"/>
  <c r="E35" i="2"/>
  <c r="F35" i="2" s="1"/>
  <c r="H36" i="2"/>
  <c r="I36" i="2" s="1"/>
  <c r="E36" i="2"/>
  <c r="F36" i="2" s="1"/>
  <c r="H37" i="2"/>
  <c r="I37" i="2" s="1"/>
  <c r="E37" i="2"/>
  <c r="F37" i="2" s="1"/>
  <c r="H38" i="2"/>
  <c r="I38" i="2" s="1"/>
  <c r="E38" i="2"/>
  <c r="F38" i="2" s="1"/>
  <c r="H39" i="2"/>
  <c r="I39" i="2" s="1"/>
  <c r="E39" i="2"/>
  <c r="F39" i="2" s="1"/>
  <c r="H40" i="2"/>
  <c r="I40" i="2" s="1"/>
  <c r="E40" i="2"/>
  <c r="F40" i="2" s="1"/>
  <c r="H41" i="2"/>
  <c r="I41" i="2" s="1"/>
  <c r="E41" i="2"/>
  <c r="F41" i="2" s="1"/>
  <c r="H42" i="2"/>
  <c r="I42" i="2" s="1"/>
  <c r="E42" i="2"/>
  <c r="F42" i="2" s="1"/>
  <c r="H43" i="2"/>
  <c r="I43" i="2" s="1"/>
  <c r="E43" i="2"/>
  <c r="F43" i="2" s="1"/>
  <c r="H44" i="2"/>
  <c r="I44" i="2" s="1"/>
  <c r="E44" i="2"/>
  <c r="F44" i="2" s="1"/>
  <c r="H45" i="2"/>
  <c r="I45" i="2" s="1"/>
  <c r="E45" i="2"/>
  <c r="F45" i="2" s="1"/>
  <c r="H46" i="2"/>
  <c r="I46" i="2" s="1"/>
  <c r="E46" i="2"/>
  <c r="F46" i="2" s="1"/>
  <c r="I54" i="2" l="1"/>
  <c r="I55" i="2" s="1"/>
  <c r="I52" i="2"/>
  <c r="I53" i="2" s="1"/>
  <c r="G29" i="2"/>
  <c r="G17" i="2"/>
  <c r="G46" i="2"/>
  <c r="G44" i="2"/>
  <c r="G42" i="2"/>
  <c r="G40" i="2"/>
  <c r="G38" i="2"/>
  <c r="G36" i="2"/>
  <c r="G34" i="2"/>
  <c r="G30" i="2"/>
  <c r="G26" i="2"/>
  <c r="G22" i="2"/>
  <c r="G14" i="2"/>
  <c r="I50" i="2"/>
  <c r="G33" i="2"/>
  <c r="G21" i="2"/>
  <c r="G31" i="2"/>
  <c r="G27" i="2"/>
  <c r="G23" i="2"/>
  <c r="G19" i="2"/>
  <c r="G15" i="2"/>
  <c r="F50" i="2"/>
  <c r="F54" i="2"/>
  <c r="F55" i="2" s="1"/>
  <c r="F52" i="2"/>
  <c r="F53" i="2" s="1"/>
  <c r="G5" i="2"/>
  <c r="G11" i="2"/>
  <c r="G25" i="2"/>
  <c r="G13" i="2"/>
  <c r="G45" i="2"/>
  <c r="G43" i="2"/>
  <c r="G41" i="2"/>
  <c r="G39" i="2"/>
  <c r="G37" i="2"/>
  <c r="G35" i="2"/>
  <c r="G18" i="2"/>
  <c r="G20" i="2"/>
  <c r="G32" i="2"/>
  <c r="G28" i="2"/>
  <c r="G24" i="2"/>
  <c r="G16" i="2"/>
  <c r="G54" i="2" l="1"/>
  <c r="G55" i="2" s="1"/>
  <c r="G52" i="2"/>
  <c r="G53" i="2" s="1"/>
  <c r="G50" i="2"/>
</calcChain>
</file>

<file path=xl/sharedStrings.xml><?xml version="1.0" encoding="utf-8"?>
<sst xmlns="http://schemas.openxmlformats.org/spreadsheetml/2006/main" count="155" uniqueCount="131">
  <si>
    <t>RY 2018 Scale</t>
  </si>
  <si>
    <t>Option 1: Full  Scale without Neutral Zone</t>
  </si>
  <si>
    <t>Option 2: Full  Scale with Neutral Zone</t>
  </si>
  <si>
    <t>Hospital ID</t>
  </si>
  <si>
    <t>Hospital Name</t>
  </si>
  <si>
    <t>FY 16 Permanent Inpatient Revenue</t>
  </si>
  <si>
    <t>% Adjustment</t>
  </si>
  <si>
    <t>$ Adjustment</t>
  </si>
  <si>
    <t>MAXIMUM PENALTY</t>
  </si>
  <si>
    <t>$</t>
  </si>
  <si>
    <t>PRINCE GEORGE</t>
  </si>
  <si>
    <t>WASHINGTON ADVENTIST</t>
  </si>
  <si>
    <t>SOUTHERN MARYLAND</t>
  </si>
  <si>
    <t>BON SECOURS</t>
  </si>
  <si>
    <t>JOHNS HOPKINS</t>
  </si>
  <si>
    <t>G.B.M.C.</t>
  </si>
  <si>
    <t>DOCTORS COMMUNITY</t>
  </si>
  <si>
    <t>LAUREL REGIONAL</t>
  </si>
  <si>
    <t>WESTERN MARYLAND HEALTH SYSTEM</t>
  </si>
  <si>
    <t>SHADY GROVE</t>
  </si>
  <si>
    <t>ANNE ARUNDEL</t>
  </si>
  <si>
    <t>GOOD SAMARITAN</t>
  </si>
  <si>
    <t>CARROLL COUNTY</t>
  </si>
  <si>
    <t>EASTON</t>
  </si>
  <si>
    <t>MERITUS</t>
  </si>
  <si>
    <t>UNION MEMORIAL</t>
  </si>
  <si>
    <t>NORTHWEST</t>
  </si>
  <si>
    <t>FREDERICK MEMORIAL</t>
  </si>
  <si>
    <t>HOWARD COUNTY</t>
  </si>
  <si>
    <t>ATLANTIC GENERAL</t>
  </si>
  <si>
    <t>CHARLES REGIONAL</t>
  </si>
  <si>
    <t>SUBURBAN</t>
  </si>
  <si>
    <t>UMMC MIDTOWN</t>
  </si>
  <si>
    <t>SINAI</t>
  </si>
  <si>
    <t>MONTGOMERY GENERAL</t>
  </si>
  <si>
    <t>REHAB &amp; ORTHO</t>
  </si>
  <si>
    <t>MERCY</t>
  </si>
  <si>
    <t>BALTIMORE WASHINGTON MEDICAL CENTER</t>
  </si>
  <si>
    <t>ST. AGNES</t>
  </si>
  <si>
    <t>UNION HOSPITAL  OF CECIL COUNT</t>
  </si>
  <si>
    <t>FRANKLIN SQUARE</t>
  </si>
  <si>
    <t>UM ST. JOSEPH</t>
  </si>
  <si>
    <t>HOLY CROSS</t>
  </si>
  <si>
    <t>CHESTERTOWN</t>
  </si>
  <si>
    <t>HARBOR</t>
  </si>
  <si>
    <t>UPPER CHESAPEAKE HEALTH</t>
  </si>
  <si>
    <t>UNIVERSITY OF MARYLAND</t>
  </si>
  <si>
    <t>HOPKINS BAYVIEW MED CTR</t>
  </si>
  <si>
    <t>PENINSULA REGIONAL</t>
  </si>
  <si>
    <t>DORCHESTER</t>
  </si>
  <si>
    <t>ST. MARY</t>
  </si>
  <si>
    <t>HARFORD</t>
  </si>
  <si>
    <t>CALVERT</t>
  </si>
  <si>
    <t>GARRETT COUNTY</t>
  </si>
  <si>
    <t>FT. WASHINGTON</t>
  </si>
  <si>
    <t>MCCREADY</t>
  </si>
  <si>
    <t>State Total</t>
  </si>
  <si>
    <t>Penalty</t>
  </si>
  <si>
    <t>% Inpatient</t>
  </si>
  <si>
    <t>Reward</t>
  </si>
  <si>
    <t>HOSPITAL NAME</t>
  </si>
  <si>
    <t xml:space="preserve"> RY 2017 QBR FINAL POINTS</t>
  </si>
  <si>
    <t>HOSPID</t>
  </si>
  <si>
    <t>% Revenue Impact</t>
  </si>
  <si>
    <t>$ Revenue Impact</t>
  </si>
  <si>
    <t>Difference from Current Scale</t>
  </si>
  <si>
    <t>A</t>
  </si>
  <si>
    <t>B</t>
  </si>
  <si>
    <t>C</t>
  </si>
  <si>
    <t>D</t>
  </si>
  <si>
    <t>I</t>
  </si>
  <si>
    <t>J</t>
  </si>
  <si>
    <t>K</t>
  </si>
  <si>
    <t>P</t>
  </si>
  <si>
    <t>Q</t>
  </si>
  <si>
    <t>Bon Secours Hospital</t>
  </si>
  <si>
    <t>Laurel Regional Hospital</t>
  </si>
  <si>
    <t>Maryland General Hospital</t>
  </si>
  <si>
    <t>Northwest Hospital Center</t>
  </si>
  <si>
    <t>Holy Cross Hospital</t>
  </si>
  <si>
    <t>Prince Georges Hospital Center</t>
  </si>
  <si>
    <t>Southern Maryland Hospital Center</t>
  </si>
  <si>
    <t>Washington Adventist Hospital</t>
  </si>
  <si>
    <t>Sinai Hospital</t>
  </si>
  <si>
    <t>Memorial Hospital at Easton</t>
  </si>
  <si>
    <t>Anne Arundel Medical Center</t>
  </si>
  <si>
    <t>Franklin Square Hospital Center</t>
  </si>
  <si>
    <t>Union Memorial Hospital</t>
  </si>
  <si>
    <t>St. Agnes Hospital</t>
  </si>
  <si>
    <t>Baltimore Washington Medical Center</t>
  </si>
  <si>
    <t>Western MD Regional Medical Center</t>
  </si>
  <si>
    <t>Harford Memorial Hospital</t>
  </si>
  <si>
    <t>Doctors Community Hospital</t>
  </si>
  <si>
    <t>Meritus Hospital</t>
  </si>
  <si>
    <t>Johns Hopkins Hospital</t>
  </si>
  <si>
    <t>Union of Cecil</t>
  </si>
  <si>
    <t>Johns Hopkins Bayview Medical Center</t>
  </si>
  <si>
    <t>Shady Grove Adventist Hospital</t>
  </si>
  <si>
    <t>Peninsula Regional Medical Center</t>
  </si>
  <si>
    <t>Upper Chesapeake Medical Center</t>
  </si>
  <si>
    <t>Chester River Hospital Center</t>
  </si>
  <si>
    <t>University of Maryland Hospital</t>
  </si>
  <si>
    <t>Atlantic General Hospital</t>
  </si>
  <si>
    <t>Garrett County Memorial Hospital</t>
  </si>
  <si>
    <t>Fort Washington Medical Center</t>
  </si>
  <si>
    <t>Mercy Medical Center</t>
  </si>
  <si>
    <t>Civista Medical Center</t>
  </si>
  <si>
    <t>Carroll Hospital Center</t>
  </si>
  <si>
    <t>Calvert Memorial Hospital</t>
  </si>
  <si>
    <t>Dorchester General Hospital</t>
  </si>
  <si>
    <t>Montgomery General Hospital</t>
  </si>
  <si>
    <t>Harbor Hospital Center</t>
  </si>
  <si>
    <t>Frederick Memorial Hospital</t>
  </si>
  <si>
    <t>Suburban Hospital</t>
  </si>
  <si>
    <t>Greater Baltimore Medical Center</t>
  </si>
  <si>
    <t>Good Samaritan Hospital</t>
  </si>
  <si>
    <t>Howard County General Hospital</t>
  </si>
  <si>
    <t>St. Mary's Hospital</t>
  </si>
  <si>
    <t>Statewide Total</t>
  </si>
  <si>
    <t>Total Penalties</t>
  </si>
  <si>
    <t>% Inpatient Revenue</t>
  </si>
  <si>
    <t>Total rewards</t>
  </si>
  <si>
    <t>% Inpatient revenue</t>
  </si>
  <si>
    <t>average</t>
  </si>
  <si>
    <t>RY 2017 Scale</t>
  </si>
  <si>
    <t>Full Scale Range</t>
  </si>
  <si>
    <t>Option 1: Modified Full Scale 0.40</t>
  </si>
  <si>
    <t>Option 2:  Modified Full Scale 0.45</t>
  </si>
  <si>
    <t>MHAC Hospital Modeling (using RY2017 Final Scores)</t>
  </si>
  <si>
    <t>QBR HOSPITAL MODELING (using RY2017 Final Scores)</t>
  </si>
  <si>
    <t>RY 17 Final MHAC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</si>
</sst>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%"/>
    <numFmt numFmtId="167" formatCode="0.000%"/>
    <numFmt numFmtId="168" formatCode="0.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2"/>
      <color rgb="FF00000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4"/>
      <name val="Times New Roman"/>
      <family val="1"/>
    </font>
    <font>
      <b/>
      <sz val="14"/>
      <name val="Calibri"/>
      <family val="2"/>
    </font>
    <font>
      <b/>
      <sz val="14"/>
      <color theme="1"/>
      <name val="Calibri"/>
      <family val="2"/>
      <scheme val="minor"/>
    </font>
    <font>
      <sz val="14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name val="Arial"/>
      <family val="2"/>
    </font>
    <font>
      <sz val="12"/>
      <name val="Arial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EDEDED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3" fillId="0" borderId="0" xfId="0" applyFont="1"/>
    <xf numFmtId="10" fontId="5" fillId="5" borderId="1" xfId="0" applyNumberFormat="1" applyFont="1" applyFill="1" applyBorder="1" applyAlignment="1">
      <alignment wrapText="1"/>
    </xf>
    <xf numFmtId="164" fontId="5" fillId="5" borderId="1" xfId="0" applyNumberFormat="1" applyFont="1" applyFill="1" applyBorder="1" applyAlignment="1">
      <alignment wrapText="1"/>
    </xf>
    <xf numFmtId="0" fontId="5" fillId="0" borderId="0" xfId="0" applyFont="1"/>
    <xf numFmtId="0" fontId="6" fillId="0" borderId="1" xfId="0" applyNumberFormat="1" applyFont="1" applyFill="1" applyBorder="1" applyAlignment="1" applyProtection="1">
      <alignment horizontal="left" wrapText="1"/>
    </xf>
    <xf numFmtId="164" fontId="7" fillId="6" borderId="1" xfId="2" applyNumberFormat="1" applyFont="1" applyFill="1" applyBorder="1" applyAlignment="1" applyProtection="1">
      <alignment horizontal="center" wrapText="1"/>
    </xf>
    <xf numFmtId="2" fontId="6" fillId="0" borderId="1" xfId="0" applyNumberFormat="1" applyFont="1" applyFill="1" applyBorder="1" applyAlignment="1" applyProtection="1">
      <alignment horizontal="center" wrapText="1"/>
    </xf>
    <xf numFmtId="10" fontId="8" fillId="0" borderId="1" xfId="3" applyNumberFormat="1" applyFont="1" applyFill="1" applyBorder="1" applyAlignment="1">
      <alignment horizontal="center"/>
    </xf>
    <xf numFmtId="165" fontId="8" fillId="0" borderId="1" xfId="2" applyNumberFormat="1" applyFont="1" applyFill="1" applyBorder="1" applyAlignment="1">
      <alignment horizontal="center"/>
    </xf>
    <xf numFmtId="10" fontId="8" fillId="0" borderId="1" xfId="3" quotePrefix="1" applyNumberFormat="1" applyFont="1" applyFill="1" applyBorder="1" applyAlignment="1">
      <alignment horizontal="center"/>
    </xf>
    <xf numFmtId="0" fontId="8" fillId="0" borderId="0" xfId="0" applyFont="1"/>
    <xf numFmtId="0" fontId="9" fillId="7" borderId="1" xfId="0" applyNumberFormat="1" applyFont="1" applyFill="1" applyBorder="1" applyAlignment="1" applyProtection="1">
      <alignment horizontal="left"/>
    </xf>
    <xf numFmtId="165" fontId="5" fillId="7" borderId="1" xfId="2" applyNumberFormat="1" applyFont="1" applyFill="1" applyBorder="1" applyAlignment="1">
      <alignment horizontal="center"/>
    </xf>
    <xf numFmtId="0" fontId="8" fillId="0" borderId="0" xfId="0" applyFont="1" applyFill="1" applyBorder="1"/>
    <xf numFmtId="2" fontId="5" fillId="0" borderId="0" xfId="0" applyNumberFormat="1" applyFont="1"/>
    <xf numFmtId="164" fontId="5" fillId="0" borderId="0" xfId="2" applyNumberFormat="1" applyFont="1"/>
    <xf numFmtId="0" fontId="8" fillId="0" borderId="1" xfId="0" applyFont="1" applyBorder="1"/>
    <xf numFmtId="164" fontId="5" fillId="0" borderId="1" xfId="2" applyNumberFormat="1" applyFont="1" applyBorder="1"/>
    <xf numFmtId="0" fontId="8" fillId="0" borderId="1" xfId="0" applyFont="1" applyBorder="1" applyAlignment="1">
      <alignment horizontal="right"/>
    </xf>
    <xf numFmtId="166" fontId="5" fillId="0" borderId="1" xfId="3" applyNumberFormat="1" applyFont="1" applyBorder="1"/>
    <xf numFmtId="9" fontId="8" fillId="0" borderId="0" xfId="3" applyFont="1"/>
    <xf numFmtId="0" fontId="11" fillId="0" borderId="0" xfId="0" applyNumberFormat="1" applyFont="1" applyAlignment="1">
      <alignment horizontal="left"/>
    </xf>
    <xf numFmtId="0" fontId="12" fillId="0" borderId="2" xfId="0" applyNumberFormat="1" applyFont="1" applyBorder="1" applyAlignment="1">
      <alignment horizontal="centerContinuous" wrapText="1"/>
    </xf>
    <xf numFmtId="167" fontId="12" fillId="0" borderId="2" xfId="0" applyNumberFormat="1" applyFont="1" applyBorder="1" applyAlignment="1">
      <alignment horizontal="centerContinuous" wrapText="1"/>
    </xf>
    <xf numFmtId="0" fontId="13" fillId="0" borderId="0" xfId="0" applyFont="1"/>
    <xf numFmtId="0" fontId="16" fillId="8" borderId="1" xfId="0" applyFont="1" applyFill="1" applyBorder="1" applyAlignment="1">
      <alignment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" fontId="15" fillId="0" borderId="8" xfId="0" applyNumberFormat="1" applyFont="1" applyFill="1" applyBorder="1" applyAlignment="1">
      <alignment horizontal="center" vertical="center" wrapText="1"/>
    </xf>
    <xf numFmtId="1" fontId="15" fillId="0" borderId="9" xfId="0" applyNumberFormat="1" applyFont="1" applyFill="1" applyBorder="1" applyAlignment="1">
      <alignment horizontal="center" vertical="center" wrapText="1"/>
    </xf>
    <xf numFmtId="1" fontId="15" fillId="0" borderId="0" xfId="0" applyNumberFormat="1" applyFont="1" applyFill="1" applyBorder="1" applyAlignment="1">
      <alignment horizontal="center" vertical="center" wrapText="1"/>
    </xf>
    <xf numFmtId="1" fontId="11" fillId="0" borderId="10" xfId="0" applyNumberFormat="1" applyFont="1" applyBorder="1" applyAlignment="1">
      <alignment horizontal="center" vertical="center" wrapText="1"/>
    </xf>
    <xf numFmtId="0" fontId="14" fillId="0" borderId="11" xfId="0" applyNumberFormat="1" applyFont="1" applyFill="1" applyBorder="1" applyAlignment="1">
      <alignment horizontal="center" vertical="center" wrapText="1"/>
    </xf>
    <xf numFmtId="10" fontId="14" fillId="0" borderId="11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10" fontId="14" fillId="0" borderId="12" xfId="0" applyNumberFormat="1" applyFont="1" applyFill="1" applyBorder="1" applyAlignment="1">
      <alignment horizontal="center" vertical="center" wrapText="1"/>
    </xf>
    <xf numFmtId="1" fontId="12" fillId="9" borderId="13" xfId="0" applyNumberFormat="1" applyFont="1" applyFill="1" applyBorder="1" applyAlignment="1">
      <alignment horizontal="left"/>
    </xf>
    <xf numFmtId="1" fontId="17" fillId="9" borderId="14" xfId="0" applyNumberFormat="1" applyFont="1" applyFill="1" applyBorder="1" applyAlignment="1">
      <alignment horizontal="left"/>
    </xf>
    <xf numFmtId="165" fontId="18" fillId="0" borderId="15" xfId="2" applyNumberFormat="1" applyFont="1" applyFill="1" applyBorder="1" applyAlignment="1">
      <alignment horizontal="center" vertical="center"/>
    </xf>
    <xf numFmtId="43" fontId="17" fillId="0" borderId="16" xfId="1" applyNumberFormat="1" applyFont="1" applyFill="1" applyBorder="1" applyAlignment="1">
      <alignment horizontal="center" vertical="center"/>
    </xf>
    <xf numFmtId="10" fontId="17" fillId="10" borderId="16" xfId="0" applyNumberFormat="1" applyFont="1" applyFill="1" applyBorder="1" applyAlignment="1">
      <alignment horizontal="center" vertical="center"/>
    </xf>
    <xf numFmtId="164" fontId="17" fillId="10" borderId="17" xfId="0" applyNumberFormat="1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right" vertical="center"/>
    </xf>
    <xf numFmtId="1" fontId="12" fillId="9" borderId="19" xfId="0" applyNumberFormat="1" applyFont="1" applyFill="1" applyBorder="1" applyAlignment="1">
      <alignment horizontal="left"/>
    </xf>
    <xf numFmtId="1" fontId="17" fillId="9" borderId="20" xfId="0" applyNumberFormat="1" applyFont="1" applyFill="1" applyBorder="1" applyAlignment="1">
      <alignment horizontal="left"/>
    </xf>
    <xf numFmtId="43" fontId="17" fillId="0" borderId="16" xfId="1" applyFont="1" applyFill="1" applyBorder="1" applyAlignment="1">
      <alignment horizontal="center" vertical="center"/>
    </xf>
    <xf numFmtId="10" fontId="17" fillId="11" borderId="16" xfId="0" applyNumberFormat="1" applyFont="1" applyFill="1" applyBorder="1" applyAlignment="1">
      <alignment horizontal="center" vertical="center"/>
    </xf>
    <xf numFmtId="164" fontId="17" fillId="11" borderId="21" xfId="0" applyNumberFormat="1" applyFont="1" applyFill="1" applyBorder="1" applyAlignment="1">
      <alignment horizontal="center" vertical="center"/>
    </xf>
    <xf numFmtId="1" fontId="12" fillId="0" borderId="19" xfId="0" applyNumberFormat="1" applyFont="1" applyFill="1" applyBorder="1" applyAlignment="1">
      <alignment horizontal="left"/>
    </xf>
    <xf numFmtId="1" fontId="17" fillId="0" borderId="20" xfId="0" applyNumberFormat="1" applyFont="1" applyFill="1" applyBorder="1" applyAlignment="1">
      <alignment horizontal="left"/>
    </xf>
    <xf numFmtId="164" fontId="17" fillId="0" borderId="17" xfId="0" applyNumberFormat="1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left"/>
    </xf>
    <xf numFmtId="1" fontId="17" fillId="0" borderId="7" xfId="0" applyNumberFormat="1" applyFont="1" applyFill="1" applyBorder="1" applyAlignment="1">
      <alignment horizontal="left"/>
    </xf>
    <xf numFmtId="165" fontId="18" fillId="0" borderId="0" xfId="2" applyNumberFormat="1" applyFont="1" applyFill="1" applyBorder="1" applyAlignment="1">
      <alignment horizontal="center" vertical="center"/>
    </xf>
    <xf numFmtId="167" fontId="17" fillId="0" borderId="0" xfId="1" applyNumberFormat="1" applyFont="1" applyFill="1" applyBorder="1" applyAlignment="1">
      <alignment horizontal="right" vertical="center"/>
    </xf>
    <xf numFmtId="0" fontId="19" fillId="0" borderId="0" xfId="0" applyFont="1" applyBorder="1"/>
    <xf numFmtId="0" fontId="19" fillId="0" borderId="9" xfId="0" applyFont="1" applyBorder="1"/>
    <xf numFmtId="0" fontId="20" fillId="0" borderId="5" xfId="0" applyFont="1" applyBorder="1"/>
    <xf numFmtId="1" fontId="14" fillId="9" borderId="1" xfId="0" applyNumberFormat="1" applyFont="1" applyFill="1" applyBorder="1" applyAlignment="1">
      <alignment horizontal="left"/>
    </xf>
    <xf numFmtId="164" fontId="21" fillId="0" borderId="1" xfId="0" applyNumberFormat="1" applyFont="1" applyBorder="1"/>
    <xf numFmtId="167" fontId="22" fillId="0" borderId="1" xfId="0" applyNumberFormat="1" applyFont="1" applyBorder="1" applyAlignment="1"/>
    <xf numFmtId="164" fontId="14" fillId="0" borderId="1" xfId="0" applyNumberFormat="1" applyFont="1" applyBorder="1" applyAlignment="1">
      <alignment horizontal="center" vertical="center"/>
    </xf>
    <xf numFmtId="0" fontId="19" fillId="0" borderId="22" xfId="0" applyFont="1" applyBorder="1"/>
    <xf numFmtId="0" fontId="20" fillId="0" borderId="0" xfId="0" applyFont="1" applyBorder="1"/>
    <xf numFmtId="1" fontId="14" fillId="9" borderId="7" xfId="0" applyNumberFormat="1" applyFont="1" applyFill="1" applyBorder="1" applyAlignment="1">
      <alignment horizontal="left"/>
    </xf>
    <xf numFmtId="164" fontId="21" fillId="0" borderId="0" xfId="0" applyNumberFormat="1" applyFont="1" applyBorder="1"/>
    <xf numFmtId="167" fontId="14" fillId="0" borderId="0" xfId="0" applyNumberFormat="1" applyFont="1" applyBorder="1" applyAlignment="1"/>
    <xf numFmtId="0" fontId="19" fillId="0" borderId="9" xfId="0" applyFont="1" applyBorder="1" applyAlignment="1">
      <alignment horizontal="center" vertical="center"/>
    </xf>
    <xf numFmtId="0" fontId="12" fillId="0" borderId="0" xfId="0" applyNumberFormat="1" applyFont="1" applyAlignment="1"/>
    <xf numFmtId="0" fontId="17" fillId="0" borderId="7" xfId="0" applyNumberFormat="1" applyFont="1" applyBorder="1" applyAlignment="1"/>
    <xf numFmtId="168" fontId="17" fillId="0" borderId="0" xfId="0" applyNumberFormat="1" applyFont="1" applyBorder="1" applyAlignment="1"/>
    <xf numFmtId="10" fontId="14" fillId="0" borderId="5" xfId="0" applyNumberFormat="1" applyFont="1" applyBorder="1" applyAlignment="1"/>
    <xf numFmtId="3" fontId="17" fillId="0" borderId="6" xfId="0" applyNumberFormat="1" applyFont="1" applyBorder="1" applyAlignment="1">
      <alignment horizontal="center" vertical="center"/>
    </xf>
    <xf numFmtId="0" fontId="22" fillId="0" borderId="0" xfId="0" applyNumberFormat="1" applyFont="1" applyBorder="1" applyAlignment="1"/>
    <xf numFmtId="10" fontId="14" fillId="0" borderId="23" xfId="0" applyNumberFormat="1" applyFont="1" applyBorder="1" applyAlignment="1"/>
    <xf numFmtId="10" fontId="17" fillId="0" borderId="24" xfId="3" applyNumberFormat="1" applyFont="1" applyBorder="1" applyAlignment="1">
      <alignment horizontal="center" vertical="center"/>
    </xf>
    <xf numFmtId="0" fontId="17" fillId="0" borderId="25" xfId="0" applyNumberFormat="1" applyFont="1" applyBorder="1" applyAlignment="1"/>
    <xf numFmtId="0" fontId="22" fillId="0" borderId="26" xfId="0" applyNumberFormat="1" applyFont="1" applyBorder="1" applyAlignment="1"/>
    <xf numFmtId="10" fontId="14" fillId="0" borderId="27" xfId="0" applyNumberFormat="1" applyFont="1" applyBorder="1" applyAlignment="1"/>
    <xf numFmtId="10" fontId="17" fillId="0" borderId="16" xfId="3" applyNumberFormat="1" applyFont="1" applyBorder="1" applyAlignment="1">
      <alignment horizontal="center" vertical="center"/>
    </xf>
    <xf numFmtId="0" fontId="19" fillId="0" borderId="18" xfId="0" applyFont="1" applyBorder="1"/>
    <xf numFmtId="167" fontId="12" fillId="0" borderId="0" xfId="0" applyNumberFormat="1" applyFont="1" applyAlignment="1"/>
    <xf numFmtId="0" fontId="23" fillId="9" borderId="0" xfId="0" applyNumberFormat="1" applyFont="1" applyFill="1" applyAlignment="1"/>
    <xf numFmtId="167" fontId="23" fillId="9" borderId="0" xfId="0" applyNumberFormat="1" applyFont="1" applyFill="1" applyAlignment="1"/>
    <xf numFmtId="0" fontId="23" fillId="0" borderId="0" xfId="0" applyNumberFormat="1" applyFont="1" applyAlignment="1"/>
    <xf numFmtId="167" fontId="23" fillId="0" borderId="0" xfId="0" applyNumberFormat="1" applyFont="1" applyAlignment="1"/>
    <xf numFmtId="10" fontId="17" fillId="0" borderId="16" xfId="0" applyNumberFormat="1" applyFont="1" applyFill="1" applyBorder="1" applyAlignment="1">
      <alignment horizontal="center" vertical="center"/>
    </xf>
    <xf numFmtId="10" fontId="17" fillId="13" borderId="16" xfId="0" applyNumberFormat="1" applyFont="1" applyFill="1" applyBorder="1" applyAlignment="1">
      <alignment horizontal="center" vertical="center"/>
    </xf>
    <xf numFmtId="164" fontId="17" fillId="13" borderId="17" xfId="0" applyNumberFormat="1" applyFont="1" applyFill="1" applyBorder="1" applyAlignment="1">
      <alignment horizontal="center" vertical="center"/>
    </xf>
    <xf numFmtId="164" fontId="17" fillId="14" borderId="21" xfId="0" applyNumberFormat="1" applyFont="1" applyFill="1" applyBorder="1" applyAlignment="1">
      <alignment horizontal="center" vertical="center"/>
    </xf>
    <xf numFmtId="0" fontId="25" fillId="0" borderId="0" xfId="0" applyFont="1" applyFill="1" applyBorder="1"/>
    <xf numFmtId="0" fontId="25" fillId="0" borderId="9" xfId="0" applyFont="1" applyFill="1" applyBorder="1"/>
    <xf numFmtId="0" fontId="25" fillId="0" borderId="22" xfId="0" applyFont="1" applyFill="1" applyBorder="1"/>
    <xf numFmtId="164" fontId="14" fillId="0" borderId="1" xfId="0" applyNumberFormat="1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3" fontId="17" fillId="0" borderId="6" xfId="0" applyNumberFormat="1" applyFont="1" applyFill="1" applyBorder="1" applyAlignment="1">
      <alignment horizontal="center" vertical="center"/>
    </xf>
    <xf numFmtId="10" fontId="17" fillId="0" borderId="24" xfId="3" applyNumberFormat="1" applyFont="1" applyFill="1" applyBorder="1" applyAlignment="1">
      <alignment horizontal="center" vertical="center"/>
    </xf>
    <xf numFmtId="0" fontId="25" fillId="0" borderId="18" xfId="0" applyFont="1" applyFill="1" applyBorder="1"/>
    <xf numFmtId="10" fontId="17" fillId="0" borderId="16" xfId="3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164" fontId="7" fillId="0" borderId="1" xfId="2" applyNumberFormat="1" applyFont="1" applyFill="1" applyBorder="1" applyAlignment="1" applyProtection="1">
      <alignment horizontal="center" wrapText="1"/>
    </xf>
    <xf numFmtId="0" fontId="6" fillId="0" borderId="1" xfId="0" applyNumberFormat="1" applyFont="1" applyFill="1" applyBorder="1" applyAlignment="1" applyProtection="1">
      <alignment horizontal="center" wrapText="1"/>
    </xf>
    <xf numFmtId="0" fontId="9" fillId="0" borderId="1" xfId="0" applyNumberFormat="1" applyFont="1" applyFill="1" applyBorder="1" applyAlignment="1" applyProtection="1">
      <alignment horizontal="left"/>
    </xf>
    <xf numFmtId="164" fontId="10" fillId="6" borderId="1" xfId="2" applyNumberFormat="1" applyFont="1" applyFill="1" applyBorder="1" applyAlignment="1" applyProtection="1">
      <alignment horizontal="center" wrapText="1"/>
    </xf>
    <xf numFmtId="165" fontId="5" fillId="0" borderId="1" xfId="2" applyNumberFormat="1" applyFont="1" applyFill="1" applyBorder="1" applyAlignment="1">
      <alignment horizontal="center"/>
    </xf>
    <xf numFmtId="2" fontId="5" fillId="0" borderId="1" xfId="0" applyNumberFormat="1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24" fillId="12" borderId="5" xfId="0" applyFont="1" applyFill="1" applyBorder="1" applyAlignment="1">
      <alignment horizontal="center" vertical="center"/>
    </xf>
    <xf numFmtId="0" fontId="24" fillId="12" borderId="6" xfId="0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 wrapText="1"/>
    </xf>
    <xf numFmtId="0" fontId="14" fillId="0" borderId="7" xfId="0" applyNumberFormat="1" applyFont="1" applyFill="1" applyBorder="1" applyAlignment="1">
      <alignment horizontal="center" vertical="center" wrapText="1"/>
    </xf>
    <xf numFmtId="10" fontId="14" fillId="0" borderId="4" xfId="0" applyNumberFormat="1" applyFont="1" applyFill="1" applyBorder="1" applyAlignment="1">
      <alignment horizontal="center" vertical="center" wrapText="1"/>
    </xf>
    <xf numFmtId="10" fontId="14" fillId="0" borderId="0" xfId="0" applyNumberFormat="1" applyFont="1" applyFill="1" applyBorder="1" applyAlignment="1">
      <alignment horizontal="center" vertical="center" wrapText="1"/>
    </xf>
    <xf numFmtId="1" fontId="15" fillId="0" borderId="4" xfId="0" applyNumberFormat="1" applyFont="1" applyFill="1" applyBorder="1" applyAlignment="1">
      <alignment horizontal="center" vertical="center" wrapText="1"/>
    </xf>
    <xf numFmtId="1" fontId="15" fillId="0" borderId="0" xfId="0" applyNumberFormat="1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2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QBR\FY2017%20RESULTS\Points%20and%20Scaling%20Calculation\Modeling%20of%20Final%20Scaling%2009-27-2016%20and%20alternatives_SC_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QBR\FY2019%20RESULTS\Scale%20Modeling\Scaling%20Options%20RY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Aggregate Summary"/>
      <sheetName val="b.Consolidated"/>
      <sheetName val="1.MHAC Scaling"/>
      <sheetName val="2.MHAC Modeling Results"/>
      <sheetName val="3.Readmission Scaling"/>
      <sheetName val="4.RRIP Modeling Results"/>
      <sheetName val="6.QBR Modeling Results"/>
      <sheetName val="5.QBR Scaling "/>
      <sheetName val="New Preset Scale"/>
      <sheetName val="7a.Savings"/>
      <sheetName val="7. PAU Savings "/>
      <sheetName val="Source Readmission"/>
      <sheetName val="SourceQBR"/>
      <sheetName val="Summary Results for all 3 progr"/>
      <sheetName val="Source MHAC"/>
      <sheetName val="Source Revenue"/>
      <sheetName val="SourceCMMI CY13 - CY15 MayRPT"/>
      <sheetName val="Source  PAU%"/>
      <sheetName val="Source Medica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B3" t="str">
            <v>Hospital ID</v>
          </cell>
          <cell r="C3" t="str">
            <v>Hospital Name</v>
          </cell>
          <cell r="D3" t="str">
            <v>HCAHPS Score</v>
          </cell>
          <cell r="E3" t="str">
            <v>Clinical/Process Score</v>
          </cell>
          <cell r="F3" t="str">
            <v>Mortality Score</v>
          </cell>
          <cell r="G3" t="str">
            <v>Outcome Score</v>
          </cell>
          <cell r="H3" t="str">
            <v>QBR Score</v>
          </cell>
        </row>
        <row r="4">
          <cell r="B4">
            <v>210001</v>
          </cell>
          <cell r="C4" t="str">
            <v>MERITUS</v>
          </cell>
          <cell r="D4"/>
          <cell r="E4"/>
          <cell r="F4"/>
          <cell r="G4"/>
          <cell r="H4">
            <v>0.36</v>
          </cell>
        </row>
        <row r="5">
          <cell r="B5">
            <v>210002</v>
          </cell>
          <cell r="C5" t="str">
            <v>UNIVERSITY OF MARYLAND</v>
          </cell>
          <cell r="D5"/>
          <cell r="E5"/>
          <cell r="F5"/>
          <cell r="G5"/>
          <cell r="H5">
            <v>0.39</v>
          </cell>
        </row>
        <row r="6">
          <cell r="B6">
            <v>210003</v>
          </cell>
          <cell r="C6" t="str">
            <v>PRINCE GEORGE</v>
          </cell>
          <cell r="D6"/>
          <cell r="E6"/>
          <cell r="F6"/>
          <cell r="G6"/>
          <cell r="H6">
            <v>0.24</v>
          </cell>
        </row>
        <row r="7">
          <cell r="B7">
            <v>210004</v>
          </cell>
          <cell r="C7" t="str">
            <v>HOLY CROSS</v>
          </cell>
          <cell r="D7"/>
          <cell r="E7"/>
          <cell r="F7"/>
          <cell r="G7"/>
          <cell r="H7">
            <v>0.23</v>
          </cell>
        </row>
        <row r="8">
          <cell r="B8">
            <v>210005</v>
          </cell>
          <cell r="C8" t="str">
            <v>FREDERICK MEMORIAL</v>
          </cell>
          <cell r="D8"/>
          <cell r="E8"/>
          <cell r="F8"/>
          <cell r="G8"/>
          <cell r="H8">
            <v>0.46</v>
          </cell>
        </row>
        <row r="9">
          <cell r="B9">
            <v>210006</v>
          </cell>
          <cell r="C9" t="str">
            <v>HARFORD</v>
          </cell>
          <cell r="D9"/>
          <cell r="E9"/>
          <cell r="F9"/>
          <cell r="G9"/>
          <cell r="H9">
            <v>0.35</v>
          </cell>
        </row>
        <row r="10">
          <cell r="B10">
            <v>210008</v>
          </cell>
          <cell r="C10" t="str">
            <v>MERCY</v>
          </cell>
          <cell r="D10"/>
          <cell r="E10"/>
          <cell r="F10"/>
          <cell r="G10"/>
          <cell r="H10">
            <v>0.41</v>
          </cell>
        </row>
        <row r="11">
          <cell r="B11">
            <v>210009</v>
          </cell>
          <cell r="C11" t="str">
            <v>JOHNS HOPKINS</v>
          </cell>
          <cell r="D11"/>
          <cell r="E11"/>
          <cell r="F11"/>
          <cell r="G11"/>
          <cell r="H11">
            <v>0.36</v>
          </cell>
        </row>
        <row r="12">
          <cell r="B12">
            <v>210010</v>
          </cell>
          <cell r="C12" t="str">
            <v>DORCHESTER</v>
          </cell>
          <cell r="D12"/>
          <cell r="E12"/>
          <cell r="F12"/>
          <cell r="G12"/>
          <cell r="H12">
            <v>0.44</v>
          </cell>
        </row>
        <row r="13">
          <cell r="B13">
            <v>210011</v>
          </cell>
          <cell r="C13" t="str">
            <v>ST. AGNES</v>
          </cell>
          <cell r="D13"/>
          <cell r="E13"/>
          <cell r="F13"/>
          <cell r="G13"/>
          <cell r="H13">
            <v>0.32</v>
          </cell>
        </row>
        <row r="14">
          <cell r="B14">
            <v>210012</v>
          </cell>
          <cell r="C14" t="str">
            <v>SINAI</v>
          </cell>
          <cell r="D14"/>
          <cell r="E14"/>
          <cell r="F14"/>
          <cell r="G14"/>
          <cell r="H14">
            <v>0.31</v>
          </cell>
        </row>
        <row r="15">
          <cell r="B15">
            <v>210013</v>
          </cell>
          <cell r="C15" t="str">
            <v>BON SECOURS</v>
          </cell>
          <cell r="D15"/>
          <cell r="E15"/>
          <cell r="F15"/>
          <cell r="G15"/>
          <cell r="H15">
            <v>7.0000000000000007E-2</v>
          </cell>
        </row>
        <row r="16">
          <cell r="B16">
            <v>210015</v>
          </cell>
          <cell r="C16" t="str">
            <v>FRANKLIN SQUARE</v>
          </cell>
          <cell r="D16"/>
          <cell r="E16"/>
          <cell r="F16"/>
          <cell r="G16"/>
          <cell r="H16">
            <v>0.31</v>
          </cell>
        </row>
        <row r="17">
          <cell r="B17">
            <v>210016</v>
          </cell>
          <cell r="C17" t="str">
            <v>WASHINGTON ADVENTIST</v>
          </cell>
          <cell r="D17"/>
          <cell r="E17"/>
          <cell r="F17"/>
          <cell r="G17"/>
          <cell r="H17">
            <v>0.25</v>
          </cell>
        </row>
        <row r="18">
          <cell r="B18">
            <v>210017</v>
          </cell>
          <cell r="C18" t="str">
            <v>GARRETT COUNTY</v>
          </cell>
          <cell r="D18"/>
          <cell r="E18"/>
          <cell r="F18"/>
          <cell r="G18"/>
          <cell r="H18">
            <v>0.4</v>
          </cell>
        </row>
        <row r="19">
          <cell r="B19">
            <v>210018</v>
          </cell>
          <cell r="C19" t="str">
            <v>MONTGOMERY GENERAL</v>
          </cell>
          <cell r="D19"/>
          <cell r="E19"/>
          <cell r="F19"/>
          <cell r="G19"/>
          <cell r="H19">
            <v>0.45</v>
          </cell>
        </row>
        <row r="20">
          <cell r="B20">
            <v>210019</v>
          </cell>
          <cell r="C20" t="str">
            <v>PENINSULA REGIONAL</v>
          </cell>
          <cell r="D20"/>
          <cell r="E20"/>
          <cell r="F20"/>
          <cell r="G20"/>
          <cell r="H20">
            <v>0.38</v>
          </cell>
        </row>
        <row r="21">
          <cell r="B21">
            <v>210022</v>
          </cell>
          <cell r="C21" t="str">
            <v>SUBURBAN</v>
          </cell>
          <cell r="D21"/>
          <cell r="E21"/>
          <cell r="F21"/>
          <cell r="G21"/>
          <cell r="H21">
            <v>0.47</v>
          </cell>
        </row>
        <row r="22">
          <cell r="B22">
            <v>210023</v>
          </cell>
          <cell r="C22" t="str">
            <v>ANNE ARUNDEL</v>
          </cell>
          <cell r="D22"/>
          <cell r="E22"/>
          <cell r="F22"/>
          <cell r="G22"/>
          <cell r="H22">
            <v>0.31</v>
          </cell>
        </row>
        <row r="23">
          <cell r="B23">
            <v>210024</v>
          </cell>
          <cell r="C23" t="str">
            <v>UNION MEMORIAL</v>
          </cell>
          <cell r="D23"/>
          <cell r="E23"/>
          <cell r="F23"/>
          <cell r="G23"/>
          <cell r="H23">
            <v>0.31</v>
          </cell>
        </row>
        <row r="24">
          <cell r="B24">
            <v>210027</v>
          </cell>
          <cell r="C24" t="str">
            <v>WESTERN MARYLAND HEALTH SYSTEM</v>
          </cell>
          <cell r="D24"/>
          <cell r="E24"/>
          <cell r="F24"/>
          <cell r="G24"/>
          <cell r="H24">
            <v>0.34</v>
          </cell>
        </row>
        <row r="25">
          <cell r="B25">
            <v>210028</v>
          </cell>
          <cell r="C25" t="str">
            <v>ST. MARY</v>
          </cell>
          <cell r="D25"/>
          <cell r="E25"/>
          <cell r="F25"/>
          <cell r="G25"/>
          <cell r="H25">
            <v>0.72</v>
          </cell>
        </row>
        <row r="26">
          <cell r="B26">
            <v>210029</v>
          </cell>
          <cell r="C26" t="str">
            <v>HOPKINS BAYVIEW MED CTR</v>
          </cell>
          <cell r="D26"/>
          <cell r="E26"/>
          <cell r="F26"/>
          <cell r="G26"/>
          <cell r="H26">
            <v>0.38</v>
          </cell>
        </row>
        <row r="27">
          <cell r="B27">
            <v>210030</v>
          </cell>
          <cell r="C27" t="str">
            <v>CHESTERTOWN</v>
          </cell>
          <cell r="D27"/>
          <cell r="E27"/>
          <cell r="F27"/>
          <cell r="G27"/>
          <cell r="H27">
            <v>0.38</v>
          </cell>
        </row>
        <row r="28">
          <cell r="B28">
            <v>210032</v>
          </cell>
          <cell r="C28" t="str">
            <v>UNION HOSPITAL  OF CECIL COUNT</v>
          </cell>
          <cell r="D28"/>
          <cell r="E28"/>
          <cell r="F28"/>
          <cell r="G28"/>
          <cell r="H28">
            <v>0.37</v>
          </cell>
        </row>
        <row r="29">
          <cell r="B29">
            <v>210033</v>
          </cell>
          <cell r="C29" t="str">
            <v>CARROLL COUNTY</v>
          </cell>
          <cell r="D29"/>
          <cell r="E29"/>
          <cell r="F29"/>
          <cell r="G29"/>
          <cell r="H29">
            <v>0.43</v>
          </cell>
        </row>
        <row r="30">
          <cell r="B30">
            <v>210034</v>
          </cell>
          <cell r="C30" t="str">
            <v>HARBOR</v>
          </cell>
          <cell r="D30"/>
          <cell r="E30"/>
          <cell r="F30"/>
          <cell r="G30"/>
          <cell r="H30">
            <v>0.45</v>
          </cell>
        </row>
        <row r="31">
          <cell r="B31">
            <v>210035</v>
          </cell>
          <cell r="C31" t="str">
            <v>CHARLES REGIONAL</v>
          </cell>
          <cell r="D31"/>
          <cell r="E31"/>
          <cell r="F31"/>
          <cell r="G31"/>
          <cell r="H31">
            <v>0.42</v>
          </cell>
        </row>
        <row r="32">
          <cell r="B32">
            <v>210037</v>
          </cell>
          <cell r="C32" t="str">
            <v>EASTON</v>
          </cell>
          <cell r="D32"/>
          <cell r="E32"/>
          <cell r="F32"/>
          <cell r="G32"/>
          <cell r="H32">
            <v>0.31</v>
          </cell>
        </row>
        <row r="33">
          <cell r="B33">
            <v>210038</v>
          </cell>
          <cell r="C33" t="str">
            <v>UMMC MIDTOWN</v>
          </cell>
          <cell r="D33"/>
          <cell r="E33"/>
          <cell r="F33"/>
          <cell r="G33"/>
          <cell r="H33">
            <v>0.2</v>
          </cell>
        </row>
        <row r="34">
          <cell r="B34">
            <v>210039</v>
          </cell>
          <cell r="C34" t="str">
            <v>CALVERT</v>
          </cell>
          <cell r="D34"/>
          <cell r="E34"/>
          <cell r="F34"/>
          <cell r="G34"/>
          <cell r="H34">
            <v>0.43</v>
          </cell>
        </row>
        <row r="35">
          <cell r="B35">
            <v>210040</v>
          </cell>
          <cell r="C35" t="str">
            <v>NORTHWEST</v>
          </cell>
          <cell r="D35"/>
          <cell r="E35"/>
          <cell r="F35"/>
          <cell r="G35"/>
          <cell r="H35">
            <v>0.22</v>
          </cell>
        </row>
        <row r="36">
          <cell r="B36">
            <v>210043</v>
          </cell>
          <cell r="C36" t="str">
            <v>BALTIMORE WASHINGTON MEDICAL CENTER</v>
          </cell>
          <cell r="D36"/>
          <cell r="E36"/>
          <cell r="F36"/>
          <cell r="G36"/>
          <cell r="H36">
            <v>0.33</v>
          </cell>
        </row>
        <row r="37">
          <cell r="B37">
            <v>210044</v>
          </cell>
          <cell r="C37" t="str">
            <v>G.B.M.C.</v>
          </cell>
          <cell r="D37"/>
          <cell r="E37"/>
          <cell r="F37"/>
          <cell r="G37"/>
          <cell r="H37">
            <v>0.49</v>
          </cell>
        </row>
        <row r="38">
          <cell r="B38">
            <v>210048</v>
          </cell>
          <cell r="C38" t="str">
            <v>HOWARD COUNTY</v>
          </cell>
          <cell r="D38"/>
          <cell r="E38"/>
          <cell r="F38"/>
          <cell r="G38"/>
          <cell r="H38">
            <v>0.56999999999999995</v>
          </cell>
        </row>
        <row r="39">
          <cell r="B39">
            <v>210049</v>
          </cell>
          <cell r="C39" t="str">
            <v>UPPER CHESAPEAKE HEALTH</v>
          </cell>
          <cell r="D39"/>
          <cell r="E39"/>
          <cell r="F39"/>
          <cell r="G39"/>
          <cell r="H39">
            <v>0.38</v>
          </cell>
        </row>
        <row r="40">
          <cell r="B40">
            <v>210051</v>
          </cell>
          <cell r="C40" t="str">
            <v>DOCTORS COMMUNITY</v>
          </cell>
          <cell r="D40"/>
          <cell r="E40"/>
          <cell r="F40"/>
          <cell r="G40"/>
          <cell r="H40">
            <v>0.35</v>
          </cell>
        </row>
        <row r="41">
          <cell r="B41">
            <v>210055</v>
          </cell>
          <cell r="C41" t="str">
            <v>LAUREL REGIONAL</v>
          </cell>
          <cell r="D41"/>
          <cell r="E41"/>
          <cell r="F41"/>
          <cell r="G41"/>
          <cell r="H41">
            <v>0.16</v>
          </cell>
        </row>
        <row r="42">
          <cell r="B42">
            <v>210056</v>
          </cell>
          <cell r="C42" t="str">
            <v>GOOD SAMARITAN</v>
          </cell>
          <cell r="D42"/>
          <cell r="E42"/>
          <cell r="F42"/>
          <cell r="G42"/>
          <cell r="H42">
            <v>0.49</v>
          </cell>
        </row>
        <row r="43">
          <cell r="B43">
            <v>210057</v>
          </cell>
          <cell r="C43" t="str">
            <v>SHADY GROVE</v>
          </cell>
          <cell r="D43"/>
          <cell r="E43"/>
          <cell r="F43"/>
          <cell r="G43"/>
          <cell r="H43">
            <v>0.38</v>
          </cell>
        </row>
        <row r="44">
          <cell r="B44">
            <v>210060</v>
          </cell>
          <cell r="C44" t="str">
            <v>FT. WASHINGTON</v>
          </cell>
          <cell r="D44"/>
          <cell r="E44"/>
          <cell r="F44"/>
          <cell r="G44"/>
          <cell r="H44">
            <v>0.41</v>
          </cell>
        </row>
        <row r="45">
          <cell r="B45">
            <v>210061</v>
          </cell>
          <cell r="C45" t="str">
            <v>ATLANTIC GENERAL</v>
          </cell>
          <cell r="D45"/>
          <cell r="E45"/>
          <cell r="F45"/>
          <cell r="G45"/>
          <cell r="H45">
            <v>0.39</v>
          </cell>
        </row>
        <row r="46">
          <cell r="B46">
            <v>210062</v>
          </cell>
          <cell r="C46" t="str">
            <v>SOUTHERN MARYLAND</v>
          </cell>
          <cell r="D46"/>
          <cell r="E46"/>
          <cell r="F46"/>
          <cell r="G46"/>
          <cell r="H46">
            <v>0.25</v>
          </cell>
        </row>
        <row r="47">
          <cell r="B47">
            <v>210063</v>
          </cell>
          <cell r="C47" t="str">
            <v>UM ST. JOSEPH</v>
          </cell>
          <cell r="D47"/>
          <cell r="E47"/>
          <cell r="F47"/>
          <cell r="G47"/>
          <cell r="H47">
            <v>0.43</v>
          </cell>
        </row>
      </sheetData>
      <sheetData sheetId="13"/>
      <sheetData sheetId="14"/>
      <sheetData sheetId="15">
        <row r="3">
          <cell r="A3">
            <v>210001</v>
          </cell>
          <cell r="B3" t="str">
            <v>MERITUS</v>
          </cell>
          <cell r="C3">
            <v>309029336.42648453</v>
          </cell>
          <cell r="D3">
            <v>0.6169629397231412</v>
          </cell>
          <cell r="E3">
            <v>190659647.8623755</v>
          </cell>
        </row>
        <row r="4">
          <cell r="A4">
            <v>210002</v>
          </cell>
          <cell r="B4" t="str">
            <v>UNIVERSITY OF MARYLAND</v>
          </cell>
          <cell r="C4">
            <v>1289991934</v>
          </cell>
          <cell r="D4">
            <v>0.70235635600270119</v>
          </cell>
          <cell r="E4">
            <v>906034034.037117</v>
          </cell>
        </row>
        <row r="5">
          <cell r="A5">
            <v>210003</v>
          </cell>
          <cell r="B5" t="str">
            <v>PRINCE GEORGE</v>
          </cell>
          <cell r="C5">
            <v>278868894</v>
          </cell>
          <cell r="D5">
            <v>0.79</v>
          </cell>
          <cell r="E5">
            <v>220306426.26000002</v>
          </cell>
        </row>
        <row r="6">
          <cell r="A6">
            <v>210004</v>
          </cell>
          <cell r="B6" t="str">
            <v>HOLY CROSS</v>
          </cell>
          <cell r="C6">
            <v>473189703</v>
          </cell>
          <cell r="D6">
            <v>0.66985993796495902</v>
          </cell>
          <cell r="E6">
            <v>316970825.09723741</v>
          </cell>
        </row>
        <row r="7">
          <cell r="A7">
            <v>210005</v>
          </cell>
          <cell r="B7" t="str">
            <v>FREDERICK MEMORIAL</v>
          </cell>
          <cell r="C7">
            <v>350725799</v>
          </cell>
          <cell r="D7">
            <v>0.54291351145530742</v>
          </cell>
          <cell r="E7">
            <v>190413775.09305835</v>
          </cell>
        </row>
        <row r="8">
          <cell r="A8">
            <v>210006</v>
          </cell>
          <cell r="B8" t="str">
            <v>HARFORD</v>
          </cell>
          <cell r="C8">
            <v>100472983.29416181</v>
          </cell>
          <cell r="D8">
            <v>0.45498754377869399</v>
          </cell>
          <cell r="E8">
            <v>45713955.885128438</v>
          </cell>
        </row>
        <row r="9">
          <cell r="A9">
            <v>210008</v>
          </cell>
          <cell r="B9" t="str">
            <v>MERCY</v>
          </cell>
          <cell r="C9">
            <v>491288212</v>
          </cell>
          <cell r="D9">
            <v>0.43601410805316526</v>
          </cell>
          <cell r="E9">
            <v>214208591.55221435</v>
          </cell>
        </row>
        <row r="10">
          <cell r="A10">
            <v>210009</v>
          </cell>
          <cell r="B10" t="str">
            <v>JOHNS HOPKINS</v>
          </cell>
          <cell r="C10">
            <v>2178990299</v>
          </cell>
          <cell r="D10">
            <v>0.57104334084515884</v>
          </cell>
          <cell r="E10">
            <v>1244297900.0101516</v>
          </cell>
        </row>
        <row r="11">
          <cell r="A11">
            <v>210010</v>
          </cell>
          <cell r="B11" t="str">
            <v>DORCHESTER</v>
          </cell>
          <cell r="C11">
            <v>49366715.29575853</v>
          </cell>
          <cell r="D11">
            <v>0.54690821430890935</v>
          </cell>
          <cell r="E11">
            <v>26999062.10869962</v>
          </cell>
        </row>
        <row r="12">
          <cell r="A12">
            <v>210011</v>
          </cell>
          <cell r="B12" t="str">
            <v>ST. AGNES</v>
          </cell>
          <cell r="C12">
            <v>413273339</v>
          </cell>
          <cell r="D12">
            <v>0.56201610890410048</v>
          </cell>
          <cell r="E12">
            <v>232266273.89858523</v>
          </cell>
        </row>
        <row r="13">
          <cell r="A13">
            <v>210012</v>
          </cell>
          <cell r="B13" t="str">
            <v>SINAI</v>
          </cell>
          <cell r="C13">
            <v>698636215.91730797</v>
          </cell>
          <cell r="D13">
            <v>0.59451645804617448</v>
          </cell>
          <cell r="E13">
            <v>415350728.54994035</v>
          </cell>
        </row>
        <row r="14">
          <cell r="A14">
            <v>210013</v>
          </cell>
          <cell r="B14" t="str">
            <v>BON SECOURS</v>
          </cell>
          <cell r="C14">
            <v>122434137.41320473</v>
          </cell>
          <cell r="D14">
            <v>0.61085678589909131</v>
          </cell>
          <cell r="E14">
            <v>74789723.664557934</v>
          </cell>
        </row>
        <row r="15">
          <cell r="A15">
            <v>210015</v>
          </cell>
          <cell r="B15" t="str">
            <v>FRANKLIN SQUARE</v>
          </cell>
          <cell r="C15">
            <v>488282513</v>
          </cell>
          <cell r="D15">
            <v>0.5615663181387619</v>
          </cell>
          <cell r="E15">
            <v>274203013.03695214</v>
          </cell>
        </row>
        <row r="16">
          <cell r="A16">
            <v>210016</v>
          </cell>
          <cell r="B16" t="str">
            <v>WASHINGTON ADVENTIST</v>
          </cell>
          <cell r="C16">
            <v>253346309.29754841</v>
          </cell>
          <cell r="D16">
            <v>0.61259686004516367</v>
          </cell>
          <cell r="E16">
            <v>155199153.57970902</v>
          </cell>
        </row>
        <row r="17">
          <cell r="A17">
            <v>210017</v>
          </cell>
          <cell r="B17" t="str">
            <v>GARRETT COUNTY</v>
          </cell>
          <cell r="C17">
            <v>45640340</v>
          </cell>
          <cell r="D17">
            <v>0.41956628971278409</v>
          </cell>
          <cell r="E17">
            <v>19149148.115029968</v>
          </cell>
        </row>
        <row r="18">
          <cell r="A18">
            <v>210018</v>
          </cell>
          <cell r="B18" t="str">
            <v>MONTGOMERY GENERAL</v>
          </cell>
          <cell r="C18">
            <v>168451048</v>
          </cell>
          <cell r="D18">
            <v>0.44931526164794378</v>
          </cell>
          <cell r="E18">
            <v>75687626.706990331</v>
          </cell>
        </row>
        <row r="19">
          <cell r="A19">
            <v>210019</v>
          </cell>
          <cell r="B19" t="str">
            <v>PENINSULA REGIONAL</v>
          </cell>
          <cell r="C19">
            <v>413594889.53522134</v>
          </cell>
          <cell r="D19">
            <v>0.58588296150450225</v>
          </cell>
          <cell r="E19">
            <v>242318198.74402294</v>
          </cell>
        </row>
        <row r="20">
          <cell r="A20">
            <v>210022</v>
          </cell>
          <cell r="B20" t="str">
            <v>SUBURBAN</v>
          </cell>
          <cell r="C20">
            <v>290002663</v>
          </cell>
          <cell r="D20">
            <v>0.6661181725403218</v>
          </cell>
          <cell r="E20">
            <v>193176043.90938678</v>
          </cell>
        </row>
        <row r="21">
          <cell r="A21">
            <v>210023</v>
          </cell>
          <cell r="B21" t="str">
            <v>ANNE ARUNDEL</v>
          </cell>
          <cell r="C21">
            <v>553902629</v>
          </cell>
          <cell r="D21">
            <v>0.52695666690236453</v>
          </cell>
          <cell r="E21">
            <v>291882683.16629702</v>
          </cell>
        </row>
        <row r="22">
          <cell r="A22">
            <v>210024</v>
          </cell>
          <cell r="B22" t="str">
            <v>UNION MEMORIAL</v>
          </cell>
          <cell r="C22">
            <v>411630821</v>
          </cell>
          <cell r="D22">
            <v>0.57866253538618984</v>
          </cell>
          <cell r="E22">
            <v>238195334.52295887</v>
          </cell>
        </row>
        <row r="23">
          <cell r="A23">
            <v>210027</v>
          </cell>
          <cell r="B23" t="str">
            <v>WESTERN MARYLAND HEALTH SYSTEM</v>
          </cell>
          <cell r="C23">
            <v>312666773.74960428</v>
          </cell>
          <cell r="D23">
            <v>0.53609461065760911</v>
          </cell>
          <cell r="E23">
            <v>167618972.33886486</v>
          </cell>
        </row>
        <row r="24">
          <cell r="A24">
            <v>210028</v>
          </cell>
          <cell r="B24" t="str">
            <v>ST. MARY</v>
          </cell>
          <cell r="C24">
            <v>168090518</v>
          </cell>
          <cell r="D24">
            <v>0.41149999999999992</v>
          </cell>
          <cell r="E24">
            <v>69169248.15699999</v>
          </cell>
        </row>
        <row r="25">
          <cell r="A25">
            <v>210029</v>
          </cell>
          <cell r="B25" t="str">
            <v>HOPKINS BAYVIEW MED CTR</v>
          </cell>
          <cell r="C25">
            <v>610423590</v>
          </cell>
          <cell r="D25">
            <v>0.56228121552544419</v>
          </cell>
          <cell r="E25">
            <v>343229718.17060536</v>
          </cell>
        </row>
        <row r="26">
          <cell r="A26">
            <v>210030</v>
          </cell>
          <cell r="B26" t="str">
            <v>CHESTERTOWN</v>
          </cell>
          <cell r="C26">
            <v>53997130.468057074</v>
          </cell>
          <cell r="D26">
            <v>0.3995614994212483</v>
          </cell>
          <cell r="E26">
            <v>21575174.414261654</v>
          </cell>
        </row>
        <row r="27">
          <cell r="A27">
            <v>210032</v>
          </cell>
          <cell r="B27" t="str">
            <v>UNION HOSPITAL  OF CECIL COUNT</v>
          </cell>
          <cell r="C27">
            <v>153588495.02185997</v>
          </cell>
          <cell r="D27">
            <v>0.45179084506463707</v>
          </cell>
          <cell r="E27">
            <v>69389875.958131924</v>
          </cell>
        </row>
        <row r="28">
          <cell r="A28">
            <v>210033</v>
          </cell>
          <cell r="B28" t="str">
            <v>CARROLL COUNTY</v>
          </cell>
          <cell r="C28">
            <v>245978519.04427299</v>
          </cell>
          <cell r="D28">
            <v>0.55398103077143646</v>
          </cell>
          <cell r="E28">
            <v>136267433.52777776</v>
          </cell>
        </row>
        <row r="29">
          <cell r="A29">
            <v>210034</v>
          </cell>
          <cell r="B29" t="str">
            <v>HARBOR</v>
          </cell>
          <cell r="C29">
            <v>190199181</v>
          </cell>
          <cell r="D29">
            <v>0.59540000000000004</v>
          </cell>
          <cell r="E29">
            <v>113244592.36740001</v>
          </cell>
        </row>
        <row r="30">
          <cell r="A30">
            <v>210035</v>
          </cell>
          <cell r="B30" t="str">
            <v>CHARLES REGIONAL</v>
          </cell>
          <cell r="C30">
            <v>143315213</v>
          </cell>
          <cell r="D30">
            <v>0.46787015800521081</v>
          </cell>
          <cell r="E30">
            <v>67052911.350860439</v>
          </cell>
        </row>
        <row r="31">
          <cell r="A31">
            <v>210037</v>
          </cell>
          <cell r="B31" t="str">
            <v>EASTON</v>
          </cell>
          <cell r="C31">
            <v>192089980.8103956</v>
          </cell>
          <cell r="D31">
            <v>0.53087400344094871</v>
          </cell>
          <cell r="E31">
            <v>101975577.13370973</v>
          </cell>
        </row>
        <row r="32">
          <cell r="A32">
            <v>210051</v>
          </cell>
          <cell r="B32" t="str">
            <v>DOCTORS COMMUNITY</v>
          </cell>
          <cell r="C32">
            <v>226236757</v>
          </cell>
          <cell r="D32">
            <v>0.58617697378156153</v>
          </cell>
          <cell r="E32">
            <v>132614777.57641451</v>
          </cell>
        </row>
        <row r="33">
          <cell r="A33">
            <v>210039</v>
          </cell>
          <cell r="B33" t="str">
            <v>CALVERT</v>
          </cell>
          <cell r="C33">
            <v>140329389.7458356</v>
          </cell>
          <cell r="D33">
            <v>0.44421211118044146</v>
          </cell>
          <cell r="E33">
            <v>62336014.479660623</v>
          </cell>
        </row>
        <row r="34">
          <cell r="A34">
            <v>210040</v>
          </cell>
          <cell r="B34" t="str">
            <v>NORTHWEST</v>
          </cell>
          <cell r="C34">
            <v>247056826.39986202</v>
          </cell>
          <cell r="D34">
            <v>0.46229999999999999</v>
          </cell>
          <cell r="E34">
            <v>114214370.84465621</v>
          </cell>
        </row>
        <row r="35">
          <cell r="A35">
            <v>210043</v>
          </cell>
          <cell r="B35" t="str">
            <v>BALTIMORE WASHINGTON MEDICAL CENTER</v>
          </cell>
          <cell r="C35">
            <v>396558220</v>
          </cell>
          <cell r="D35">
            <v>0.6</v>
          </cell>
          <cell r="E35">
            <v>237934932</v>
          </cell>
        </row>
        <row r="36">
          <cell r="A36">
            <v>210044</v>
          </cell>
          <cell r="B36" t="str">
            <v>G.B.M.C.</v>
          </cell>
          <cell r="C36">
            <v>423026289.57800198</v>
          </cell>
          <cell r="D36">
            <v>0.49055058698235771</v>
          </cell>
          <cell r="E36">
            <v>207515794.66145769</v>
          </cell>
        </row>
        <row r="37">
          <cell r="A37">
            <v>210045</v>
          </cell>
          <cell r="B37" t="str">
            <v>MCCREADY</v>
          </cell>
          <cell r="C37">
            <v>14230658.528254002</v>
          </cell>
          <cell r="D37">
            <v>0.19782343995935994</v>
          </cell>
          <cell r="E37">
            <v>2815157.822946209</v>
          </cell>
        </row>
        <row r="38">
          <cell r="A38">
            <v>210048</v>
          </cell>
          <cell r="B38" t="str">
            <v>HOWARD COUNTY</v>
          </cell>
          <cell r="C38">
            <v>284424840</v>
          </cell>
          <cell r="D38">
            <v>0.58252206027785514</v>
          </cell>
          <cell r="E38">
            <v>165683743.79099929</v>
          </cell>
        </row>
        <row r="39">
          <cell r="A39">
            <v>210049</v>
          </cell>
          <cell r="B39" t="str">
            <v>UPPER CHESAPEAKE HEALTH</v>
          </cell>
          <cell r="C39">
            <v>319063052.65228856</v>
          </cell>
          <cell r="D39">
            <v>0.42605709071161613</v>
          </cell>
          <cell r="E39">
            <v>135939075.96660125</v>
          </cell>
        </row>
        <row r="40">
          <cell r="A40">
            <v>210038</v>
          </cell>
          <cell r="B40" t="str">
            <v>UMMC MIDTOWN</v>
          </cell>
          <cell r="C40">
            <v>223767089.42536572</v>
          </cell>
          <cell r="D40">
            <v>0.56486998617210049</v>
          </cell>
          <cell r="E40">
            <v>126399312.7094775</v>
          </cell>
        </row>
        <row r="41">
          <cell r="A41">
            <v>210055</v>
          </cell>
          <cell r="B41" t="str">
            <v>LAUREL REGIONAL</v>
          </cell>
          <cell r="C41">
            <v>101288035</v>
          </cell>
          <cell r="D41">
            <v>0.59662630840459496</v>
          </cell>
          <cell r="E41">
            <v>60431106.40760541</v>
          </cell>
        </row>
        <row r="42">
          <cell r="A42">
            <v>210060</v>
          </cell>
          <cell r="B42" t="str">
            <v>FT. WASHINGTON</v>
          </cell>
          <cell r="C42">
            <v>46558629</v>
          </cell>
          <cell r="D42">
            <v>0.42258060458546792</v>
          </cell>
          <cell r="E42">
            <v>19674773.5914905</v>
          </cell>
        </row>
        <row r="43">
          <cell r="A43">
            <v>210061</v>
          </cell>
          <cell r="B43" t="str">
            <v>ATLANTIC GENERAL</v>
          </cell>
          <cell r="C43">
            <v>100960081.86691514</v>
          </cell>
          <cell r="D43">
            <v>0.37391265312794192</v>
          </cell>
          <cell r="E43">
            <v>37750252.070872456</v>
          </cell>
        </row>
        <row r="44">
          <cell r="A44">
            <v>210062</v>
          </cell>
          <cell r="B44" t="str">
            <v>SOUTHERN MARYLAND</v>
          </cell>
          <cell r="C44">
            <v>265443855</v>
          </cell>
          <cell r="D44">
            <v>0.58982250960297544</v>
          </cell>
          <cell r="E44">
            <v>156564760.71478832</v>
          </cell>
        </row>
        <row r="45">
          <cell r="A45">
            <v>210063</v>
          </cell>
          <cell r="B45" t="str">
            <v>UM ST. JOSEPH</v>
          </cell>
          <cell r="C45">
            <v>384647527</v>
          </cell>
          <cell r="D45">
            <v>0.60892962331119416</v>
          </cell>
          <cell r="E45">
            <v>234223273.72369239</v>
          </cell>
        </row>
        <row r="46">
          <cell r="A46">
            <v>210065</v>
          </cell>
          <cell r="B46" t="str">
            <v>HOLY CROSS GERMANTOWN</v>
          </cell>
          <cell r="C46">
            <v>88000000</v>
          </cell>
          <cell r="D46">
            <v>0.64959276406945232</v>
          </cell>
          <cell r="E46">
            <v>57164163.238111801</v>
          </cell>
        </row>
        <row r="47">
          <cell r="A47">
            <v>210058</v>
          </cell>
          <cell r="B47" t="str">
            <v>REHAB &amp; ORTHO</v>
          </cell>
          <cell r="C47">
            <v>117875574</v>
          </cell>
          <cell r="D47">
            <v>0.54408594166014201</v>
          </cell>
          <cell r="E47">
            <v>64134442.678519756</v>
          </cell>
        </row>
        <row r="48">
          <cell r="A48">
            <v>210056</v>
          </cell>
          <cell r="B48" t="str">
            <v>GOOD SAMARITAN</v>
          </cell>
          <cell r="C48">
            <v>283376592</v>
          </cell>
          <cell r="D48">
            <v>0.56742726917811592</v>
          </cell>
          <cell r="E48">
            <v>160795605.74756113</v>
          </cell>
        </row>
        <row r="49">
          <cell r="A49">
            <v>210057</v>
          </cell>
          <cell r="B49" t="str">
            <v>SHADY GROVE</v>
          </cell>
          <cell r="C49">
            <v>374624719.02139592</v>
          </cell>
          <cell r="D49">
            <v>0.58887837867310777</v>
          </cell>
          <cell r="E49">
            <v>220608397.14818817</v>
          </cell>
        </row>
      </sheetData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tion Scale 0.5"/>
      <sheetName val="Hosp model cut point 0.50"/>
      <sheetName val="Nation Scale 0.45"/>
      <sheetName val="Hosp model cut point 0.45"/>
      <sheetName val="Nation Scale 0.4"/>
      <sheetName val="Hosp model cut point 0.4"/>
      <sheetName val="Table"/>
    </sheetNames>
    <sheetDataSet>
      <sheetData sheetId="0">
        <row r="4">
          <cell r="B4">
            <v>0</v>
          </cell>
          <cell r="C4">
            <v>-0.02</v>
          </cell>
        </row>
        <row r="104">
          <cell r="B104">
            <v>1</v>
          </cell>
          <cell r="C104">
            <v>0.02</v>
          </cell>
        </row>
        <row r="106">
          <cell r="C106">
            <v>0.5</v>
          </cell>
        </row>
      </sheetData>
      <sheetData sheetId="1">
        <row r="5">
          <cell r="D5">
            <v>7.0000000000000007E-2</v>
          </cell>
        </row>
        <row r="6">
          <cell r="D6">
            <v>0.16</v>
          </cell>
        </row>
        <row r="7">
          <cell r="D7">
            <v>0.2</v>
          </cell>
        </row>
        <row r="8">
          <cell r="D8">
            <v>0.22</v>
          </cell>
        </row>
        <row r="9">
          <cell r="D9">
            <v>0.23</v>
          </cell>
        </row>
        <row r="10">
          <cell r="D10">
            <v>0.24</v>
          </cell>
        </row>
        <row r="11">
          <cell r="D11">
            <v>0.25</v>
          </cell>
        </row>
        <row r="12">
          <cell r="D12">
            <v>0.25</v>
          </cell>
        </row>
        <row r="13">
          <cell r="D13">
            <v>0.31</v>
          </cell>
        </row>
        <row r="14">
          <cell r="D14">
            <v>0.31</v>
          </cell>
        </row>
        <row r="15">
          <cell r="D15">
            <v>0.31</v>
          </cell>
        </row>
        <row r="16">
          <cell r="D16">
            <v>0.31</v>
          </cell>
        </row>
        <row r="17">
          <cell r="D17">
            <v>0.31</v>
          </cell>
        </row>
        <row r="18">
          <cell r="D18">
            <v>0.32</v>
          </cell>
        </row>
        <row r="19">
          <cell r="D19">
            <v>0.33</v>
          </cell>
        </row>
        <row r="20">
          <cell r="D20">
            <v>0.34</v>
          </cell>
        </row>
        <row r="21">
          <cell r="D21">
            <v>0.35</v>
          </cell>
        </row>
        <row r="22">
          <cell r="D22">
            <v>0.35</v>
          </cell>
        </row>
        <row r="23">
          <cell r="D23">
            <v>0.36</v>
          </cell>
        </row>
        <row r="24">
          <cell r="D24">
            <v>0.36</v>
          </cell>
        </row>
        <row r="25">
          <cell r="D25">
            <v>0.37</v>
          </cell>
        </row>
        <row r="26">
          <cell r="D26">
            <v>0.38</v>
          </cell>
        </row>
        <row r="27">
          <cell r="D27">
            <v>0.38</v>
          </cell>
        </row>
        <row r="28">
          <cell r="D28">
            <v>0.38</v>
          </cell>
        </row>
        <row r="29">
          <cell r="D29">
            <v>0.38</v>
          </cell>
        </row>
        <row r="30">
          <cell r="D30">
            <v>0.38</v>
          </cell>
        </row>
        <row r="31">
          <cell r="D31">
            <v>0.39</v>
          </cell>
        </row>
        <row r="32">
          <cell r="D32">
            <v>0.39</v>
          </cell>
        </row>
        <row r="33">
          <cell r="D33">
            <v>0.4</v>
          </cell>
        </row>
        <row r="34">
          <cell r="D34">
            <v>0.41</v>
          </cell>
        </row>
        <row r="35">
          <cell r="D35">
            <v>0.41</v>
          </cell>
        </row>
        <row r="36">
          <cell r="D36">
            <v>0.42</v>
          </cell>
        </row>
        <row r="37">
          <cell r="D37">
            <v>0.43</v>
          </cell>
        </row>
        <row r="38">
          <cell r="D38">
            <v>0.43</v>
          </cell>
        </row>
        <row r="39">
          <cell r="D39">
            <v>0.43</v>
          </cell>
        </row>
        <row r="40">
          <cell r="D40">
            <v>0.44</v>
          </cell>
        </row>
        <row r="41">
          <cell r="D41">
            <v>0.45</v>
          </cell>
        </row>
        <row r="42">
          <cell r="D42">
            <v>0.45</v>
          </cell>
        </row>
        <row r="43">
          <cell r="D43">
            <v>0.46</v>
          </cell>
        </row>
        <row r="44">
          <cell r="D44">
            <v>0.47</v>
          </cell>
        </row>
        <row r="45">
          <cell r="D45">
            <v>0.49</v>
          </cell>
        </row>
        <row r="46">
          <cell r="D46">
            <v>0.49</v>
          </cell>
        </row>
        <row r="47">
          <cell r="D47">
            <v>0.56999999999999995</v>
          </cell>
        </row>
        <row r="48">
          <cell r="D48">
            <v>0.72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J58"/>
  <sheetViews>
    <sheetView workbookViewId="0">
      <pane xSplit="3" ySplit="2" topLeftCell="D27" activePane="bottomRight" state="frozen"/>
      <selection activeCell="G18" sqref="G18"/>
      <selection pane="topRight" activeCell="G18" sqref="G18"/>
      <selection pane="bottomLeft" activeCell="G18" sqref="G18"/>
      <selection pane="bottomRight" activeCell="E15" sqref="E15"/>
    </sheetView>
  </sheetViews>
  <sheetFormatPr defaultColWidth="9.140625" defaultRowHeight="15.75" x14ac:dyDescent="0.25"/>
  <cols>
    <col min="1" max="1" width="12.42578125" style="13" customWidth="1"/>
    <col min="2" max="2" width="33.85546875" style="13" customWidth="1"/>
    <col min="3" max="3" width="18.28515625" style="13" bestFit="1" customWidth="1"/>
    <col min="4" max="4" width="19.140625" style="17" customWidth="1"/>
    <col min="5" max="5" width="18.5703125" style="13" customWidth="1"/>
    <col min="6" max="6" width="20" style="13" customWidth="1"/>
    <col min="7" max="10" width="16.7109375" style="13" customWidth="1"/>
    <col min="11" max="16384" width="9.140625" style="13"/>
  </cols>
  <sheetData>
    <row r="1" spans="1:10" s="1" customFormat="1" ht="40.5" customHeight="1" x14ac:dyDescent="0.3">
      <c r="A1" s="101" t="s">
        <v>128</v>
      </c>
      <c r="B1" s="102"/>
      <c r="C1" s="102"/>
      <c r="D1" s="102"/>
      <c r="E1" s="116" t="s">
        <v>0</v>
      </c>
      <c r="F1" s="116"/>
      <c r="G1" s="114" t="s">
        <v>1</v>
      </c>
      <c r="H1" s="114"/>
      <c r="I1" s="115" t="s">
        <v>2</v>
      </c>
      <c r="J1" s="115"/>
    </row>
    <row r="2" spans="1:10" s="3" customFormat="1" ht="42" customHeight="1" x14ac:dyDescent="0.2">
      <c r="A2" s="2" t="s">
        <v>3</v>
      </c>
      <c r="B2" s="2" t="s">
        <v>4</v>
      </c>
      <c r="C2" s="2" t="s">
        <v>5</v>
      </c>
      <c r="D2" s="2" t="s">
        <v>130</v>
      </c>
      <c r="E2" s="2" t="s">
        <v>6</v>
      </c>
      <c r="F2" s="2" t="s">
        <v>7</v>
      </c>
      <c r="G2" s="2" t="s">
        <v>6</v>
      </c>
      <c r="H2" s="2" t="s">
        <v>7</v>
      </c>
      <c r="I2" s="2" t="s">
        <v>6</v>
      </c>
      <c r="J2" s="2" t="s">
        <v>7</v>
      </c>
    </row>
    <row r="3" spans="1:10" s="6" customFormat="1" ht="16.149999999999999" customHeight="1" x14ac:dyDescent="0.25">
      <c r="A3" s="103"/>
      <c r="B3" s="104" t="s">
        <v>8</v>
      </c>
      <c r="C3" s="104"/>
      <c r="D3" s="105"/>
      <c r="E3" s="106">
        <v>-0.01</v>
      </c>
      <c r="F3" s="107" t="s">
        <v>9</v>
      </c>
      <c r="G3" s="4">
        <v>-0.02</v>
      </c>
      <c r="H3" s="5" t="s">
        <v>9</v>
      </c>
      <c r="I3" s="4">
        <v>-0.02</v>
      </c>
      <c r="J3" s="5" t="s">
        <v>9</v>
      </c>
    </row>
    <row r="4" spans="1:10" ht="15" x14ac:dyDescent="0.2">
      <c r="A4" s="7">
        <v>210003</v>
      </c>
      <c r="B4" s="7" t="s">
        <v>10</v>
      </c>
      <c r="C4" s="8">
        <v>220306426.26000002</v>
      </c>
      <c r="D4" s="9">
        <v>0.28999999999999998</v>
      </c>
      <c r="E4" s="10">
        <v>-5.000000000000001E-3</v>
      </c>
      <c r="F4" s="11">
        <v>-1101532.1313000002</v>
      </c>
      <c r="G4" s="12">
        <v>-8.4000000000000012E-3</v>
      </c>
      <c r="H4" s="11">
        <v>-1850573.9805840005</v>
      </c>
      <c r="I4" s="12">
        <v>-7.1111111111111115E-3</v>
      </c>
      <c r="J4" s="11">
        <v>-1566623.4756266668</v>
      </c>
    </row>
    <row r="5" spans="1:10" ht="15" x14ac:dyDescent="0.2">
      <c r="A5" s="7">
        <v>210016</v>
      </c>
      <c r="B5" s="7" t="s">
        <v>11</v>
      </c>
      <c r="C5" s="8">
        <v>155199153.57970902</v>
      </c>
      <c r="D5" s="9">
        <v>0.32</v>
      </c>
      <c r="E5" s="10">
        <v>-3.7499999999999999E-3</v>
      </c>
      <c r="F5" s="11">
        <v>-581996.82592390885</v>
      </c>
      <c r="G5" s="12">
        <v>-7.1999999999999998E-3</v>
      </c>
      <c r="H5" s="11">
        <v>-1117433.9057739049</v>
      </c>
      <c r="I5" s="12">
        <v>-5.7777777777777775E-3</v>
      </c>
      <c r="J5" s="11">
        <v>-896706.22068276326</v>
      </c>
    </row>
    <row r="6" spans="1:10" ht="15" x14ac:dyDescent="0.2">
      <c r="A6" s="7">
        <v>210062</v>
      </c>
      <c r="B6" s="7" t="s">
        <v>12</v>
      </c>
      <c r="C6" s="8">
        <v>156564760.71478832</v>
      </c>
      <c r="D6" s="9">
        <v>0.36</v>
      </c>
      <c r="E6" s="10">
        <v>-2.0833333333333329E-3</v>
      </c>
      <c r="F6" s="11">
        <v>-326176.58482247556</v>
      </c>
      <c r="G6" s="12">
        <v>-5.6000000000000008E-3</v>
      </c>
      <c r="H6" s="11">
        <v>-876762.66000281472</v>
      </c>
      <c r="I6" s="12">
        <v>-4.0000000000000001E-3</v>
      </c>
      <c r="J6" s="11">
        <v>-626259.04285915324</v>
      </c>
    </row>
    <row r="7" spans="1:10" ht="15" x14ac:dyDescent="0.2">
      <c r="A7" s="7">
        <v>210013</v>
      </c>
      <c r="B7" s="7" t="s">
        <v>13</v>
      </c>
      <c r="C7" s="8">
        <v>74789723.664557934</v>
      </c>
      <c r="D7" s="9">
        <v>0.4</v>
      </c>
      <c r="E7" s="10">
        <v>-4.1666666666666588E-4</v>
      </c>
      <c r="F7" s="11">
        <v>-31162.384860232414</v>
      </c>
      <c r="G7" s="12">
        <v>-4.0000000000000001E-3</v>
      </c>
      <c r="H7" s="11">
        <v>-299158.89465823176</v>
      </c>
      <c r="I7" s="12">
        <v>-2.2222222222222227E-3</v>
      </c>
      <c r="J7" s="11">
        <v>-166199.38592123988</v>
      </c>
    </row>
    <row r="8" spans="1:10" ht="15" x14ac:dyDescent="0.2">
      <c r="A8" s="7">
        <v>210009</v>
      </c>
      <c r="B8" s="7" t="s">
        <v>14</v>
      </c>
      <c r="C8" s="8">
        <v>1244297900.0101516</v>
      </c>
      <c r="D8" s="9">
        <v>0.41</v>
      </c>
      <c r="E8" s="10">
        <v>0</v>
      </c>
      <c r="F8" s="11">
        <v>0</v>
      </c>
      <c r="G8" s="12">
        <v>-3.6000000000000025E-3</v>
      </c>
      <c r="H8" s="11">
        <v>-4479472.4400365492</v>
      </c>
      <c r="I8" s="12">
        <v>-1.7777777777777774E-3</v>
      </c>
      <c r="J8" s="11">
        <v>-2212085.1555736023</v>
      </c>
    </row>
    <row r="9" spans="1:10" ht="15" x14ac:dyDescent="0.2">
      <c r="A9" s="7">
        <v>210044</v>
      </c>
      <c r="B9" s="7" t="s">
        <v>15</v>
      </c>
      <c r="C9" s="8">
        <v>207515794.66145769</v>
      </c>
      <c r="D9" s="9">
        <v>0.43</v>
      </c>
      <c r="E9" s="10">
        <v>0</v>
      </c>
      <c r="F9" s="11">
        <v>0</v>
      </c>
      <c r="G9" s="12">
        <v>-2.8000000000000004E-3</v>
      </c>
      <c r="H9" s="11">
        <v>-581044.22505208163</v>
      </c>
      <c r="I9" s="12">
        <v>-8.8888888888889045E-4</v>
      </c>
      <c r="J9" s="11">
        <v>-184458.48414351826</v>
      </c>
    </row>
    <row r="10" spans="1:10" ht="15" x14ac:dyDescent="0.2">
      <c r="A10" s="7">
        <v>210051</v>
      </c>
      <c r="B10" s="7" t="s">
        <v>16</v>
      </c>
      <c r="C10" s="8">
        <v>132614777.57641451</v>
      </c>
      <c r="D10" s="9">
        <v>0.44</v>
      </c>
      <c r="E10" s="10">
        <v>0</v>
      </c>
      <c r="F10" s="11">
        <v>0</v>
      </c>
      <c r="G10" s="12">
        <v>-2.3999999999999994E-3</v>
      </c>
      <c r="H10" s="11">
        <v>-145034.65537825294</v>
      </c>
      <c r="I10" s="12">
        <v>-4.4444444444444522E-4</v>
      </c>
      <c r="J10" s="11">
        <v>-58939.901145073221</v>
      </c>
    </row>
    <row r="11" spans="1:10" ht="15" x14ac:dyDescent="0.2">
      <c r="A11" s="7">
        <v>210055</v>
      </c>
      <c r="B11" s="7" t="s">
        <v>17</v>
      </c>
      <c r="C11" s="8">
        <v>60431106.40760541</v>
      </c>
      <c r="D11" s="9">
        <v>0.44</v>
      </c>
      <c r="E11" s="10">
        <v>0</v>
      </c>
      <c r="F11" s="11">
        <v>0</v>
      </c>
      <c r="G11" s="12">
        <v>-2.3999999999999994E-3</v>
      </c>
      <c r="H11" s="11">
        <v>-318275.46618339472</v>
      </c>
      <c r="I11" s="12">
        <v>-4.4444444444444522E-4</v>
      </c>
      <c r="J11" s="11">
        <v>-26858.269514491341</v>
      </c>
    </row>
    <row r="12" spans="1:10" ht="30" x14ac:dyDescent="0.2">
      <c r="A12" s="7">
        <v>210027</v>
      </c>
      <c r="B12" s="7" t="s">
        <v>18</v>
      </c>
      <c r="C12" s="8">
        <v>167618972.33886486</v>
      </c>
      <c r="D12" s="9">
        <v>0.47</v>
      </c>
      <c r="E12" s="10">
        <v>0</v>
      </c>
      <c r="F12" s="11">
        <v>0</v>
      </c>
      <c r="G12" s="12">
        <v>-1.1999999999999997E-3</v>
      </c>
      <c r="H12" s="11">
        <v>-264730.07657782576</v>
      </c>
      <c r="I12" s="12">
        <v>0</v>
      </c>
      <c r="J12" s="11">
        <v>0</v>
      </c>
    </row>
    <row r="13" spans="1:10" ht="15" x14ac:dyDescent="0.2">
      <c r="A13" s="7">
        <v>210057</v>
      </c>
      <c r="B13" s="7" t="s">
        <v>19</v>
      </c>
      <c r="C13" s="8">
        <v>220608397.14818817</v>
      </c>
      <c r="D13" s="9">
        <v>0.47</v>
      </c>
      <c r="E13" s="10">
        <v>0</v>
      </c>
      <c r="F13" s="11">
        <v>0</v>
      </c>
      <c r="G13" s="12">
        <v>-1.1999999999999997E-3</v>
      </c>
      <c r="H13" s="11">
        <v>-201142.76680663778</v>
      </c>
      <c r="I13" s="12">
        <v>0</v>
      </c>
      <c r="J13" s="11">
        <v>0</v>
      </c>
    </row>
    <row r="14" spans="1:10" ht="15" x14ac:dyDescent="0.2">
      <c r="A14" s="7">
        <v>210023</v>
      </c>
      <c r="B14" s="7" t="s">
        <v>20</v>
      </c>
      <c r="C14" s="8">
        <v>291882683.16629702</v>
      </c>
      <c r="D14" s="9">
        <v>0.49</v>
      </c>
      <c r="E14" s="10">
        <v>0</v>
      </c>
      <c r="F14" s="11">
        <v>0</v>
      </c>
      <c r="G14" s="12">
        <v>-4.0000000000000105E-4</v>
      </c>
      <c r="H14" s="11">
        <v>-64318.24229902462</v>
      </c>
      <c r="I14" s="12">
        <v>0</v>
      </c>
      <c r="J14" s="11">
        <v>0</v>
      </c>
    </row>
    <row r="15" spans="1:10" ht="15" x14ac:dyDescent="0.2">
      <c r="A15" s="7">
        <v>210056</v>
      </c>
      <c r="B15" s="7" t="s">
        <v>21</v>
      </c>
      <c r="C15" s="8">
        <v>160795605.74756113</v>
      </c>
      <c r="D15" s="9">
        <v>0.49</v>
      </c>
      <c r="E15" s="10">
        <v>0</v>
      </c>
      <c r="F15" s="11">
        <v>0</v>
      </c>
      <c r="G15" s="12">
        <v>-4.0000000000000105E-4</v>
      </c>
      <c r="H15" s="11">
        <v>-116753.07326651912</v>
      </c>
      <c r="I15" s="12">
        <v>0</v>
      </c>
      <c r="J15" s="11">
        <v>0</v>
      </c>
    </row>
    <row r="16" spans="1:10" ht="15" x14ac:dyDescent="0.2">
      <c r="A16" s="7">
        <v>210033</v>
      </c>
      <c r="B16" s="7" t="s">
        <v>22</v>
      </c>
      <c r="C16" s="8">
        <v>136267433.52777776</v>
      </c>
      <c r="D16" s="9">
        <v>0.5</v>
      </c>
      <c r="E16" s="10">
        <v>0</v>
      </c>
      <c r="F16" s="11">
        <v>0</v>
      </c>
      <c r="G16" s="12">
        <v>0</v>
      </c>
      <c r="H16" s="11">
        <v>0</v>
      </c>
      <c r="I16" s="12">
        <v>0</v>
      </c>
      <c r="J16" s="11">
        <v>0</v>
      </c>
    </row>
    <row r="17" spans="1:10" ht="15" x14ac:dyDescent="0.2">
      <c r="A17" s="7">
        <v>210037</v>
      </c>
      <c r="B17" s="7" t="s">
        <v>23</v>
      </c>
      <c r="C17" s="8">
        <v>101975577.13370973</v>
      </c>
      <c r="D17" s="9">
        <v>0.5</v>
      </c>
      <c r="E17" s="10">
        <v>0</v>
      </c>
      <c r="F17" s="11">
        <v>0</v>
      </c>
      <c r="G17" s="12">
        <v>0</v>
      </c>
      <c r="H17" s="11">
        <v>0</v>
      </c>
      <c r="I17" s="12">
        <v>0</v>
      </c>
      <c r="J17" s="11">
        <v>0</v>
      </c>
    </row>
    <row r="18" spans="1:10" ht="15" x14ac:dyDescent="0.2">
      <c r="A18" s="7">
        <v>210001</v>
      </c>
      <c r="B18" s="7" t="s">
        <v>24</v>
      </c>
      <c r="C18" s="8">
        <v>190659647.8623755</v>
      </c>
      <c r="D18" s="9">
        <v>0.51</v>
      </c>
      <c r="E18" s="10">
        <v>3.3333333333333479E-4</v>
      </c>
      <c r="F18" s="11">
        <v>63553.215954125444</v>
      </c>
      <c r="G18" s="12">
        <v>2.0000000000000052E-4</v>
      </c>
      <c r="H18" s="11">
        <v>22842.874168931303</v>
      </c>
      <c r="I18" s="12">
        <v>0</v>
      </c>
      <c r="J18" s="11">
        <v>0</v>
      </c>
    </row>
    <row r="19" spans="1:10" ht="15" x14ac:dyDescent="0.2">
      <c r="A19" s="7">
        <v>210024</v>
      </c>
      <c r="B19" s="7" t="s">
        <v>25</v>
      </c>
      <c r="C19" s="8">
        <v>238195334.52295887</v>
      </c>
      <c r="D19" s="9">
        <v>0.51</v>
      </c>
      <c r="E19" s="10">
        <v>3.3333333333333479E-4</v>
      </c>
      <c r="F19" s="11">
        <v>79398.444840986631</v>
      </c>
      <c r="G19" s="12">
        <v>2.0000000000000052E-4</v>
      </c>
      <c r="H19" s="11">
        <v>38131.929572475201</v>
      </c>
      <c r="I19" s="12">
        <v>0</v>
      </c>
      <c r="J19" s="11">
        <v>0</v>
      </c>
    </row>
    <row r="20" spans="1:10" ht="15" x14ac:dyDescent="0.2">
      <c r="A20" s="7">
        <v>210040</v>
      </c>
      <c r="B20" s="7" t="s">
        <v>26</v>
      </c>
      <c r="C20" s="8">
        <v>114214370.84465621</v>
      </c>
      <c r="D20" s="9">
        <v>0.51</v>
      </c>
      <c r="E20" s="10">
        <v>3.3333333333333479E-4</v>
      </c>
      <c r="F20" s="11">
        <v>38071.456948218904</v>
      </c>
      <c r="G20" s="12">
        <v>2.0000000000000052E-4</v>
      </c>
      <c r="H20" s="11">
        <v>47639.066904591898</v>
      </c>
      <c r="I20" s="12">
        <v>0</v>
      </c>
      <c r="J20" s="11">
        <v>0</v>
      </c>
    </row>
    <row r="21" spans="1:10" ht="15" x14ac:dyDescent="0.2">
      <c r="A21" s="7">
        <v>210005</v>
      </c>
      <c r="B21" s="7" t="s">
        <v>27</v>
      </c>
      <c r="C21" s="8">
        <v>190413775.09305835</v>
      </c>
      <c r="D21" s="9">
        <v>0.53</v>
      </c>
      <c r="E21" s="10">
        <v>1.0000000000000009E-3</v>
      </c>
      <c r="F21" s="11">
        <v>190413.7750930585</v>
      </c>
      <c r="G21" s="12">
        <v>5.9999999999999984E-4</v>
      </c>
      <c r="H21" s="11">
        <v>22650.151242523469</v>
      </c>
      <c r="I21" s="12">
        <v>0</v>
      </c>
      <c r="J21" s="11">
        <v>0</v>
      </c>
    </row>
    <row r="22" spans="1:10" ht="15" x14ac:dyDescent="0.2">
      <c r="A22" s="7">
        <v>210048</v>
      </c>
      <c r="B22" s="7" t="s">
        <v>28</v>
      </c>
      <c r="C22" s="8">
        <v>165683743.79099929</v>
      </c>
      <c r="D22" s="9">
        <v>0.53</v>
      </c>
      <c r="E22" s="10">
        <v>1.0000000000000009E-3</v>
      </c>
      <c r="F22" s="11">
        <v>165683.74379099943</v>
      </c>
      <c r="G22" s="12">
        <v>5.9999999999999984E-4</v>
      </c>
      <c r="H22" s="11">
        <v>114248.26505583499</v>
      </c>
      <c r="I22" s="12">
        <v>0</v>
      </c>
      <c r="J22" s="11">
        <v>0</v>
      </c>
    </row>
    <row r="23" spans="1:10" ht="15" x14ac:dyDescent="0.2">
      <c r="A23" s="7">
        <v>210061</v>
      </c>
      <c r="B23" s="7" t="s">
        <v>29</v>
      </c>
      <c r="C23" s="8">
        <v>37750252.070872456</v>
      </c>
      <c r="D23" s="9">
        <v>0.53</v>
      </c>
      <c r="E23" s="10">
        <v>1.0000000000000009E-3</v>
      </c>
      <c r="F23" s="11">
        <v>37750.252070872491</v>
      </c>
      <c r="G23" s="12">
        <v>5.9999999999999984E-4</v>
      </c>
      <c r="H23" s="11">
        <v>99410.246274599544</v>
      </c>
      <c r="I23" s="12">
        <v>0</v>
      </c>
      <c r="J23" s="11">
        <v>0</v>
      </c>
    </row>
    <row r="24" spans="1:10" ht="15" x14ac:dyDescent="0.2">
      <c r="A24" s="7">
        <v>210035</v>
      </c>
      <c r="B24" s="7" t="s">
        <v>30</v>
      </c>
      <c r="C24" s="8">
        <v>67052911.350860439</v>
      </c>
      <c r="D24" s="9">
        <v>0.54</v>
      </c>
      <c r="E24" s="10">
        <v>1.3333333333333357E-3</v>
      </c>
      <c r="F24" s="11">
        <v>89403.881801147407</v>
      </c>
      <c r="G24" s="12">
        <v>8.0000000000000036E-4</v>
      </c>
      <c r="H24" s="11">
        <v>53642.329080688374</v>
      </c>
      <c r="I24" s="12">
        <v>0</v>
      </c>
      <c r="J24" s="11">
        <v>0</v>
      </c>
    </row>
    <row r="25" spans="1:10" ht="15" x14ac:dyDescent="0.2">
      <c r="A25" s="7">
        <v>210022</v>
      </c>
      <c r="B25" s="7" t="s">
        <v>31</v>
      </c>
      <c r="C25" s="8">
        <v>193176043.90938678</v>
      </c>
      <c r="D25" s="9">
        <v>0.55000000000000004</v>
      </c>
      <c r="E25" s="10">
        <v>1.6666666666666687E-3</v>
      </c>
      <c r="F25" s="11">
        <v>321960.07318231172</v>
      </c>
      <c r="G25" s="12">
        <v>1.0000000000000009E-3</v>
      </c>
      <c r="H25" s="11">
        <v>193176.04390938696</v>
      </c>
      <c r="I25" s="12">
        <v>0</v>
      </c>
      <c r="J25" s="11">
        <v>0</v>
      </c>
    </row>
    <row r="26" spans="1:10" ht="15" x14ac:dyDescent="0.2">
      <c r="A26" s="7">
        <v>210038</v>
      </c>
      <c r="B26" s="7" t="s">
        <v>32</v>
      </c>
      <c r="C26" s="8">
        <v>126399312.7094775</v>
      </c>
      <c r="D26" s="9">
        <v>0.56999999999999995</v>
      </c>
      <c r="E26" s="10">
        <v>2.3333333333333322E-3</v>
      </c>
      <c r="F26" s="11">
        <v>294931.72965544736</v>
      </c>
      <c r="G26" s="12">
        <v>1.3999999999999985E-3</v>
      </c>
      <c r="H26" s="11">
        <v>176959.0377932683</v>
      </c>
      <c r="I26" s="12">
        <v>4.4444444444444176E-4</v>
      </c>
      <c r="J26" s="11">
        <v>56177.472315322993</v>
      </c>
    </row>
    <row r="27" spans="1:10" ht="15" x14ac:dyDescent="0.2">
      <c r="A27" s="7">
        <v>210012</v>
      </c>
      <c r="B27" s="7" t="s">
        <v>33</v>
      </c>
      <c r="C27" s="8">
        <v>415350728.54994035</v>
      </c>
      <c r="D27" s="9">
        <v>0.57999999999999996</v>
      </c>
      <c r="E27" s="10">
        <v>2.6666666666666653E-3</v>
      </c>
      <c r="F27" s="11">
        <v>1107601.9427998404</v>
      </c>
      <c r="G27" s="12">
        <v>1.599999999999999E-3</v>
      </c>
      <c r="H27" s="11">
        <v>664561.16567990417</v>
      </c>
      <c r="I27" s="12">
        <v>6.6666666666666437E-4</v>
      </c>
      <c r="J27" s="11">
        <v>276900.48569995927</v>
      </c>
    </row>
    <row r="28" spans="1:10" ht="15" x14ac:dyDescent="0.2">
      <c r="A28" s="7">
        <v>210018</v>
      </c>
      <c r="B28" s="7" t="s">
        <v>34</v>
      </c>
      <c r="C28" s="8">
        <v>75687626.706990331</v>
      </c>
      <c r="D28" s="9">
        <v>0.59</v>
      </c>
      <c r="E28" s="10">
        <v>2.9999999999999992E-3</v>
      </c>
      <c r="F28" s="11">
        <v>227062.88012097092</v>
      </c>
      <c r="G28" s="12">
        <v>1.7999999999999995E-3</v>
      </c>
      <c r="H28" s="11">
        <v>115441.99682133553</v>
      </c>
      <c r="I28" s="12">
        <v>8.8888888888888698E-4</v>
      </c>
      <c r="J28" s="11">
        <v>67277.890406213482</v>
      </c>
    </row>
    <row r="29" spans="1:10" ht="15" x14ac:dyDescent="0.2">
      <c r="A29" s="7">
        <v>210058</v>
      </c>
      <c r="B29" s="7" t="s">
        <v>35</v>
      </c>
      <c r="C29" s="8">
        <v>64134442.678519756</v>
      </c>
      <c r="D29" s="9">
        <v>0.59</v>
      </c>
      <c r="E29" s="10">
        <v>2.9999999999999992E-3</v>
      </c>
      <c r="F29" s="11">
        <v>192403.32803555921</v>
      </c>
      <c r="G29" s="12">
        <v>1.7999999999999995E-3</v>
      </c>
      <c r="H29" s="11">
        <v>136237.72807258257</v>
      </c>
      <c r="I29" s="12">
        <v>8.8888888888888698E-4</v>
      </c>
      <c r="J29" s="11">
        <v>57008.393492017436</v>
      </c>
    </row>
    <row r="30" spans="1:10" ht="15" x14ac:dyDescent="0.2">
      <c r="A30" s="7">
        <v>210008</v>
      </c>
      <c r="B30" s="7" t="s">
        <v>36</v>
      </c>
      <c r="C30" s="8">
        <v>214208591.55221435</v>
      </c>
      <c r="D30" s="9">
        <v>0.6</v>
      </c>
      <c r="E30" s="10">
        <v>3.3333333333333331E-3</v>
      </c>
      <c r="F30" s="11">
        <v>714028.63850738108</v>
      </c>
      <c r="G30" s="12">
        <v>2E-3</v>
      </c>
      <c r="H30" s="11">
        <v>475869.864</v>
      </c>
      <c r="I30" s="12">
        <v>1.1111111111111096E-3</v>
      </c>
      <c r="J30" s="11">
        <v>238009.54616912673</v>
      </c>
    </row>
    <row r="31" spans="1:10" ht="30" x14ac:dyDescent="0.2">
      <c r="A31" s="7">
        <v>210043</v>
      </c>
      <c r="B31" s="7" t="s">
        <v>37</v>
      </c>
      <c r="C31" s="8">
        <v>237934932</v>
      </c>
      <c r="D31" s="9">
        <v>0.6</v>
      </c>
      <c r="E31" s="10">
        <v>3.3333333333333331E-3</v>
      </c>
      <c r="F31" s="11">
        <v>793116.44</v>
      </c>
      <c r="G31" s="12">
        <v>2E-3</v>
      </c>
      <c r="H31" s="11">
        <v>428417.1831044287</v>
      </c>
      <c r="I31" s="12">
        <v>1.1111111111111096E-3</v>
      </c>
      <c r="J31" s="11">
        <v>264372.14666666632</v>
      </c>
    </row>
    <row r="32" spans="1:10" ht="15" x14ac:dyDescent="0.2">
      <c r="A32" s="7">
        <v>210011</v>
      </c>
      <c r="B32" s="7" t="s">
        <v>38</v>
      </c>
      <c r="C32" s="8">
        <v>232266273.89858523</v>
      </c>
      <c r="D32" s="9">
        <v>0.62</v>
      </c>
      <c r="E32" s="10">
        <v>4.0000000000000001E-3</v>
      </c>
      <c r="F32" s="11">
        <v>929065.09559434094</v>
      </c>
      <c r="G32" s="12">
        <v>2.4000000000000002E-3</v>
      </c>
      <c r="H32" s="11">
        <v>166535.70229951665</v>
      </c>
      <c r="I32" s="12">
        <v>1.5555555555555548E-3</v>
      </c>
      <c r="J32" s="11">
        <v>361303.0927311324</v>
      </c>
    </row>
    <row r="33" spans="1:10" ht="30" x14ac:dyDescent="0.2">
      <c r="A33" s="7">
        <v>210032</v>
      </c>
      <c r="B33" s="7" t="s">
        <v>39</v>
      </c>
      <c r="C33" s="8">
        <v>69389875.958131924</v>
      </c>
      <c r="D33" s="9">
        <v>0.62</v>
      </c>
      <c r="E33" s="10">
        <v>4.0000000000000001E-3</v>
      </c>
      <c r="F33" s="11">
        <v>277559.50383252773</v>
      </c>
      <c r="G33" s="12">
        <v>2.4000000000000002E-3</v>
      </c>
      <c r="H33" s="11">
        <v>557439.05735660461</v>
      </c>
      <c r="I33" s="12">
        <v>1.5555555555555548E-3</v>
      </c>
      <c r="J33" s="11">
        <v>107939.80704598295</v>
      </c>
    </row>
    <row r="34" spans="1:10" ht="15" x14ac:dyDescent="0.2">
      <c r="A34" s="7">
        <v>210015</v>
      </c>
      <c r="B34" s="7" t="s">
        <v>40</v>
      </c>
      <c r="C34" s="8">
        <v>274203013.03695214</v>
      </c>
      <c r="D34" s="9">
        <v>0.63</v>
      </c>
      <c r="E34" s="10">
        <v>4.3333333333333331E-3</v>
      </c>
      <c r="F34" s="11">
        <v>1188213.0564934593</v>
      </c>
      <c r="G34" s="12">
        <v>2.5999999999999999E-3</v>
      </c>
      <c r="H34" s="11">
        <v>712927.83389607549</v>
      </c>
      <c r="I34" s="12">
        <v>1.7777777777777757E-3</v>
      </c>
      <c r="J34" s="11">
        <v>487472.02317680325</v>
      </c>
    </row>
    <row r="35" spans="1:10" ht="15" x14ac:dyDescent="0.2">
      <c r="A35" s="7">
        <v>210063</v>
      </c>
      <c r="B35" s="7" t="s">
        <v>41</v>
      </c>
      <c r="C35" s="8">
        <v>234223273.72369239</v>
      </c>
      <c r="D35" s="9">
        <v>0.65</v>
      </c>
      <c r="E35" s="10">
        <v>5.000000000000001E-3</v>
      </c>
      <c r="F35" s="11">
        <v>1171116.3686184622</v>
      </c>
      <c r="G35" s="12">
        <v>3.0000000000000009E-3</v>
      </c>
      <c r="H35" s="11">
        <v>702669.82117107743</v>
      </c>
      <c r="I35" s="12">
        <v>2.2222222222222218E-3</v>
      </c>
      <c r="J35" s="11">
        <v>520496.16383042745</v>
      </c>
    </row>
    <row r="36" spans="1:10" ht="15" x14ac:dyDescent="0.2">
      <c r="A36" s="7">
        <v>210004</v>
      </c>
      <c r="B36" s="7" t="s">
        <v>42</v>
      </c>
      <c r="C36" s="8">
        <v>316970825.09723741</v>
      </c>
      <c r="D36" s="9">
        <v>0.66</v>
      </c>
      <c r="E36" s="10">
        <v>5.333333333333334E-3</v>
      </c>
      <c r="F36" s="11">
        <v>1690511.0671852664</v>
      </c>
      <c r="G36" s="12">
        <v>3.2000000000000006E-3</v>
      </c>
      <c r="H36" s="11">
        <v>435005.04309312411</v>
      </c>
      <c r="I36" s="12">
        <v>2.4444444444444435E-3</v>
      </c>
      <c r="J36" s="11">
        <v>774817.57245991332</v>
      </c>
    </row>
    <row r="37" spans="1:10" ht="18" customHeight="1" x14ac:dyDescent="0.2">
      <c r="A37" s="7">
        <v>210030</v>
      </c>
      <c r="B37" s="7" t="s">
        <v>43</v>
      </c>
      <c r="C37" s="8">
        <v>21575174.414261654</v>
      </c>
      <c r="D37" s="9">
        <v>0.66</v>
      </c>
      <c r="E37" s="10">
        <v>5.333333333333334E-3</v>
      </c>
      <c r="F37" s="11">
        <v>115067.59687606218</v>
      </c>
      <c r="G37" s="12">
        <v>3.2000000000000006E-3</v>
      </c>
      <c r="H37" s="11">
        <v>362382.69557568006</v>
      </c>
      <c r="I37" s="12">
        <v>2.4444444444444435E-3</v>
      </c>
      <c r="J37" s="11">
        <v>52739.315234861802</v>
      </c>
    </row>
    <row r="38" spans="1:10" ht="15" x14ac:dyDescent="0.2">
      <c r="A38" s="7">
        <v>210034</v>
      </c>
      <c r="B38" s="7" t="s">
        <v>44</v>
      </c>
      <c r="C38" s="8">
        <v>113244592.36740001</v>
      </c>
      <c r="D38" s="9">
        <v>0.66</v>
      </c>
      <c r="E38" s="10">
        <v>5.333333333333334E-3</v>
      </c>
      <c r="F38" s="11">
        <v>603971.15929280012</v>
      </c>
      <c r="G38" s="12">
        <v>3.2000000000000006E-3</v>
      </c>
      <c r="H38" s="11">
        <v>69040.558125637312</v>
      </c>
      <c r="I38" s="12">
        <v>2.4444444444444435E-3</v>
      </c>
      <c r="J38" s="11">
        <v>276820.11467586656</v>
      </c>
    </row>
    <row r="39" spans="1:10" ht="30" x14ac:dyDescent="0.2">
      <c r="A39" s="7">
        <v>210049</v>
      </c>
      <c r="B39" s="7" t="s">
        <v>45</v>
      </c>
      <c r="C39" s="8">
        <v>135939075.96660125</v>
      </c>
      <c r="D39" s="9">
        <v>0.66</v>
      </c>
      <c r="E39" s="10">
        <v>5.333333333333334E-3</v>
      </c>
      <c r="F39" s="11">
        <v>725008.4051552068</v>
      </c>
      <c r="G39" s="12">
        <v>3.2000000000000006E-3</v>
      </c>
      <c r="H39" s="11">
        <v>1014306.6403111599</v>
      </c>
      <c r="I39" s="12">
        <v>2.4444444444444435E-3</v>
      </c>
      <c r="J39" s="11">
        <v>332295.51902946958</v>
      </c>
    </row>
    <row r="40" spans="1:10" ht="15" x14ac:dyDescent="0.2">
      <c r="A40" s="7">
        <v>210002</v>
      </c>
      <c r="B40" s="7" t="s">
        <v>46</v>
      </c>
      <c r="C40" s="8">
        <v>906034034.037117</v>
      </c>
      <c r="D40" s="9">
        <v>0.67</v>
      </c>
      <c r="E40" s="10">
        <v>5.6666666666666679E-3</v>
      </c>
      <c r="F40" s="11">
        <v>5134192.8595436644</v>
      </c>
      <c r="G40" s="12">
        <v>3.4000000000000011E-3</v>
      </c>
      <c r="H40" s="11">
        <v>3080515.7157261986</v>
      </c>
      <c r="I40" s="12">
        <v>2.6666666666666661E-3</v>
      </c>
      <c r="J40" s="11">
        <v>2416090.7574323113</v>
      </c>
    </row>
    <row r="41" spans="1:10" ht="15" x14ac:dyDescent="0.2">
      <c r="A41" s="7">
        <v>210029</v>
      </c>
      <c r="B41" s="7" t="s">
        <v>47</v>
      </c>
      <c r="C41" s="8">
        <v>343229718.17060536</v>
      </c>
      <c r="D41" s="9">
        <v>0.68</v>
      </c>
      <c r="E41" s="10">
        <v>6.000000000000001E-3</v>
      </c>
      <c r="F41" s="11">
        <v>2059378.3090236324</v>
      </c>
      <c r="G41" s="12">
        <v>3.6000000000000008E-3</v>
      </c>
      <c r="H41" s="11">
        <v>1235626.9854141795</v>
      </c>
      <c r="I41" s="12">
        <v>2.8888888888888888E-3</v>
      </c>
      <c r="J41" s="11">
        <v>991552.51915952656</v>
      </c>
    </row>
    <row r="42" spans="1:10" ht="15" x14ac:dyDescent="0.2">
      <c r="A42" s="7">
        <v>210019</v>
      </c>
      <c r="B42" s="7" t="s">
        <v>48</v>
      </c>
      <c r="C42" s="8">
        <v>242318198.74402294</v>
      </c>
      <c r="D42" s="9">
        <v>0.71</v>
      </c>
      <c r="E42" s="10">
        <v>6.9999999999999984E-3</v>
      </c>
      <c r="F42" s="11">
        <v>1696227.3912081602</v>
      </c>
      <c r="G42" s="12">
        <v>4.1999999999999997E-3</v>
      </c>
      <c r="H42" s="11">
        <v>1017736.4347248962</v>
      </c>
      <c r="I42" s="12">
        <v>3.555555555555554E-3</v>
      </c>
      <c r="J42" s="11">
        <v>861575.81775652559</v>
      </c>
    </row>
    <row r="43" spans="1:10" ht="15" x14ac:dyDescent="0.2">
      <c r="A43" s="7">
        <v>210010</v>
      </c>
      <c r="B43" s="7" t="s">
        <v>49</v>
      </c>
      <c r="C43" s="8">
        <v>26999062.10869962</v>
      </c>
      <c r="D43" s="9">
        <v>0.74</v>
      </c>
      <c r="E43" s="10">
        <v>7.9999999999999984E-3</v>
      </c>
      <c r="F43" s="11">
        <v>215992.49686959691</v>
      </c>
      <c r="G43" s="12">
        <v>4.7999999999999996E-3</v>
      </c>
      <c r="H43" s="11">
        <v>332012.39115359995</v>
      </c>
      <c r="I43" s="12">
        <v>4.222222222222221E-3</v>
      </c>
      <c r="J43" s="11">
        <v>113996.04001450948</v>
      </c>
    </row>
    <row r="44" spans="1:10" ht="15" x14ac:dyDescent="0.2">
      <c r="A44" s="7">
        <v>210028</v>
      </c>
      <c r="B44" s="7" t="s">
        <v>50</v>
      </c>
      <c r="C44" s="8">
        <v>69169248.15699999</v>
      </c>
      <c r="D44" s="9">
        <v>0.74</v>
      </c>
      <c r="E44" s="10">
        <v>7.9999999999999984E-3</v>
      </c>
      <c r="F44" s="11">
        <v>553353.98525599984</v>
      </c>
      <c r="G44" s="12">
        <v>4.7999999999999996E-3</v>
      </c>
      <c r="H44" s="11">
        <v>129595.49812175817</v>
      </c>
      <c r="I44" s="12">
        <v>4.222222222222221E-3</v>
      </c>
      <c r="J44" s="11">
        <v>292047.93666288874</v>
      </c>
    </row>
    <row r="45" spans="1:10" ht="15" x14ac:dyDescent="0.2">
      <c r="A45" s="7">
        <v>210006</v>
      </c>
      <c r="B45" s="7" t="s">
        <v>51</v>
      </c>
      <c r="C45" s="8">
        <v>45713955.885128438</v>
      </c>
      <c r="D45" s="9">
        <v>0.77</v>
      </c>
      <c r="E45" s="10">
        <v>8.9999999999999993E-3</v>
      </c>
      <c r="F45" s="11">
        <v>411425.60296615592</v>
      </c>
      <c r="G45" s="12">
        <v>5.4000000000000003E-3</v>
      </c>
      <c r="H45" s="11">
        <v>246855.36177969357</v>
      </c>
      <c r="I45" s="12">
        <v>4.8888888888888888E-3</v>
      </c>
      <c r="J45" s="11">
        <v>223490.45099396125</v>
      </c>
    </row>
    <row r="46" spans="1:10" ht="15" x14ac:dyDescent="0.2">
      <c r="A46" s="7">
        <v>210039</v>
      </c>
      <c r="B46" s="7" t="s">
        <v>52</v>
      </c>
      <c r="C46" s="8">
        <v>62336014.479660623</v>
      </c>
      <c r="D46" s="9">
        <v>0.78</v>
      </c>
      <c r="E46" s="10">
        <v>9.3333333333333324E-3</v>
      </c>
      <c r="F46" s="11">
        <v>581802.80181016575</v>
      </c>
      <c r="G46" s="12">
        <v>5.6000000000000008E-3</v>
      </c>
      <c r="H46" s="11">
        <v>349081.68108609953</v>
      </c>
      <c r="I46" s="12">
        <v>5.1111111111111105E-3</v>
      </c>
      <c r="J46" s="11">
        <v>318606.29622937646</v>
      </c>
    </row>
    <row r="47" spans="1:10" ht="15" x14ac:dyDescent="0.2">
      <c r="A47" s="7">
        <v>210017</v>
      </c>
      <c r="B47" s="7" t="s">
        <v>53</v>
      </c>
      <c r="C47" s="8">
        <v>19149148.115029968</v>
      </c>
      <c r="D47" s="9">
        <v>0.81</v>
      </c>
      <c r="E47" s="10">
        <v>0.01</v>
      </c>
      <c r="F47" s="11">
        <v>191491.48115029969</v>
      </c>
      <c r="G47" s="12">
        <v>6.2000000000000006E-3</v>
      </c>
      <c r="H47" s="11">
        <v>118724.71831318582</v>
      </c>
      <c r="I47" s="12">
        <v>5.7777777777777784E-3</v>
      </c>
      <c r="J47" s="11">
        <v>110639.52244239538</v>
      </c>
    </row>
    <row r="48" spans="1:10" ht="15" x14ac:dyDescent="0.2">
      <c r="A48" s="7">
        <v>210060</v>
      </c>
      <c r="B48" s="7" t="s">
        <v>54</v>
      </c>
      <c r="C48" s="8">
        <v>19674773.5914905</v>
      </c>
      <c r="D48" s="9">
        <v>0.9</v>
      </c>
      <c r="E48" s="10">
        <v>0.01</v>
      </c>
      <c r="F48" s="11">
        <v>196747.735914905</v>
      </c>
      <c r="G48" s="12">
        <v>8.0000000000000002E-3</v>
      </c>
      <c r="H48" s="11">
        <v>157398.18873192399</v>
      </c>
      <c r="I48" s="12">
        <v>7.7777777777777776E-3</v>
      </c>
      <c r="J48" s="11">
        <v>153026.01682270388</v>
      </c>
    </row>
    <row r="49" spans="1:10" ht="15" x14ac:dyDescent="0.2">
      <c r="A49" s="7">
        <v>210045</v>
      </c>
      <c r="B49" s="7" t="s">
        <v>55</v>
      </c>
      <c r="C49" s="8">
        <v>2815157.822946209</v>
      </c>
      <c r="D49" s="9">
        <v>1</v>
      </c>
      <c r="E49" s="10">
        <v>0.01</v>
      </c>
      <c r="F49" s="11">
        <v>28151.578229462091</v>
      </c>
      <c r="G49" s="12">
        <v>0.01</v>
      </c>
      <c r="H49" s="11">
        <v>28151.578229462091</v>
      </c>
      <c r="I49" s="12">
        <v>0.01</v>
      </c>
      <c r="J49" s="11">
        <v>28151.578229462091</v>
      </c>
    </row>
    <row r="50" spans="1:10" ht="15" x14ac:dyDescent="0.2">
      <c r="A50" s="7"/>
      <c r="B50" s="7"/>
      <c r="C50" s="108"/>
      <c r="D50" s="109"/>
      <c r="E50" s="10"/>
      <c r="F50" s="11"/>
      <c r="G50" s="10"/>
      <c r="H50" s="11"/>
      <c r="I50" s="10"/>
      <c r="J50" s="11"/>
    </row>
    <row r="51" spans="1:10" s="16" customFormat="1" x14ac:dyDescent="0.25">
      <c r="A51" s="110" t="s">
        <v>56</v>
      </c>
      <c r="B51" s="7"/>
      <c r="C51" s="111">
        <v>8796981441.1539555</v>
      </c>
      <c r="D51" s="109"/>
      <c r="E51" s="10"/>
      <c r="F51" s="112">
        <v>20043788.370914467</v>
      </c>
      <c r="G51" s="14" t="s">
        <v>56</v>
      </c>
      <c r="H51" s="15">
        <v>2990533.400171191</v>
      </c>
      <c r="I51" s="14"/>
      <c r="J51" s="15">
        <v>3644676.5432109158</v>
      </c>
    </row>
    <row r="52" spans="1:10" x14ac:dyDescent="0.25">
      <c r="A52" s="19" t="s">
        <v>57</v>
      </c>
      <c r="B52" s="19"/>
      <c r="C52" s="19"/>
      <c r="D52" s="113"/>
      <c r="E52" s="19"/>
      <c r="F52" s="20">
        <v>-2040867.9269066169</v>
      </c>
      <c r="G52" s="19" t="s">
        <v>57</v>
      </c>
      <c r="H52" s="20">
        <v>-10314700.386619234</v>
      </c>
      <c r="I52" s="19"/>
      <c r="J52" s="20">
        <v>-5738129.9354665084</v>
      </c>
    </row>
    <row r="53" spans="1:10" x14ac:dyDescent="0.25">
      <c r="A53" s="21" t="s">
        <v>58</v>
      </c>
      <c r="B53" s="19"/>
      <c r="C53" s="19"/>
      <c r="D53" s="113"/>
      <c r="E53" s="19"/>
      <c r="F53" s="22">
        <v>-2.31996388824813E-4</v>
      </c>
      <c r="G53" s="21" t="s">
        <v>58</v>
      </c>
      <c r="H53" s="22">
        <v>-1.1725272419429124E-3</v>
      </c>
      <c r="I53" s="21"/>
      <c r="J53" s="22">
        <v>-6.5228396511358348E-4</v>
      </c>
    </row>
    <row r="54" spans="1:10" x14ac:dyDescent="0.25">
      <c r="A54" s="19" t="s">
        <v>59</v>
      </c>
      <c r="B54" s="19"/>
      <c r="C54" s="19"/>
      <c r="D54" s="113"/>
      <c r="E54" s="19"/>
      <c r="F54" s="20">
        <v>22084656.297821086</v>
      </c>
      <c r="G54" s="19" t="s">
        <v>59</v>
      </c>
      <c r="H54" s="20">
        <v>13305233.786790423</v>
      </c>
      <c r="I54" s="19"/>
      <c r="J54" s="20">
        <v>9382806.4786774218</v>
      </c>
    </row>
    <row r="55" spans="1:10" x14ac:dyDescent="0.25">
      <c r="A55" s="21" t="s">
        <v>58</v>
      </c>
      <c r="B55" s="19"/>
      <c r="C55" s="19"/>
      <c r="D55" s="113"/>
      <c r="E55" s="19"/>
      <c r="F55" s="22">
        <v>2.510481174201966E-3</v>
      </c>
      <c r="G55" s="21" t="s">
        <v>58</v>
      </c>
      <c r="H55" s="22">
        <v>1.5124771918406017E-3</v>
      </c>
      <c r="I55" s="21"/>
      <c r="J55" s="22">
        <v>1.0665938698907406E-3</v>
      </c>
    </row>
    <row r="56" spans="1:10" x14ac:dyDescent="0.25">
      <c r="F56" s="18"/>
    </row>
    <row r="58" spans="1:10" x14ac:dyDescent="0.25">
      <c r="A58" s="23"/>
    </row>
  </sheetData>
  <autoFilter ref="A3:F3">
    <sortState ref="A4:J49">
      <sortCondition ref="D3"/>
    </sortState>
  </autoFilter>
  <mergeCells count="3">
    <mergeCell ref="G1:H1"/>
    <mergeCell ref="I1:J1"/>
    <mergeCell ref="E1:F1"/>
  </mergeCells>
  <conditionalFormatting sqref="E4:F49">
    <cfRule type="cellIs" dxfId="25" priority="15" operator="lessThan">
      <formula>0</formula>
    </cfRule>
    <cfRule type="cellIs" dxfId="24" priority="16" operator="greaterThan">
      <formula>0</formula>
    </cfRule>
  </conditionalFormatting>
  <conditionalFormatting sqref="J7 J9 J11 J13 J15">
    <cfRule type="cellIs" dxfId="23" priority="1" operator="lessThan">
      <formula>0</formula>
    </cfRule>
  </conditionalFormatting>
  <conditionalFormatting sqref="H4:H49">
    <cfRule type="cellIs" dxfId="22" priority="14" operator="greaterThan">
      <formula>0</formula>
    </cfRule>
  </conditionalFormatting>
  <conditionalFormatting sqref="H4">
    <cfRule type="cellIs" dxfId="21" priority="13" operator="lessThan">
      <formula>0</formula>
    </cfRule>
  </conditionalFormatting>
  <conditionalFormatting sqref="H5">
    <cfRule type="cellIs" dxfId="20" priority="12" operator="lessThan">
      <formula>0</formula>
    </cfRule>
  </conditionalFormatting>
  <conditionalFormatting sqref="G4:G49">
    <cfRule type="cellIs" dxfId="19" priority="11" operator="greaterThan">
      <formula>0</formula>
    </cfRule>
  </conditionalFormatting>
  <conditionalFormatting sqref="G4:G49">
    <cfRule type="cellIs" dxfId="18" priority="10" operator="lessThan">
      <formula>0</formula>
    </cfRule>
  </conditionalFormatting>
  <conditionalFormatting sqref="H6 H8 H10 H12 H14">
    <cfRule type="cellIs" dxfId="17" priority="9" operator="lessThan">
      <formula>0</formula>
    </cfRule>
  </conditionalFormatting>
  <conditionalFormatting sqref="H7 H9 H11 H13 H15">
    <cfRule type="cellIs" dxfId="16" priority="8" operator="lessThan">
      <formula>0</formula>
    </cfRule>
  </conditionalFormatting>
  <conditionalFormatting sqref="J4:J49">
    <cfRule type="cellIs" dxfId="15" priority="7" operator="greaterThan">
      <formula>0</formula>
    </cfRule>
  </conditionalFormatting>
  <conditionalFormatting sqref="J4">
    <cfRule type="cellIs" dxfId="14" priority="6" operator="lessThan">
      <formula>0</formula>
    </cfRule>
  </conditionalFormatting>
  <conditionalFormatting sqref="J5">
    <cfRule type="cellIs" dxfId="13" priority="5" operator="lessThan">
      <formula>0</formula>
    </cfRule>
  </conditionalFormatting>
  <conditionalFormatting sqref="I4:I49">
    <cfRule type="cellIs" dxfId="12" priority="4" operator="greaterThan">
      <formula>0</formula>
    </cfRule>
  </conditionalFormatting>
  <conditionalFormatting sqref="I4:I49">
    <cfRule type="cellIs" dxfId="11" priority="3" operator="lessThan">
      <formula>0</formula>
    </cfRule>
  </conditionalFormatting>
  <conditionalFormatting sqref="J6 J8 J10 J12 J14">
    <cfRule type="cellIs" dxfId="10" priority="2" operator="lessThan">
      <formula>0</formula>
    </cfRule>
  </conditionalFormatting>
  <printOptions horizontalCentered="1" verticalCentered="1"/>
  <pageMargins left="0.25" right="0.25" top="0.75" bottom="0.75" header="0.3" footer="0.3"/>
  <pageSetup paperSize="5" scale="49" orientation="landscape" r:id="rId1"/>
  <headerFooter>
    <oddFooter>&amp;CHSCRC Work Group Meeting
Feb 2, 2015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"/>
  <sheetViews>
    <sheetView tabSelected="1" zoomScale="80" zoomScaleNormal="80" workbookViewId="0">
      <selection activeCell="K30" sqref="K30"/>
    </sheetView>
  </sheetViews>
  <sheetFormatPr defaultRowHeight="15.75" x14ac:dyDescent="0.25"/>
  <cols>
    <col min="1" max="1" width="11.5703125" style="86" customWidth="1"/>
    <col min="2" max="2" width="46.5703125" style="86" customWidth="1"/>
    <col min="3" max="3" width="22.28515625" style="86" customWidth="1"/>
    <col min="4" max="4" width="14" style="87" customWidth="1"/>
    <col min="5" max="6" width="21" style="27" customWidth="1"/>
    <col min="7" max="7" width="21" style="27" hidden="1" customWidth="1"/>
    <col min="8" max="8" width="21" style="27" customWidth="1"/>
    <col min="9" max="9" width="24" style="27" customWidth="1"/>
    <col min="10" max="13" width="23.85546875" customWidth="1"/>
  </cols>
  <sheetData>
    <row r="1" spans="1:13" ht="16.5" thickBot="1" x14ac:dyDescent="0.3">
      <c r="A1" s="24" t="s">
        <v>129</v>
      </c>
      <c r="B1" s="25"/>
      <c r="C1" s="25"/>
      <c r="D1" s="26"/>
    </row>
    <row r="2" spans="1:13" ht="19.5" customHeight="1" thickBot="1" x14ac:dyDescent="0.3">
      <c r="A2" s="24"/>
      <c r="B2" s="121" t="s">
        <v>60</v>
      </c>
      <c r="C2" s="123" t="s">
        <v>5</v>
      </c>
      <c r="D2" s="125" t="s">
        <v>61</v>
      </c>
      <c r="E2" s="127" t="s">
        <v>124</v>
      </c>
      <c r="F2" s="128"/>
      <c r="G2" s="28"/>
      <c r="H2" s="117" t="s">
        <v>125</v>
      </c>
      <c r="I2" s="118"/>
      <c r="J2" s="119" t="s">
        <v>126</v>
      </c>
      <c r="K2" s="120"/>
      <c r="L2" s="119" t="s">
        <v>127</v>
      </c>
      <c r="M2" s="120"/>
    </row>
    <row r="3" spans="1:13" ht="38.25" thickBot="1" x14ac:dyDescent="0.3">
      <c r="A3" s="29" t="s">
        <v>62</v>
      </c>
      <c r="B3" s="122"/>
      <c r="C3" s="124"/>
      <c r="D3" s="126"/>
      <c r="E3" s="30" t="s">
        <v>63</v>
      </c>
      <c r="F3" s="31" t="s">
        <v>64</v>
      </c>
      <c r="G3" s="32" t="s">
        <v>65</v>
      </c>
      <c r="H3" s="30" t="s">
        <v>63</v>
      </c>
      <c r="I3" s="31" t="s">
        <v>64</v>
      </c>
      <c r="J3" s="30" t="s">
        <v>63</v>
      </c>
      <c r="K3" s="31" t="s">
        <v>64</v>
      </c>
      <c r="L3" s="30" t="s">
        <v>63</v>
      </c>
      <c r="M3" s="31" t="s">
        <v>64</v>
      </c>
    </row>
    <row r="4" spans="1:13" ht="19.5" thickBot="1" x14ac:dyDescent="0.3">
      <c r="A4" s="33" t="s">
        <v>66</v>
      </c>
      <c r="B4" s="34" t="s">
        <v>67</v>
      </c>
      <c r="C4" s="35" t="s">
        <v>68</v>
      </c>
      <c r="D4" s="36" t="s">
        <v>69</v>
      </c>
      <c r="E4" s="36" t="s">
        <v>70</v>
      </c>
      <c r="F4" s="34" t="s">
        <v>71</v>
      </c>
      <c r="G4" s="35" t="s">
        <v>72</v>
      </c>
      <c r="H4" s="34" t="s">
        <v>73</v>
      </c>
      <c r="I4" s="37" t="s">
        <v>74</v>
      </c>
      <c r="J4" s="34" t="s">
        <v>73</v>
      </c>
      <c r="K4" s="37" t="s">
        <v>74</v>
      </c>
      <c r="L4" s="34" t="s">
        <v>73</v>
      </c>
      <c r="M4" s="37" t="s">
        <v>74</v>
      </c>
    </row>
    <row r="5" spans="1:13" ht="18.75" x14ac:dyDescent="0.3">
      <c r="A5" s="38">
        <v>210013</v>
      </c>
      <c r="B5" s="39" t="s">
        <v>75</v>
      </c>
      <c r="C5" s="40">
        <f>VLOOKUP(A5,'[1]Source Revenue'!$A$3:$E$49,5,0)</f>
        <v>74789723.664557934</v>
      </c>
      <c r="D5" s="41">
        <f>VLOOKUP(A5,[1]SourceQBR!$B$3:$H$47,7,0)</f>
        <v>7.0000000000000007E-2</v>
      </c>
      <c r="E5" s="42">
        <v>-2.0000000000000018E-2</v>
      </c>
      <c r="F5" s="43">
        <f t="shared" ref="F5:F48" si="0">E5*C5</f>
        <v>-1495794.4732911601</v>
      </c>
      <c r="G5" s="44" t="e">
        <f>F5-#REF!</f>
        <v>#REF!</v>
      </c>
      <c r="H5" s="42">
        <f>IF(D5&lt;'[2]Nation Scale 0.5'!$C$106,('[2]Nation Scale 0.5'!$C$4-('[2]Hosp model cut point 0.50'!D5-'[2]Nation Scale 0.5'!$B$4)*'[2]Nation Scale 0.5'!$C$4/('[2]Nation Scale 0.5'!$C$106-'[2]Nation Scale 0.5'!$B$4)),('[2]Nation Scale 0.5'!$C$104-('[2]Hosp model cut point 0.50'!D5-'[2]Nation Scale 0.5'!$B$104)*('[2]Nation Scale 0.5'!$C$104/('[2]Nation Scale 0.5'!$C$106-'[2]Nation Scale 0.5'!$B$104))))</f>
        <v>-1.72E-2</v>
      </c>
      <c r="I5" s="43">
        <f t="shared" ref="I5:I48" si="1">H5*C5</f>
        <v>-1286383.2470303965</v>
      </c>
      <c r="J5" s="89">
        <v>-1.6500000000000001E-2</v>
      </c>
      <c r="K5" s="90">
        <v>-1234030.440465206</v>
      </c>
      <c r="L5" s="89">
        <v>-1.6888888888888891E-2</v>
      </c>
      <c r="M5" s="90">
        <v>-1263115.3330014229</v>
      </c>
    </row>
    <row r="6" spans="1:13" ht="18.75" x14ac:dyDescent="0.3">
      <c r="A6" s="45">
        <v>210055</v>
      </c>
      <c r="B6" s="46" t="s">
        <v>76</v>
      </c>
      <c r="C6" s="40">
        <f>VLOOKUP(A6,'[1]Source Revenue'!$A$3:$E$49,5,0)</f>
        <v>60431106.40760541</v>
      </c>
      <c r="D6" s="47">
        <f>VLOOKUP(A6,[1]SourceQBR!$B$3:$H$47,7,0)</f>
        <v>0.16</v>
      </c>
      <c r="E6" s="42">
        <f t="shared" ref="E6:E24" si="2">$E$5- ((D6-$D$5)*($E$5/($D$59-$D$5)))</f>
        <v>-1.4000000000000012E-2</v>
      </c>
      <c r="F6" s="43">
        <f t="shared" si="0"/>
        <v>-846035.48970647645</v>
      </c>
      <c r="G6" s="44" t="e">
        <f>F6-#REF!</f>
        <v>#REF!</v>
      </c>
      <c r="H6" s="42">
        <f>IF(D6&lt;'[2]Nation Scale 0.5'!$C$106,('[2]Nation Scale 0.5'!$C$4-('[2]Hosp model cut point 0.50'!D6-'[2]Nation Scale 0.5'!$B$4)*'[2]Nation Scale 0.5'!$C$4/('[2]Nation Scale 0.5'!$C$106-'[2]Nation Scale 0.5'!$B$4)),('[2]Nation Scale 0.5'!$C$104-('[2]Hosp model cut point 0.50'!D6-'[2]Nation Scale 0.5'!$B$104)*('[2]Nation Scale 0.5'!$C$104/('[2]Nation Scale 0.5'!$C$106-'[2]Nation Scale 0.5'!$B$104))))</f>
        <v>-1.3600000000000001E-2</v>
      </c>
      <c r="I6" s="43">
        <f t="shared" si="1"/>
        <v>-821863.04714343359</v>
      </c>
      <c r="J6" s="89">
        <v>-1.2E-2</v>
      </c>
      <c r="K6" s="90">
        <v>-725173.27689126495</v>
      </c>
      <c r="L6" s="89">
        <v>-1.2888888888888889E-2</v>
      </c>
      <c r="M6" s="90">
        <v>-778889.81592024746</v>
      </c>
    </row>
    <row r="7" spans="1:13" ht="18.75" x14ac:dyDescent="0.3">
      <c r="A7" s="45">
        <v>210038</v>
      </c>
      <c r="B7" s="46" t="s">
        <v>77</v>
      </c>
      <c r="C7" s="40">
        <f>VLOOKUP(A7,'[1]Source Revenue'!$A$3:$E$49,5,0)</f>
        <v>126399312.7094775</v>
      </c>
      <c r="D7" s="41">
        <f>VLOOKUP(A7,[1]SourceQBR!$B$3:$H$47,7,0)</f>
        <v>0.2</v>
      </c>
      <c r="E7" s="42">
        <f t="shared" si="2"/>
        <v>-1.1333333333333341E-2</v>
      </c>
      <c r="F7" s="43">
        <f t="shared" si="0"/>
        <v>-1432525.5440407461</v>
      </c>
      <c r="G7" s="44" t="e">
        <f>F7-#REF!</f>
        <v>#REF!</v>
      </c>
      <c r="H7" s="42">
        <f>IF(D7&lt;'[2]Nation Scale 0.5'!$C$106,('[2]Nation Scale 0.5'!$C$4-('[2]Hosp model cut point 0.50'!D7-'[2]Nation Scale 0.5'!$B$4)*'[2]Nation Scale 0.5'!$C$4/('[2]Nation Scale 0.5'!$C$106-'[2]Nation Scale 0.5'!$B$4)),('[2]Nation Scale 0.5'!$C$104-('[2]Hosp model cut point 0.50'!D7-'[2]Nation Scale 0.5'!$B$104)*('[2]Nation Scale 0.5'!$C$104/('[2]Nation Scale 0.5'!$C$106-'[2]Nation Scale 0.5'!$B$104))))</f>
        <v>-1.2E-2</v>
      </c>
      <c r="I7" s="43">
        <f t="shared" si="1"/>
        <v>-1516791.75251373</v>
      </c>
      <c r="J7" s="89">
        <v>-0.01</v>
      </c>
      <c r="K7" s="90">
        <v>-1263993.127094775</v>
      </c>
      <c r="L7" s="89">
        <v>-1.1111111111111112E-2</v>
      </c>
      <c r="M7" s="90">
        <v>-1404436.8078830834</v>
      </c>
    </row>
    <row r="8" spans="1:13" ht="18.75" x14ac:dyDescent="0.3">
      <c r="A8" s="45">
        <v>210040</v>
      </c>
      <c r="B8" s="46" t="s">
        <v>78</v>
      </c>
      <c r="C8" s="40">
        <f>VLOOKUP(A8,'[1]Source Revenue'!$A$3:$E$49,5,0)</f>
        <v>114214370.84465621</v>
      </c>
      <c r="D8" s="47">
        <f>VLOOKUP(A8,[1]SourceQBR!$B$3:$H$47,7,0)</f>
        <v>0.22</v>
      </c>
      <c r="E8" s="42">
        <f t="shared" si="2"/>
        <v>-1.0000000000000007E-2</v>
      </c>
      <c r="F8" s="43">
        <f t="shared" si="0"/>
        <v>-1142143.708446563</v>
      </c>
      <c r="G8" s="44" t="e">
        <f>F8-#REF!</f>
        <v>#REF!</v>
      </c>
      <c r="H8" s="42">
        <f>IF(D8&lt;'[2]Nation Scale 0.5'!$C$106,('[2]Nation Scale 0.5'!$C$4-('[2]Hosp model cut point 0.50'!D8-'[2]Nation Scale 0.5'!$B$4)*'[2]Nation Scale 0.5'!$C$4/('[2]Nation Scale 0.5'!$C$106-'[2]Nation Scale 0.5'!$B$4)),('[2]Nation Scale 0.5'!$C$104-('[2]Hosp model cut point 0.50'!D8-'[2]Nation Scale 0.5'!$B$104)*('[2]Nation Scale 0.5'!$C$104/('[2]Nation Scale 0.5'!$C$106-'[2]Nation Scale 0.5'!$B$104))))</f>
        <v>-1.12E-2</v>
      </c>
      <c r="I8" s="43">
        <f t="shared" si="1"/>
        <v>-1279200.9534601497</v>
      </c>
      <c r="J8" s="89">
        <v>-9.0000000000000011E-3</v>
      </c>
      <c r="K8" s="90">
        <v>-1027929.337601906</v>
      </c>
      <c r="L8" s="89">
        <v>-1.0222222222222223E-2</v>
      </c>
      <c r="M8" s="90">
        <v>-1167524.6797453747</v>
      </c>
    </row>
    <row r="9" spans="1:13" ht="18.75" x14ac:dyDescent="0.3">
      <c r="A9" s="45">
        <v>210004</v>
      </c>
      <c r="B9" s="46" t="s">
        <v>79</v>
      </c>
      <c r="C9" s="40">
        <f>VLOOKUP(A9,'[1]Source Revenue'!$A$3:$E$49,5,0)</f>
        <v>316970825.09723741</v>
      </c>
      <c r="D9" s="47">
        <f>VLOOKUP(A9,[1]SourceQBR!$B$3:$H$47,7,0)</f>
        <v>0.23</v>
      </c>
      <c r="E9" s="42">
        <f t="shared" si="2"/>
        <v>-9.3333333333333393E-3</v>
      </c>
      <c r="F9" s="43">
        <f t="shared" si="0"/>
        <v>-2958394.3675742177</v>
      </c>
      <c r="G9" s="44" t="e">
        <f>F9-#REF!</f>
        <v>#REF!</v>
      </c>
      <c r="H9" s="42">
        <f>IF(D9&lt;'[2]Nation Scale 0.5'!$C$106,('[2]Nation Scale 0.5'!$C$4-('[2]Hosp model cut point 0.50'!D9-'[2]Nation Scale 0.5'!$B$4)*'[2]Nation Scale 0.5'!$C$4/('[2]Nation Scale 0.5'!$C$106-'[2]Nation Scale 0.5'!$B$4)),('[2]Nation Scale 0.5'!$C$104-('[2]Hosp model cut point 0.50'!D9-'[2]Nation Scale 0.5'!$B$104)*('[2]Nation Scale 0.5'!$C$104/('[2]Nation Scale 0.5'!$C$106-'[2]Nation Scale 0.5'!$B$104))))</f>
        <v>-1.0800000000000001E-2</v>
      </c>
      <c r="I9" s="43">
        <f t="shared" si="1"/>
        <v>-3423284.9110501641</v>
      </c>
      <c r="J9" s="89">
        <v>-8.5000000000000006E-3</v>
      </c>
      <c r="K9" s="90">
        <v>-2694252.0133265182</v>
      </c>
      <c r="L9" s="89">
        <v>-9.7777777777777793E-3</v>
      </c>
      <c r="M9" s="90">
        <v>-3099270.2898396552</v>
      </c>
    </row>
    <row r="10" spans="1:13" ht="18.75" x14ac:dyDescent="0.3">
      <c r="A10" s="45">
        <v>210003</v>
      </c>
      <c r="B10" s="46" t="s">
        <v>80</v>
      </c>
      <c r="C10" s="40">
        <f>VLOOKUP(A10,'[1]Source Revenue'!$A$3:$E$49,5,0)</f>
        <v>220306426.26000002</v>
      </c>
      <c r="D10" s="47">
        <f>VLOOKUP(A10,[1]SourceQBR!$B$3:$H$47,7,0)</f>
        <v>0.24</v>
      </c>
      <c r="E10" s="42">
        <f t="shared" si="2"/>
        <v>-8.6666666666666732E-3</v>
      </c>
      <c r="F10" s="43">
        <f t="shared" si="0"/>
        <v>-1909322.3609200015</v>
      </c>
      <c r="G10" s="44" t="e">
        <f>F10-#REF!</f>
        <v>#REF!</v>
      </c>
      <c r="H10" s="42">
        <f>IF(D10&lt;'[2]Nation Scale 0.5'!$C$106,('[2]Nation Scale 0.5'!$C$4-('[2]Hosp model cut point 0.50'!D10-'[2]Nation Scale 0.5'!$B$4)*'[2]Nation Scale 0.5'!$C$4/('[2]Nation Scale 0.5'!$C$106-'[2]Nation Scale 0.5'!$B$4)),('[2]Nation Scale 0.5'!$C$104-('[2]Hosp model cut point 0.50'!D10-'[2]Nation Scale 0.5'!$B$104)*('[2]Nation Scale 0.5'!$C$104/('[2]Nation Scale 0.5'!$C$106-'[2]Nation Scale 0.5'!$B$104))))</f>
        <v>-1.0400000000000001E-2</v>
      </c>
      <c r="I10" s="43">
        <f t="shared" si="1"/>
        <v>-2291186.8331040004</v>
      </c>
      <c r="J10" s="89">
        <v>-8.0000000000000019E-3</v>
      </c>
      <c r="K10" s="90">
        <v>-1762451.4100800005</v>
      </c>
      <c r="L10" s="89">
        <v>-9.3333333333333341E-3</v>
      </c>
      <c r="M10" s="90">
        <v>-2056193.3117600004</v>
      </c>
    </row>
    <row r="11" spans="1:13" ht="18.75" x14ac:dyDescent="0.3">
      <c r="A11" s="45">
        <v>210062</v>
      </c>
      <c r="B11" s="46" t="s">
        <v>81</v>
      </c>
      <c r="C11" s="40">
        <f>VLOOKUP(A11,'[1]Source Revenue'!$A$3:$E$49,5,0)</f>
        <v>156564760.71478832</v>
      </c>
      <c r="D11" s="47">
        <f>VLOOKUP(A11,[1]SourceQBR!$B$3:$H$47,7,0)</f>
        <v>0.25</v>
      </c>
      <c r="E11" s="42">
        <f t="shared" si="2"/>
        <v>-8.0000000000000054E-3</v>
      </c>
      <c r="F11" s="43">
        <f t="shared" si="0"/>
        <v>-1252518.0857183074</v>
      </c>
      <c r="G11" s="44" t="e">
        <f>F11-#REF!</f>
        <v>#REF!</v>
      </c>
      <c r="H11" s="42">
        <f>IF(D11&lt;'[2]Nation Scale 0.5'!$C$106,('[2]Nation Scale 0.5'!$C$4-('[2]Hosp model cut point 0.50'!D11-'[2]Nation Scale 0.5'!$B$4)*'[2]Nation Scale 0.5'!$C$4/('[2]Nation Scale 0.5'!$C$106-'[2]Nation Scale 0.5'!$B$4)),('[2]Nation Scale 0.5'!$C$104-('[2]Hosp model cut point 0.50'!D11-'[2]Nation Scale 0.5'!$B$104)*('[2]Nation Scale 0.5'!$C$104/('[2]Nation Scale 0.5'!$C$106-'[2]Nation Scale 0.5'!$B$104))))</f>
        <v>-0.01</v>
      </c>
      <c r="I11" s="43">
        <f t="shared" si="1"/>
        <v>-1565647.6071478832</v>
      </c>
      <c r="J11" s="89">
        <v>-7.5000000000000015E-3</v>
      </c>
      <c r="K11" s="90">
        <v>-1174235.7053609127</v>
      </c>
      <c r="L11" s="89">
        <v>-8.8888888888888889E-3</v>
      </c>
      <c r="M11" s="90">
        <v>-1391686.7619092294</v>
      </c>
    </row>
    <row r="12" spans="1:13" ht="18.75" x14ac:dyDescent="0.3">
      <c r="A12" s="45">
        <v>210016</v>
      </c>
      <c r="B12" s="46" t="s">
        <v>82</v>
      </c>
      <c r="C12" s="40">
        <f>VLOOKUP(A12,'[1]Source Revenue'!$A$3:$E$49,5,0)</f>
        <v>155199153.57970902</v>
      </c>
      <c r="D12" s="47">
        <f>VLOOKUP(A12,[1]SourceQBR!$B$3:$H$47,7,0)</f>
        <v>0.25</v>
      </c>
      <c r="E12" s="42">
        <f t="shared" si="2"/>
        <v>-8.0000000000000054E-3</v>
      </c>
      <c r="F12" s="43">
        <f t="shared" si="0"/>
        <v>-1241593.228637673</v>
      </c>
      <c r="G12" s="44" t="e">
        <f>F12-#REF!</f>
        <v>#REF!</v>
      </c>
      <c r="H12" s="42">
        <f>IF(D12&lt;'[2]Nation Scale 0.5'!$C$106,('[2]Nation Scale 0.5'!$C$4-('[2]Hosp model cut point 0.50'!D12-'[2]Nation Scale 0.5'!$B$4)*'[2]Nation Scale 0.5'!$C$4/('[2]Nation Scale 0.5'!$C$106-'[2]Nation Scale 0.5'!$B$4)),('[2]Nation Scale 0.5'!$C$104-('[2]Hosp model cut point 0.50'!D12-'[2]Nation Scale 0.5'!$B$104)*('[2]Nation Scale 0.5'!$C$104/('[2]Nation Scale 0.5'!$C$106-'[2]Nation Scale 0.5'!$B$104))))</f>
        <v>-0.01</v>
      </c>
      <c r="I12" s="43">
        <f t="shared" si="1"/>
        <v>-1551991.5357970903</v>
      </c>
      <c r="J12" s="89">
        <v>-7.5000000000000015E-3</v>
      </c>
      <c r="K12" s="90">
        <v>-1163993.6518478179</v>
      </c>
      <c r="L12" s="89">
        <v>-8.8888888888888889E-3</v>
      </c>
      <c r="M12" s="90">
        <v>-1379548.0318196358</v>
      </c>
    </row>
    <row r="13" spans="1:13" ht="18.75" x14ac:dyDescent="0.3">
      <c r="A13" s="45">
        <v>210012</v>
      </c>
      <c r="B13" s="46" t="s">
        <v>83</v>
      </c>
      <c r="C13" s="40">
        <f>VLOOKUP(A13,'[1]Source Revenue'!$A$3:$E$49,5,0)</f>
        <v>415350728.54994035</v>
      </c>
      <c r="D13" s="47">
        <f>VLOOKUP(A13,[1]SourceQBR!$B$3:$H$47,7,0)</f>
        <v>0.31</v>
      </c>
      <c r="E13" s="42">
        <f t="shared" si="2"/>
        <v>-4.0000000000000036E-3</v>
      </c>
      <c r="F13" s="43">
        <f t="shared" si="0"/>
        <v>-1661402.914199763</v>
      </c>
      <c r="G13" s="44" t="e">
        <f>F13-#REF!</f>
        <v>#REF!</v>
      </c>
      <c r="H13" s="42">
        <f>IF(D13&lt;'[2]Nation Scale 0.5'!$C$106,('[2]Nation Scale 0.5'!$C$4-('[2]Hosp model cut point 0.50'!D13-'[2]Nation Scale 0.5'!$B$4)*'[2]Nation Scale 0.5'!$C$4/('[2]Nation Scale 0.5'!$C$106-'[2]Nation Scale 0.5'!$B$4)),('[2]Nation Scale 0.5'!$C$104-('[2]Hosp model cut point 0.50'!D13-'[2]Nation Scale 0.5'!$B$104)*('[2]Nation Scale 0.5'!$C$104/('[2]Nation Scale 0.5'!$C$106-'[2]Nation Scale 0.5'!$B$104))))</f>
        <v>-7.6000000000000009E-3</v>
      </c>
      <c r="I13" s="43">
        <f t="shared" si="1"/>
        <v>-3156665.5369795468</v>
      </c>
      <c r="J13" s="89">
        <v>-4.5000000000000023E-3</v>
      </c>
      <c r="K13" s="90">
        <v>-1869078.2784747325</v>
      </c>
      <c r="L13" s="89">
        <v>-6.2222222222222227E-3</v>
      </c>
      <c r="M13" s="90">
        <v>-2584404.5331996288</v>
      </c>
    </row>
    <row r="14" spans="1:13" ht="18.75" x14ac:dyDescent="0.3">
      <c r="A14" s="45">
        <v>210037</v>
      </c>
      <c r="B14" s="46" t="s">
        <v>84</v>
      </c>
      <c r="C14" s="40">
        <f>VLOOKUP(A14,'[1]Source Revenue'!$A$3:$E$49,5,0)</f>
        <v>101975577.13370973</v>
      </c>
      <c r="D14" s="47">
        <f>VLOOKUP(A14,[1]SourceQBR!$B$3:$H$47,7,0)</f>
        <v>0.31</v>
      </c>
      <c r="E14" s="42">
        <f t="shared" si="2"/>
        <v>-4.0000000000000036E-3</v>
      </c>
      <c r="F14" s="43">
        <f t="shared" si="0"/>
        <v>-407902.30853483925</v>
      </c>
      <c r="G14" s="44" t="e">
        <f>F14-#REF!</f>
        <v>#REF!</v>
      </c>
      <c r="H14" s="42">
        <f>IF(D14&lt;'[2]Nation Scale 0.5'!$C$106,('[2]Nation Scale 0.5'!$C$4-('[2]Hosp model cut point 0.50'!D14-'[2]Nation Scale 0.5'!$B$4)*'[2]Nation Scale 0.5'!$C$4/('[2]Nation Scale 0.5'!$C$106-'[2]Nation Scale 0.5'!$B$4)),('[2]Nation Scale 0.5'!$C$104-('[2]Hosp model cut point 0.50'!D14-'[2]Nation Scale 0.5'!$B$104)*('[2]Nation Scale 0.5'!$C$104/('[2]Nation Scale 0.5'!$C$106-'[2]Nation Scale 0.5'!$B$104))))</f>
        <v>-7.6000000000000009E-3</v>
      </c>
      <c r="I14" s="43">
        <f t="shared" si="1"/>
        <v>-775014.38621619402</v>
      </c>
      <c r="J14" s="89">
        <v>-4.5000000000000023E-3</v>
      </c>
      <c r="K14" s="90">
        <v>-458890.09710169403</v>
      </c>
      <c r="L14" s="89">
        <v>-6.2222222222222227E-3</v>
      </c>
      <c r="M14" s="90">
        <v>-634514.70216530503</v>
      </c>
    </row>
    <row r="15" spans="1:13" ht="18.75" x14ac:dyDescent="0.3">
      <c r="A15" s="45">
        <v>210023</v>
      </c>
      <c r="B15" s="46" t="s">
        <v>85</v>
      </c>
      <c r="C15" s="40">
        <f>VLOOKUP(A15,'[1]Source Revenue'!$A$3:$E$49,5,0)</f>
        <v>291882683.16629702</v>
      </c>
      <c r="D15" s="47">
        <f>VLOOKUP(A15,[1]SourceQBR!$B$3:$H$47,7,0)</f>
        <v>0.31</v>
      </c>
      <c r="E15" s="42">
        <f t="shared" si="2"/>
        <v>-4.0000000000000036E-3</v>
      </c>
      <c r="F15" s="43">
        <f t="shared" si="0"/>
        <v>-1167530.7326651891</v>
      </c>
      <c r="G15" s="44" t="e">
        <f>F15-#REF!</f>
        <v>#REF!</v>
      </c>
      <c r="H15" s="42">
        <f>IF(D15&lt;'[2]Nation Scale 0.5'!$C$106,('[2]Nation Scale 0.5'!$C$4-('[2]Hosp model cut point 0.50'!D15-'[2]Nation Scale 0.5'!$B$4)*'[2]Nation Scale 0.5'!$C$4/('[2]Nation Scale 0.5'!$C$106-'[2]Nation Scale 0.5'!$B$4)),('[2]Nation Scale 0.5'!$C$104-('[2]Hosp model cut point 0.50'!D15-'[2]Nation Scale 0.5'!$B$104)*('[2]Nation Scale 0.5'!$C$104/('[2]Nation Scale 0.5'!$C$106-'[2]Nation Scale 0.5'!$B$104))))</f>
        <v>-7.6000000000000009E-3</v>
      </c>
      <c r="I15" s="43">
        <f t="shared" si="1"/>
        <v>-2218308.3920638575</v>
      </c>
      <c r="J15" s="89">
        <v>-4.5000000000000023E-3</v>
      </c>
      <c r="K15" s="90">
        <v>-1313472.0742483372</v>
      </c>
      <c r="L15" s="89">
        <v>-6.2222222222222227E-3</v>
      </c>
      <c r="M15" s="90">
        <v>-1816158.9174791817</v>
      </c>
    </row>
    <row r="16" spans="1:13" ht="18.75" x14ac:dyDescent="0.3">
      <c r="A16" s="45">
        <v>210015</v>
      </c>
      <c r="B16" s="46" t="s">
        <v>86</v>
      </c>
      <c r="C16" s="40">
        <f>VLOOKUP(A16,'[1]Source Revenue'!$A$3:$E$49,5,0)</f>
        <v>274203013.03695214</v>
      </c>
      <c r="D16" s="47">
        <f>VLOOKUP(A16,[1]SourceQBR!$B$3:$H$47,7,0)</f>
        <v>0.31</v>
      </c>
      <c r="E16" s="42">
        <f t="shared" si="2"/>
        <v>-4.0000000000000036E-3</v>
      </c>
      <c r="F16" s="43">
        <f t="shared" si="0"/>
        <v>-1096812.0521478094</v>
      </c>
      <c r="G16" s="44" t="e">
        <f>F16-#REF!</f>
        <v>#REF!</v>
      </c>
      <c r="H16" s="42">
        <f>IF(D16&lt;'[2]Nation Scale 0.5'!$C$106,('[2]Nation Scale 0.5'!$C$4-('[2]Hosp model cut point 0.50'!D16-'[2]Nation Scale 0.5'!$B$4)*'[2]Nation Scale 0.5'!$C$4/('[2]Nation Scale 0.5'!$C$106-'[2]Nation Scale 0.5'!$B$4)),('[2]Nation Scale 0.5'!$C$104-('[2]Hosp model cut point 0.50'!D16-'[2]Nation Scale 0.5'!$B$104)*('[2]Nation Scale 0.5'!$C$104/('[2]Nation Scale 0.5'!$C$106-'[2]Nation Scale 0.5'!$B$104))))</f>
        <v>-7.6000000000000009E-3</v>
      </c>
      <c r="I16" s="43">
        <f t="shared" si="1"/>
        <v>-2083942.8990808364</v>
      </c>
      <c r="J16" s="89">
        <v>-4.5000000000000023E-3</v>
      </c>
      <c r="K16" s="90">
        <v>-1233913.5586662851</v>
      </c>
      <c r="L16" s="89">
        <v>-6.2222222222222227E-3</v>
      </c>
      <c r="M16" s="90">
        <v>-1706152.0811188135</v>
      </c>
    </row>
    <row r="17" spans="1:13" ht="18.75" x14ac:dyDescent="0.3">
      <c r="A17" s="45">
        <v>210024</v>
      </c>
      <c r="B17" s="46" t="s">
        <v>87</v>
      </c>
      <c r="C17" s="40">
        <f>VLOOKUP(A17,'[1]Source Revenue'!$A$3:$E$49,5,0)</f>
        <v>238195334.52295887</v>
      </c>
      <c r="D17" s="47">
        <f>VLOOKUP(A17,[1]SourceQBR!$B$3:$H$47,7,0)</f>
        <v>0.31</v>
      </c>
      <c r="E17" s="42">
        <f t="shared" si="2"/>
        <v>-4.0000000000000036E-3</v>
      </c>
      <c r="F17" s="43">
        <f t="shared" si="0"/>
        <v>-952781.33809183631</v>
      </c>
      <c r="G17" s="44" t="e">
        <f>F17-#REF!</f>
        <v>#REF!</v>
      </c>
      <c r="H17" s="42">
        <f>IF(D17&lt;'[2]Nation Scale 0.5'!$C$106,('[2]Nation Scale 0.5'!$C$4-('[2]Hosp model cut point 0.50'!D17-'[2]Nation Scale 0.5'!$B$4)*'[2]Nation Scale 0.5'!$C$4/('[2]Nation Scale 0.5'!$C$106-'[2]Nation Scale 0.5'!$B$4)),('[2]Nation Scale 0.5'!$C$104-('[2]Hosp model cut point 0.50'!D17-'[2]Nation Scale 0.5'!$B$104)*('[2]Nation Scale 0.5'!$C$104/('[2]Nation Scale 0.5'!$C$106-'[2]Nation Scale 0.5'!$B$104))))</f>
        <v>-7.6000000000000009E-3</v>
      </c>
      <c r="I17" s="43">
        <f t="shared" si="1"/>
        <v>-1810284.5423744877</v>
      </c>
      <c r="J17" s="89">
        <v>-4.5000000000000023E-3</v>
      </c>
      <c r="K17" s="90">
        <v>-1071879.0053533155</v>
      </c>
      <c r="L17" s="89">
        <v>-6.2222222222222227E-3</v>
      </c>
      <c r="M17" s="90">
        <v>-1482104.303698411</v>
      </c>
    </row>
    <row r="18" spans="1:13" ht="18.75" x14ac:dyDescent="0.3">
      <c r="A18" s="45">
        <v>210011</v>
      </c>
      <c r="B18" s="46" t="s">
        <v>88</v>
      </c>
      <c r="C18" s="40">
        <f>VLOOKUP(A18,'[1]Source Revenue'!$A$3:$E$49,5,0)</f>
        <v>232266273.89858523</v>
      </c>
      <c r="D18" s="47">
        <f>VLOOKUP(A18,[1]SourceQBR!$B$3:$H$47,7,0)</f>
        <v>0.32</v>
      </c>
      <c r="E18" s="42">
        <f t="shared" si="2"/>
        <v>-3.333333333333334E-3</v>
      </c>
      <c r="F18" s="43">
        <f t="shared" si="0"/>
        <v>-774220.91299528431</v>
      </c>
      <c r="G18" s="44" t="e">
        <f>F18-#REF!</f>
        <v>#REF!</v>
      </c>
      <c r="H18" s="42">
        <f>IF(D18&lt;'[2]Nation Scale 0.5'!$C$106,('[2]Nation Scale 0.5'!$C$4-('[2]Hosp model cut point 0.50'!D18-'[2]Nation Scale 0.5'!$B$4)*'[2]Nation Scale 0.5'!$C$4/('[2]Nation Scale 0.5'!$C$106-'[2]Nation Scale 0.5'!$B$4)),('[2]Nation Scale 0.5'!$C$104-('[2]Hosp model cut point 0.50'!D18-'[2]Nation Scale 0.5'!$B$104)*('[2]Nation Scale 0.5'!$C$104/('[2]Nation Scale 0.5'!$C$106-'[2]Nation Scale 0.5'!$B$104))))</f>
        <v>-7.1999999999999998E-3</v>
      </c>
      <c r="I18" s="43">
        <f t="shared" si="1"/>
        <v>-1672317.1720698136</v>
      </c>
      <c r="J18" s="89">
        <v>-4.0000000000000001E-3</v>
      </c>
      <c r="K18" s="90">
        <v>-929065.09559434094</v>
      </c>
      <c r="L18" s="89">
        <v>-5.7777777777777775E-3</v>
      </c>
      <c r="M18" s="90">
        <v>-1341982.9158584925</v>
      </c>
    </row>
    <row r="19" spans="1:13" ht="18.75" x14ac:dyDescent="0.3">
      <c r="A19" s="45">
        <v>210043</v>
      </c>
      <c r="B19" s="46" t="s">
        <v>89</v>
      </c>
      <c r="C19" s="40">
        <f>VLOOKUP(A19,'[1]Source Revenue'!$A$3:$E$49,5,0)</f>
        <v>237934932</v>
      </c>
      <c r="D19" s="47">
        <f>VLOOKUP(A19,[1]SourceQBR!$B$3:$H$47,7,0)</f>
        <v>0.33</v>
      </c>
      <c r="E19" s="42">
        <f t="shared" si="2"/>
        <v>-2.6666666666666644E-3</v>
      </c>
      <c r="F19" s="43">
        <f t="shared" si="0"/>
        <v>-634493.15199999942</v>
      </c>
      <c r="G19" s="44" t="e">
        <f>F19-#REF!</f>
        <v>#REF!</v>
      </c>
      <c r="H19" s="42">
        <f>IF(D19&lt;'[2]Nation Scale 0.5'!$C$106,('[2]Nation Scale 0.5'!$C$4-('[2]Hosp model cut point 0.50'!D19-'[2]Nation Scale 0.5'!$B$4)*'[2]Nation Scale 0.5'!$C$4/('[2]Nation Scale 0.5'!$C$106-'[2]Nation Scale 0.5'!$B$4)),('[2]Nation Scale 0.5'!$C$104-('[2]Hosp model cut point 0.50'!D19-'[2]Nation Scale 0.5'!$B$104)*('[2]Nation Scale 0.5'!$C$104/('[2]Nation Scale 0.5'!$C$106-'[2]Nation Scale 0.5'!$B$104))))</f>
        <v>-6.7999999999999988E-3</v>
      </c>
      <c r="I19" s="43">
        <f t="shared" si="1"/>
        <v>-1617957.5375999997</v>
      </c>
      <c r="J19" s="89">
        <v>-3.4999999999999996E-3</v>
      </c>
      <c r="K19" s="90">
        <v>-832772.26199999987</v>
      </c>
      <c r="L19" s="89">
        <v>-5.3333333333333323E-3</v>
      </c>
      <c r="M19" s="90">
        <v>-1268986.3039999998</v>
      </c>
    </row>
    <row r="20" spans="1:13" ht="18.75" x14ac:dyDescent="0.3">
      <c r="A20" s="45">
        <v>210027</v>
      </c>
      <c r="B20" s="46" t="s">
        <v>90</v>
      </c>
      <c r="C20" s="40">
        <f>VLOOKUP(A20,'[1]Source Revenue'!$A$3:$E$49,5,0)</f>
        <v>167618972.33886486</v>
      </c>
      <c r="D20" s="47">
        <f>VLOOKUP(A20,[1]SourceQBR!$B$3:$H$47,7,0)</f>
        <v>0.34</v>
      </c>
      <c r="E20" s="42">
        <f t="shared" si="2"/>
        <v>-1.9999999999999983E-3</v>
      </c>
      <c r="F20" s="43">
        <f t="shared" si="0"/>
        <v>-335237.94467772945</v>
      </c>
      <c r="G20" s="44" t="e">
        <f>F20-#REF!</f>
        <v>#REF!</v>
      </c>
      <c r="H20" s="42">
        <f>IF(D20&lt;'[2]Nation Scale 0.5'!$C$106,('[2]Nation Scale 0.5'!$C$4-('[2]Hosp model cut point 0.50'!D20-'[2]Nation Scale 0.5'!$B$4)*'[2]Nation Scale 0.5'!$C$4/('[2]Nation Scale 0.5'!$C$106-'[2]Nation Scale 0.5'!$B$4)),('[2]Nation Scale 0.5'!$C$104-('[2]Hosp model cut point 0.50'!D20-'[2]Nation Scale 0.5'!$B$104)*('[2]Nation Scale 0.5'!$C$104/('[2]Nation Scale 0.5'!$C$106-'[2]Nation Scale 0.5'!$B$104))))</f>
        <v>-6.3999999999999994E-3</v>
      </c>
      <c r="I20" s="43">
        <f t="shared" si="1"/>
        <v>-1072761.422968735</v>
      </c>
      <c r="J20" s="89">
        <v>-2.9999999999999992E-3</v>
      </c>
      <c r="K20" s="90">
        <v>-502856.91701659444</v>
      </c>
      <c r="L20" s="89">
        <v>-4.8888888888888888E-3</v>
      </c>
      <c r="M20" s="90">
        <v>-819470.53143445041</v>
      </c>
    </row>
    <row r="21" spans="1:13" ht="18.75" x14ac:dyDescent="0.3">
      <c r="A21" s="45">
        <v>210006</v>
      </c>
      <c r="B21" s="46" t="s">
        <v>91</v>
      </c>
      <c r="C21" s="40">
        <f>VLOOKUP(A21,'[1]Source Revenue'!$A$3:$E$49,5,0)</f>
        <v>45713955.885128438</v>
      </c>
      <c r="D21" s="47">
        <f>VLOOKUP(A21,[1]SourceQBR!$B$3:$H$47,7,0)</f>
        <v>0.35</v>
      </c>
      <c r="E21" s="42">
        <f t="shared" si="2"/>
        <v>-1.3333333333333322E-3</v>
      </c>
      <c r="F21" s="43">
        <f t="shared" si="0"/>
        <v>-60951.941180171198</v>
      </c>
      <c r="G21" s="44" t="e">
        <f>F21-#REF!</f>
        <v>#REF!</v>
      </c>
      <c r="H21" s="42">
        <f>IF(D21&lt;'[2]Nation Scale 0.5'!$C$106,('[2]Nation Scale 0.5'!$C$4-('[2]Hosp model cut point 0.50'!D21-'[2]Nation Scale 0.5'!$B$4)*'[2]Nation Scale 0.5'!$C$4/('[2]Nation Scale 0.5'!$C$106-'[2]Nation Scale 0.5'!$B$4)),('[2]Nation Scale 0.5'!$C$104-('[2]Hosp model cut point 0.50'!D21-'[2]Nation Scale 0.5'!$B$104)*('[2]Nation Scale 0.5'!$C$104/('[2]Nation Scale 0.5'!$C$106-'[2]Nation Scale 0.5'!$B$104))))</f>
        <v>-6.0000000000000019E-3</v>
      </c>
      <c r="I21" s="43">
        <f t="shared" si="1"/>
        <v>-274283.73531077069</v>
      </c>
      <c r="J21" s="89">
        <v>-2.5000000000000022E-3</v>
      </c>
      <c r="K21" s="90">
        <v>-114284.8897128212</v>
      </c>
      <c r="L21" s="89">
        <v>-4.444444444444447E-3</v>
      </c>
      <c r="M21" s="90">
        <v>-203173.13726723762</v>
      </c>
    </row>
    <row r="22" spans="1:13" ht="18.75" x14ac:dyDescent="0.3">
      <c r="A22" s="45">
        <v>210051</v>
      </c>
      <c r="B22" s="46" t="s">
        <v>92</v>
      </c>
      <c r="C22" s="40">
        <f>VLOOKUP(A22,'[1]Source Revenue'!$A$3:$E$49,5,0)</f>
        <v>132614777.57641451</v>
      </c>
      <c r="D22" s="47">
        <f>VLOOKUP(A22,[1]SourceQBR!$B$3:$H$47,7,0)</f>
        <v>0.35</v>
      </c>
      <c r="E22" s="42">
        <f t="shared" si="2"/>
        <v>-1.3333333333333322E-3</v>
      </c>
      <c r="F22" s="43">
        <f t="shared" si="0"/>
        <v>-176819.70343521918</v>
      </c>
      <c r="G22" s="44" t="e">
        <f>F22-#REF!</f>
        <v>#REF!</v>
      </c>
      <c r="H22" s="42">
        <f>IF(D22&lt;'[2]Nation Scale 0.5'!$C$106,('[2]Nation Scale 0.5'!$C$4-('[2]Hosp model cut point 0.50'!D22-'[2]Nation Scale 0.5'!$B$4)*'[2]Nation Scale 0.5'!$C$4/('[2]Nation Scale 0.5'!$C$106-'[2]Nation Scale 0.5'!$B$4)),('[2]Nation Scale 0.5'!$C$104-('[2]Hosp model cut point 0.50'!D22-'[2]Nation Scale 0.5'!$B$104)*('[2]Nation Scale 0.5'!$C$104/('[2]Nation Scale 0.5'!$C$106-'[2]Nation Scale 0.5'!$B$104))))</f>
        <v>-6.0000000000000019E-3</v>
      </c>
      <c r="I22" s="43">
        <f t="shared" si="1"/>
        <v>-795688.66545848735</v>
      </c>
      <c r="J22" s="89">
        <v>-2.5000000000000022E-3</v>
      </c>
      <c r="K22" s="90">
        <v>-331536.94394103659</v>
      </c>
      <c r="L22" s="89">
        <v>-4.444444444444447E-3</v>
      </c>
      <c r="M22" s="90">
        <v>-589399.01145073154</v>
      </c>
    </row>
    <row r="23" spans="1:13" ht="18.75" x14ac:dyDescent="0.3">
      <c r="A23" s="45">
        <v>210001</v>
      </c>
      <c r="B23" s="46" t="s">
        <v>93</v>
      </c>
      <c r="C23" s="40">
        <f>VLOOKUP(A23,'[1]Source Revenue'!$A$3:$E$49,5,0)</f>
        <v>190659647.8623755</v>
      </c>
      <c r="D23" s="47">
        <f>VLOOKUP(A23,[1]SourceQBR!$B$3:$H$47,7,0)</f>
        <v>0.36</v>
      </c>
      <c r="E23" s="42">
        <f t="shared" si="2"/>
        <v>-6.666666666666661E-4</v>
      </c>
      <c r="F23" s="43">
        <f t="shared" si="0"/>
        <v>-127106.43190825022</v>
      </c>
      <c r="G23" s="44" t="e">
        <f>F23-#REF!</f>
        <v>#REF!</v>
      </c>
      <c r="H23" s="42">
        <f>IF(D23&lt;'[2]Nation Scale 0.5'!$C$106,('[2]Nation Scale 0.5'!$C$4-('[2]Hosp model cut point 0.50'!D23-'[2]Nation Scale 0.5'!$B$4)*'[2]Nation Scale 0.5'!$C$4/('[2]Nation Scale 0.5'!$C$106-'[2]Nation Scale 0.5'!$B$4)),('[2]Nation Scale 0.5'!$C$104-('[2]Hosp model cut point 0.50'!D23-'[2]Nation Scale 0.5'!$B$104)*('[2]Nation Scale 0.5'!$C$104/('[2]Nation Scale 0.5'!$C$106-'[2]Nation Scale 0.5'!$B$104))))</f>
        <v>-5.6000000000000008E-3</v>
      </c>
      <c r="I23" s="43">
        <f t="shared" si="1"/>
        <v>-1067694.0280293028</v>
      </c>
      <c r="J23" s="89">
        <v>-2.0000000000000018E-3</v>
      </c>
      <c r="K23" s="90">
        <v>-381319.29572475131</v>
      </c>
      <c r="L23" s="89">
        <v>-4.0000000000000001E-3</v>
      </c>
      <c r="M23" s="90">
        <v>-762638.59144950204</v>
      </c>
    </row>
    <row r="24" spans="1:13" ht="18.75" x14ac:dyDescent="0.3">
      <c r="A24" s="50">
        <v>210009</v>
      </c>
      <c r="B24" s="51" t="s">
        <v>94</v>
      </c>
      <c r="C24" s="40">
        <f>VLOOKUP(A24,'[1]Source Revenue'!$A$3:$E$49,5,0)</f>
        <v>1244297900.0101516</v>
      </c>
      <c r="D24" s="47">
        <f>VLOOKUP(A24,[1]SourceQBR!$B$3:$H$47,7,0)</f>
        <v>0.36</v>
      </c>
      <c r="E24" s="42">
        <f t="shared" si="2"/>
        <v>-6.666666666666661E-4</v>
      </c>
      <c r="F24" s="43">
        <f t="shared" si="0"/>
        <v>-829531.93334010034</v>
      </c>
      <c r="G24" s="44" t="e">
        <f>F24-#REF!</f>
        <v>#REF!</v>
      </c>
      <c r="H24" s="42">
        <f>IF(D24&lt;'[2]Nation Scale 0.5'!$C$106,('[2]Nation Scale 0.5'!$C$4-('[2]Hosp model cut point 0.50'!D24-'[2]Nation Scale 0.5'!$B$4)*'[2]Nation Scale 0.5'!$C$4/('[2]Nation Scale 0.5'!$C$106-'[2]Nation Scale 0.5'!$B$4)),('[2]Nation Scale 0.5'!$C$104-('[2]Hosp model cut point 0.50'!D24-'[2]Nation Scale 0.5'!$B$104)*('[2]Nation Scale 0.5'!$C$104/('[2]Nation Scale 0.5'!$C$106-'[2]Nation Scale 0.5'!$B$104))))</f>
        <v>-5.6000000000000008E-3</v>
      </c>
      <c r="I24" s="43">
        <f t="shared" si="1"/>
        <v>-6968068.24005685</v>
      </c>
      <c r="J24" s="89">
        <v>-2.0000000000000018E-3</v>
      </c>
      <c r="K24" s="90">
        <v>-2488595.8000203054</v>
      </c>
      <c r="L24" s="89">
        <v>-4.0000000000000001E-3</v>
      </c>
      <c r="M24" s="90">
        <v>-4977191.6000406062</v>
      </c>
    </row>
    <row r="25" spans="1:13" ht="18.75" x14ac:dyDescent="0.3">
      <c r="A25" s="45">
        <v>210032</v>
      </c>
      <c r="B25" s="46" t="s">
        <v>95</v>
      </c>
      <c r="C25" s="40">
        <f>VLOOKUP(A25,'[1]Source Revenue'!$A$3:$E$49,5,0)</f>
        <v>69389875.958131924</v>
      </c>
      <c r="D25" s="47">
        <f>VLOOKUP(A25,[1]SourceQBR!$B$3:$H$47,7,0)</f>
        <v>0.37</v>
      </c>
      <c r="E25" s="48">
        <f t="shared" ref="E25:E46" si="3">$E$47- ((D25-$D$47)*($E$47/($D$59-$D$47)))</f>
        <v>0</v>
      </c>
      <c r="F25" s="49">
        <f t="shared" si="0"/>
        <v>0</v>
      </c>
      <c r="G25" s="44" t="e">
        <f>F25-#REF!</f>
        <v>#REF!</v>
      </c>
      <c r="H25" s="42">
        <f>IF(D25&lt;'[2]Nation Scale 0.5'!$C$106,('[2]Nation Scale 0.5'!$C$4-('[2]Hosp model cut point 0.50'!D25-'[2]Nation Scale 0.5'!$B$4)*'[2]Nation Scale 0.5'!$C$4/('[2]Nation Scale 0.5'!$C$106-'[2]Nation Scale 0.5'!$B$4)),('[2]Nation Scale 0.5'!$C$104-('[2]Hosp model cut point 0.50'!D25-'[2]Nation Scale 0.5'!$B$104)*('[2]Nation Scale 0.5'!$C$104/('[2]Nation Scale 0.5'!$C$106-'[2]Nation Scale 0.5'!$B$104))))</f>
        <v>-5.1999999999999998E-3</v>
      </c>
      <c r="I25" s="43">
        <f t="shared" si="1"/>
        <v>-360827.35498228599</v>
      </c>
      <c r="J25" s="89">
        <v>-1.5000000000000013E-3</v>
      </c>
      <c r="K25" s="90">
        <v>-104084.81393719798</v>
      </c>
      <c r="L25" s="89">
        <v>-3.5555555555555549E-3</v>
      </c>
      <c r="M25" s="90">
        <v>-246719.55896224678</v>
      </c>
    </row>
    <row r="26" spans="1:13" ht="18.75" x14ac:dyDescent="0.3">
      <c r="A26" s="45">
        <v>210029</v>
      </c>
      <c r="B26" s="46" t="s">
        <v>96</v>
      </c>
      <c r="C26" s="40">
        <f>VLOOKUP(A26,'[1]Source Revenue'!$A$3:$E$49,5,0)</f>
        <v>343229718.17060536</v>
      </c>
      <c r="D26" s="47">
        <f>VLOOKUP(A26,[1]SourceQBR!$B$3:$H$47,7,0)</f>
        <v>0.38</v>
      </c>
      <c r="E26" s="48">
        <f t="shared" si="3"/>
        <v>5.0000000000000044E-4</v>
      </c>
      <c r="F26" s="49">
        <f t="shared" si="0"/>
        <v>171614.85908530283</v>
      </c>
      <c r="G26" s="44" t="e">
        <f>F26-#REF!</f>
        <v>#REF!</v>
      </c>
      <c r="H26" s="42">
        <f>IF(D26&lt;'[2]Nation Scale 0.5'!$C$106,('[2]Nation Scale 0.5'!$C$4-('[2]Hosp model cut point 0.50'!D26-'[2]Nation Scale 0.5'!$B$4)*'[2]Nation Scale 0.5'!$C$4/('[2]Nation Scale 0.5'!$C$106-'[2]Nation Scale 0.5'!$B$4)),('[2]Nation Scale 0.5'!$C$104-('[2]Hosp model cut point 0.50'!D26-'[2]Nation Scale 0.5'!$B$104)*('[2]Nation Scale 0.5'!$C$104/('[2]Nation Scale 0.5'!$C$106-'[2]Nation Scale 0.5'!$B$104))))</f>
        <v>-4.8000000000000004E-3</v>
      </c>
      <c r="I26" s="43">
        <f t="shared" si="1"/>
        <v>-1647502.6472189059</v>
      </c>
      <c r="J26" s="89">
        <v>-1.0000000000000009E-3</v>
      </c>
      <c r="K26" s="90">
        <v>-343229.71817060566</v>
      </c>
      <c r="L26" s="89">
        <v>-3.1111111111111131E-3</v>
      </c>
      <c r="M26" s="90">
        <v>-1067825.7898641063</v>
      </c>
    </row>
    <row r="27" spans="1:13" ht="18.75" x14ac:dyDescent="0.3">
      <c r="A27" s="45">
        <v>210057</v>
      </c>
      <c r="B27" s="46" t="s">
        <v>97</v>
      </c>
      <c r="C27" s="40">
        <f>VLOOKUP(A27,'[1]Source Revenue'!$A$3:$E$49,5,0)</f>
        <v>220608397.14818817</v>
      </c>
      <c r="D27" s="47">
        <f>VLOOKUP(A27,[1]SourceQBR!$B$3:$H$47,7,0)</f>
        <v>0.38</v>
      </c>
      <c r="E27" s="48">
        <f t="shared" si="3"/>
        <v>5.0000000000000044E-4</v>
      </c>
      <c r="F27" s="49">
        <f t="shared" si="0"/>
        <v>110304.19857409419</v>
      </c>
      <c r="G27" s="44" t="e">
        <f>F27-#REF!</f>
        <v>#REF!</v>
      </c>
      <c r="H27" s="42">
        <f>IF(D27&lt;'[2]Nation Scale 0.5'!$C$106,('[2]Nation Scale 0.5'!$C$4-('[2]Hosp model cut point 0.50'!D27-'[2]Nation Scale 0.5'!$B$4)*'[2]Nation Scale 0.5'!$C$4/('[2]Nation Scale 0.5'!$C$106-'[2]Nation Scale 0.5'!$B$4)),('[2]Nation Scale 0.5'!$C$104-('[2]Hosp model cut point 0.50'!D27-'[2]Nation Scale 0.5'!$B$104)*('[2]Nation Scale 0.5'!$C$104/('[2]Nation Scale 0.5'!$C$106-'[2]Nation Scale 0.5'!$B$104))))</f>
        <v>-4.8000000000000004E-3</v>
      </c>
      <c r="I27" s="43">
        <f t="shared" si="1"/>
        <v>-1058920.3063113033</v>
      </c>
      <c r="J27" s="89">
        <v>-1.0000000000000009E-3</v>
      </c>
      <c r="K27" s="90">
        <v>-220608.39714818838</v>
      </c>
      <c r="L27" s="89">
        <v>-3.1111111111111131E-3</v>
      </c>
      <c r="M27" s="90">
        <v>-686337.23557214148</v>
      </c>
    </row>
    <row r="28" spans="1:13" ht="18.75" x14ac:dyDescent="0.3">
      <c r="A28" s="45">
        <v>210019</v>
      </c>
      <c r="B28" s="46" t="s">
        <v>98</v>
      </c>
      <c r="C28" s="40">
        <f>VLOOKUP(A28,'[1]Source Revenue'!$A$3:$E$49,5,0)</f>
        <v>242318198.74402294</v>
      </c>
      <c r="D28" s="47">
        <f>VLOOKUP(A28,[1]SourceQBR!$B$3:$H$47,7,0)</f>
        <v>0.38</v>
      </c>
      <c r="E28" s="48">
        <f t="shared" si="3"/>
        <v>5.0000000000000044E-4</v>
      </c>
      <c r="F28" s="49">
        <f t="shared" si="0"/>
        <v>121159.09937201158</v>
      </c>
      <c r="G28" s="44" t="e">
        <f>F28-#REF!</f>
        <v>#REF!</v>
      </c>
      <c r="H28" s="42">
        <f>IF(D28&lt;'[2]Nation Scale 0.5'!$C$106,('[2]Nation Scale 0.5'!$C$4-('[2]Hosp model cut point 0.50'!D28-'[2]Nation Scale 0.5'!$B$4)*'[2]Nation Scale 0.5'!$C$4/('[2]Nation Scale 0.5'!$C$106-'[2]Nation Scale 0.5'!$B$4)),('[2]Nation Scale 0.5'!$C$104-('[2]Hosp model cut point 0.50'!D28-'[2]Nation Scale 0.5'!$B$104)*('[2]Nation Scale 0.5'!$C$104/('[2]Nation Scale 0.5'!$C$106-'[2]Nation Scale 0.5'!$B$104))))</f>
        <v>-4.8000000000000004E-3</v>
      </c>
      <c r="I28" s="43">
        <f t="shared" si="1"/>
        <v>-1163127.3539713102</v>
      </c>
      <c r="J28" s="89">
        <v>-1.0000000000000009E-3</v>
      </c>
      <c r="K28" s="90">
        <v>-242318.19874402316</v>
      </c>
      <c r="L28" s="89">
        <v>-3.1111111111111131E-3</v>
      </c>
      <c r="M28" s="90">
        <v>-753878.84053696075</v>
      </c>
    </row>
    <row r="29" spans="1:13" ht="18.75" x14ac:dyDescent="0.3">
      <c r="A29" s="45">
        <v>210049</v>
      </c>
      <c r="B29" s="46" t="s">
        <v>99</v>
      </c>
      <c r="C29" s="40">
        <f>VLOOKUP(A29,'[1]Source Revenue'!$A$3:$E$49,5,0)</f>
        <v>135939075.96660125</v>
      </c>
      <c r="D29" s="47">
        <f>VLOOKUP(A29,[1]SourceQBR!$B$3:$H$47,7,0)</f>
        <v>0.38</v>
      </c>
      <c r="E29" s="48">
        <f t="shared" si="3"/>
        <v>5.0000000000000044E-4</v>
      </c>
      <c r="F29" s="49">
        <f t="shared" si="0"/>
        <v>67969.537983300688</v>
      </c>
      <c r="G29" s="44" t="e">
        <f>F29-#REF!</f>
        <v>#REF!</v>
      </c>
      <c r="H29" s="42">
        <f>IF(D29&lt;'[2]Nation Scale 0.5'!$C$106,('[2]Nation Scale 0.5'!$C$4-('[2]Hosp model cut point 0.50'!D29-'[2]Nation Scale 0.5'!$B$4)*'[2]Nation Scale 0.5'!$C$4/('[2]Nation Scale 0.5'!$C$106-'[2]Nation Scale 0.5'!$B$4)),('[2]Nation Scale 0.5'!$C$104-('[2]Hosp model cut point 0.50'!D29-'[2]Nation Scale 0.5'!$B$104)*('[2]Nation Scale 0.5'!$C$104/('[2]Nation Scale 0.5'!$C$106-'[2]Nation Scale 0.5'!$B$104))))</f>
        <v>-4.8000000000000004E-3</v>
      </c>
      <c r="I29" s="43">
        <f t="shared" si="1"/>
        <v>-652507.56463968602</v>
      </c>
      <c r="J29" s="89">
        <v>-1.0000000000000009E-3</v>
      </c>
      <c r="K29" s="90">
        <v>-135939.07596660138</v>
      </c>
      <c r="L29" s="89">
        <v>-3.1111111111111131E-3</v>
      </c>
      <c r="M29" s="90">
        <v>-422921.56967387081</v>
      </c>
    </row>
    <row r="30" spans="1:13" ht="18.75" x14ac:dyDescent="0.3">
      <c r="A30" s="45">
        <v>210030</v>
      </c>
      <c r="B30" s="46" t="s">
        <v>100</v>
      </c>
      <c r="C30" s="40">
        <f>VLOOKUP(A30,'[1]Source Revenue'!$A$3:$E$49,5,0)</f>
        <v>21575174.414261654</v>
      </c>
      <c r="D30" s="47">
        <f>VLOOKUP(A30,[1]SourceQBR!$B$3:$H$47,7,0)</f>
        <v>0.38</v>
      </c>
      <c r="E30" s="48">
        <f t="shared" si="3"/>
        <v>5.0000000000000044E-4</v>
      </c>
      <c r="F30" s="49">
        <f t="shared" si="0"/>
        <v>10787.587207130837</v>
      </c>
      <c r="G30" s="44" t="e">
        <f>F30-#REF!</f>
        <v>#REF!</v>
      </c>
      <c r="H30" s="42">
        <f>IF(D30&lt;'[2]Nation Scale 0.5'!$C$106,('[2]Nation Scale 0.5'!$C$4-('[2]Hosp model cut point 0.50'!D30-'[2]Nation Scale 0.5'!$B$4)*'[2]Nation Scale 0.5'!$C$4/('[2]Nation Scale 0.5'!$C$106-'[2]Nation Scale 0.5'!$B$4)),('[2]Nation Scale 0.5'!$C$104-('[2]Hosp model cut point 0.50'!D30-'[2]Nation Scale 0.5'!$B$104)*('[2]Nation Scale 0.5'!$C$104/('[2]Nation Scale 0.5'!$C$106-'[2]Nation Scale 0.5'!$B$104))))</f>
        <v>-4.8000000000000004E-3</v>
      </c>
      <c r="I30" s="43">
        <f t="shared" si="1"/>
        <v>-103560.83718845595</v>
      </c>
      <c r="J30" s="89">
        <v>-1.0000000000000009E-3</v>
      </c>
      <c r="K30" s="90">
        <v>-21575.174414261674</v>
      </c>
      <c r="L30" s="89">
        <v>-3.1111111111111131E-3</v>
      </c>
      <c r="M30" s="90">
        <v>-67122.764844369638</v>
      </c>
    </row>
    <row r="31" spans="1:13" ht="18.75" x14ac:dyDescent="0.3">
      <c r="A31" s="45">
        <v>210002</v>
      </c>
      <c r="B31" s="46" t="s">
        <v>101</v>
      </c>
      <c r="C31" s="40">
        <f>VLOOKUP(A31,'[1]Source Revenue'!$A$3:$E$49,5,0)</f>
        <v>906034034.037117</v>
      </c>
      <c r="D31" s="47">
        <f>VLOOKUP(A31,[1]SourceQBR!$B$3:$H$47,7,0)</f>
        <v>0.39</v>
      </c>
      <c r="E31" s="48">
        <f t="shared" si="3"/>
        <v>1.0000000000000009E-3</v>
      </c>
      <c r="F31" s="49">
        <f t="shared" si="0"/>
        <v>906034.03403711785</v>
      </c>
      <c r="G31" s="44" t="e">
        <f>F31-#REF!</f>
        <v>#REF!</v>
      </c>
      <c r="H31" s="42">
        <f>IF(D31&lt;'[2]Nation Scale 0.5'!$C$106,('[2]Nation Scale 0.5'!$C$4-('[2]Hosp model cut point 0.50'!D31-'[2]Nation Scale 0.5'!$B$4)*'[2]Nation Scale 0.5'!$C$4/('[2]Nation Scale 0.5'!$C$106-'[2]Nation Scale 0.5'!$B$4)),('[2]Nation Scale 0.5'!$C$104-('[2]Hosp model cut point 0.50'!D31-'[2]Nation Scale 0.5'!$B$104)*('[2]Nation Scale 0.5'!$C$104/('[2]Nation Scale 0.5'!$C$106-'[2]Nation Scale 0.5'!$B$104))))</f>
        <v>-4.3999999999999994E-3</v>
      </c>
      <c r="I31" s="43">
        <f t="shared" si="1"/>
        <v>-3986549.7497633141</v>
      </c>
      <c r="J31" s="89">
        <v>-5.0000000000000044E-4</v>
      </c>
      <c r="K31" s="90">
        <v>-453017.01701855892</v>
      </c>
      <c r="L31" s="89">
        <v>-2.6666666666666679E-3</v>
      </c>
      <c r="M31" s="90">
        <v>-2416090.7574323132</v>
      </c>
    </row>
    <row r="32" spans="1:13" ht="18.75" x14ac:dyDescent="0.3">
      <c r="A32" s="45">
        <v>210061</v>
      </c>
      <c r="B32" s="46" t="s">
        <v>102</v>
      </c>
      <c r="C32" s="40">
        <f>VLOOKUP(A32,'[1]Source Revenue'!$A$3:$E$49,5,0)</f>
        <v>37750252.070872456</v>
      </c>
      <c r="D32" s="47">
        <f>VLOOKUP(A32,[1]SourceQBR!$B$3:$H$47,7,0)</f>
        <v>0.39</v>
      </c>
      <c r="E32" s="48">
        <f t="shared" si="3"/>
        <v>1.0000000000000009E-3</v>
      </c>
      <c r="F32" s="49">
        <f t="shared" si="0"/>
        <v>37750.252070872491</v>
      </c>
      <c r="G32" s="44" t="e">
        <f>F32-#REF!</f>
        <v>#REF!</v>
      </c>
      <c r="H32" s="42">
        <f>IF(D32&lt;'[2]Nation Scale 0.5'!$C$106,('[2]Nation Scale 0.5'!$C$4-('[2]Hosp model cut point 0.50'!D32-'[2]Nation Scale 0.5'!$B$4)*'[2]Nation Scale 0.5'!$C$4/('[2]Nation Scale 0.5'!$C$106-'[2]Nation Scale 0.5'!$B$4)),('[2]Nation Scale 0.5'!$C$104-('[2]Hosp model cut point 0.50'!D32-'[2]Nation Scale 0.5'!$B$104)*('[2]Nation Scale 0.5'!$C$104/('[2]Nation Scale 0.5'!$C$106-'[2]Nation Scale 0.5'!$B$104))))</f>
        <v>-4.3999999999999994E-3</v>
      </c>
      <c r="I32" s="43">
        <f t="shared" si="1"/>
        <v>-166101.10911183877</v>
      </c>
      <c r="J32" s="89">
        <v>-5.0000000000000044E-4</v>
      </c>
      <c r="K32" s="90">
        <v>-18875.126035436246</v>
      </c>
      <c r="L32" s="89">
        <v>-2.6666666666666679E-3</v>
      </c>
      <c r="M32" s="90">
        <v>-100667.33885565992</v>
      </c>
    </row>
    <row r="33" spans="1:13" ht="18.75" x14ac:dyDescent="0.3">
      <c r="A33" s="45">
        <v>210017</v>
      </c>
      <c r="B33" s="46" t="s">
        <v>103</v>
      </c>
      <c r="C33" s="40">
        <f>VLOOKUP(A33,'[1]Source Revenue'!$A$3:$E$49,5,0)</f>
        <v>19149148.115029968</v>
      </c>
      <c r="D33" s="47">
        <f>VLOOKUP(A33,[1]SourceQBR!$B$3:$H$47,7,0)</f>
        <v>0.4</v>
      </c>
      <c r="E33" s="48">
        <f t="shared" si="3"/>
        <v>1.5000000000000013E-3</v>
      </c>
      <c r="F33" s="49">
        <f t="shared" si="0"/>
        <v>28723.722172544978</v>
      </c>
      <c r="G33" s="44" t="e">
        <f>F33-#REF!</f>
        <v>#REF!</v>
      </c>
      <c r="H33" s="42">
        <f>IF(D33&lt;'[2]Nation Scale 0.5'!$C$106,('[2]Nation Scale 0.5'!$C$4-('[2]Hosp model cut point 0.50'!D33-'[2]Nation Scale 0.5'!$B$4)*'[2]Nation Scale 0.5'!$C$4/('[2]Nation Scale 0.5'!$C$106-'[2]Nation Scale 0.5'!$B$4)),('[2]Nation Scale 0.5'!$C$104-('[2]Hosp model cut point 0.50'!D33-'[2]Nation Scale 0.5'!$B$104)*('[2]Nation Scale 0.5'!$C$104/('[2]Nation Scale 0.5'!$C$106-'[2]Nation Scale 0.5'!$B$104))))</f>
        <v>-4.0000000000000001E-3</v>
      </c>
      <c r="I33" s="52">
        <f t="shared" si="1"/>
        <v>-76596.592460119879</v>
      </c>
      <c r="J33" s="88">
        <v>0</v>
      </c>
      <c r="K33" s="52">
        <v>0</v>
      </c>
      <c r="L33" s="89">
        <v>-2.2222222222222227E-3</v>
      </c>
      <c r="M33" s="52">
        <v>-42553.66247784438</v>
      </c>
    </row>
    <row r="34" spans="1:13" ht="18.75" x14ac:dyDescent="0.3">
      <c r="A34" s="45">
        <v>210060</v>
      </c>
      <c r="B34" s="46" t="s">
        <v>104</v>
      </c>
      <c r="C34" s="40">
        <f>VLOOKUP(A34,'[1]Source Revenue'!$A$3:$E$49,5,0)</f>
        <v>19674773.5914905</v>
      </c>
      <c r="D34" s="47">
        <f>VLOOKUP(A34,[1]SourceQBR!$B$3:$H$47,7,0)</f>
        <v>0.41</v>
      </c>
      <c r="E34" s="48">
        <f t="shared" si="3"/>
        <v>2E-3</v>
      </c>
      <c r="F34" s="49">
        <f t="shared" si="0"/>
        <v>39349.547182980998</v>
      </c>
      <c r="G34" s="44" t="e">
        <f>F34-#REF!</f>
        <v>#REF!</v>
      </c>
      <c r="H34" s="42">
        <f>IF(D34&lt;'[2]Nation Scale 0.5'!$C$106,('[2]Nation Scale 0.5'!$C$4-('[2]Hosp model cut point 0.50'!D34-'[2]Nation Scale 0.5'!$B$4)*'[2]Nation Scale 0.5'!$C$4/('[2]Nation Scale 0.5'!$C$106-'[2]Nation Scale 0.5'!$B$4)),('[2]Nation Scale 0.5'!$C$104-('[2]Hosp model cut point 0.50'!D34-'[2]Nation Scale 0.5'!$B$104)*('[2]Nation Scale 0.5'!$C$104/('[2]Nation Scale 0.5'!$C$106-'[2]Nation Scale 0.5'!$B$104))))</f>
        <v>-3.6000000000000025E-3</v>
      </c>
      <c r="I34" s="43">
        <f t="shared" si="1"/>
        <v>-70829.184929365845</v>
      </c>
      <c r="J34" s="89">
        <v>4.9999999999999697E-4</v>
      </c>
      <c r="K34" s="90">
        <v>9837.3867957451912</v>
      </c>
      <c r="L34" s="89">
        <v>-1.7777777777777809E-3</v>
      </c>
      <c r="M34" s="90">
        <v>-34977.375273760947</v>
      </c>
    </row>
    <row r="35" spans="1:13" ht="18.75" x14ac:dyDescent="0.3">
      <c r="A35" s="45">
        <v>210008</v>
      </c>
      <c r="B35" s="46" t="s">
        <v>105</v>
      </c>
      <c r="C35" s="40">
        <f>VLOOKUP(A35,'[1]Source Revenue'!$A$3:$E$49,5,0)</f>
        <v>214208591.55221435</v>
      </c>
      <c r="D35" s="47">
        <f>VLOOKUP(A35,[1]SourceQBR!$B$3:$H$47,7,0)</f>
        <v>0.41</v>
      </c>
      <c r="E35" s="48">
        <f t="shared" si="3"/>
        <v>2E-3</v>
      </c>
      <c r="F35" s="49">
        <f t="shared" si="0"/>
        <v>428417.1831044287</v>
      </c>
      <c r="G35" s="44" t="e">
        <f>F35-#REF!</f>
        <v>#REF!</v>
      </c>
      <c r="H35" s="42">
        <f>IF(D35&lt;'[2]Nation Scale 0.5'!$C$106,('[2]Nation Scale 0.5'!$C$4-('[2]Hosp model cut point 0.50'!D35-'[2]Nation Scale 0.5'!$B$4)*'[2]Nation Scale 0.5'!$C$4/('[2]Nation Scale 0.5'!$C$106-'[2]Nation Scale 0.5'!$B$4)),('[2]Nation Scale 0.5'!$C$104-('[2]Hosp model cut point 0.50'!D35-'[2]Nation Scale 0.5'!$B$104)*('[2]Nation Scale 0.5'!$C$104/('[2]Nation Scale 0.5'!$C$106-'[2]Nation Scale 0.5'!$B$104))))</f>
        <v>-3.6000000000000025E-3</v>
      </c>
      <c r="I35" s="43">
        <f t="shared" si="1"/>
        <v>-771150.92958797223</v>
      </c>
      <c r="J35" s="89">
        <v>4.9999999999999697E-4</v>
      </c>
      <c r="K35" s="90">
        <v>107104.29577610653</v>
      </c>
      <c r="L35" s="89">
        <v>-1.7777777777777809E-3</v>
      </c>
      <c r="M35" s="90">
        <v>-380815.27387060394</v>
      </c>
    </row>
    <row r="36" spans="1:13" ht="18.75" x14ac:dyDescent="0.3">
      <c r="A36" s="45">
        <v>210035</v>
      </c>
      <c r="B36" s="46" t="s">
        <v>106</v>
      </c>
      <c r="C36" s="40">
        <f>VLOOKUP(A36,'[1]Source Revenue'!$A$3:$E$49,5,0)</f>
        <v>67052911.350860439</v>
      </c>
      <c r="D36" s="47">
        <f>VLOOKUP(A36,[1]SourceQBR!$B$3:$H$47,7,0)</f>
        <v>0.42</v>
      </c>
      <c r="E36" s="48">
        <f t="shared" si="3"/>
        <v>2.5000000000000005E-3</v>
      </c>
      <c r="F36" s="49">
        <f t="shared" si="0"/>
        <v>167632.27837715112</v>
      </c>
      <c r="G36" s="44" t="e">
        <f>F36-#REF!</f>
        <v>#REF!</v>
      </c>
      <c r="H36" s="42">
        <f>IF(D36&lt;'[2]Nation Scale 0.5'!$C$106,('[2]Nation Scale 0.5'!$C$4-('[2]Hosp model cut point 0.50'!D36-'[2]Nation Scale 0.5'!$B$4)*'[2]Nation Scale 0.5'!$C$4/('[2]Nation Scale 0.5'!$C$106-'[2]Nation Scale 0.5'!$B$4)),('[2]Nation Scale 0.5'!$C$104-('[2]Hosp model cut point 0.50'!D36-'[2]Nation Scale 0.5'!$B$104)*('[2]Nation Scale 0.5'!$C$104/('[2]Nation Scale 0.5'!$C$106-'[2]Nation Scale 0.5'!$B$104))))</f>
        <v>-3.2000000000000015E-3</v>
      </c>
      <c r="I36" s="49">
        <f t="shared" si="1"/>
        <v>-214569.3163227535</v>
      </c>
      <c r="J36" s="89">
        <v>9.9999999999999742E-4</v>
      </c>
      <c r="K36" s="91">
        <v>67052.91135086026</v>
      </c>
      <c r="L36" s="89">
        <v>-1.3333333333333357E-3</v>
      </c>
      <c r="M36" s="91">
        <v>-89403.881801147407</v>
      </c>
    </row>
    <row r="37" spans="1:13" ht="18.75" x14ac:dyDescent="0.3">
      <c r="A37" s="45">
        <v>210033</v>
      </c>
      <c r="B37" s="46" t="s">
        <v>107</v>
      </c>
      <c r="C37" s="40">
        <f>VLOOKUP(A37,'[1]Source Revenue'!$A$3:$E$49,5,0)</f>
        <v>136267433.52777776</v>
      </c>
      <c r="D37" s="47">
        <f>VLOOKUP(A37,[1]SourceQBR!$B$3:$H$47,7,0)</f>
        <v>0.43</v>
      </c>
      <c r="E37" s="48">
        <f t="shared" si="3"/>
        <v>3.0000000000000009E-3</v>
      </c>
      <c r="F37" s="49">
        <f t="shared" si="0"/>
        <v>408802.30058333342</v>
      </c>
      <c r="G37" s="44" t="e">
        <f>F37-#REF!</f>
        <v>#REF!</v>
      </c>
      <c r="H37" s="42">
        <f>IF(D37&lt;'[2]Nation Scale 0.5'!$C$106,('[2]Nation Scale 0.5'!$C$4-('[2]Hosp model cut point 0.50'!D37-'[2]Nation Scale 0.5'!$B$4)*'[2]Nation Scale 0.5'!$C$4/('[2]Nation Scale 0.5'!$C$106-'[2]Nation Scale 0.5'!$B$4)),('[2]Nation Scale 0.5'!$C$104-('[2]Hosp model cut point 0.50'!D37-'[2]Nation Scale 0.5'!$B$104)*('[2]Nation Scale 0.5'!$C$104/('[2]Nation Scale 0.5'!$C$106-'[2]Nation Scale 0.5'!$B$104))))</f>
        <v>-2.8000000000000004E-3</v>
      </c>
      <c r="I37" s="49">
        <f t="shared" si="1"/>
        <v>-381548.81387777778</v>
      </c>
      <c r="J37" s="89">
        <v>1.4999999999999979E-3</v>
      </c>
      <c r="K37" s="91">
        <v>204401.15029166636</v>
      </c>
      <c r="L37" s="89">
        <v>-8.8888888888889045E-4</v>
      </c>
      <c r="M37" s="91">
        <v>-121126.60758024712</v>
      </c>
    </row>
    <row r="38" spans="1:13" ht="18.75" x14ac:dyDescent="0.3">
      <c r="A38" s="45">
        <v>210039</v>
      </c>
      <c r="B38" s="46" t="s">
        <v>108</v>
      </c>
      <c r="C38" s="40">
        <f>VLOOKUP(A38,'[1]Source Revenue'!$A$3:$E$49,5,0)</f>
        <v>62336014.479660623</v>
      </c>
      <c r="D38" s="47">
        <f>VLOOKUP(A38,[1]SourceQBR!$B$3:$H$47,7,0)</f>
        <v>0.43</v>
      </c>
      <c r="E38" s="48">
        <f t="shared" si="3"/>
        <v>3.0000000000000009E-3</v>
      </c>
      <c r="F38" s="49">
        <f t="shared" si="0"/>
        <v>187008.04343898193</v>
      </c>
      <c r="G38" s="44" t="e">
        <f>F38-#REF!</f>
        <v>#REF!</v>
      </c>
      <c r="H38" s="42">
        <f>IF(D38&lt;'[2]Nation Scale 0.5'!$C$106,('[2]Nation Scale 0.5'!$C$4-('[2]Hosp model cut point 0.50'!D38-'[2]Nation Scale 0.5'!$B$4)*'[2]Nation Scale 0.5'!$C$4/('[2]Nation Scale 0.5'!$C$106-'[2]Nation Scale 0.5'!$B$4)),('[2]Nation Scale 0.5'!$C$104-('[2]Hosp model cut point 0.50'!D38-'[2]Nation Scale 0.5'!$B$104)*('[2]Nation Scale 0.5'!$C$104/('[2]Nation Scale 0.5'!$C$106-'[2]Nation Scale 0.5'!$B$104))))</f>
        <v>-2.8000000000000004E-3</v>
      </c>
      <c r="I38" s="49">
        <f t="shared" si="1"/>
        <v>-174540.84054304977</v>
      </c>
      <c r="J38" s="89">
        <v>1.4999999999999979E-3</v>
      </c>
      <c r="K38" s="91">
        <v>93504.021719490804</v>
      </c>
      <c r="L38" s="89">
        <v>-8.8888888888889045E-4</v>
      </c>
      <c r="M38" s="91">
        <v>-55409.790648587317</v>
      </c>
    </row>
    <row r="39" spans="1:13" ht="18.75" x14ac:dyDescent="0.3">
      <c r="A39" s="45">
        <v>210063</v>
      </c>
      <c r="B39" s="46" t="s">
        <v>41</v>
      </c>
      <c r="C39" s="40">
        <f>VLOOKUP(A39,'[1]Source Revenue'!$A$3:$E$49,5,0)</f>
        <v>234223273.72369239</v>
      </c>
      <c r="D39" s="47">
        <f>VLOOKUP(A39,[1]SourceQBR!$B$3:$H$47,7,0)</f>
        <v>0.43</v>
      </c>
      <c r="E39" s="48">
        <f t="shared" si="3"/>
        <v>3.0000000000000009E-3</v>
      </c>
      <c r="F39" s="49">
        <f t="shared" si="0"/>
        <v>702669.82117107743</v>
      </c>
      <c r="G39" s="44" t="e">
        <f>F39-#REF!</f>
        <v>#REF!</v>
      </c>
      <c r="H39" s="42">
        <f>IF(D39&lt;'[2]Nation Scale 0.5'!$C$106,('[2]Nation Scale 0.5'!$C$4-('[2]Hosp model cut point 0.50'!D39-'[2]Nation Scale 0.5'!$B$4)*'[2]Nation Scale 0.5'!$C$4/('[2]Nation Scale 0.5'!$C$106-'[2]Nation Scale 0.5'!$B$4)),('[2]Nation Scale 0.5'!$C$104-('[2]Hosp model cut point 0.50'!D39-'[2]Nation Scale 0.5'!$B$104)*('[2]Nation Scale 0.5'!$C$104/('[2]Nation Scale 0.5'!$C$106-'[2]Nation Scale 0.5'!$B$104))))</f>
        <v>-2.8000000000000004E-3</v>
      </c>
      <c r="I39" s="49">
        <f t="shared" si="1"/>
        <v>-655825.16642633884</v>
      </c>
      <c r="J39" s="89">
        <v>1.4999999999999979E-3</v>
      </c>
      <c r="K39" s="91">
        <v>351334.91058553808</v>
      </c>
      <c r="L39" s="89">
        <v>-8.8888888888889045E-4</v>
      </c>
      <c r="M39" s="91">
        <v>-208198.46553217137</v>
      </c>
    </row>
    <row r="40" spans="1:13" ht="18.75" x14ac:dyDescent="0.3">
      <c r="A40" s="45">
        <v>210010</v>
      </c>
      <c r="B40" s="46" t="s">
        <v>109</v>
      </c>
      <c r="C40" s="40">
        <f>VLOOKUP(A40,'[1]Source Revenue'!$A$3:$E$49,5,0)</f>
        <v>26999062.10869962</v>
      </c>
      <c r="D40" s="47">
        <f>VLOOKUP(A40,[1]SourceQBR!$B$3:$H$47,7,0)</f>
        <v>0.44</v>
      </c>
      <c r="E40" s="48">
        <f t="shared" si="3"/>
        <v>3.5000000000000014E-3</v>
      </c>
      <c r="F40" s="49">
        <f t="shared" si="0"/>
        <v>94496.71738044871</v>
      </c>
      <c r="G40" s="44" t="e">
        <f>F40-#REF!</f>
        <v>#REF!</v>
      </c>
      <c r="H40" s="42">
        <f>IF(D40&lt;'[2]Nation Scale 0.5'!$C$106,('[2]Nation Scale 0.5'!$C$4-('[2]Hosp model cut point 0.50'!D40-'[2]Nation Scale 0.5'!$B$4)*'[2]Nation Scale 0.5'!$C$4/('[2]Nation Scale 0.5'!$C$106-'[2]Nation Scale 0.5'!$B$4)),('[2]Nation Scale 0.5'!$C$104-('[2]Hosp model cut point 0.50'!D40-'[2]Nation Scale 0.5'!$B$104)*('[2]Nation Scale 0.5'!$C$104/('[2]Nation Scale 0.5'!$C$106-'[2]Nation Scale 0.5'!$B$104))))</f>
        <v>-2.3999999999999994E-3</v>
      </c>
      <c r="I40" s="49">
        <f t="shared" si="1"/>
        <v>-64797.749060879069</v>
      </c>
      <c r="J40" s="89">
        <v>1.9999999999999983E-3</v>
      </c>
      <c r="K40" s="91">
        <v>53998.124217399192</v>
      </c>
      <c r="L40" s="89">
        <v>-4.4444444444444522E-4</v>
      </c>
      <c r="M40" s="91">
        <v>-11999.583159422074</v>
      </c>
    </row>
    <row r="41" spans="1:13" ht="18.75" x14ac:dyDescent="0.3">
      <c r="A41" s="45">
        <v>210018</v>
      </c>
      <c r="B41" s="46" t="s">
        <v>110</v>
      </c>
      <c r="C41" s="40">
        <f>VLOOKUP(A41,'[1]Source Revenue'!$A$3:$E$49,5,0)</f>
        <v>75687626.706990331</v>
      </c>
      <c r="D41" s="47">
        <f>VLOOKUP(A41,[1]SourceQBR!$B$3:$H$47,7,0)</f>
        <v>0.45</v>
      </c>
      <c r="E41" s="48">
        <f t="shared" si="3"/>
        <v>4.0000000000000018E-3</v>
      </c>
      <c r="F41" s="49">
        <f t="shared" si="0"/>
        <v>302750.50682796148</v>
      </c>
      <c r="G41" s="44" t="e">
        <f>F41-#REF!</f>
        <v>#REF!</v>
      </c>
      <c r="H41" s="42">
        <f>IF(D41&lt;'[2]Nation Scale 0.5'!$C$106,('[2]Nation Scale 0.5'!$C$4-('[2]Hosp model cut point 0.50'!D41-'[2]Nation Scale 0.5'!$B$4)*'[2]Nation Scale 0.5'!$C$4/('[2]Nation Scale 0.5'!$C$106-'[2]Nation Scale 0.5'!$B$4)),('[2]Nation Scale 0.5'!$C$104-('[2]Hosp model cut point 0.50'!D41-'[2]Nation Scale 0.5'!$B$104)*('[2]Nation Scale 0.5'!$C$104/('[2]Nation Scale 0.5'!$C$106-'[2]Nation Scale 0.5'!$B$104))))</f>
        <v>-1.9999999999999983E-3</v>
      </c>
      <c r="I41" s="49">
        <f t="shared" si="1"/>
        <v>-151375.25341398054</v>
      </c>
      <c r="J41" s="89">
        <v>2.4999999999999988E-3</v>
      </c>
      <c r="K41" s="91">
        <v>189219.06676747574</v>
      </c>
      <c r="L41" s="88">
        <v>0</v>
      </c>
      <c r="M41" s="91">
        <v>0</v>
      </c>
    </row>
    <row r="42" spans="1:13" ht="18.75" x14ac:dyDescent="0.3">
      <c r="A42" s="45">
        <v>210034</v>
      </c>
      <c r="B42" s="46" t="s">
        <v>111</v>
      </c>
      <c r="C42" s="40">
        <f>VLOOKUP(A42,'[1]Source Revenue'!$A$3:$E$49,5,0)</f>
        <v>113244592.36740001</v>
      </c>
      <c r="D42" s="47">
        <f>VLOOKUP(A42,[1]SourceQBR!$B$3:$H$47,7,0)</f>
        <v>0.45</v>
      </c>
      <c r="E42" s="48">
        <f t="shared" si="3"/>
        <v>4.0000000000000018E-3</v>
      </c>
      <c r="F42" s="49">
        <f t="shared" si="0"/>
        <v>452978.36946960021</v>
      </c>
      <c r="G42" s="44" t="e">
        <f>F42-#REF!</f>
        <v>#REF!</v>
      </c>
      <c r="H42" s="42">
        <f>IF(D42&lt;'[2]Nation Scale 0.5'!$C$106,('[2]Nation Scale 0.5'!$C$4-('[2]Hosp model cut point 0.50'!D42-'[2]Nation Scale 0.5'!$B$4)*'[2]Nation Scale 0.5'!$C$4/('[2]Nation Scale 0.5'!$C$106-'[2]Nation Scale 0.5'!$B$4)),('[2]Nation Scale 0.5'!$C$104-('[2]Hosp model cut point 0.50'!D42-'[2]Nation Scale 0.5'!$B$104)*('[2]Nation Scale 0.5'!$C$104/('[2]Nation Scale 0.5'!$C$106-'[2]Nation Scale 0.5'!$B$104))))</f>
        <v>-1.9999999999999983E-3</v>
      </c>
      <c r="I42" s="49">
        <f t="shared" si="1"/>
        <v>-226489.18473479981</v>
      </c>
      <c r="J42" s="89">
        <v>2.4999999999999988E-3</v>
      </c>
      <c r="K42" s="91">
        <v>283111.48091849987</v>
      </c>
      <c r="L42" s="88">
        <v>0</v>
      </c>
      <c r="M42" s="91">
        <v>0</v>
      </c>
    </row>
    <row r="43" spans="1:13" ht="18.75" x14ac:dyDescent="0.3">
      <c r="A43" s="45">
        <v>210005</v>
      </c>
      <c r="B43" s="46" t="s">
        <v>112</v>
      </c>
      <c r="C43" s="40">
        <f>VLOOKUP(A43,'[1]Source Revenue'!$A$3:$E$49,5,0)</f>
        <v>190413775.09305835</v>
      </c>
      <c r="D43" s="47">
        <f>VLOOKUP(A43,[1]SourceQBR!$B$3:$H$47,7,0)</f>
        <v>0.46</v>
      </c>
      <c r="E43" s="48">
        <f t="shared" si="3"/>
        <v>4.5000000000000023E-3</v>
      </c>
      <c r="F43" s="49">
        <f t="shared" si="0"/>
        <v>856861.98791876296</v>
      </c>
      <c r="G43" s="44" t="e">
        <f>F43-#REF!</f>
        <v>#REF!</v>
      </c>
      <c r="H43" s="42">
        <f>IF(D43&lt;'[2]Nation Scale 0.5'!$C$106,('[2]Nation Scale 0.5'!$C$4-('[2]Hosp model cut point 0.50'!D43-'[2]Nation Scale 0.5'!$B$4)*'[2]Nation Scale 0.5'!$C$4/('[2]Nation Scale 0.5'!$C$106-'[2]Nation Scale 0.5'!$B$4)),('[2]Nation Scale 0.5'!$C$104-('[2]Hosp model cut point 0.50'!D43-'[2]Nation Scale 0.5'!$B$104)*('[2]Nation Scale 0.5'!$C$104/('[2]Nation Scale 0.5'!$C$106-'[2]Nation Scale 0.5'!$B$104))))</f>
        <v>-1.6000000000000007E-3</v>
      </c>
      <c r="I43" s="49">
        <f t="shared" si="1"/>
        <v>-304662.04014889349</v>
      </c>
      <c r="J43" s="89">
        <v>2.9999999999999992E-3</v>
      </c>
      <c r="K43" s="91">
        <v>571241.32527917484</v>
      </c>
      <c r="L43" s="89">
        <v>5.7142857142856995E-4</v>
      </c>
      <c r="M43" s="91">
        <v>108807.87148174735</v>
      </c>
    </row>
    <row r="44" spans="1:13" ht="18.75" x14ac:dyDescent="0.3">
      <c r="A44" s="45">
        <v>210022</v>
      </c>
      <c r="B44" s="46" t="s">
        <v>113</v>
      </c>
      <c r="C44" s="40">
        <f>VLOOKUP(A44,'[1]Source Revenue'!$A$3:$E$49,5,0)</f>
        <v>193176043.90938678</v>
      </c>
      <c r="D44" s="47">
        <f>VLOOKUP(A44,[1]SourceQBR!$B$3:$H$47,7,0)</f>
        <v>0.47</v>
      </c>
      <c r="E44" s="48">
        <f t="shared" si="3"/>
        <v>5.0000000000000001E-3</v>
      </c>
      <c r="F44" s="49">
        <f t="shared" si="0"/>
        <v>965880.21954693389</v>
      </c>
      <c r="G44" s="44" t="e">
        <f>F44-#REF!</f>
        <v>#REF!</v>
      </c>
      <c r="H44" s="42">
        <f>IF(D44&lt;'[2]Nation Scale 0.5'!$C$106,('[2]Nation Scale 0.5'!$C$4-('[2]Hosp model cut point 0.50'!D44-'[2]Nation Scale 0.5'!$B$4)*'[2]Nation Scale 0.5'!$C$4/('[2]Nation Scale 0.5'!$C$106-'[2]Nation Scale 0.5'!$B$4)),('[2]Nation Scale 0.5'!$C$104-('[2]Hosp model cut point 0.50'!D44-'[2]Nation Scale 0.5'!$B$104)*('[2]Nation Scale 0.5'!$C$104/('[2]Nation Scale 0.5'!$C$106-'[2]Nation Scale 0.5'!$B$104))))</f>
        <v>-1.1999999999999997E-3</v>
      </c>
      <c r="I44" s="49">
        <f t="shared" si="1"/>
        <v>-231811.25269126409</v>
      </c>
      <c r="J44" s="89">
        <v>3.4999999999999996E-3</v>
      </c>
      <c r="K44" s="91">
        <v>676116.15368285368</v>
      </c>
      <c r="L44" s="89">
        <v>1.1428571428571399E-3</v>
      </c>
      <c r="M44" s="91">
        <v>220772.62161072719</v>
      </c>
    </row>
    <row r="45" spans="1:13" ht="18.75" x14ac:dyDescent="0.3">
      <c r="A45" s="45">
        <v>210044</v>
      </c>
      <c r="B45" s="46" t="s">
        <v>114</v>
      </c>
      <c r="C45" s="40">
        <f>VLOOKUP(A45,'[1]Source Revenue'!$A$3:$E$49,5,0)</f>
        <v>207515794.66145769</v>
      </c>
      <c r="D45" s="47">
        <f>VLOOKUP(A45,[1]SourceQBR!$B$3:$H$47,7,0)</f>
        <v>0.49</v>
      </c>
      <c r="E45" s="48">
        <f t="shared" si="3"/>
        <v>6.0000000000000019E-3</v>
      </c>
      <c r="F45" s="49">
        <f t="shared" si="0"/>
        <v>1245094.7679687466</v>
      </c>
      <c r="G45" s="44" t="e">
        <f>F45-#REF!</f>
        <v>#REF!</v>
      </c>
      <c r="H45" s="42">
        <f>IF(D45&lt;'[2]Nation Scale 0.5'!$C$106,('[2]Nation Scale 0.5'!$C$4-('[2]Hosp model cut point 0.50'!D45-'[2]Nation Scale 0.5'!$B$4)*'[2]Nation Scale 0.5'!$C$4/('[2]Nation Scale 0.5'!$C$106-'[2]Nation Scale 0.5'!$B$4)),('[2]Nation Scale 0.5'!$C$104-('[2]Hosp model cut point 0.50'!D45-'[2]Nation Scale 0.5'!$B$104)*('[2]Nation Scale 0.5'!$C$104/('[2]Nation Scale 0.5'!$C$106-'[2]Nation Scale 0.5'!$B$104))))</f>
        <v>-4.0000000000000105E-4</v>
      </c>
      <c r="I45" s="49">
        <f t="shared" si="1"/>
        <v>-83006.317864583296</v>
      </c>
      <c r="J45" s="89">
        <v>4.4999999999999988E-3</v>
      </c>
      <c r="K45" s="91">
        <v>933821.07597655931</v>
      </c>
      <c r="L45" s="89">
        <v>2.2857142857142833E-3</v>
      </c>
      <c r="M45" s="91">
        <v>474321.81636904564</v>
      </c>
    </row>
    <row r="46" spans="1:13" ht="18.75" x14ac:dyDescent="0.3">
      <c r="A46" s="45">
        <v>210056</v>
      </c>
      <c r="B46" s="46" t="s">
        <v>115</v>
      </c>
      <c r="C46" s="40">
        <f>VLOOKUP(A46,'[1]Source Revenue'!$A$3:$E$49,5,0)</f>
        <v>160795605.74756113</v>
      </c>
      <c r="D46" s="47">
        <f>VLOOKUP(A46,[1]SourceQBR!$B$3:$H$47,7,0)</f>
        <v>0.49</v>
      </c>
      <c r="E46" s="48">
        <f t="shared" si="3"/>
        <v>6.0000000000000019E-3</v>
      </c>
      <c r="F46" s="49">
        <f t="shared" si="0"/>
        <v>964773.6344853671</v>
      </c>
      <c r="G46" s="44" t="e">
        <f>F46-#REF!</f>
        <v>#REF!</v>
      </c>
      <c r="H46" s="42">
        <f>IF(D46&lt;'[2]Nation Scale 0.5'!$C$106,('[2]Nation Scale 0.5'!$C$4-('[2]Hosp model cut point 0.50'!D46-'[2]Nation Scale 0.5'!$B$4)*'[2]Nation Scale 0.5'!$C$4/('[2]Nation Scale 0.5'!$C$106-'[2]Nation Scale 0.5'!$B$4)),('[2]Nation Scale 0.5'!$C$104-('[2]Hosp model cut point 0.50'!D46-'[2]Nation Scale 0.5'!$B$104)*('[2]Nation Scale 0.5'!$C$104/('[2]Nation Scale 0.5'!$C$106-'[2]Nation Scale 0.5'!$B$104))))</f>
        <v>-4.0000000000000105E-4</v>
      </c>
      <c r="I46" s="49">
        <f t="shared" si="1"/>
        <v>-64318.24229902462</v>
      </c>
      <c r="J46" s="89">
        <v>4.4999999999999988E-3</v>
      </c>
      <c r="K46" s="91">
        <v>723580.22586402483</v>
      </c>
      <c r="L46" s="89">
        <v>2.2857142857142833E-3</v>
      </c>
      <c r="M46" s="91">
        <v>367532.81313728221</v>
      </c>
    </row>
    <row r="47" spans="1:13" ht="18.75" x14ac:dyDescent="0.3">
      <c r="A47" s="45">
        <v>210048</v>
      </c>
      <c r="B47" s="46" t="s">
        <v>116</v>
      </c>
      <c r="C47" s="40">
        <f>VLOOKUP(A47,'[1]Source Revenue'!$A$3:$E$49,5,0)</f>
        <v>165683743.79099929</v>
      </c>
      <c r="D47" s="47">
        <f>VLOOKUP(A47,[1]SourceQBR!$B$3:$H$47,7,0)</f>
        <v>0.56999999999999995</v>
      </c>
      <c r="E47" s="48">
        <v>0.01</v>
      </c>
      <c r="F47" s="49">
        <f t="shared" si="0"/>
        <v>1656837.4379099929</v>
      </c>
      <c r="G47" s="44" t="e">
        <f>F47-#REF!</f>
        <v>#REF!</v>
      </c>
      <c r="H47" s="42">
        <f>IF(D47&lt;'[2]Nation Scale 0.5'!$C$106,('[2]Nation Scale 0.5'!$C$4-('[2]Hosp model cut point 0.50'!D47-'[2]Nation Scale 0.5'!$B$4)*'[2]Nation Scale 0.5'!$C$4/('[2]Nation Scale 0.5'!$C$106-'[2]Nation Scale 0.5'!$B$4)),('[2]Nation Scale 0.5'!$C$104-('[2]Hosp model cut point 0.50'!D47-'[2]Nation Scale 0.5'!$B$104)*('[2]Nation Scale 0.5'!$C$104/('[2]Nation Scale 0.5'!$C$106-'[2]Nation Scale 0.5'!$B$104))))</f>
        <v>2.7999999999999969E-3</v>
      </c>
      <c r="I47" s="49">
        <f t="shared" si="1"/>
        <v>463914.48261479754</v>
      </c>
      <c r="J47" s="89">
        <v>8.4999999999999971E-3</v>
      </c>
      <c r="K47" s="91">
        <v>1408311.8222234936</v>
      </c>
      <c r="L47" s="89">
        <v>6.8571428571428533E-3</v>
      </c>
      <c r="M47" s="91">
        <v>1136117.1002811373</v>
      </c>
    </row>
    <row r="48" spans="1:13" ht="18.75" x14ac:dyDescent="0.3">
      <c r="A48" s="45">
        <v>210028</v>
      </c>
      <c r="B48" s="46" t="s">
        <v>117</v>
      </c>
      <c r="C48" s="40">
        <f>VLOOKUP(A48,'[1]Source Revenue'!$A$3:$E$49,5,0)</f>
        <v>69169248.15699999</v>
      </c>
      <c r="D48" s="47">
        <f>VLOOKUP(A48,[1]SourceQBR!$B$3:$H$47,7,0)</f>
        <v>0.72</v>
      </c>
      <c r="E48" s="48">
        <v>0.01</v>
      </c>
      <c r="F48" s="49">
        <f t="shared" si="0"/>
        <v>691692.48156999995</v>
      </c>
      <c r="G48" s="44" t="e">
        <f>F48-#REF!</f>
        <v>#REF!</v>
      </c>
      <c r="H48" s="42">
        <f>IF(D48&lt;'[2]Nation Scale 0.5'!$C$106,('[2]Nation Scale 0.5'!$C$4-('[2]Hosp model cut point 0.50'!D48-'[2]Nation Scale 0.5'!$B$4)*'[2]Nation Scale 0.5'!$C$4/('[2]Nation Scale 0.5'!$C$106-'[2]Nation Scale 0.5'!$B$4)),('[2]Nation Scale 0.5'!$C$104-('[2]Hosp model cut point 0.50'!D48-'[2]Nation Scale 0.5'!$B$104)*('[2]Nation Scale 0.5'!$C$104/('[2]Nation Scale 0.5'!$C$106-'[2]Nation Scale 0.5'!$B$104))))</f>
        <v>8.7999999999999988E-3</v>
      </c>
      <c r="I48" s="49">
        <f t="shared" si="1"/>
        <v>608689.38378159981</v>
      </c>
      <c r="J48" s="89">
        <v>1.5999999999999997E-2</v>
      </c>
      <c r="K48" s="91">
        <v>1106707.9705119997</v>
      </c>
      <c r="L48" s="89">
        <v>1.5428571428571425E-2</v>
      </c>
      <c r="M48" s="91">
        <v>1067182.6858508568</v>
      </c>
    </row>
    <row r="49" spans="1:13" ht="18.75" x14ac:dyDescent="0.3">
      <c r="A49" s="53"/>
      <c r="B49" s="54"/>
      <c r="C49" s="55"/>
      <c r="D49" s="56"/>
      <c r="E49" s="57"/>
      <c r="F49" s="58"/>
      <c r="G49" s="57"/>
      <c r="H49" s="57"/>
      <c r="I49" s="58"/>
      <c r="J49" s="92"/>
      <c r="K49" s="93"/>
      <c r="L49" s="92"/>
      <c r="M49" s="93"/>
    </row>
    <row r="50" spans="1:13" ht="18.75" x14ac:dyDescent="0.3">
      <c r="A50" s="59"/>
      <c r="B50" s="60" t="s">
        <v>118</v>
      </c>
      <c r="C50" s="61">
        <f>SUM(C5:C48)</f>
        <v>8730031840.6524925</v>
      </c>
      <c r="D50" s="62"/>
      <c r="E50" s="64"/>
      <c r="F50" s="63">
        <f>SUM(F5:F48)</f>
        <v>-9883530.0360731892</v>
      </c>
      <c r="G50" s="63" t="e">
        <f>SUM(G5:G48)</f>
        <v>#REF!</v>
      </c>
      <c r="H50" s="64"/>
      <c r="I50" s="63">
        <f>SUM(I5:I48)</f>
        <v>-48787350.386607222</v>
      </c>
      <c r="J50" s="94"/>
      <c r="K50" s="95">
        <v>-17334028.7799966</v>
      </c>
      <c r="L50" s="94"/>
      <c r="M50" s="95">
        <v>-34058155.248395666</v>
      </c>
    </row>
    <row r="51" spans="1:13" ht="18.75" x14ac:dyDescent="0.3">
      <c r="A51" s="65"/>
      <c r="B51" s="66"/>
      <c r="C51" s="67"/>
      <c r="D51" s="68"/>
      <c r="E51" s="57"/>
      <c r="F51" s="69"/>
      <c r="G51" s="69"/>
      <c r="H51" s="57"/>
      <c r="I51" s="69"/>
      <c r="J51" s="92"/>
      <c r="K51" s="96"/>
      <c r="L51" s="92"/>
      <c r="M51" s="96"/>
    </row>
    <row r="52" spans="1:13" ht="18.75" x14ac:dyDescent="0.3">
      <c r="A52" s="70"/>
      <c r="B52" s="71"/>
      <c r="C52" s="72"/>
      <c r="D52" s="73" t="s">
        <v>119</v>
      </c>
      <c r="E52" s="64"/>
      <c r="F52" s="74">
        <f>SUMIF(F5:F48,"&lt;0")</f>
        <v>-20503118.623511333</v>
      </c>
      <c r="G52" s="74">
        <f>SUMIF(G5:G48,"&lt;0")</f>
        <v>0</v>
      </c>
      <c r="H52" s="64"/>
      <c r="I52" s="74">
        <f>SUMIF(I5:I48,"&lt;0")</f>
        <v>-49859954.25300362</v>
      </c>
      <c r="J52" s="94"/>
      <c r="K52" s="97">
        <v>-24113370.701957487</v>
      </c>
      <c r="L52" s="94"/>
      <c r="M52" s="97">
        <v>-37432890.157126471</v>
      </c>
    </row>
    <row r="53" spans="1:13" ht="18.75" x14ac:dyDescent="0.3">
      <c r="A53" s="70"/>
      <c r="B53" s="71"/>
      <c r="C53" s="75"/>
      <c r="D53" s="76" t="s">
        <v>120</v>
      </c>
      <c r="E53" s="57"/>
      <c r="F53" s="77">
        <f>F52/$C$50</f>
        <v>-2.3485731779391661E-3</v>
      </c>
      <c r="G53" s="77">
        <f>G52/$C$50</f>
        <v>0</v>
      </c>
      <c r="H53" s="57"/>
      <c r="I53" s="77">
        <f>I52/$C$50</f>
        <v>-5.7113141352846467E-3</v>
      </c>
      <c r="J53" s="92"/>
      <c r="K53" s="98">
        <v>-2.7621171539914139E-3</v>
      </c>
      <c r="L53" s="92"/>
      <c r="M53" s="98">
        <v>-4.2878297399575917E-3</v>
      </c>
    </row>
    <row r="54" spans="1:13" ht="18.75" x14ac:dyDescent="0.3">
      <c r="A54" s="70"/>
      <c r="B54" s="71"/>
      <c r="C54" s="75"/>
      <c r="D54" s="73" t="s">
        <v>121</v>
      </c>
      <c r="E54" s="64"/>
      <c r="F54" s="74">
        <f>SUMIF(F5:F48,"&gt;0")</f>
        <v>10619588.587438142</v>
      </c>
      <c r="G54" s="74">
        <f>SUMIF(G5:G48,"&gt;0")</f>
        <v>0</v>
      </c>
      <c r="H54" s="64"/>
      <c r="I54" s="74">
        <f>SUMIF(I5:I48,"&gt;0")</f>
        <v>1072603.8663963974</v>
      </c>
      <c r="J54" s="94"/>
      <c r="K54" s="97">
        <v>6779341.9219608884</v>
      </c>
      <c r="L54" s="94"/>
      <c r="M54" s="97">
        <v>3374734.9087307965</v>
      </c>
    </row>
    <row r="55" spans="1:13" ht="19.5" thickBot="1" x14ac:dyDescent="0.35">
      <c r="A55" s="70"/>
      <c r="B55" s="78"/>
      <c r="C55" s="79"/>
      <c r="D55" s="80" t="s">
        <v>122</v>
      </c>
      <c r="E55" s="82"/>
      <c r="F55" s="81">
        <f>F54/$C$50</f>
        <v>1.2164432823700243E-3</v>
      </c>
      <c r="G55" s="81">
        <f>G54/$C$50</f>
        <v>0</v>
      </c>
      <c r="H55" s="82"/>
      <c r="I55" s="81">
        <f>I54/$C$50</f>
        <v>1.2286368320006376E-4</v>
      </c>
      <c r="J55" s="99"/>
      <c r="K55" s="100">
        <v>7.7655408888568185E-4</v>
      </c>
      <c r="L55" s="99"/>
      <c r="M55" s="100">
        <v>3.8656616268178067E-4</v>
      </c>
    </row>
    <row r="56" spans="1:13" x14ac:dyDescent="0.25">
      <c r="A56" s="70"/>
      <c r="B56" s="70"/>
      <c r="C56" s="70"/>
      <c r="D56" s="83"/>
    </row>
    <row r="57" spans="1:13" x14ac:dyDescent="0.25">
      <c r="A57" s="70"/>
      <c r="B57" s="70"/>
      <c r="C57" s="70"/>
      <c r="D57" s="83"/>
    </row>
    <row r="58" spans="1:13" x14ac:dyDescent="0.25">
      <c r="A58" s="70"/>
      <c r="B58" s="70"/>
      <c r="C58" s="70"/>
      <c r="D58" s="83"/>
    </row>
    <row r="59" spans="1:13" x14ac:dyDescent="0.25">
      <c r="A59" s="70"/>
      <c r="B59" s="70"/>
      <c r="C59" s="84" t="s">
        <v>123</v>
      </c>
      <c r="D59" s="85">
        <v>0.37</v>
      </c>
    </row>
    <row r="60" spans="1:13" x14ac:dyDescent="0.25">
      <c r="A60" s="70"/>
      <c r="B60" s="70"/>
      <c r="C60" s="70"/>
      <c r="D60" s="83"/>
    </row>
    <row r="61" spans="1:13" x14ac:dyDescent="0.25">
      <c r="A61" s="70"/>
      <c r="B61" s="70"/>
      <c r="C61" s="70"/>
      <c r="D61" s="83"/>
    </row>
    <row r="62" spans="1:13" x14ac:dyDescent="0.25">
      <c r="A62" s="70"/>
      <c r="B62" s="70"/>
      <c r="C62" s="70"/>
      <c r="D62" s="83"/>
    </row>
    <row r="63" spans="1:13" x14ac:dyDescent="0.25">
      <c r="A63" s="70"/>
      <c r="B63" s="70"/>
      <c r="C63" s="70"/>
      <c r="D63" s="83"/>
    </row>
    <row r="64" spans="1:13" x14ac:dyDescent="0.25">
      <c r="A64" s="70"/>
      <c r="B64" s="70"/>
      <c r="C64" s="70"/>
      <c r="D64" s="83"/>
    </row>
    <row r="65" spans="1:4" x14ac:dyDescent="0.25">
      <c r="A65" s="70"/>
      <c r="B65" s="70"/>
      <c r="C65" s="70"/>
      <c r="D65" s="83"/>
    </row>
    <row r="66" spans="1:4" x14ac:dyDescent="0.25">
      <c r="A66" s="70"/>
      <c r="B66" s="70"/>
      <c r="C66" s="70"/>
      <c r="D66" s="83"/>
    </row>
    <row r="67" spans="1:4" x14ac:dyDescent="0.25">
      <c r="A67" s="70"/>
      <c r="B67" s="70"/>
      <c r="C67" s="70"/>
      <c r="D67" s="83"/>
    </row>
    <row r="68" spans="1:4" x14ac:dyDescent="0.25">
      <c r="A68" s="70"/>
      <c r="B68" s="70"/>
      <c r="C68" s="70"/>
      <c r="D68" s="83"/>
    </row>
    <row r="69" spans="1:4" x14ac:dyDescent="0.25">
      <c r="A69" s="70"/>
      <c r="B69" s="70"/>
      <c r="C69" s="70"/>
      <c r="D69" s="83"/>
    </row>
    <row r="70" spans="1:4" x14ac:dyDescent="0.25">
      <c r="A70" s="70"/>
      <c r="B70" s="70"/>
      <c r="C70" s="70"/>
      <c r="D70" s="83"/>
    </row>
    <row r="71" spans="1:4" x14ac:dyDescent="0.25">
      <c r="A71" s="70"/>
      <c r="B71" s="70"/>
      <c r="C71" s="70"/>
      <c r="D71" s="83"/>
    </row>
    <row r="72" spans="1:4" x14ac:dyDescent="0.25">
      <c r="A72" s="70"/>
      <c r="B72" s="70"/>
      <c r="C72" s="70"/>
      <c r="D72" s="83"/>
    </row>
    <row r="73" spans="1:4" x14ac:dyDescent="0.25">
      <c r="A73" s="70"/>
      <c r="B73" s="70"/>
      <c r="C73" s="70"/>
      <c r="D73" s="83"/>
    </row>
    <row r="74" spans="1:4" x14ac:dyDescent="0.25">
      <c r="A74" s="70"/>
      <c r="B74" s="70"/>
      <c r="C74" s="70"/>
      <c r="D74" s="83"/>
    </row>
    <row r="75" spans="1:4" x14ac:dyDescent="0.25">
      <c r="A75" s="70"/>
      <c r="B75" s="70"/>
      <c r="C75" s="70"/>
      <c r="D75" s="83"/>
    </row>
    <row r="76" spans="1:4" x14ac:dyDescent="0.25">
      <c r="A76" s="70"/>
      <c r="B76" s="70"/>
      <c r="C76" s="70"/>
      <c r="D76" s="83"/>
    </row>
    <row r="77" spans="1:4" x14ac:dyDescent="0.25">
      <c r="A77" s="70"/>
      <c r="B77" s="70"/>
      <c r="C77" s="70"/>
      <c r="D77" s="83"/>
    </row>
    <row r="78" spans="1:4" x14ac:dyDescent="0.25">
      <c r="A78" s="70"/>
      <c r="B78" s="70"/>
      <c r="C78" s="70"/>
      <c r="D78" s="83"/>
    </row>
    <row r="79" spans="1:4" x14ac:dyDescent="0.25">
      <c r="A79" s="70"/>
      <c r="B79" s="70"/>
      <c r="C79" s="70"/>
      <c r="D79" s="83"/>
    </row>
    <row r="80" spans="1:4" x14ac:dyDescent="0.25">
      <c r="A80" s="70"/>
      <c r="B80" s="70"/>
      <c r="C80" s="70"/>
      <c r="D80" s="83"/>
    </row>
    <row r="81" spans="1:4" x14ac:dyDescent="0.25">
      <c r="A81" s="70"/>
      <c r="B81" s="70"/>
      <c r="C81" s="70"/>
      <c r="D81" s="83"/>
    </row>
    <row r="82" spans="1:4" x14ac:dyDescent="0.25">
      <c r="A82" s="70"/>
      <c r="B82" s="70"/>
      <c r="C82" s="70"/>
      <c r="D82" s="83"/>
    </row>
    <row r="83" spans="1:4" x14ac:dyDescent="0.25">
      <c r="A83" s="70"/>
      <c r="B83" s="70"/>
      <c r="C83" s="70"/>
      <c r="D83" s="83"/>
    </row>
    <row r="84" spans="1:4" x14ac:dyDescent="0.25">
      <c r="A84" s="70"/>
      <c r="B84" s="70"/>
      <c r="C84" s="70"/>
      <c r="D84" s="83"/>
    </row>
    <row r="85" spans="1:4" x14ac:dyDescent="0.25">
      <c r="A85" s="70"/>
      <c r="B85" s="70"/>
      <c r="C85" s="70"/>
      <c r="D85" s="83"/>
    </row>
    <row r="86" spans="1:4" x14ac:dyDescent="0.25">
      <c r="A86" s="70"/>
      <c r="B86" s="70"/>
      <c r="C86" s="70"/>
      <c r="D86" s="83"/>
    </row>
    <row r="87" spans="1:4" x14ac:dyDescent="0.25">
      <c r="A87" s="70"/>
      <c r="B87" s="70"/>
      <c r="C87" s="70"/>
      <c r="D87" s="83"/>
    </row>
    <row r="88" spans="1:4" x14ac:dyDescent="0.25">
      <c r="A88" s="70"/>
      <c r="B88" s="70"/>
      <c r="C88" s="70"/>
      <c r="D88" s="83"/>
    </row>
    <row r="89" spans="1:4" x14ac:dyDescent="0.25">
      <c r="A89" s="70"/>
      <c r="B89" s="70"/>
      <c r="C89" s="70"/>
      <c r="D89" s="83"/>
    </row>
    <row r="90" spans="1:4" x14ac:dyDescent="0.25">
      <c r="A90" s="70"/>
      <c r="B90" s="70"/>
      <c r="C90" s="70"/>
      <c r="D90" s="83"/>
    </row>
    <row r="91" spans="1:4" x14ac:dyDescent="0.25">
      <c r="A91" s="70"/>
      <c r="B91" s="70"/>
      <c r="C91" s="70"/>
      <c r="D91" s="83"/>
    </row>
    <row r="92" spans="1:4" x14ac:dyDescent="0.25">
      <c r="A92" s="70"/>
      <c r="B92" s="70"/>
      <c r="C92" s="70"/>
      <c r="D92" s="83"/>
    </row>
    <row r="93" spans="1:4" x14ac:dyDescent="0.25">
      <c r="A93" s="70"/>
      <c r="B93" s="70"/>
      <c r="C93" s="70"/>
      <c r="D93" s="83"/>
    </row>
    <row r="94" spans="1:4" x14ac:dyDescent="0.25">
      <c r="A94" s="70"/>
      <c r="B94" s="70"/>
      <c r="C94" s="70"/>
      <c r="D94" s="83"/>
    </row>
    <row r="95" spans="1:4" x14ac:dyDescent="0.25">
      <c r="A95" s="70"/>
      <c r="B95" s="70"/>
      <c r="C95" s="70"/>
      <c r="D95" s="83"/>
    </row>
    <row r="96" spans="1:4" x14ac:dyDescent="0.25">
      <c r="A96" s="70"/>
      <c r="B96" s="70"/>
      <c r="C96" s="70"/>
      <c r="D96" s="83"/>
    </row>
    <row r="97" spans="4:4" x14ac:dyDescent="0.25">
      <c r="D97" s="83"/>
    </row>
  </sheetData>
  <mergeCells count="7">
    <mergeCell ref="H2:I2"/>
    <mergeCell ref="L2:M2"/>
    <mergeCell ref="J2:K2"/>
    <mergeCell ref="B2:B3"/>
    <mergeCell ref="C2:C3"/>
    <mergeCell ref="D2:D3"/>
    <mergeCell ref="E2:F2"/>
  </mergeCells>
  <conditionalFormatting sqref="I5:I48">
    <cfRule type="cellIs" dxfId="9" priority="13" operator="greaterThan">
      <formula>0</formula>
    </cfRule>
    <cfRule type="cellIs" dxfId="8" priority="14" operator="lessThan">
      <formula>0</formula>
    </cfRule>
  </conditionalFormatting>
  <conditionalFormatting sqref="H5:H48">
    <cfRule type="cellIs" dxfId="7" priority="11" operator="greaterThan">
      <formula>0</formula>
    </cfRule>
    <cfRule type="cellIs" dxfId="6" priority="12" operator="lessThan">
      <formula>0</formula>
    </cfRule>
  </conditionalFormatting>
  <conditionalFormatting sqref="L5:L48">
    <cfRule type="cellIs" dxfId="5" priority="3" operator="greaterThan">
      <formula>0</formula>
    </cfRule>
    <cfRule type="cellIs" dxfId="4" priority="4" operator="lessThan">
      <formula>0</formula>
    </cfRule>
  </conditionalFormatting>
  <conditionalFormatting sqref="J5:K48">
    <cfRule type="cellIs" dxfId="3" priority="1" operator="greaterThan">
      <formula>0</formula>
    </cfRule>
    <cfRule type="cellIs" dxfId="2" priority="2" operator="lessThan">
      <formula>0</formula>
    </cfRule>
  </conditionalFormatting>
  <conditionalFormatting sqref="M5:M48">
    <cfRule type="cellIs" dxfId="1" priority="5" operator="greaterThan">
      <formula>0</formula>
    </cfRule>
    <cfRule type="cellIs" dxfId="0" priority="6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A33A7AA-3251-480F-9217-9D17A04C0ECA}"/>
</file>

<file path=customXml/itemProps2.xml><?xml version="1.0" encoding="utf-8"?>
<ds:datastoreItem xmlns:ds="http://schemas.openxmlformats.org/officeDocument/2006/customXml" ds:itemID="{FB5F967D-1761-4178-A6C5-E66881FF1F10}"/>
</file>

<file path=customXml/itemProps3.xml><?xml version="1.0" encoding="utf-8"?>
<ds:datastoreItem xmlns:ds="http://schemas.openxmlformats.org/officeDocument/2006/customXml" ds:itemID="{8BF679BB-271C-4581-9B26-4680D916A2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MHAC Hospital Modeling</vt:lpstr>
      <vt:lpstr>QBR Hospital Modeling</vt:lpstr>
      <vt:lpstr>'MHAC Hospital Modeling'!Print_Titles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Alyson Schuster</dc:creator>
  <cp:lastModifiedBy>Laura Mandel</cp:lastModifiedBy>
  <cp:lastPrinted>2017-01-17T21:51:09Z</cp:lastPrinted>
  <dcterms:created xsi:type="dcterms:W3CDTF">2017-01-17T20:17:52Z</dcterms:created>
  <dcterms:modified xsi:type="dcterms:W3CDTF">2017-01-19T20:03:18Z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