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ericl\Desktop\"/>
    </mc:Choice>
  </mc:AlternateContent>
  <xr:revisionPtr revIDLastSave="0" documentId="13_ncr:1_{A1865EA9-8E6E-42E6-88D4-3B77D69B2A4F}" xr6:coauthVersionLast="43" xr6:coauthVersionMax="43" xr10:uidLastSave="{00000000-0000-0000-0000-000000000000}"/>
  <bookViews>
    <workbookView xWindow="-120" yWindow="-120" windowWidth="29040" windowHeight="15840" xr2:uid="{00000000-000D-0000-FFFF-FFFF00000000}"/>
  </bookViews>
  <sheets>
    <sheet name="Methodology" sheetId="10" r:id="rId1"/>
    <sheet name="high level" sheetId="1" r:id="rId2"/>
    <sheet name="high level step" sheetId="9" r:id="rId3"/>
    <sheet name="MPAY2 19 Over 18 System" sheetId="2" r:id="rId4"/>
    <sheet name="MPAY2 19 Over 18 Hospital" sheetId="4" r:id="rId5"/>
    <sheet name="MPAY1 18 Over 17 System" sheetId="3" state="hidden" r:id="rId6"/>
    <sheet name="hosp ref"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 i="4" l="1"/>
  <c r="L7" i="4"/>
  <c r="K8" i="4"/>
  <c r="L8" i="4"/>
  <c r="K9" i="4"/>
  <c r="L9" i="4"/>
  <c r="K10" i="4"/>
  <c r="L10" i="4"/>
  <c r="K11" i="4"/>
  <c r="L11" i="4"/>
  <c r="K12" i="4"/>
  <c r="L12" i="4"/>
  <c r="K13" i="4"/>
  <c r="L13" i="4"/>
  <c r="K14" i="4"/>
  <c r="L14" i="4"/>
  <c r="K15" i="4"/>
  <c r="L15" i="4"/>
  <c r="K16" i="4"/>
  <c r="L16" i="4"/>
  <c r="K17" i="4"/>
  <c r="L17" i="4"/>
  <c r="K18" i="4"/>
  <c r="L18" i="4"/>
  <c r="K19" i="4"/>
  <c r="L19" i="4"/>
  <c r="K20" i="4"/>
  <c r="L20" i="4"/>
  <c r="K21" i="4"/>
  <c r="L21" i="4"/>
  <c r="K22" i="4"/>
  <c r="L22" i="4"/>
  <c r="K23" i="4"/>
  <c r="L23" i="4"/>
  <c r="K24" i="4"/>
  <c r="L24" i="4"/>
  <c r="K25" i="4"/>
  <c r="L25" i="4"/>
  <c r="K26" i="4"/>
  <c r="L26" i="4"/>
  <c r="K27" i="4"/>
  <c r="L27" i="4"/>
  <c r="K28" i="4"/>
  <c r="L28" i="4"/>
  <c r="K29" i="4"/>
  <c r="L29" i="4"/>
  <c r="K30" i="4"/>
  <c r="L30" i="4"/>
  <c r="K31" i="4"/>
  <c r="L31" i="4"/>
  <c r="K32" i="4"/>
  <c r="L32" i="4"/>
  <c r="K33" i="4"/>
  <c r="L33" i="4"/>
  <c r="K34" i="4"/>
  <c r="L34" i="4"/>
  <c r="K35" i="4"/>
  <c r="L35" i="4"/>
  <c r="K36" i="4"/>
  <c r="L36" i="4"/>
  <c r="K37" i="4"/>
  <c r="L37" i="4"/>
  <c r="K38" i="4"/>
  <c r="L38" i="4"/>
  <c r="K39" i="4"/>
  <c r="L39" i="4"/>
  <c r="K40" i="4"/>
  <c r="L40" i="4"/>
  <c r="K41" i="4"/>
  <c r="L41" i="4"/>
  <c r="K42" i="4"/>
  <c r="L42" i="4"/>
  <c r="K43" i="4"/>
  <c r="L43" i="4"/>
  <c r="K44" i="4"/>
  <c r="L44" i="4"/>
  <c r="K45" i="4"/>
  <c r="L45" i="4"/>
  <c r="K46" i="4"/>
  <c r="L46" i="4"/>
  <c r="K47" i="4"/>
  <c r="L47" i="4"/>
  <c r="K48" i="4"/>
  <c r="L48" i="4"/>
  <c r="K49" i="4"/>
  <c r="L49" i="4"/>
  <c r="K50" i="4"/>
  <c r="L50" i="4"/>
  <c r="L6" i="4"/>
  <c r="K6" i="4"/>
  <c r="L71" i="7"/>
  <c r="L70" i="7"/>
  <c r="L69" i="7"/>
  <c r="L68" i="7"/>
  <c r="L67" i="7"/>
  <c r="L66" i="7"/>
  <c r="I66" i="7"/>
  <c r="I65" i="7"/>
  <c r="L65" i="7" s="1"/>
  <c r="I64" i="7"/>
  <c r="L64" i="7" s="1"/>
  <c r="L63" i="7"/>
  <c r="L62" i="7"/>
  <c r="L61" i="7"/>
  <c r="L60" i="7"/>
  <c r="I60" i="7"/>
  <c r="L59" i="7"/>
  <c r="L58" i="7"/>
  <c r="L57" i="7"/>
  <c r="L56" i="7"/>
  <c r="L55" i="7"/>
  <c r="L54" i="7"/>
  <c r="L53" i="7"/>
  <c r="L52" i="7"/>
  <c r="L51" i="7"/>
  <c r="L50" i="7"/>
  <c r="I49" i="7"/>
  <c r="L49" i="7" s="1"/>
  <c r="I48" i="7"/>
  <c r="L48" i="7" s="1"/>
  <c r="L47" i="7"/>
  <c r="L46" i="7"/>
  <c r="L45" i="7"/>
  <c r="L44" i="7"/>
  <c r="I43" i="7"/>
  <c r="L43" i="7" s="1"/>
  <c r="I42" i="7"/>
  <c r="L42" i="7" s="1"/>
  <c r="L41" i="7"/>
  <c r="L40" i="7"/>
  <c r="L39" i="7"/>
  <c r="I39" i="7"/>
  <c r="I38" i="7"/>
  <c r="L38" i="7" s="1"/>
  <c r="L37" i="7"/>
  <c r="L36" i="7"/>
  <c r="L35" i="7"/>
  <c r="I35" i="7"/>
  <c r="L34" i="7"/>
  <c r="L33" i="7"/>
  <c r="L32" i="7"/>
  <c r="L31" i="7"/>
  <c r="L30" i="7"/>
  <c r="L29" i="7"/>
  <c r="I29" i="7"/>
  <c r="L28" i="7"/>
  <c r="L27" i="7"/>
  <c r="L26" i="7"/>
  <c r="L25" i="7"/>
  <c r="L24" i="7"/>
  <c r="I24" i="7"/>
  <c r="L23" i="7"/>
  <c r="L22" i="7"/>
  <c r="I22" i="7"/>
  <c r="L21" i="7"/>
  <c r="L20" i="7"/>
  <c r="I20" i="7"/>
  <c r="L19" i="7"/>
  <c r="I18" i="7"/>
  <c r="L18" i="7" s="1"/>
  <c r="L17" i="7"/>
  <c r="L16" i="7"/>
  <c r="L15" i="7"/>
  <c r="I15" i="7"/>
  <c r="L14" i="7"/>
  <c r="L13" i="7"/>
  <c r="I13" i="7"/>
  <c r="L12" i="7"/>
  <c r="L11" i="7"/>
  <c r="I10" i="7"/>
  <c r="L10" i="7" s="1"/>
  <c r="L9" i="7"/>
  <c r="L8" i="7"/>
  <c r="L7" i="7"/>
  <c r="I7" i="7"/>
  <c r="L6" i="7"/>
  <c r="L5" i="7"/>
  <c r="L4" i="7"/>
  <c r="L3" i="7"/>
  <c r="I3" i="7"/>
  <c r="L2" i="7"/>
  <c r="L1" i="7"/>
  <c r="D15" i="1" l="1"/>
  <c r="E15" i="1"/>
  <c r="G15" i="1" s="1"/>
  <c r="F15" i="1"/>
  <c r="D16" i="1"/>
  <c r="E16" i="1"/>
  <c r="F16" i="1"/>
  <c r="D17" i="1"/>
  <c r="E17" i="1"/>
  <c r="F17" i="1"/>
  <c r="D18" i="1"/>
  <c r="E18" i="1"/>
  <c r="F18" i="1"/>
  <c r="C16" i="1"/>
  <c r="C17" i="1"/>
  <c r="C18" i="1"/>
  <c r="G18" i="1" s="1"/>
  <c r="C15" i="1"/>
  <c r="G16" i="1"/>
  <c r="R50" i="4"/>
  <c r="Q50" i="4"/>
  <c r="O50" i="4"/>
  <c r="N50" i="4"/>
  <c r="P50" i="4" s="1"/>
  <c r="Q49" i="4"/>
  <c r="R48" i="4"/>
  <c r="Q48" i="4"/>
  <c r="O48" i="4"/>
  <c r="N48" i="4"/>
  <c r="P48" i="4" s="1"/>
  <c r="R47" i="4"/>
  <c r="Q47" i="4"/>
  <c r="O47" i="4"/>
  <c r="N47" i="4"/>
  <c r="R46" i="4"/>
  <c r="Q46" i="4"/>
  <c r="O46" i="4"/>
  <c r="N46" i="4"/>
  <c r="P46" i="4" s="1"/>
  <c r="R45" i="4"/>
  <c r="Q45" i="4"/>
  <c r="O45" i="4"/>
  <c r="N45" i="4"/>
  <c r="P45" i="4" s="1"/>
  <c r="R44" i="4"/>
  <c r="Q44" i="4"/>
  <c r="O44" i="4"/>
  <c r="N44" i="4"/>
  <c r="R43" i="4"/>
  <c r="Q43" i="4"/>
  <c r="O43" i="4"/>
  <c r="N43" i="4"/>
  <c r="P43" i="4" s="1"/>
  <c r="R42" i="4"/>
  <c r="Q42" i="4"/>
  <c r="P42" i="4"/>
  <c r="O42" i="4"/>
  <c r="N42" i="4"/>
  <c r="R41" i="4"/>
  <c r="Q41" i="4"/>
  <c r="O41" i="4"/>
  <c r="N41" i="4"/>
  <c r="R40" i="4"/>
  <c r="Q40" i="4"/>
  <c r="O40" i="4"/>
  <c r="N40" i="4"/>
  <c r="R39" i="4"/>
  <c r="Q39" i="4"/>
  <c r="N39" i="4"/>
  <c r="P39" i="4" s="1"/>
  <c r="R38" i="4"/>
  <c r="Q38" i="4"/>
  <c r="O38" i="4"/>
  <c r="N38" i="4"/>
  <c r="P38" i="4" s="1"/>
  <c r="R37" i="4"/>
  <c r="Q37" i="4"/>
  <c r="O37" i="4"/>
  <c r="P37" i="4" s="1"/>
  <c r="N37" i="4"/>
  <c r="R36" i="4"/>
  <c r="Q36" i="4"/>
  <c r="O36" i="4"/>
  <c r="N36" i="4"/>
  <c r="R35" i="4"/>
  <c r="Q35" i="4"/>
  <c r="O35" i="4"/>
  <c r="N35" i="4"/>
  <c r="R34" i="4"/>
  <c r="Q34" i="4"/>
  <c r="O34" i="4"/>
  <c r="P34" i="4" s="1"/>
  <c r="N34" i="4"/>
  <c r="R33" i="4"/>
  <c r="Q33" i="4"/>
  <c r="O33" i="4"/>
  <c r="N33" i="4"/>
  <c r="R32" i="4"/>
  <c r="Q32" i="4"/>
  <c r="P32" i="4"/>
  <c r="O32" i="4"/>
  <c r="N32" i="4"/>
  <c r="R31" i="4"/>
  <c r="Q31" i="4"/>
  <c r="O31" i="4"/>
  <c r="N31" i="4"/>
  <c r="R30" i="4"/>
  <c r="Q30" i="4"/>
  <c r="O30" i="4"/>
  <c r="N30" i="4"/>
  <c r="R29" i="4"/>
  <c r="Q29" i="4"/>
  <c r="P29" i="4"/>
  <c r="O29" i="4"/>
  <c r="N29" i="4"/>
  <c r="R28" i="4"/>
  <c r="Q28" i="4"/>
  <c r="O28" i="4"/>
  <c r="N28" i="4"/>
  <c r="P28" i="4" s="1"/>
  <c r="R27" i="4"/>
  <c r="Q27" i="4"/>
  <c r="O27" i="4"/>
  <c r="N27" i="4"/>
  <c r="P27" i="4" s="1"/>
  <c r="R26" i="4"/>
  <c r="Q26" i="4"/>
  <c r="O26" i="4"/>
  <c r="N26" i="4"/>
  <c r="R25" i="4"/>
  <c r="Q25" i="4"/>
  <c r="O25" i="4"/>
  <c r="N25" i="4"/>
  <c r="P25" i="4" s="1"/>
  <c r="R24" i="4"/>
  <c r="Q24" i="4"/>
  <c r="O24" i="4"/>
  <c r="N24" i="4"/>
  <c r="P24" i="4" s="1"/>
  <c r="R23" i="4"/>
  <c r="Q23" i="4"/>
  <c r="O23" i="4"/>
  <c r="N23" i="4"/>
  <c r="P23" i="4" s="1"/>
  <c r="R22" i="4"/>
  <c r="Q22" i="4"/>
  <c r="O22" i="4"/>
  <c r="N22" i="4"/>
  <c r="P22" i="4" s="1"/>
  <c r="R21" i="4"/>
  <c r="Q21" i="4"/>
  <c r="O21" i="4"/>
  <c r="P21" i="4" s="1"/>
  <c r="N21" i="4"/>
  <c r="R20" i="4"/>
  <c r="Q20" i="4"/>
  <c r="O20" i="4"/>
  <c r="N20" i="4"/>
  <c r="R19" i="4"/>
  <c r="Q19" i="4"/>
  <c r="O19" i="4"/>
  <c r="N19" i="4"/>
  <c r="R18" i="4"/>
  <c r="Q18" i="4"/>
  <c r="O18" i="4"/>
  <c r="P18" i="4" s="1"/>
  <c r="N18" i="4"/>
  <c r="R17" i="4"/>
  <c r="Q17" i="4"/>
  <c r="O17" i="4"/>
  <c r="N17" i="4"/>
  <c r="R16" i="4"/>
  <c r="Q16" i="4"/>
  <c r="P16" i="4"/>
  <c r="O16" i="4"/>
  <c r="N16" i="4"/>
  <c r="R15" i="4"/>
  <c r="Q15" i="4"/>
  <c r="O15" i="4"/>
  <c r="N15" i="4"/>
  <c r="R14" i="4"/>
  <c r="Q14" i="4"/>
  <c r="O14" i="4"/>
  <c r="P14" i="4" s="1"/>
  <c r="N14" i="4"/>
  <c r="R13" i="4"/>
  <c r="Q13" i="4"/>
  <c r="O13" i="4"/>
  <c r="N13" i="4"/>
  <c r="P13" i="4" s="1"/>
  <c r="R12" i="4"/>
  <c r="Q12" i="4"/>
  <c r="O12" i="4"/>
  <c r="N12" i="4"/>
  <c r="P12" i="4" s="1"/>
  <c r="R11" i="4"/>
  <c r="Q11" i="4"/>
  <c r="O11" i="4"/>
  <c r="N11" i="4"/>
  <c r="P11" i="4" s="1"/>
  <c r="R10" i="4"/>
  <c r="Q10" i="4"/>
  <c r="O10" i="4"/>
  <c r="N10" i="4"/>
  <c r="P10" i="4" s="1"/>
  <c r="R9" i="4"/>
  <c r="Q9" i="4"/>
  <c r="O9" i="4"/>
  <c r="N9" i="4"/>
  <c r="P9" i="4" s="1"/>
  <c r="R8" i="4"/>
  <c r="Q8" i="4"/>
  <c r="O8" i="4"/>
  <c r="N8" i="4"/>
  <c r="P8" i="4" s="1"/>
  <c r="R7" i="4"/>
  <c r="Q7" i="4"/>
  <c r="O7" i="4"/>
  <c r="N7" i="4"/>
  <c r="R6" i="4"/>
  <c r="Q6" i="4"/>
  <c r="O6" i="4"/>
  <c r="P6" i="4" s="1"/>
  <c r="N6" i="4"/>
  <c r="P15" i="4" l="1"/>
  <c r="P26" i="4"/>
  <c r="P30" i="4"/>
  <c r="P47" i="4"/>
  <c r="P17" i="4"/>
  <c r="P19" i="4"/>
  <c r="P36" i="4"/>
  <c r="P40" i="4"/>
  <c r="P44" i="4"/>
  <c r="O2" i="4"/>
  <c r="R2" i="4" s="1"/>
  <c r="P31" i="4"/>
  <c r="N2" i="4"/>
  <c r="P20" i="4"/>
  <c r="P33" i="4"/>
  <c r="P35" i="4"/>
  <c r="P41" i="4"/>
  <c r="J17" i="1"/>
  <c r="H15" i="1"/>
  <c r="H18" i="1"/>
  <c r="G17" i="1"/>
  <c r="H17" i="1" s="1"/>
  <c r="H16" i="1"/>
  <c r="I17" i="1"/>
  <c r="P2" i="4"/>
  <c r="Q2" i="4"/>
  <c r="P7" i="4"/>
  <c r="G3" i="3"/>
  <c r="F3" i="3"/>
  <c r="E3" i="3"/>
  <c r="D3" i="3"/>
  <c r="G3" i="2"/>
  <c r="F3" i="2"/>
  <c r="E3" i="2"/>
  <c r="D3" i="2"/>
  <c r="F27" i="1"/>
  <c r="G27" i="1"/>
  <c r="F28" i="1"/>
  <c r="G28" i="1"/>
  <c r="F29" i="1"/>
  <c r="G29" i="1"/>
  <c r="G26" i="1"/>
  <c r="F26" i="1"/>
  <c r="E26" i="1"/>
  <c r="E27" i="1"/>
  <c r="E28" i="1"/>
  <c r="E29" i="1"/>
  <c r="D27" i="1"/>
  <c r="D28" i="1"/>
  <c r="D29" i="1"/>
  <c r="D26" i="1"/>
  <c r="E9" i="1"/>
  <c r="F9" i="1"/>
  <c r="E10" i="1"/>
  <c r="F10" i="1"/>
  <c r="E11" i="1"/>
  <c r="F11" i="1"/>
  <c r="F8" i="1"/>
  <c r="E8" i="1"/>
  <c r="D9" i="1"/>
  <c r="D10" i="1"/>
  <c r="D11" i="1"/>
  <c r="D8" i="1"/>
  <c r="C9" i="1"/>
  <c r="C10" i="1"/>
  <c r="C11" i="1"/>
  <c r="G11" i="1" s="1"/>
  <c r="C8" i="1"/>
  <c r="O7" i="3" l="1"/>
  <c r="P7" i="3"/>
  <c r="O8" i="3"/>
  <c r="P8" i="3"/>
  <c r="O9" i="3"/>
  <c r="P9" i="3"/>
  <c r="O10" i="3"/>
  <c r="P10" i="3"/>
  <c r="O11" i="3"/>
  <c r="P11" i="3"/>
  <c r="O12" i="3"/>
  <c r="P12" i="3"/>
  <c r="O13" i="3"/>
  <c r="P13" i="3"/>
  <c r="O14" i="3"/>
  <c r="P14" i="3"/>
  <c r="O15" i="3"/>
  <c r="P15" i="3"/>
  <c r="O16" i="3"/>
  <c r="P16" i="3"/>
  <c r="O17" i="3"/>
  <c r="P17" i="3"/>
  <c r="O18" i="3"/>
  <c r="P18" i="3"/>
  <c r="O19" i="3"/>
  <c r="P19" i="3"/>
  <c r="O20" i="3"/>
  <c r="P20" i="3"/>
  <c r="O21" i="3"/>
  <c r="P21" i="3"/>
  <c r="O22" i="3"/>
  <c r="P22" i="3"/>
  <c r="O23" i="3"/>
  <c r="P23" i="3"/>
  <c r="O24" i="3"/>
  <c r="P24" i="3"/>
  <c r="O25" i="3"/>
  <c r="P25" i="3"/>
  <c r="O26" i="3"/>
  <c r="P26" i="3"/>
  <c r="O27" i="3"/>
  <c r="P27" i="3"/>
  <c r="P6" i="3"/>
  <c r="O6" i="3"/>
  <c r="L7" i="3"/>
  <c r="M7" i="3"/>
  <c r="L8" i="3"/>
  <c r="M8" i="3"/>
  <c r="L9" i="3"/>
  <c r="M9" i="3"/>
  <c r="L10" i="3"/>
  <c r="M10" i="3"/>
  <c r="L11" i="3"/>
  <c r="M11" i="3"/>
  <c r="L12" i="3"/>
  <c r="M12" i="3"/>
  <c r="L13" i="3"/>
  <c r="M13" i="3"/>
  <c r="L14" i="3"/>
  <c r="M14" i="3"/>
  <c r="L15" i="3"/>
  <c r="M15" i="3"/>
  <c r="L16" i="3"/>
  <c r="M16" i="3"/>
  <c r="L17" i="3"/>
  <c r="M17" i="3"/>
  <c r="L18" i="3"/>
  <c r="M18" i="3"/>
  <c r="L19" i="3"/>
  <c r="M19" i="3"/>
  <c r="L20" i="3"/>
  <c r="M20" i="3"/>
  <c r="L21" i="3"/>
  <c r="M21" i="3"/>
  <c r="L22" i="3"/>
  <c r="M22" i="3"/>
  <c r="L23" i="3"/>
  <c r="M23" i="3"/>
  <c r="L24" i="3"/>
  <c r="M24" i="3"/>
  <c r="L25" i="3"/>
  <c r="M25" i="3"/>
  <c r="L26" i="3"/>
  <c r="M26" i="3"/>
  <c r="L27" i="3"/>
  <c r="M27" i="3"/>
  <c r="M6" i="3"/>
  <c r="L6" i="3"/>
  <c r="K28" i="1"/>
  <c r="J28" i="1"/>
  <c r="H27" i="1"/>
  <c r="I27" i="1" s="1"/>
  <c r="H28" i="1"/>
  <c r="I28" i="1" s="1"/>
  <c r="H29" i="1"/>
  <c r="I29" i="1" s="1"/>
  <c r="H26" i="1"/>
  <c r="I26" i="1" s="1"/>
  <c r="J10" i="1"/>
  <c r="I10" i="1"/>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P6" i="2"/>
  <c r="O6" i="2"/>
  <c r="L7" i="2"/>
  <c r="M7" i="2"/>
  <c r="L8" i="2"/>
  <c r="M8" i="2"/>
  <c r="L9" i="2"/>
  <c r="M9" i="2"/>
  <c r="L10" i="2"/>
  <c r="M10" i="2"/>
  <c r="L11" i="2"/>
  <c r="M11" i="2"/>
  <c r="L12" i="2"/>
  <c r="M12" i="2"/>
  <c r="L13" i="2"/>
  <c r="M13" i="2"/>
  <c r="L14" i="2"/>
  <c r="M14" i="2"/>
  <c r="L15" i="2"/>
  <c r="M15" i="2"/>
  <c r="L16" i="2"/>
  <c r="M16" i="2"/>
  <c r="L17" i="2"/>
  <c r="M17" i="2"/>
  <c r="L18" i="2"/>
  <c r="M18" i="2"/>
  <c r="L19" i="2"/>
  <c r="M19" i="2"/>
  <c r="L20" i="2"/>
  <c r="L21" i="2"/>
  <c r="M21" i="2"/>
  <c r="L22" i="2"/>
  <c r="M22" i="2"/>
  <c r="L23" i="2"/>
  <c r="M23" i="2"/>
  <c r="L24" i="2"/>
  <c r="M24" i="2"/>
  <c r="L25" i="2"/>
  <c r="M25" i="2"/>
  <c r="L26" i="2"/>
  <c r="M26" i="2"/>
  <c r="L27" i="2"/>
  <c r="M27" i="2"/>
  <c r="M6" i="2"/>
  <c r="L6" i="2"/>
  <c r="H11" i="1"/>
  <c r="G9" i="1"/>
  <c r="H9" i="1" s="1"/>
  <c r="G10" i="1"/>
  <c r="H10" i="1" s="1"/>
  <c r="G8" i="1"/>
  <c r="H8" i="1" s="1"/>
  <c r="L2" i="2" l="1"/>
  <c r="O2" i="2" s="1"/>
  <c r="M2" i="2"/>
  <c r="P2" i="2" s="1"/>
  <c r="N27" i="2"/>
  <c r="N26" i="2"/>
  <c r="N25" i="2"/>
  <c r="N24" i="2"/>
  <c r="N23" i="2"/>
  <c r="N22" i="2"/>
  <c r="N21" i="2"/>
  <c r="N20" i="2"/>
  <c r="N19" i="2"/>
  <c r="N18" i="2"/>
  <c r="N17" i="2"/>
  <c r="N16" i="2"/>
  <c r="N15" i="2"/>
  <c r="N14" i="2"/>
  <c r="N13" i="2"/>
  <c r="N12" i="2"/>
  <c r="N11" i="2"/>
  <c r="N10" i="2"/>
  <c r="N9" i="2"/>
  <c r="N8" i="2"/>
  <c r="N7" i="2"/>
  <c r="N6" i="2"/>
  <c r="M2" i="3"/>
  <c r="P2" i="3" s="1"/>
  <c r="L2" i="3"/>
  <c r="O2" i="3" s="1"/>
  <c r="N7" i="3"/>
  <c r="N8" i="3"/>
  <c r="N9" i="3"/>
  <c r="N10" i="3"/>
  <c r="N11" i="3"/>
  <c r="N12" i="3"/>
  <c r="N13" i="3"/>
  <c r="N14" i="3"/>
  <c r="N15" i="3"/>
  <c r="N16" i="3"/>
  <c r="N17" i="3"/>
  <c r="N18" i="3"/>
  <c r="N19" i="3"/>
  <c r="N20" i="3"/>
  <c r="N21" i="3"/>
  <c r="N22" i="3"/>
  <c r="N23" i="3"/>
  <c r="N24" i="3"/>
  <c r="N25" i="3"/>
  <c r="N26" i="3"/>
  <c r="N27" i="3"/>
  <c r="N6" i="3"/>
  <c r="N2" i="2" l="1"/>
  <c r="N2" i="3"/>
</calcChain>
</file>

<file path=xl/sharedStrings.xml><?xml version="1.0" encoding="utf-8"?>
<sst xmlns="http://schemas.openxmlformats.org/spreadsheetml/2006/main" count="967" uniqueCount="245">
  <si>
    <t>yr</t>
  </si>
  <si>
    <t>typ</t>
  </si>
  <si>
    <t>benes_19</t>
  </si>
  <si>
    <t>benes_18</t>
  </si>
  <si>
    <t>cost_18</t>
  </si>
  <si>
    <t>Lost Bene</t>
  </si>
  <si>
    <t>New Bene</t>
  </si>
  <si>
    <t>MPA Y2 19 Over 18</t>
  </si>
  <si>
    <t>hospid</t>
  </si>
  <si>
    <t>18 Benes</t>
  </si>
  <si>
    <t>Same Store Retention Rate</t>
  </si>
  <si>
    <t>18 Cost per Capita</t>
  </si>
  <si>
    <t>benes_17</t>
  </si>
  <si>
    <t>cost_17</t>
  </si>
  <si>
    <t>system</t>
  </si>
  <si>
    <t>ADVENTIST HEALTHCARE</t>
  </si>
  <si>
    <t>Different System</t>
  </si>
  <si>
    <t>Same System</t>
  </si>
  <si>
    <t>Anne Arundel</t>
  </si>
  <si>
    <t>Atlantic General</t>
  </si>
  <si>
    <t>Bon Secours</t>
  </si>
  <si>
    <t>Calvert</t>
  </si>
  <si>
    <t>Doctors</t>
  </si>
  <si>
    <t>Frederick</t>
  </si>
  <si>
    <t>Ft. Washington</t>
  </si>
  <si>
    <t>GBMC</t>
  </si>
  <si>
    <t>Garrett</t>
  </si>
  <si>
    <t>HOLY CROSS HEALTH</t>
  </si>
  <si>
    <t>JOHNS HOPKINS HEALTH SYSTEM</t>
  </si>
  <si>
    <t>LIFEBRIDGE</t>
  </si>
  <si>
    <t>MEDSTAR</t>
  </si>
  <si>
    <t>McCready</t>
  </si>
  <si>
    <t>Mercy</t>
  </si>
  <si>
    <t>Meritus</t>
  </si>
  <si>
    <t>Peninsula</t>
  </si>
  <si>
    <t>St. Agnes</t>
  </si>
  <si>
    <t>UMMS</t>
  </si>
  <si>
    <t>Union of Cecil</t>
  </si>
  <si>
    <t>WESTERN MARYLAND HEALTH SYSTEM</t>
  </si>
  <si>
    <t>MPA Y1 18 Over 17</t>
  </si>
  <si>
    <t>System Level</t>
  </si>
  <si>
    <t>System Level Current Algorithm</t>
  </si>
  <si>
    <t>Hospital Level Current Algorithm</t>
  </si>
  <si>
    <t>Retention Rate</t>
  </si>
  <si>
    <t>Same Hospital</t>
  </si>
  <si>
    <t>Different Hospital</t>
  </si>
  <si>
    <t>MPA Churn Analysis</t>
  </si>
  <si>
    <t xml:space="preserve">MPAY2 19 Over 18 System </t>
  </si>
  <si>
    <t>MPAY2 19 Over 19 Hospital</t>
  </si>
  <si>
    <t xml:space="preserve">MPAY1 19 Over 18 System </t>
  </si>
  <si>
    <t>benes 18</t>
  </si>
  <si>
    <t>cost 18</t>
  </si>
  <si>
    <t>benes 18 avg</t>
  </si>
  <si>
    <t>cost 18 per capita</t>
  </si>
  <si>
    <t>benes 17</t>
  </si>
  <si>
    <t>cost 17</t>
  </si>
  <si>
    <t>cost 19</t>
  </si>
  <si>
    <t>HOSPID</t>
  </si>
  <si>
    <t>CASEMIX_ID</t>
  </si>
  <si>
    <t>FINHOSPID</t>
  </si>
  <si>
    <t>STPAULID</t>
  </si>
  <si>
    <t>HOSPITAL_TYPE</t>
  </si>
  <si>
    <t>PAYMENT_TYPE</t>
  </si>
  <si>
    <t>LOCATION</t>
  </si>
  <si>
    <t>TEACHING</t>
  </si>
  <si>
    <t>SYSTEM</t>
  </si>
  <si>
    <t>FORMALNAME</t>
  </si>
  <si>
    <t>HOSPITALNAME</t>
  </si>
  <si>
    <t/>
  </si>
  <si>
    <t>ACUTE</t>
  </si>
  <si>
    <t>GBR</t>
  </si>
  <si>
    <t>STATEWIDE</t>
  </si>
  <si>
    <t>z</t>
  </si>
  <si>
    <t>TPR</t>
  </si>
  <si>
    <t>Washington</t>
  </si>
  <si>
    <t>No</t>
  </si>
  <si>
    <t>MERITUS MEDICAL CENTER</t>
  </si>
  <si>
    <t>Baltimore</t>
  </si>
  <si>
    <t>Yes</t>
  </si>
  <si>
    <t>UNIVERSITY OF MARYLAND MEDICAL CENTER</t>
  </si>
  <si>
    <t>UMMC</t>
  </si>
  <si>
    <t>Prince Georges</t>
  </si>
  <si>
    <t xml:space="preserve">UM-PRINCE GEORGE’S HOSPITAL CENTER (UM PGHC) </t>
  </si>
  <si>
    <t>UM-PGHC</t>
  </si>
  <si>
    <t>Montgomery</t>
  </si>
  <si>
    <t>HOLY CROSS HOSPITAL</t>
  </si>
  <si>
    <t>Holy Cross</t>
  </si>
  <si>
    <t>FREDERICK MEMORIAL HOSPITAL</t>
  </si>
  <si>
    <t>Harford</t>
  </si>
  <si>
    <t>UM-HARFORD MEMORIAL HOSPITAL</t>
  </si>
  <si>
    <t>UM-Harford</t>
  </si>
  <si>
    <t>Baltimore Co.</t>
  </si>
  <si>
    <t>OLD ST. JOSEPH MEDICAL CENTER</t>
  </si>
  <si>
    <t>St. Joe</t>
  </si>
  <si>
    <t>MERCY MEDICAL CENTER</t>
  </si>
  <si>
    <t>JOHNS HOPKINS HOSPITAL</t>
  </si>
  <si>
    <t>Johns Hopkins</t>
  </si>
  <si>
    <t>Dorchester</t>
  </si>
  <si>
    <t>UM-SHORE REGIONAL HEALTH AT DORCHESTER</t>
  </si>
  <si>
    <t>UM-Dorchester</t>
  </si>
  <si>
    <t>ST. AGNES HOSPITAL</t>
  </si>
  <si>
    <t>SINAI HOSPITAL</t>
  </si>
  <si>
    <t>Sinai</t>
  </si>
  <si>
    <t>BON SECOURS HOSPITAL</t>
  </si>
  <si>
    <t>MEDSTAR FRANKLIN SQUARE</t>
  </si>
  <si>
    <t>MedStar Fr Square</t>
  </si>
  <si>
    <t>WASHINGTON ADVENTIST HOSPITAL</t>
  </si>
  <si>
    <t>Washington Adventist</t>
  </si>
  <si>
    <t>GARRETT COUNTY MEMORIAL HOSPITAL</t>
  </si>
  <si>
    <t>MEDSTAR MONTGOMERY MEDICAL CENTER</t>
  </si>
  <si>
    <t>MedStar Montgomery</t>
  </si>
  <si>
    <t>Wicomico</t>
  </si>
  <si>
    <t>PENINSULA REGIONAL MEDICAL CENTER</t>
  </si>
  <si>
    <t>SUBURBAN HOSPITAL</t>
  </si>
  <si>
    <t>Suburban</t>
  </si>
  <si>
    <t>ANNE ARUNDEL MEDICAL CENTER</t>
  </si>
  <si>
    <t>MEDSTAR UNION MEMORIAL HOSPITAL</t>
  </si>
  <si>
    <t>MedStar Union Mem</t>
  </si>
  <si>
    <t>Allegany</t>
  </si>
  <si>
    <t>OLD MEMORIAL OF CUMBERLAND</t>
  </si>
  <si>
    <t>WESTERN MARYLAND REGIONAL MEDICAL CENTER</t>
  </si>
  <si>
    <t>Western Maryland</t>
  </si>
  <si>
    <t>St. Marys</t>
  </si>
  <si>
    <t>MEDSTAR ST. MARYS HOSPITAL</t>
  </si>
  <si>
    <t>MedStar St. Marys</t>
  </si>
  <si>
    <t>JOHNS HOPKINS BAYVIEW MEDICAL CENTER</t>
  </si>
  <si>
    <t>JH Bayview</t>
  </si>
  <si>
    <t>Kent</t>
  </si>
  <si>
    <t>UM-SHORE REGIONAL HEALTH AT CHESTERTOWN</t>
  </si>
  <si>
    <t>UM-Chestertown</t>
  </si>
  <si>
    <t>Cecil</t>
  </si>
  <si>
    <t>UNION HOSPITAL OF CECIL COUNTY</t>
  </si>
  <si>
    <t>Carroll</t>
  </si>
  <si>
    <t>CARROLL HOSPITAL CENTER</t>
  </si>
  <si>
    <t>MEDSTAR HARBOR HOSPITAL CENTER</t>
  </si>
  <si>
    <t>MedStar Harbor</t>
  </si>
  <si>
    <t>Charles</t>
  </si>
  <si>
    <t>UM-CHARLES REGIONAL MEDICAL CENTER</t>
  </si>
  <si>
    <t>UM-Charles Regional</t>
  </si>
  <si>
    <t>Talbot</t>
  </si>
  <si>
    <t>UM-SHORE REGIONAL HEALTH AT EASTON</t>
  </si>
  <si>
    <t>UM-Easton</t>
  </si>
  <si>
    <t>UMMC MIDTOWN CAMPUS</t>
  </si>
  <si>
    <t>UMMC Midtown</t>
  </si>
  <si>
    <t>CALVERT HEALTH  MEDICAL CENTER</t>
  </si>
  <si>
    <t>NORTHWEST HOSPITAL CENTER</t>
  </si>
  <si>
    <t>Northwest</t>
  </si>
  <si>
    <t>UM-BALTIMORE WASHINGTON MEDICAL CENTER</t>
  </si>
  <si>
    <t>UM-BWMC</t>
  </si>
  <si>
    <t>GREATER BALTIMORE MEDICAL CENTER</t>
  </si>
  <si>
    <t>Somerset</t>
  </si>
  <si>
    <t>MCCREADY MEMORIAL HOSPITAL</t>
  </si>
  <si>
    <t>Howard</t>
  </si>
  <si>
    <t>HOWARD COUNTY GENERAL HOSPITAL</t>
  </si>
  <si>
    <t>Howard County</t>
  </si>
  <si>
    <t>UM-UPPER CHESAPEAKE MEDICAL CENTER</t>
  </si>
  <si>
    <t>UM-Upper Chesapeake</t>
  </si>
  <si>
    <t>DOCTORS COMMUNITY HOSPITAL</t>
  </si>
  <si>
    <t>(OLD) SOUTHERN MARYLAND HOSPITAL</t>
  </si>
  <si>
    <t>Southern Maryland</t>
  </si>
  <si>
    <t>UM-LAUREL REGIONAL HOSPITAL</t>
  </si>
  <si>
    <t>UM-Laurel Regional</t>
  </si>
  <si>
    <t>MEDSTAR GOOD SAMARITAN</t>
  </si>
  <si>
    <t>MedStar Good Sam</t>
  </si>
  <si>
    <t>SHADY GROVE ADVENTIST HOSPITAL</t>
  </si>
  <si>
    <t>Shady Grove</t>
  </si>
  <si>
    <t>UM-REHABILITATION &amp; ORTHOPAEDIC INSTITUTE</t>
  </si>
  <si>
    <t>UMROI</t>
  </si>
  <si>
    <t>FORT WASHINGTON MEDICAL CENTER</t>
  </si>
  <si>
    <t>Worcester</t>
  </si>
  <si>
    <t>ATLANTIC GENERAL HOSPITAL</t>
  </si>
  <si>
    <t>MEDSTAR SOUTHERN MARYLAND HOSPITAL CENTER</t>
  </si>
  <si>
    <t>MedStar Southern MD</t>
  </si>
  <si>
    <t>UM-ST. JOSEPH MEDICAL CENTER</t>
  </si>
  <si>
    <t>UM-St. Joe</t>
  </si>
  <si>
    <t>LEVINDALE</t>
  </si>
  <si>
    <t>Levindale</t>
  </si>
  <si>
    <t>OTH</t>
  </si>
  <si>
    <t>HOLY CROSS HOSPITAL-GERMANTOWN</t>
  </si>
  <si>
    <t>HC-Germantown</t>
  </si>
  <si>
    <t>SINAI HOSPITAL ONCOLOGY</t>
  </si>
  <si>
    <t>Sinai Oncology</t>
  </si>
  <si>
    <t>FS ER</t>
  </si>
  <si>
    <t>GERMANTOWN EMERGENCY CENTER</t>
  </si>
  <si>
    <t>Germantown ED</t>
  </si>
  <si>
    <t>Queen Annes</t>
  </si>
  <si>
    <t>UM-QUEEN ANNES FREESTANDING EMERGENCY CENTER</t>
  </si>
  <si>
    <t>UM-Queen Annes ED</t>
  </si>
  <si>
    <t>UM-BOWIE HEALTH CENTER</t>
  </si>
  <si>
    <t>UM-Bowie ED</t>
  </si>
  <si>
    <t>(OLD) JOHNS HOPKINS ONCOLOGY</t>
  </si>
  <si>
    <t>JH Oncology</t>
  </si>
  <si>
    <t>CHRONIC</t>
  </si>
  <si>
    <t>(OLD) LEVINDALE GERIATRIC CENTER</t>
  </si>
  <si>
    <t>Levindale Geriatric</t>
  </si>
  <si>
    <t>Other</t>
  </si>
  <si>
    <t>(OLD) UNIVERSITY SPECIALTY HOSPITAL</t>
  </si>
  <si>
    <t>University Specialty</t>
  </si>
  <si>
    <t>DIMENSIONS</t>
  </si>
  <si>
    <t>GLADYS SPELLMAN CARE UNIT AT LAUREL REGIONAL</t>
  </si>
  <si>
    <t>Gladys Spellman</t>
  </si>
  <si>
    <t>SPECIALTY</t>
  </si>
  <si>
    <t>HEALTHSOUTH</t>
  </si>
  <si>
    <t>HEALTHSOUTH CHESAPEAKE REHABILITATION HOSPITAL</t>
  </si>
  <si>
    <t>Chesapeake Rehab</t>
  </si>
  <si>
    <t>ADVENTIST REHAB OF MARYLAND</t>
  </si>
  <si>
    <t>Adv Rehab MD</t>
  </si>
  <si>
    <t>MT. WASHINGTON PEDIATRIC HOSPITAL</t>
  </si>
  <si>
    <t>Mt. Washington Peds</t>
  </si>
  <si>
    <t>PSYCHIATRIC</t>
  </si>
  <si>
    <t>Baltimore Co</t>
  </si>
  <si>
    <t>SHEPPARD &amp; ENOCH PRATT HOSPITAL</t>
  </si>
  <si>
    <t>Sheppard Pratt</t>
  </si>
  <si>
    <t>BROOK LANE</t>
  </si>
  <si>
    <t>Brook Lane</t>
  </si>
  <si>
    <t>ADVENTIST BEHAVIORAL HEALTH-ROCKVILLE</t>
  </si>
  <si>
    <t>Adventist BH-Rockville</t>
  </si>
  <si>
    <t>UM-SHOCK TRAUMA</t>
  </si>
  <si>
    <t>UM-Shock Trauma</t>
  </si>
  <si>
    <t>UM-CANCER CENTER</t>
  </si>
  <si>
    <t>UM-Cancer Center</t>
  </si>
  <si>
    <t>OTHER</t>
  </si>
  <si>
    <t>ADVENTIST BEHAVIORAL HEALTH-EASTERN SHORE</t>
  </si>
  <si>
    <t>Adventist BH - ES</t>
  </si>
  <si>
    <t>System</t>
  </si>
  <si>
    <t>Hosp</t>
  </si>
  <si>
    <t>Type</t>
  </si>
  <si>
    <t>MDPCP Actual Cost</t>
  </si>
  <si>
    <t>ACO-Like Cost</t>
  </si>
  <si>
    <t>Hosp-Own Cost</t>
  </si>
  <si>
    <t>Ref Link Cost</t>
  </si>
  <si>
    <t>Total</t>
  </si>
  <si>
    <t>Same Store Bene Retention</t>
  </si>
  <si>
    <t>Bene Retention</t>
  </si>
  <si>
    <t>benes 19 member months</t>
  </si>
  <si>
    <t>benes 18 member months</t>
  </si>
  <si>
    <t>MDPCP Actual Avg Benes</t>
  </si>
  <si>
    <t>ACO-Like Avg Benes</t>
  </si>
  <si>
    <t>Hosp-Own Avg Benes</t>
  </si>
  <si>
    <t>Ref Link Avg Benes</t>
  </si>
  <si>
    <t>ACO-Like Cost per Capita</t>
  </si>
  <si>
    <t>MDPCP Cost per Capita</t>
  </si>
  <si>
    <t>Ref Link Cost per Capita</t>
  </si>
  <si>
    <t>Hosp-Own Cost per Capita</t>
  </si>
  <si>
    <t>The beneficiary "churn" for the Year 2 Medicare Performance Adjustment (MPAY2) was measured from the Base Year of 2018 to the Performance Year of 2019 in terms of 2018 average beneficiaries.  All steps except Primary Service Area Plus (PSAP) are counted.  We measure retention at both the system and hospital level with beneficiaries bucketed into four categories: Same System/Hospital meaning the beneficiary attributed to the same system/hospital in both years; Different System/Hospital meaning the beneficiary was attributed to a different hospital in each year; New Benes were not in the Base Year; Lost Benes did not make it to the Performance Year;  Same Store Retention Rate is defined as Same Hospital/System divided by the sum of Same and Different Hospital/System and is well over 80% of benes.  Retention Rate is defined as Same Hospital/System divided by all beneficiaries.  The first tab, "high level" has numbers at the State Level.  The second tab, "high level step" has numbers at the State level and the attribution step.  The third and fourth tabs have numbers by System attribution and Hospital attribution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</si>
</sst>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
  </numFmts>
  <fonts count="7" x14ac:knownFonts="1">
    <font>
      <sz val="11"/>
      <color theme="1"/>
      <name val="Calibri"/>
      <family val="2"/>
      <scheme val="minor"/>
    </font>
    <font>
      <b/>
      <sz val="11"/>
      <color theme="1"/>
      <name val="Calibri"/>
      <family val="2"/>
      <scheme val="minor"/>
    </font>
    <font>
      <sz val="10"/>
      <color rgb="FF000000"/>
      <name val="Arial"/>
      <family val="2"/>
    </font>
    <font>
      <b/>
      <sz val="10"/>
      <color rgb="FF112277"/>
      <name val="Arial"/>
      <family val="2"/>
    </font>
    <font>
      <b/>
      <sz val="16"/>
      <color theme="1"/>
      <name val="Calibri"/>
      <family val="2"/>
      <scheme val="minor"/>
    </font>
    <font>
      <sz val="11"/>
      <name val="Calibri"/>
      <family val="2"/>
    </font>
    <font>
      <b/>
      <sz val="10"/>
      <name val="Arial"/>
      <family val="2"/>
    </font>
  </fonts>
  <fills count="4">
    <fill>
      <patternFill patternType="none"/>
    </fill>
    <fill>
      <patternFill patternType="gray125"/>
    </fill>
    <fill>
      <patternFill patternType="solid">
        <fgColor rgb="FFEDF2F9"/>
        <bgColor indexed="64"/>
      </patternFill>
    </fill>
    <fill>
      <patternFill patternType="solid">
        <fgColor rgb="FFFFFFFF"/>
        <bgColor indexed="64"/>
      </patternFill>
    </fill>
  </fills>
  <borders count="9">
    <border>
      <left/>
      <right/>
      <top/>
      <bottom/>
      <diagonal/>
    </border>
    <border>
      <left/>
      <right style="medium">
        <color rgb="FFC1C1C1"/>
      </right>
      <top/>
      <bottom style="medium">
        <color rgb="FFC1C1C1"/>
      </bottom>
      <diagonal/>
    </border>
    <border>
      <left style="medium">
        <color rgb="FFC1C1C1"/>
      </left>
      <right style="medium">
        <color rgb="FFB0B7BB"/>
      </right>
      <top style="medium">
        <color rgb="FFC1C1C1"/>
      </top>
      <bottom style="medium">
        <color rgb="FFB0B7BB"/>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s>
  <cellStyleXfs count="2">
    <xf numFmtId="0" fontId="0" fillId="0" borderId="0"/>
    <xf numFmtId="0" fontId="5" fillId="0" borderId="0"/>
  </cellStyleXfs>
  <cellXfs count="51">
    <xf numFmtId="0" fontId="0" fillId="0" borderId="0" xfId="0"/>
    <xf numFmtId="0" fontId="1" fillId="0" borderId="0" xfId="0" applyFont="1" applyAlignment="1">
      <alignment horizontal="right" wrapText="1"/>
    </xf>
    <xf numFmtId="0" fontId="1" fillId="0" borderId="0" xfId="0" applyFont="1" applyAlignment="1">
      <alignment horizontal="left" wrapText="1"/>
    </xf>
    <xf numFmtId="0" fontId="0" fillId="0" borderId="0" xfId="0" applyAlignment="1">
      <alignment horizontal="right" vertical="center"/>
    </xf>
    <xf numFmtId="0" fontId="0" fillId="0" borderId="0" xfId="0" applyAlignment="1">
      <alignment horizontal="left" vertical="center"/>
    </xf>
    <xf numFmtId="38" fontId="1" fillId="0" borderId="0" xfId="0" applyNumberFormat="1" applyFont="1" applyAlignment="1">
      <alignment horizontal="right" wrapText="1"/>
    </xf>
    <xf numFmtId="38" fontId="0" fillId="0" borderId="0" xfId="0" applyNumberFormat="1" applyAlignment="1">
      <alignment horizontal="right" vertical="center"/>
    </xf>
    <xf numFmtId="38" fontId="0" fillId="0" borderId="0" xfId="0" applyNumberFormat="1"/>
    <xf numFmtId="0" fontId="1" fillId="0" borderId="0" xfId="0" applyFont="1"/>
    <xf numFmtId="38" fontId="1" fillId="0" borderId="0" xfId="0" applyNumberFormat="1" applyFont="1"/>
    <xf numFmtId="164" fontId="0" fillId="0" borderId="0" xfId="0" applyNumberFormat="1"/>
    <xf numFmtId="0" fontId="1" fillId="0" borderId="0" xfId="0" applyFont="1" applyAlignment="1">
      <alignment wrapText="1"/>
    </xf>
    <xf numFmtId="38" fontId="1" fillId="0" borderId="0" xfId="0" applyNumberFormat="1" applyFont="1" applyAlignment="1">
      <alignment wrapText="1"/>
    </xf>
    <xf numFmtId="3" fontId="0" fillId="0" borderId="0" xfId="0" applyNumberFormat="1" applyAlignment="1">
      <alignment horizontal="right" vertical="center"/>
    </xf>
    <xf numFmtId="3" fontId="0" fillId="0" borderId="0" xfId="0" applyNumberFormat="1"/>
    <xf numFmtId="0" fontId="2" fillId="3" borderId="1" xfId="0" applyFont="1" applyFill="1" applyBorder="1" applyAlignment="1">
      <alignment horizontal="right" vertical="center"/>
    </xf>
    <xf numFmtId="0" fontId="2" fillId="3" borderId="1" xfId="0" applyFont="1" applyFill="1" applyBorder="1" applyAlignment="1">
      <alignment horizontal="left" vertical="center"/>
    </xf>
    <xf numFmtId="0" fontId="3" fillId="2" borderId="2" xfId="0" applyFont="1" applyFill="1" applyBorder="1" applyAlignment="1">
      <alignment horizontal="right" wrapText="1"/>
    </xf>
    <xf numFmtId="0" fontId="3" fillId="2" borderId="3" xfId="0" applyFont="1" applyFill="1" applyBorder="1" applyAlignment="1">
      <alignment horizontal="left" wrapText="1"/>
    </xf>
    <xf numFmtId="0" fontId="3" fillId="2" borderId="3" xfId="0" applyFont="1" applyFill="1" applyBorder="1" applyAlignment="1">
      <alignment horizontal="right" wrapText="1"/>
    </xf>
    <xf numFmtId="0" fontId="3" fillId="2" borderId="4" xfId="0" applyFont="1" applyFill="1" applyBorder="1" applyAlignment="1">
      <alignment horizontal="right" wrapText="1"/>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2" fillId="3" borderId="8" xfId="0" applyFont="1" applyFill="1" applyBorder="1" applyAlignment="1">
      <alignment horizontal="left" vertical="center"/>
    </xf>
    <xf numFmtId="0" fontId="2" fillId="3" borderId="8"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Alignment="1">
      <alignment horizontal="right" vertical="center"/>
    </xf>
    <xf numFmtId="0" fontId="4" fillId="0" borderId="0" xfId="0" applyFont="1"/>
    <xf numFmtId="38" fontId="4" fillId="0" borderId="0" xfId="0" applyNumberFormat="1" applyFont="1"/>
    <xf numFmtId="165" fontId="4" fillId="0" borderId="0" xfId="0" applyNumberFormat="1" applyFont="1"/>
    <xf numFmtId="165" fontId="1" fillId="0" borderId="0" xfId="0" applyNumberFormat="1" applyFont="1"/>
    <xf numFmtId="165" fontId="0" fillId="0" borderId="0" xfId="0" applyNumberFormat="1"/>
    <xf numFmtId="165" fontId="1" fillId="0" borderId="0" xfId="0" applyNumberFormat="1" applyFont="1" applyAlignment="1">
      <alignment horizontal="right" wrapText="1"/>
    </xf>
    <xf numFmtId="165" fontId="0" fillId="0" borderId="0" xfId="0" applyNumberFormat="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0" fillId="0" borderId="0" xfId="0" applyFont="1" applyAlignment="1">
      <alignment horizontal="center"/>
    </xf>
    <xf numFmtId="0" fontId="1" fillId="0" borderId="0" xfId="0" applyFont="1" applyAlignment="1">
      <alignment horizontal="center" wrapText="1"/>
    </xf>
    <xf numFmtId="164" fontId="0" fillId="0" borderId="0" xfId="0" applyNumberFormat="1" applyFont="1" applyAlignment="1">
      <alignment horizontal="center"/>
    </xf>
    <xf numFmtId="165" fontId="4" fillId="0" borderId="0" xfId="0" applyNumberFormat="1" applyFont="1" applyAlignment="1">
      <alignment horizontal="center"/>
    </xf>
    <xf numFmtId="165" fontId="1" fillId="0" borderId="0" xfId="0" applyNumberFormat="1" applyFont="1" applyAlignment="1">
      <alignment horizontal="center"/>
    </xf>
    <xf numFmtId="165" fontId="0" fillId="0" borderId="0" xfId="0" applyNumberFormat="1" applyAlignment="1">
      <alignment horizontal="center"/>
    </xf>
    <xf numFmtId="165" fontId="1" fillId="0" borderId="0" xfId="0" applyNumberFormat="1" applyFont="1" applyAlignment="1">
      <alignment horizontal="center" wrapText="1"/>
    </xf>
    <xf numFmtId="165" fontId="0" fillId="0" borderId="0" xfId="0" applyNumberFormat="1" applyAlignment="1">
      <alignment horizontal="center" vertical="center"/>
    </xf>
    <xf numFmtId="0" fontId="5" fillId="0" borderId="0" xfId="1"/>
    <xf numFmtId="6" fontId="0" fillId="0" borderId="0" xfId="0" applyNumberFormat="1"/>
    <xf numFmtId="0" fontId="6" fillId="0" borderId="0" xfId="0" applyFont="1" applyFill="1" applyAlignment="1">
      <alignment horizontal="left" wrapText="1"/>
    </xf>
    <xf numFmtId="0" fontId="6" fillId="0" borderId="0" xfId="0" applyFont="1" applyFill="1" applyAlignment="1">
      <alignment horizontal="center" wrapText="1"/>
    </xf>
    <xf numFmtId="6" fontId="1" fillId="0" borderId="0" xfId="0" applyNumberFormat="1" applyFont="1" applyAlignment="1">
      <alignment wrapText="1"/>
    </xf>
    <xf numFmtId="0" fontId="0" fillId="0" borderId="0" xfId="0" applyAlignment="1">
      <alignment vertical="top" wrapText="1"/>
    </xf>
  </cellXfs>
  <cellStyles count="2">
    <cellStyle name="Normal" xfId="0" builtinId="0"/>
    <cellStyle name="Normal 2" xfId="1" xr:uid="{425739B7-6915-4999-A068-02BE2C2127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0C46-CF0C-4BE4-AB4C-A9DDC5100028}">
  <dimension ref="A1:A4"/>
  <sheetViews>
    <sheetView tabSelected="1" workbookViewId="0">
      <selection activeCell="A6" sqref="A6"/>
    </sheetView>
  </sheetViews>
  <sheetFormatPr defaultRowHeight="15" x14ac:dyDescent="0.25"/>
  <cols>
    <col min="1" max="1" width="93.5703125" customWidth="1"/>
  </cols>
  <sheetData>
    <row r="1" spans="1:1" ht="21" x14ac:dyDescent="0.35">
      <c r="A1" s="28" t="s">
        <v>46</v>
      </c>
    </row>
    <row r="4" spans="1:1" ht="189.75" customHeight="1" x14ac:dyDescent="0.25">
      <c r="A4" s="50" t="s">
        <v>244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workbookViewId="0">
      <selection activeCell="E9" sqref="E9"/>
    </sheetView>
  </sheetViews>
  <sheetFormatPr defaultRowHeight="15" x14ac:dyDescent="0.25"/>
  <cols>
    <col min="2" max="2" width="22.42578125" customWidth="1"/>
    <col min="3" max="3" width="11.85546875" customWidth="1"/>
    <col min="4" max="4" width="12.140625" style="7" bestFit="1" customWidth="1"/>
    <col min="5" max="5" width="13.85546875" style="32" bestFit="1" customWidth="1"/>
    <col min="6" max="6" width="13.85546875" style="7" bestFit="1" customWidth="1"/>
    <col min="7" max="7" width="13.85546875" style="32" bestFit="1" customWidth="1"/>
    <col min="8" max="8" width="13.5703125" style="7" customWidth="1"/>
    <col min="9" max="9" width="10" style="42" customWidth="1"/>
    <col min="10" max="11" width="10.85546875" style="37" customWidth="1"/>
  </cols>
  <sheetData>
    <row r="1" spans="1:11" s="28" customFormat="1" ht="21" x14ac:dyDescent="0.35">
      <c r="A1" s="28" t="s">
        <v>46</v>
      </c>
      <c r="D1" s="29"/>
      <c r="E1" s="30"/>
      <c r="F1" s="29"/>
      <c r="G1" s="30"/>
      <c r="H1" s="29"/>
      <c r="I1" s="40"/>
      <c r="J1" s="35"/>
      <c r="K1" s="35"/>
    </row>
    <row r="4" spans="1:11" s="8" customFormat="1" x14ac:dyDescent="0.25">
      <c r="A4" s="8" t="s">
        <v>7</v>
      </c>
      <c r="D4" s="9"/>
      <c r="E4" s="31"/>
      <c r="F4" s="9"/>
      <c r="G4" s="31"/>
      <c r="H4" s="9"/>
      <c r="I4" s="41"/>
      <c r="J4" s="36"/>
      <c r="K4" s="36"/>
    </row>
    <row r="5" spans="1:11" s="8" customFormat="1" x14ac:dyDescent="0.25">
      <c r="D5" s="9"/>
      <c r="E5" s="31"/>
      <c r="F5" s="9"/>
      <c r="G5" s="31"/>
      <c r="H5" s="9"/>
      <c r="I5" s="41"/>
      <c r="J5" s="36"/>
      <c r="K5" s="36"/>
    </row>
    <row r="6" spans="1:11" x14ac:dyDescent="0.25">
      <c r="B6" s="8" t="s">
        <v>41</v>
      </c>
    </row>
    <row r="7" spans="1:11" ht="60" x14ac:dyDescent="0.25">
      <c r="B7" s="2" t="s">
        <v>1</v>
      </c>
      <c r="C7" s="1" t="s">
        <v>234</v>
      </c>
      <c r="D7" s="33" t="s">
        <v>56</v>
      </c>
      <c r="E7" s="1" t="s">
        <v>235</v>
      </c>
      <c r="F7" s="33" t="s">
        <v>51</v>
      </c>
      <c r="G7" s="5" t="s">
        <v>52</v>
      </c>
      <c r="H7" s="43" t="s">
        <v>53</v>
      </c>
      <c r="I7" s="38" t="s">
        <v>10</v>
      </c>
      <c r="J7" s="38" t="s">
        <v>43</v>
      </c>
      <c r="K7"/>
    </row>
    <row r="8" spans="1:11" x14ac:dyDescent="0.25">
      <c r="B8" s="4" t="s">
        <v>16</v>
      </c>
      <c r="C8" s="6">
        <f>SUMIFS('MPAY2 19 Over 18 System'!$D:$D,'MPAY2 19 Over 18 System'!$C:$C,$B8)</f>
        <v>118895</v>
      </c>
      <c r="D8" s="34">
        <f>SUMIFS('MPAY2 19 Over 18 System'!$E:$E,'MPAY2 19 Over 18 System'!$C:$C,$B8)</f>
        <v>161120427.13</v>
      </c>
      <c r="E8" s="6">
        <f>SUMIFS('MPAY2 19 Over 18 System'!$F:$F,'MPAY2 19 Over 18 System'!$C:$C,$B8)</f>
        <v>715082</v>
      </c>
      <c r="F8" s="34">
        <f>SUMIFS('MPAY2 19 Over 18 System'!$G:$G,'MPAY2 19 Over 18 System'!$C:$C,$B8)</f>
        <v>1152576382.5</v>
      </c>
      <c r="G8" s="6">
        <f>IF(ISERROR(E8/12),"",E8/12)</f>
        <v>59590.166666666664</v>
      </c>
      <c r="H8" s="44">
        <f>IF(ISERROR(F8/G8),"",F8/G8)</f>
        <v>19341.721075345205</v>
      </c>
      <c r="I8" s="37"/>
      <c r="K8"/>
    </row>
    <row r="9" spans="1:11" x14ac:dyDescent="0.25">
      <c r="B9" s="4" t="s">
        <v>5</v>
      </c>
      <c r="C9" s="6">
        <f>SUMIFS('MPAY2 19 Over 18 System'!$D:$D,'MPAY2 19 Over 18 System'!$C:$C,$B9)</f>
        <v>0</v>
      </c>
      <c r="D9" s="34">
        <f>SUMIFS('MPAY2 19 Over 18 System'!$E:$E,'MPAY2 19 Over 18 System'!$C:$C,$B9)</f>
        <v>0</v>
      </c>
      <c r="E9" s="6">
        <f>SUMIFS('MPAY2 19 Over 18 System'!$F:$F,'MPAY2 19 Over 18 System'!$C:$C,$B9)</f>
        <v>516080</v>
      </c>
      <c r="F9" s="34">
        <f>SUMIFS('MPAY2 19 Over 18 System'!$G:$G,'MPAY2 19 Over 18 System'!$C:$C,$B9)</f>
        <v>1291820789.8699999</v>
      </c>
      <c r="G9" s="6">
        <f t="shared" ref="G9:G10" si="0">IF(ISERROR(E9/12),"",E9/12)</f>
        <v>43006.666666666664</v>
      </c>
      <c r="H9" s="44">
        <f t="shared" ref="H9:H10" si="1">IF(ISERROR(F9/G9),"",F9/G9)</f>
        <v>30037.686944737248</v>
      </c>
      <c r="I9" s="37"/>
      <c r="K9"/>
    </row>
    <row r="10" spans="1:11" x14ac:dyDescent="0.25">
      <c r="B10" s="4" t="s">
        <v>17</v>
      </c>
      <c r="C10" s="6">
        <f>SUMIFS('MPAY2 19 Over 18 System'!$D:$D,'MPAY2 19 Over 18 System'!$C:$C,$B10)</f>
        <v>919607</v>
      </c>
      <c r="D10" s="34">
        <f>SUMIFS('MPAY2 19 Over 18 System'!$E:$E,'MPAY2 19 Over 18 System'!$C:$C,$B10)</f>
        <v>861823583.2299999</v>
      </c>
      <c r="E10" s="6">
        <f>SUMIFS('MPAY2 19 Over 18 System'!$F:$F,'MPAY2 19 Over 18 System'!$C:$C,$B10)</f>
        <v>5524009</v>
      </c>
      <c r="F10" s="34">
        <f>SUMIFS('MPAY2 19 Over 18 System'!$G:$G,'MPAY2 19 Over 18 System'!$C:$C,$B10)</f>
        <v>4915665901.0100002</v>
      </c>
      <c r="G10" s="6">
        <f t="shared" si="0"/>
        <v>460334.08333333331</v>
      </c>
      <c r="H10" s="44">
        <f t="shared" si="1"/>
        <v>10678.474783824575</v>
      </c>
      <c r="I10" s="39">
        <f>E10/(E10+E8)</f>
        <v>0.88538682958783577</v>
      </c>
      <c r="J10" s="39">
        <f>E10/(SUM(E8:E11))</f>
        <v>0.81774525026827594</v>
      </c>
      <c r="K10"/>
    </row>
    <row r="11" spans="1:11" x14ac:dyDescent="0.25">
      <c r="B11" s="4" t="s">
        <v>6</v>
      </c>
      <c r="C11" s="6">
        <f>SUMIFS('MPAY2 19 Over 18 System'!$D:$D,'MPAY2 19 Over 18 System'!$C:$C,$B11)</f>
        <v>148433</v>
      </c>
      <c r="D11" s="34">
        <f>SUMIFS('MPAY2 19 Over 18 System'!$E:$E,'MPAY2 19 Over 18 System'!$C:$C,$B11)</f>
        <v>125632303.59999999</v>
      </c>
      <c r="E11" s="6">
        <f>SUMIFS('MPAY2 19 Over 18 System'!$F:$F,'MPAY2 19 Over 18 System'!$C:$C,$B11)</f>
        <v>0</v>
      </c>
      <c r="F11" s="34">
        <f>SUMIFS('MPAY2 19 Over 18 System'!$G:$G,'MPAY2 19 Over 18 System'!$C:$C,$B11)</f>
        <v>0</v>
      </c>
      <c r="G11" s="6">
        <f>C11/2</f>
        <v>74216.5</v>
      </c>
      <c r="H11" s="44">
        <f>12*D11/C11</f>
        <v>10156.687820093914</v>
      </c>
      <c r="I11" s="37"/>
      <c r="K11"/>
    </row>
    <row r="13" spans="1:11" x14ac:dyDescent="0.25">
      <c r="B13" s="8" t="s">
        <v>42</v>
      </c>
    </row>
    <row r="14" spans="1:11" ht="60" x14ac:dyDescent="0.25">
      <c r="B14" s="2" t="s">
        <v>1</v>
      </c>
      <c r="C14" s="1" t="s">
        <v>234</v>
      </c>
      <c r="D14" s="33" t="s">
        <v>56</v>
      </c>
      <c r="E14" s="1" t="s">
        <v>235</v>
      </c>
      <c r="F14" s="33" t="s">
        <v>51</v>
      </c>
      <c r="G14" s="5" t="s">
        <v>52</v>
      </c>
      <c r="H14" s="43" t="s">
        <v>53</v>
      </c>
      <c r="I14" s="38" t="s">
        <v>10</v>
      </c>
      <c r="J14" s="38" t="s">
        <v>43</v>
      </c>
      <c r="K14"/>
    </row>
    <row r="15" spans="1:11" x14ac:dyDescent="0.25">
      <c r="B15" s="4" t="s">
        <v>45</v>
      </c>
      <c r="C15" s="6">
        <f>SUMIFS('MPAY2 19 Over 18 Hospital'!D:D,'MPAY2 19 Over 18 Hospital'!$C:$C,$B15)</f>
        <v>144146</v>
      </c>
      <c r="D15" s="34">
        <f>SUMIFS('MPAY2 19 Over 18 Hospital'!E:E,'MPAY2 19 Over 18 Hospital'!$C:$C,$B15)</f>
        <v>203134887.19000003</v>
      </c>
      <c r="E15" s="6">
        <f>SUMIFS('MPAY2 19 Over 18 Hospital'!F:F,'MPAY2 19 Over 18 Hospital'!$C:$C,$B15)</f>
        <v>866890</v>
      </c>
      <c r="F15" s="34">
        <f>SUMIFS('MPAY2 19 Over 18 Hospital'!G:G,'MPAY2 19 Over 18 Hospital'!$C:$C,$B15)</f>
        <v>1430948327.0099995</v>
      </c>
      <c r="G15" s="6">
        <f>IF(ISERROR(E15/12),"",E15/12)</f>
        <v>72240.833333333328</v>
      </c>
      <c r="H15" s="44">
        <f>IF(ISERROR(F15/G15),"",F15/G15)</f>
        <v>19808.026305667379</v>
      </c>
      <c r="I15" s="37"/>
      <c r="K15"/>
    </row>
    <row r="16" spans="1:11" x14ac:dyDescent="0.25">
      <c r="B16" s="4" t="s">
        <v>5</v>
      </c>
      <c r="C16" s="6">
        <f>SUMIFS('MPAY2 19 Over 18 Hospital'!D:D,'MPAY2 19 Over 18 Hospital'!$C:$C,$B16)</f>
        <v>0</v>
      </c>
      <c r="D16" s="34">
        <f>SUMIFS('MPAY2 19 Over 18 Hospital'!E:E,'MPAY2 19 Over 18 Hospital'!$C:$C,$B16)</f>
        <v>0</v>
      </c>
      <c r="E16" s="6">
        <f>SUMIFS('MPAY2 19 Over 18 Hospital'!F:F,'MPAY2 19 Over 18 Hospital'!$C:$C,$B16)</f>
        <v>516080</v>
      </c>
      <c r="F16" s="34">
        <f>SUMIFS('MPAY2 19 Over 18 Hospital'!G:G,'MPAY2 19 Over 18 Hospital'!$C:$C,$B16)</f>
        <v>1291820789.8699999</v>
      </c>
      <c r="G16" s="6">
        <f t="shared" ref="G16:G17" si="2">IF(ISERROR(E16/12),"",E16/12)</f>
        <v>43006.666666666664</v>
      </c>
      <c r="H16" s="44">
        <f t="shared" ref="H16:H17" si="3">IF(ISERROR(F16/G16),"",F16/G16)</f>
        <v>30037.686944737248</v>
      </c>
      <c r="I16" s="37"/>
      <c r="K16"/>
    </row>
    <row r="17" spans="1:11" x14ac:dyDescent="0.25">
      <c r="B17" s="4" t="s">
        <v>44</v>
      </c>
      <c r="C17" s="6">
        <f>SUMIFS('MPAY2 19 Over 18 Hospital'!D:D,'MPAY2 19 Over 18 Hospital'!$C:$C,$B17)</f>
        <v>894354</v>
      </c>
      <c r="D17" s="34">
        <f>SUMIFS('MPAY2 19 Over 18 Hospital'!E:E,'MPAY2 19 Over 18 Hospital'!$C:$C,$B17)</f>
        <v>819809123.16999984</v>
      </c>
      <c r="E17" s="6">
        <f>SUMIFS('MPAY2 19 Over 18 Hospital'!F:F,'MPAY2 19 Over 18 Hospital'!$C:$C,$B17)</f>
        <v>5372201</v>
      </c>
      <c r="F17" s="34">
        <f>SUMIFS('MPAY2 19 Over 18 Hospital'!G:G,'MPAY2 19 Over 18 Hospital'!$C:$C,$B17)</f>
        <v>4637293956.499999</v>
      </c>
      <c r="G17" s="6">
        <f t="shared" si="2"/>
        <v>447683.41666666669</v>
      </c>
      <c r="H17" s="44">
        <f t="shared" si="3"/>
        <v>10358.422456270713</v>
      </c>
      <c r="I17" s="39">
        <f>E17/(E17+E15)</f>
        <v>0.86105507997879815</v>
      </c>
      <c r="J17" s="39">
        <f>E17/(SUM(E15:E18))</f>
        <v>0.7952723920682393</v>
      </c>
      <c r="K17"/>
    </row>
    <row r="18" spans="1:11" x14ac:dyDescent="0.25">
      <c r="B18" s="4" t="s">
        <v>6</v>
      </c>
      <c r="C18" s="6">
        <f>SUMIFS('MPAY2 19 Over 18 Hospital'!D:D,'MPAY2 19 Over 18 Hospital'!$C:$C,$B18)</f>
        <v>148433</v>
      </c>
      <c r="D18" s="34">
        <f>SUMIFS('MPAY2 19 Over 18 Hospital'!E:E,'MPAY2 19 Over 18 Hospital'!$C:$C,$B18)</f>
        <v>125632303.59999999</v>
      </c>
      <c r="E18" s="6">
        <f>SUMIFS('MPAY2 19 Over 18 Hospital'!F:F,'MPAY2 19 Over 18 Hospital'!$C:$C,$B18)</f>
        <v>0</v>
      </c>
      <c r="F18" s="34">
        <f>SUMIFS('MPAY2 19 Over 18 Hospital'!G:G,'MPAY2 19 Over 18 Hospital'!$C:$C,$B18)</f>
        <v>0</v>
      </c>
      <c r="G18" s="6">
        <f>C18/2</f>
        <v>74216.5</v>
      </c>
      <c r="H18" s="44">
        <f>12*D18/C18</f>
        <v>10156.687820093914</v>
      </c>
      <c r="I18" s="37"/>
      <c r="K18"/>
    </row>
    <row r="22" spans="1:11" hidden="1" x14ac:dyDescent="0.25">
      <c r="A22" s="8" t="s">
        <v>39</v>
      </c>
    </row>
    <row r="23" spans="1:11" hidden="1" x14ac:dyDescent="0.25">
      <c r="B23" s="8"/>
    </row>
    <row r="24" spans="1:11" hidden="1" x14ac:dyDescent="0.25">
      <c r="B24" s="8" t="s">
        <v>40</v>
      </c>
    </row>
    <row r="25" spans="1:11" ht="60" hidden="1" x14ac:dyDescent="0.25">
      <c r="B25" s="1" t="s">
        <v>0</v>
      </c>
      <c r="C25" s="2" t="s">
        <v>1</v>
      </c>
      <c r="D25" s="1" t="s">
        <v>50</v>
      </c>
      <c r="E25" s="33" t="s">
        <v>51</v>
      </c>
      <c r="F25" s="1" t="s">
        <v>54</v>
      </c>
      <c r="G25" s="33" t="s">
        <v>55</v>
      </c>
      <c r="H25" s="5" t="s">
        <v>52</v>
      </c>
      <c r="I25" s="43" t="s">
        <v>53</v>
      </c>
      <c r="J25" s="38" t="s">
        <v>10</v>
      </c>
      <c r="K25" s="38" t="s">
        <v>43</v>
      </c>
    </row>
    <row r="26" spans="1:11" hidden="1" x14ac:dyDescent="0.25">
      <c r="B26" s="3">
        <v>2017</v>
      </c>
      <c r="C26" s="4" t="s">
        <v>16</v>
      </c>
      <c r="D26" s="6">
        <f>SUMIFS('MPAY1 18 Over 17 System'!D:D,'MPAY1 18 Over 17 System'!$C:$C,$C26)</f>
        <v>644081</v>
      </c>
      <c r="E26" s="34">
        <f>SUMIFS('MPAY1 18 Over 17 System'!E:E,'MPAY1 18 Over 17 System'!$C:$C,$C26)</f>
        <v>921329902.62999988</v>
      </c>
      <c r="F26" s="6">
        <f>SUMIFS('MPAY1 18 Over 17 System'!F:F,'MPAY1 18 Over 17 System'!$C:$C,$C26)</f>
        <v>671184</v>
      </c>
      <c r="G26" s="34">
        <f>SUMIFS('MPAY1 18 Over 17 System'!G:G,'MPAY1 18 Over 17 System'!$C:$C,$C26)</f>
        <v>949111500.21000004</v>
      </c>
      <c r="H26" s="6">
        <f>IF(ISERROR(D26/12),"",D26/12)</f>
        <v>53673.416666666664</v>
      </c>
      <c r="I26" s="44">
        <f>IF(ISERROR(E26/H26),"",E26/H26)</f>
        <v>17165.47892510414</v>
      </c>
    </row>
    <row r="27" spans="1:11" hidden="1" x14ac:dyDescent="0.25">
      <c r="B27" s="3">
        <v>2017</v>
      </c>
      <c r="C27" s="4" t="s">
        <v>5</v>
      </c>
      <c r="D27" s="6">
        <f>SUMIFS('MPAY1 18 Over 17 System'!D:D,'MPAY1 18 Over 17 System'!$C:$C,$C27)</f>
        <v>0</v>
      </c>
      <c r="E27" s="34">
        <f>SUMIFS('MPAY1 18 Over 17 System'!E:E,'MPAY1 18 Over 17 System'!$C:$C,$C27)</f>
        <v>0</v>
      </c>
      <c r="F27" s="6">
        <f>SUMIFS('MPAY1 18 Over 17 System'!F:F,'MPAY1 18 Over 17 System'!$C:$C,$C27)</f>
        <v>485778</v>
      </c>
      <c r="G27" s="34">
        <f>SUMIFS('MPAY1 18 Over 17 System'!G:G,'MPAY1 18 Over 17 System'!$C:$C,$C27)</f>
        <v>1366124711.25</v>
      </c>
      <c r="H27" s="6">
        <f>F27/12</f>
        <v>40481.5</v>
      </c>
      <c r="I27" s="44">
        <f>G27/H27</f>
        <v>33746.889597717476</v>
      </c>
    </row>
    <row r="28" spans="1:11" hidden="1" x14ac:dyDescent="0.25">
      <c r="B28" s="3">
        <v>2017</v>
      </c>
      <c r="C28" s="4" t="s">
        <v>17</v>
      </c>
      <c r="D28" s="6">
        <f>SUMIFS('MPAY1 18 Over 17 System'!D:D,'MPAY1 18 Over 17 System'!$C:$C,$C28)</f>
        <v>5475693</v>
      </c>
      <c r="E28" s="34">
        <f>SUMIFS('MPAY1 18 Over 17 System'!E:E,'MPAY1 18 Over 17 System'!$C:$C,$C28)</f>
        <v>6264436662.750001</v>
      </c>
      <c r="F28" s="6">
        <f>SUMIFS('MPAY1 18 Over 17 System'!F:F,'MPAY1 18 Over 17 System'!$C:$C,$C28)</f>
        <v>5648258</v>
      </c>
      <c r="G28" s="34">
        <f>SUMIFS('MPAY1 18 Over 17 System'!G:G,'MPAY1 18 Over 17 System'!$C:$C,$C28)</f>
        <v>5348964700.5300007</v>
      </c>
      <c r="H28" s="6">
        <f t="shared" ref="H28:H29" si="4">IF(ISERROR(D28/12),"",D28/12)</f>
        <v>456307.75</v>
      </c>
      <c r="I28" s="44">
        <f t="shared" ref="I28:I29" si="5">IF(ISERROR(E28/H28),"",E28/H28)</f>
        <v>13728.534443585499</v>
      </c>
      <c r="J28" s="39">
        <f>D28/(D28+D26)</f>
        <v>0.89475412000508514</v>
      </c>
      <c r="K28" s="39">
        <f>D28/(SUM(D26:D29))</f>
        <v>0.7883820014219316</v>
      </c>
    </row>
    <row r="29" spans="1:11" hidden="1" x14ac:dyDescent="0.25">
      <c r="B29" s="3">
        <v>2018</v>
      </c>
      <c r="C29" s="4" t="s">
        <v>6</v>
      </c>
      <c r="D29" s="6">
        <f>SUMIFS('MPAY1 18 Over 17 System'!D:D,'MPAY1 18 Over 17 System'!$C:$C,$C29)</f>
        <v>825708</v>
      </c>
      <c r="E29" s="34">
        <f>SUMIFS('MPAY1 18 Over 17 System'!E:E,'MPAY1 18 Over 17 System'!$C:$C,$C29)</f>
        <v>786012232.37</v>
      </c>
      <c r="F29" s="6">
        <f>SUMIFS('MPAY1 18 Over 17 System'!F:F,'MPAY1 18 Over 17 System'!$C:$C,$C29)</f>
        <v>0</v>
      </c>
      <c r="G29" s="34">
        <f>SUMIFS('MPAY1 18 Over 17 System'!G:G,'MPAY1 18 Over 17 System'!$C:$C,$C29)</f>
        <v>0</v>
      </c>
      <c r="H29" s="6">
        <f t="shared" si="4"/>
        <v>68809</v>
      </c>
      <c r="I29" s="44">
        <f t="shared" si="5"/>
        <v>11423.102099579997</v>
      </c>
    </row>
  </sheetData>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5836-64FF-4395-AA79-C98E366FFAC1}">
  <sheetPr>
    <pageSetUpPr fitToPage="1"/>
  </sheetPr>
  <dimension ref="A1:N17"/>
  <sheetViews>
    <sheetView workbookViewId="0">
      <selection activeCell="C10" activeCellId="7" sqref="L8 L10 I8 I10 F8 F10 C8 C10"/>
    </sheetView>
  </sheetViews>
  <sheetFormatPr defaultRowHeight="15" x14ac:dyDescent="0.25"/>
  <cols>
    <col min="2" max="2" width="29.7109375" bestFit="1" customWidth="1"/>
    <col min="3" max="3" width="11.28515625" customWidth="1"/>
    <col min="4" max="4" width="14.5703125" bestFit="1" customWidth="1"/>
    <col min="5" max="6" width="11.28515625" customWidth="1"/>
    <col min="7" max="7" width="14.5703125" bestFit="1" customWidth="1"/>
    <col min="8" max="9" width="11.28515625" customWidth="1"/>
    <col min="10" max="10" width="12.85546875" bestFit="1" customWidth="1"/>
    <col min="11" max="12" width="11.28515625" customWidth="1"/>
    <col min="13" max="13" width="14.5703125" bestFit="1" customWidth="1"/>
    <col min="14" max="14" width="11.28515625" customWidth="1"/>
  </cols>
  <sheetData>
    <row r="1" spans="1:14" ht="21" x14ac:dyDescent="0.35">
      <c r="A1" s="28" t="s">
        <v>46</v>
      </c>
      <c r="B1" s="28"/>
    </row>
    <row r="4" spans="1:14" x14ac:dyDescent="0.25">
      <c r="A4" s="8" t="s">
        <v>7</v>
      </c>
      <c r="B4" s="8"/>
    </row>
    <row r="5" spans="1:14" x14ac:dyDescent="0.25">
      <c r="A5" s="8"/>
      <c r="B5" s="8"/>
    </row>
    <row r="6" spans="1:14" x14ac:dyDescent="0.25">
      <c r="B6" s="8" t="s">
        <v>41</v>
      </c>
    </row>
    <row r="7" spans="1:14" ht="39" x14ac:dyDescent="0.25">
      <c r="B7" s="47" t="s">
        <v>226</v>
      </c>
      <c r="C7" s="48" t="s">
        <v>236</v>
      </c>
      <c r="D7" s="48" t="s">
        <v>227</v>
      </c>
      <c r="E7" s="48" t="s">
        <v>241</v>
      </c>
      <c r="F7" s="48" t="s">
        <v>237</v>
      </c>
      <c r="G7" s="48" t="s">
        <v>228</v>
      </c>
      <c r="H7" s="48" t="s">
        <v>240</v>
      </c>
      <c r="I7" s="48" t="s">
        <v>238</v>
      </c>
      <c r="J7" s="48" t="s">
        <v>229</v>
      </c>
      <c r="K7" s="48" t="s">
        <v>243</v>
      </c>
      <c r="L7" s="48" t="s">
        <v>239</v>
      </c>
      <c r="M7" s="48" t="s">
        <v>230</v>
      </c>
      <c r="N7" s="48" t="s">
        <v>242</v>
      </c>
    </row>
    <row r="8" spans="1:14" x14ac:dyDescent="0.25">
      <c r="B8" s="4" t="s">
        <v>16</v>
      </c>
      <c r="C8" s="14">
        <v>23</v>
      </c>
      <c r="D8" s="46">
        <v>136808.63</v>
      </c>
      <c r="E8" s="46">
        <v>5948.2013043478264</v>
      </c>
      <c r="F8" s="14">
        <v>26339</v>
      </c>
      <c r="G8" s="46">
        <v>536467578</v>
      </c>
      <c r="H8" s="46">
        <v>20367.80356125897</v>
      </c>
      <c r="I8" s="14">
        <v>12443</v>
      </c>
      <c r="J8" s="46">
        <v>264212486</v>
      </c>
      <c r="K8" s="46">
        <v>21233.825122558868</v>
      </c>
      <c r="L8" s="14">
        <v>20785</v>
      </c>
      <c r="M8" s="46">
        <v>351759510</v>
      </c>
      <c r="N8" s="46">
        <v>16923.719509261486</v>
      </c>
    </row>
    <row r="9" spans="1:14" x14ac:dyDescent="0.25">
      <c r="B9" s="4" t="s">
        <v>5</v>
      </c>
      <c r="C9" s="14">
        <v>5134.583333333333</v>
      </c>
      <c r="D9" s="46">
        <v>102265640.8</v>
      </c>
      <c r="E9" s="46">
        <v>19917.028152235656</v>
      </c>
      <c r="F9" s="14">
        <v>18620</v>
      </c>
      <c r="G9" s="46">
        <v>779900585</v>
      </c>
      <c r="H9" s="46">
        <v>41885.101235230934</v>
      </c>
      <c r="I9" s="14">
        <v>5439</v>
      </c>
      <c r="J9" s="46">
        <v>169865765</v>
      </c>
      <c r="K9" s="46">
        <v>31231.06545320831</v>
      </c>
      <c r="L9" s="14">
        <v>13813</v>
      </c>
      <c r="M9" s="46">
        <v>239788799</v>
      </c>
      <c r="N9" s="46">
        <v>17359.6466372258</v>
      </c>
    </row>
    <row r="10" spans="1:14" x14ac:dyDescent="0.25">
      <c r="B10" s="4" t="s">
        <v>17</v>
      </c>
      <c r="C10" s="14">
        <v>126075.41666666667</v>
      </c>
      <c r="D10" s="46">
        <v>1312403599.51</v>
      </c>
      <c r="E10" s="46">
        <v>10409.670927202964</v>
      </c>
      <c r="F10" s="14">
        <v>156339</v>
      </c>
      <c r="G10" s="46">
        <v>2343160676</v>
      </c>
      <c r="H10" s="46">
        <v>14987.69133741421</v>
      </c>
      <c r="I10" s="14">
        <v>44793</v>
      </c>
      <c r="J10" s="46">
        <v>417850663</v>
      </c>
      <c r="K10" s="46">
        <v>9328.4813028821463</v>
      </c>
      <c r="L10" s="14">
        <v>133127</v>
      </c>
      <c r="M10" s="46">
        <v>842250963</v>
      </c>
      <c r="N10" s="46">
        <v>6326.6727485784249</v>
      </c>
    </row>
    <row r="11" spans="1:14" x14ac:dyDescent="0.25">
      <c r="B11" s="4" t="s">
        <v>6</v>
      </c>
      <c r="C11" s="14">
        <v>11894.5</v>
      </c>
      <c r="D11" s="46">
        <v>16894824.809999999</v>
      </c>
      <c r="E11" s="46">
        <v>1420.3896599268569</v>
      </c>
      <c r="F11" s="14">
        <v>24500</v>
      </c>
      <c r="G11" s="46">
        <v>58887225</v>
      </c>
      <c r="H11" s="46">
        <v>2403.5602040816325</v>
      </c>
      <c r="I11" s="14">
        <v>9598</v>
      </c>
      <c r="J11" s="46">
        <v>18574858</v>
      </c>
      <c r="K11" s="46">
        <v>1935.2842258803917</v>
      </c>
      <c r="L11" s="14">
        <v>28225</v>
      </c>
      <c r="M11" s="46">
        <v>31275396</v>
      </c>
      <c r="N11" s="46">
        <v>1108.0742604074403</v>
      </c>
    </row>
    <row r="12" spans="1:14" x14ac:dyDescent="0.25">
      <c r="D12" s="46"/>
      <c r="E12" s="46"/>
      <c r="G12" s="46"/>
      <c r="H12" s="46"/>
      <c r="J12" s="46"/>
      <c r="K12" s="46"/>
      <c r="M12" s="46"/>
      <c r="N12" s="46"/>
    </row>
    <row r="13" spans="1:14" x14ac:dyDescent="0.25">
      <c r="B13" s="4" t="s">
        <v>231</v>
      </c>
      <c r="C13" s="14">
        <v>131233</v>
      </c>
      <c r="D13" s="46">
        <v>1414806048.9400001</v>
      </c>
      <c r="E13" s="46"/>
      <c r="F13" s="14">
        <v>201298</v>
      </c>
      <c r="G13" s="46">
        <v>3659528839</v>
      </c>
      <c r="H13" s="46"/>
      <c r="I13" s="14">
        <v>62675</v>
      </c>
      <c r="J13" s="46">
        <v>851928914</v>
      </c>
      <c r="K13" s="46"/>
      <c r="L13" s="14">
        <v>167725</v>
      </c>
      <c r="M13" s="46">
        <v>1433799272</v>
      </c>
      <c r="N13" s="46"/>
    </row>
    <row r="15" spans="1:14" x14ac:dyDescent="0.25">
      <c r="B15" s="4" t="s">
        <v>232</v>
      </c>
      <c r="C15" s="10">
        <v>0.99981760278512621</v>
      </c>
      <c r="D15" s="10">
        <v>0.99989576806233804</v>
      </c>
      <c r="E15" s="10"/>
      <c r="F15" s="10">
        <v>0.85581733980008534</v>
      </c>
      <c r="G15" s="10">
        <v>0.81370248841849291</v>
      </c>
      <c r="H15" s="10"/>
      <c r="I15" s="10">
        <v>0.78260185896987911</v>
      </c>
      <c r="J15" s="10">
        <v>0.61262753106164369</v>
      </c>
      <c r="K15" s="10"/>
      <c r="L15" s="10">
        <v>0.86495529913197156</v>
      </c>
      <c r="M15" s="10">
        <v>0.70539662929740488</v>
      </c>
    </row>
    <row r="17" spans="2:13" x14ac:dyDescent="0.25">
      <c r="B17" t="s">
        <v>233</v>
      </c>
      <c r="C17" s="10">
        <v>0.9606990365736261</v>
      </c>
      <c r="D17" s="10">
        <v>0.92762085693178797</v>
      </c>
      <c r="E17" s="10"/>
      <c r="F17" s="10">
        <v>0.77665451221572002</v>
      </c>
      <c r="G17" s="10">
        <v>0.6402902611474679</v>
      </c>
      <c r="H17" s="10"/>
      <c r="I17" s="10">
        <v>0.71468687674511366</v>
      </c>
      <c r="J17" s="10">
        <v>0.49047597297536966</v>
      </c>
      <c r="K17" s="10"/>
      <c r="L17" s="10">
        <v>0.79372186614994789</v>
      </c>
      <c r="M17" s="10">
        <v>0.58742599431310072</v>
      </c>
    </row>
  </sheetData>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96"/>
  <sheetViews>
    <sheetView topLeftCell="K1" workbookViewId="0">
      <selection activeCell="L2" sqref="L2:M2"/>
    </sheetView>
  </sheetViews>
  <sheetFormatPr defaultRowHeight="15" x14ac:dyDescent="0.25"/>
  <cols>
    <col min="1" max="3" width="0" hidden="1" customWidth="1"/>
    <col min="4" max="4" width="9.28515625" style="7" hidden="1" customWidth="1"/>
    <col min="5" max="5" width="10.85546875" style="7" hidden="1" customWidth="1"/>
    <col min="6" max="6" width="9.28515625" style="7" hidden="1" customWidth="1"/>
    <col min="7" max="7" width="13.5703125" style="7" hidden="1" customWidth="1"/>
    <col min="8" max="10" width="0" hidden="1" customWidth="1"/>
    <col min="11" max="11" width="35" bestFit="1" customWidth="1"/>
    <col min="12" max="14" width="15.5703125" customWidth="1"/>
    <col min="15" max="16" width="15.42578125" style="46" customWidth="1"/>
  </cols>
  <sheetData>
    <row r="1" spans="1:16" x14ac:dyDescent="0.25">
      <c r="K1" s="8" t="s">
        <v>47</v>
      </c>
    </row>
    <row r="2" spans="1:16" x14ac:dyDescent="0.25">
      <c r="L2" s="7">
        <f>SUM(L6:L56)</f>
        <v>460334.08333333326</v>
      </c>
      <c r="M2" s="7">
        <f>SUM(M6:M56)</f>
        <v>59584.166666666672</v>
      </c>
      <c r="N2" s="10">
        <f>(L2/(L2+M2))</f>
        <v>0.88539704719604151</v>
      </c>
      <c r="O2" s="46">
        <f>SUMPRODUCT(O6:O53,L6:L53)/L2</f>
        <v>10678.474783824577</v>
      </c>
      <c r="P2" s="46">
        <f>SUMPRODUCT(P6:P53,M6:M53)/M2</f>
        <v>19343.463759220147</v>
      </c>
    </row>
    <row r="3" spans="1:16" x14ac:dyDescent="0.25">
      <c r="D3" s="7">
        <f>MIN(D7:D51)</f>
        <v>12</v>
      </c>
      <c r="E3" s="7">
        <f t="shared" ref="E3" si="0">MIN(E7:E51)</f>
        <v>2363.75</v>
      </c>
      <c r="F3" s="7">
        <f>MIN(F6:F50)</f>
        <v>72</v>
      </c>
      <c r="G3" s="7">
        <f>MIN(G6:G50)</f>
        <v>12213.96</v>
      </c>
    </row>
    <row r="4" spans="1:16" s="11" customFormat="1" ht="30.75" thickBot="1" x14ac:dyDescent="0.3">
      <c r="D4" s="12"/>
      <c r="E4" s="12"/>
      <c r="F4" s="12"/>
      <c r="G4" s="12"/>
      <c r="L4" s="11" t="s">
        <v>9</v>
      </c>
      <c r="M4" s="11" t="s">
        <v>9</v>
      </c>
      <c r="O4" s="49" t="s">
        <v>11</v>
      </c>
      <c r="P4" s="49" t="s">
        <v>11</v>
      </c>
    </row>
    <row r="5" spans="1:16" s="11" customFormat="1" ht="30.75" thickBot="1" x14ac:dyDescent="0.3">
      <c r="A5" s="17" t="s">
        <v>0</v>
      </c>
      <c r="B5" s="18" t="s">
        <v>14</v>
      </c>
      <c r="C5" s="18" t="s">
        <v>1</v>
      </c>
      <c r="D5" s="19" t="s">
        <v>2</v>
      </c>
      <c r="E5" s="19" t="s">
        <v>2</v>
      </c>
      <c r="F5" s="19" t="s">
        <v>3</v>
      </c>
      <c r="G5" s="20" t="s">
        <v>4</v>
      </c>
      <c r="K5" s="11" t="s">
        <v>8</v>
      </c>
      <c r="L5" s="11" t="s">
        <v>17</v>
      </c>
      <c r="M5" s="11" t="s">
        <v>16</v>
      </c>
      <c r="N5" s="11" t="s">
        <v>10</v>
      </c>
      <c r="O5" s="49" t="s">
        <v>17</v>
      </c>
      <c r="P5" s="49" t="s">
        <v>16</v>
      </c>
    </row>
    <row r="6" spans="1:16" ht="15.75" thickBot="1" x14ac:dyDescent="0.3">
      <c r="A6" s="21">
        <v>2018</v>
      </c>
      <c r="B6" s="16"/>
      <c r="C6" s="16" t="s">
        <v>5</v>
      </c>
      <c r="D6" s="15">
        <v>0</v>
      </c>
      <c r="E6" s="15">
        <v>0</v>
      </c>
      <c r="F6" s="15">
        <v>516080</v>
      </c>
      <c r="G6" s="22">
        <v>1291820789.8699999</v>
      </c>
      <c r="K6" t="s">
        <v>15</v>
      </c>
      <c r="L6" s="7">
        <f>SUMIFS($F:$F,$B:$B,$K6,$C:$C,L$5)/12</f>
        <v>19755.166666666668</v>
      </c>
      <c r="M6" s="7">
        <f>SUMIFS($F:$F,$B:$B,$K6,$C:$C,M$5)/12</f>
        <v>1896.25</v>
      </c>
      <c r="N6" s="10">
        <f>(L6/(L6+M6))</f>
        <v>0.91241912576929152</v>
      </c>
      <c r="O6" s="46">
        <f>SUMIFS($G:$G,$B:$B,$K6,$C:$C,O$5)/(SUMIFS($F:$F,$B:$B,$K6,$C:$C,O$5)/12)</f>
        <v>7454.0679936894139</v>
      </c>
      <c r="P6" s="46">
        <f>SUMIFS($G:$G,$B:$B,$K6,$C:$C,P$5)/(SUMIFS($F:$F,$B:$B,$K6,$C:$C,P$5)/12)</f>
        <v>11883.861980224126</v>
      </c>
    </row>
    <row r="7" spans="1:16" ht="15.75" thickBot="1" x14ac:dyDescent="0.3">
      <c r="A7" s="21">
        <v>2018</v>
      </c>
      <c r="B7" s="16" t="s">
        <v>15</v>
      </c>
      <c r="C7" s="16" t="s">
        <v>16</v>
      </c>
      <c r="D7" s="15">
        <v>3787</v>
      </c>
      <c r="E7" s="15">
        <v>3895847.01</v>
      </c>
      <c r="F7" s="15">
        <v>22755</v>
      </c>
      <c r="G7" s="22">
        <v>22534773.280000001</v>
      </c>
      <c r="K7" t="s">
        <v>18</v>
      </c>
      <c r="L7" s="7">
        <f t="shared" ref="L7:M27" si="1">SUMIFS($F:$F,$B:$B,$K7,$C:$C,L$5)/12</f>
        <v>24703.583333333332</v>
      </c>
      <c r="M7" s="7">
        <f t="shared" si="1"/>
        <v>2774.9166666666665</v>
      </c>
      <c r="N7" s="10">
        <f t="shared" ref="N7:N27" si="2">(L7/(L7+M7))</f>
        <v>0.89901498747505626</v>
      </c>
      <c r="O7" s="46">
        <f t="shared" ref="O7:P27" si="3">SUMIFS($G:$G,$B:$B,$K7,$C:$C,O$5)/(SUMIFS($F:$F,$B:$B,$K7,$C:$C,O$5)/12)</f>
        <v>7481.5276863343042</v>
      </c>
      <c r="P7" s="46">
        <f t="shared" si="3"/>
        <v>12175.994798642601</v>
      </c>
    </row>
    <row r="8" spans="1:16" ht="15.75" thickBot="1" x14ac:dyDescent="0.3">
      <c r="A8" s="21">
        <v>2018</v>
      </c>
      <c r="B8" s="16" t="s">
        <v>15</v>
      </c>
      <c r="C8" s="16" t="s">
        <v>17</v>
      </c>
      <c r="D8" s="15">
        <v>39497</v>
      </c>
      <c r="E8" s="15">
        <v>26129870.41</v>
      </c>
      <c r="F8" s="15">
        <v>237062</v>
      </c>
      <c r="G8" s="22">
        <v>147256355.56</v>
      </c>
      <c r="K8" t="s">
        <v>19</v>
      </c>
      <c r="L8" s="7">
        <f t="shared" si="1"/>
        <v>4126.416666666667</v>
      </c>
      <c r="M8" s="7">
        <f t="shared" si="1"/>
        <v>562.16666666666663</v>
      </c>
      <c r="N8" s="10">
        <f t="shared" si="2"/>
        <v>0.88009882160567332</v>
      </c>
      <c r="O8" s="46">
        <f t="shared" si="3"/>
        <v>7363.4586360239919</v>
      </c>
      <c r="P8" s="46">
        <f t="shared" si="3"/>
        <v>10893.310335013342</v>
      </c>
    </row>
    <row r="9" spans="1:16" ht="15.75" thickBot="1" x14ac:dyDescent="0.3">
      <c r="A9" s="21">
        <v>2018</v>
      </c>
      <c r="B9" s="16" t="s">
        <v>18</v>
      </c>
      <c r="C9" s="16" t="s">
        <v>16</v>
      </c>
      <c r="D9" s="15">
        <v>5537</v>
      </c>
      <c r="E9" s="15">
        <v>5449824.9500000002</v>
      </c>
      <c r="F9" s="15">
        <v>33299</v>
      </c>
      <c r="G9" s="22">
        <v>33787370.899999999</v>
      </c>
      <c r="K9" t="s">
        <v>20</v>
      </c>
      <c r="L9" s="7">
        <f t="shared" si="1"/>
        <v>58.5</v>
      </c>
      <c r="M9" s="7">
        <f t="shared" si="1"/>
        <v>13</v>
      </c>
      <c r="N9" s="10">
        <f t="shared" si="2"/>
        <v>0.81818181818181823</v>
      </c>
      <c r="O9" s="46">
        <f t="shared" si="3"/>
        <v>8047.864786324787</v>
      </c>
      <c r="P9" s="46">
        <f t="shared" si="3"/>
        <v>4545.8507692307694</v>
      </c>
    </row>
    <row r="10" spans="1:16" ht="15.75" thickBot="1" x14ac:dyDescent="0.3">
      <c r="A10" s="21">
        <v>2018</v>
      </c>
      <c r="B10" s="16" t="s">
        <v>18</v>
      </c>
      <c r="C10" s="16" t="s">
        <v>17</v>
      </c>
      <c r="D10" s="15">
        <v>49347</v>
      </c>
      <c r="E10" s="15">
        <v>33592062</v>
      </c>
      <c r="F10" s="15">
        <v>296443</v>
      </c>
      <c r="G10" s="22">
        <v>184820542.66</v>
      </c>
      <c r="K10" t="s">
        <v>21</v>
      </c>
      <c r="L10" s="7">
        <f t="shared" si="1"/>
        <v>4940.916666666667</v>
      </c>
      <c r="M10" s="7">
        <f t="shared" si="1"/>
        <v>726.25</v>
      </c>
      <c r="N10" s="10">
        <f t="shared" si="2"/>
        <v>0.87184954268741</v>
      </c>
      <c r="O10" s="46">
        <f t="shared" si="3"/>
        <v>6116.7948963586377</v>
      </c>
      <c r="P10" s="46">
        <f t="shared" si="3"/>
        <v>10507.81843717728</v>
      </c>
    </row>
    <row r="11" spans="1:16" ht="15.75" thickBot="1" x14ac:dyDescent="0.3">
      <c r="A11" s="21">
        <v>2018</v>
      </c>
      <c r="B11" s="16" t="s">
        <v>19</v>
      </c>
      <c r="C11" s="16" t="s">
        <v>16</v>
      </c>
      <c r="D11" s="15">
        <v>1122</v>
      </c>
      <c r="E11" s="15">
        <v>1106482.76</v>
      </c>
      <c r="F11" s="15">
        <v>6746</v>
      </c>
      <c r="G11" s="22">
        <v>6123855.96</v>
      </c>
      <c r="K11" t="s">
        <v>22</v>
      </c>
      <c r="L11" s="7">
        <f t="shared" si="1"/>
        <v>10754.166666666666</v>
      </c>
      <c r="M11" s="7">
        <f t="shared" si="1"/>
        <v>1250.3333333333333</v>
      </c>
      <c r="N11" s="10">
        <f t="shared" si="2"/>
        <v>0.89584461382537095</v>
      </c>
      <c r="O11" s="46">
        <f t="shared" si="3"/>
        <v>7963.1931096474245</v>
      </c>
      <c r="P11" s="46">
        <f t="shared" si="3"/>
        <v>11035.312833910959</v>
      </c>
    </row>
    <row r="12" spans="1:16" ht="15.75" thickBot="1" x14ac:dyDescent="0.3">
      <c r="A12" s="21">
        <v>2018</v>
      </c>
      <c r="B12" s="16" t="s">
        <v>19</v>
      </c>
      <c r="C12" s="16" t="s">
        <v>17</v>
      </c>
      <c r="D12" s="15">
        <v>8245</v>
      </c>
      <c r="E12" s="15">
        <v>6151708.2599999998</v>
      </c>
      <c r="F12" s="15">
        <v>49517</v>
      </c>
      <c r="G12" s="22">
        <v>30384698.440000001</v>
      </c>
      <c r="K12" t="s">
        <v>23</v>
      </c>
      <c r="L12" s="7">
        <f t="shared" si="1"/>
        <v>21659.416666666668</v>
      </c>
      <c r="M12" s="7">
        <f t="shared" si="1"/>
        <v>1889.4166666666667</v>
      </c>
      <c r="N12" s="10">
        <f t="shared" si="2"/>
        <v>0.91976601813253311</v>
      </c>
      <c r="O12" s="46">
        <f t="shared" si="3"/>
        <v>10787.36988700065</v>
      </c>
      <c r="P12" s="46">
        <f t="shared" si="3"/>
        <v>23009.986323821282</v>
      </c>
    </row>
    <row r="13" spans="1:16" ht="15.75" thickBot="1" x14ac:dyDescent="0.3">
      <c r="A13" s="21">
        <v>2018</v>
      </c>
      <c r="B13" s="16" t="s">
        <v>20</v>
      </c>
      <c r="C13" s="16" t="s">
        <v>16</v>
      </c>
      <c r="D13" s="15">
        <v>26</v>
      </c>
      <c r="E13" s="15">
        <v>27338.49</v>
      </c>
      <c r="F13" s="15">
        <v>156</v>
      </c>
      <c r="G13" s="22">
        <v>59096.06</v>
      </c>
      <c r="K13" t="s">
        <v>24</v>
      </c>
      <c r="L13" s="7">
        <f t="shared" si="1"/>
        <v>1957</v>
      </c>
      <c r="M13" s="7">
        <f t="shared" si="1"/>
        <v>250</v>
      </c>
      <c r="N13" s="10">
        <f t="shared" si="2"/>
        <v>0.88672405980969637</v>
      </c>
      <c r="O13" s="46">
        <f t="shared" si="3"/>
        <v>5800.4556617271337</v>
      </c>
      <c r="P13" s="46">
        <f t="shared" si="3"/>
        <v>6983.5604800000001</v>
      </c>
    </row>
    <row r="14" spans="1:16" ht="15.75" thickBot="1" x14ac:dyDescent="0.3">
      <c r="A14" s="21">
        <v>2018</v>
      </c>
      <c r="B14" s="16" t="s">
        <v>20</v>
      </c>
      <c r="C14" s="16" t="s">
        <v>17</v>
      </c>
      <c r="D14" s="15">
        <v>117</v>
      </c>
      <c r="E14" s="15">
        <v>105070.74</v>
      </c>
      <c r="F14" s="15">
        <v>702</v>
      </c>
      <c r="G14" s="22">
        <v>470800.09</v>
      </c>
      <c r="K14" t="s">
        <v>25</v>
      </c>
      <c r="L14" s="7">
        <f t="shared" si="1"/>
        <v>11435.583333333334</v>
      </c>
      <c r="M14" s="7">
        <f t="shared" si="1"/>
        <v>2106.5833333333335</v>
      </c>
      <c r="N14" s="10">
        <f t="shared" si="2"/>
        <v>0.84444266673230528</v>
      </c>
      <c r="O14" s="46">
        <f t="shared" si="3"/>
        <v>8628.2433474462014</v>
      </c>
      <c r="P14" s="46">
        <f t="shared" si="3"/>
        <v>13505.324493848648</v>
      </c>
    </row>
    <row r="15" spans="1:16" ht="15.75" thickBot="1" x14ac:dyDescent="0.3">
      <c r="A15" s="21">
        <v>2018</v>
      </c>
      <c r="B15" s="16" t="s">
        <v>21</v>
      </c>
      <c r="C15" s="16" t="s">
        <v>16</v>
      </c>
      <c r="D15" s="15">
        <v>1454</v>
      </c>
      <c r="E15" s="15">
        <v>1617993.49</v>
      </c>
      <c r="F15" s="15">
        <v>8715</v>
      </c>
      <c r="G15" s="22">
        <v>7631303.1399999997</v>
      </c>
      <c r="K15" t="s">
        <v>26</v>
      </c>
      <c r="L15" s="7">
        <f t="shared" si="1"/>
        <v>1862.5</v>
      </c>
      <c r="M15" s="7">
        <f t="shared" si="1"/>
        <v>60</v>
      </c>
      <c r="N15" s="10">
        <f t="shared" si="2"/>
        <v>0.96879063719115732</v>
      </c>
      <c r="O15" s="46">
        <f t="shared" si="3"/>
        <v>8648.6579919463093</v>
      </c>
      <c r="P15" s="46">
        <f t="shared" si="3"/>
        <v>14401.824166666665</v>
      </c>
    </row>
    <row r="16" spans="1:16" ht="15.75" thickBot="1" x14ac:dyDescent="0.3">
      <c r="A16" s="21">
        <v>2018</v>
      </c>
      <c r="B16" s="16" t="s">
        <v>21</v>
      </c>
      <c r="C16" s="16" t="s">
        <v>17</v>
      </c>
      <c r="D16" s="15">
        <v>9873</v>
      </c>
      <c r="E16" s="15">
        <v>6456609.7400000002</v>
      </c>
      <c r="F16" s="15">
        <v>59291</v>
      </c>
      <c r="G16" s="22">
        <v>30222573.850000001</v>
      </c>
      <c r="K16" t="s">
        <v>27</v>
      </c>
      <c r="L16" s="7">
        <f t="shared" si="1"/>
        <v>5779</v>
      </c>
      <c r="M16" s="7">
        <f t="shared" si="1"/>
        <v>1115</v>
      </c>
      <c r="N16" s="10">
        <f t="shared" si="2"/>
        <v>0.83826515810850011</v>
      </c>
      <c r="O16" s="46">
        <f t="shared" si="3"/>
        <v>5492.0886208686625</v>
      </c>
      <c r="P16" s="46">
        <f t="shared" si="3"/>
        <v>8333.2828161434973</v>
      </c>
    </row>
    <row r="17" spans="1:16" ht="15.75" thickBot="1" x14ac:dyDescent="0.3">
      <c r="A17" s="21">
        <v>2018</v>
      </c>
      <c r="B17" s="16" t="s">
        <v>22</v>
      </c>
      <c r="C17" s="16" t="s">
        <v>16</v>
      </c>
      <c r="D17" s="15">
        <v>2502</v>
      </c>
      <c r="E17" s="15">
        <v>2546230.0499999998</v>
      </c>
      <c r="F17" s="15">
        <v>15004</v>
      </c>
      <c r="G17" s="22">
        <v>13797819.48</v>
      </c>
      <c r="K17" t="s">
        <v>28</v>
      </c>
      <c r="L17" s="7">
        <f t="shared" si="1"/>
        <v>79165.083333333328</v>
      </c>
      <c r="M17" s="7">
        <f t="shared" si="1"/>
        <v>10356.5</v>
      </c>
      <c r="N17" s="10">
        <f t="shared" si="2"/>
        <v>0.8843128146936633</v>
      </c>
      <c r="O17" s="46">
        <f t="shared" si="3"/>
        <v>11699.392121905596</v>
      </c>
      <c r="P17" s="46">
        <f t="shared" si="3"/>
        <v>20774.040075315017</v>
      </c>
    </row>
    <row r="18" spans="1:16" ht="15.75" thickBot="1" x14ac:dyDescent="0.3">
      <c r="A18" s="21">
        <v>2018</v>
      </c>
      <c r="B18" s="16" t="s">
        <v>22</v>
      </c>
      <c r="C18" s="16" t="s">
        <v>17</v>
      </c>
      <c r="D18" s="15">
        <v>21492</v>
      </c>
      <c r="E18" s="15">
        <v>15584946.73</v>
      </c>
      <c r="F18" s="15">
        <v>129050</v>
      </c>
      <c r="G18" s="22">
        <v>85637505.900000006</v>
      </c>
      <c r="K18" t="s">
        <v>29</v>
      </c>
      <c r="L18" s="7">
        <f t="shared" si="1"/>
        <v>51504</v>
      </c>
      <c r="M18" s="7">
        <f t="shared" si="1"/>
        <v>7481.75</v>
      </c>
      <c r="N18" s="10">
        <f t="shared" si="2"/>
        <v>0.87316004289171534</v>
      </c>
      <c r="O18" s="46">
        <f t="shared" si="3"/>
        <v>12986.219384902144</v>
      </c>
      <c r="P18" s="46">
        <f t="shared" si="3"/>
        <v>29196.584682727971</v>
      </c>
    </row>
    <row r="19" spans="1:16" ht="15.75" thickBot="1" x14ac:dyDescent="0.3">
      <c r="A19" s="21">
        <v>2018</v>
      </c>
      <c r="B19" s="16" t="s">
        <v>23</v>
      </c>
      <c r="C19" s="16" t="s">
        <v>16</v>
      </c>
      <c r="D19" s="15">
        <v>3764</v>
      </c>
      <c r="E19" s="15">
        <v>6266430.1900000004</v>
      </c>
      <c r="F19" s="15">
        <v>22673</v>
      </c>
      <c r="G19" s="22">
        <v>43475451.659999996</v>
      </c>
      <c r="K19" t="s">
        <v>30</v>
      </c>
      <c r="L19" s="7">
        <f t="shared" si="1"/>
        <v>87937.25</v>
      </c>
      <c r="M19" s="7">
        <f t="shared" si="1"/>
        <v>14398.583333333334</v>
      </c>
      <c r="N19" s="10">
        <f t="shared" si="2"/>
        <v>0.85930066855044263</v>
      </c>
      <c r="O19" s="46">
        <f t="shared" si="3"/>
        <v>13471.867339494924</v>
      </c>
      <c r="P19" s="46">
        <f t="shared" si="3"/>
        <v>23795.896083526735</v>
      </c>
    </row>
    <row r="20" spans="1:16" ht="15.75" thickBot="1" x14ac:dyDescent="0.3">
      <c r="A20" s="21">
        <v>2018</v>
      </c>
      <c r="B20" s="16" t="s">
        <v>23</v>
      </c>
      <c r="C20" s="16" t="s">
        <v>17</v>
      </c>
      <c r="D20" s="15">
        <v>43200</v>
      </c>
      <c r="E20" s="15">
        <v>40365412.710000001</v>
      </c>
      <c r="F20" s="15">
        <v>259913</v>
      </c>
      <c r="G20" s="22">
        <v>233648139.12</v>
      </c>
      <c r="K20" t="s">
        <v>31</v>
      </c>
      <c r="L20" s="7">
        <f t="shared" si="1"/>
        <v>33.666666666666664</v>
      </c>
      <c r="M20" s="7"/>
      <c r="N20" s="10">
        <f t="shared" si="2"/>
        <v>1</v>
      </c>
      <c r="O20" s="46">
        <f t="shared" si="3"/>
        <v>1654.2855445544556</v>
      </c>
      <c r="P20" s="46">
        <f t="shared" si="3"/>
        <v>2035.6599999999999</v>
      </c>
    </row>
    <row r="21" spans="1:16" ht="15.75" thickBot="1" x14ac:dyDescent="0.3">
      <c r="A21" s="21">
        <v>2018</v>
      </c>
      <c r="B21" s="16" t="s">
        <v>24</v>
      </c>
      <c r="C21" s="16" t="s">
        <v>16</v>
      </c>
      <c r="D21" s="15">
        <v>497</v>
      </c>
      <c r="E21" s="15">
        <v>429193.83</v>
      </c>
      <c r="F21" s="15">
        <v>3000</v>
      </c>
      <c r="G21" s="22">
        <v>1745890.12</v>
      </c>
      <c r="K21" t="s">
        <v>32</v>
      </c>
      <c r="L21" s="7">
        <f t="shared" si="1"/>
        <v>4961.833333333333</v>
      </c>
      <c r="M21" s="7">
        <f t="shared" si="1"/>
        <v>833.33333333333337</v>
      </c>
      <c r="N21" s="10">
        <f t="shared" si="2"/>
        <v>0.85620200741997643</v>
      </c>
      <c r="O21" s="46">
        <f t="shared" si="3"/>
        <v>6823.0008014510777</v>
      </c>
      <c r="P21" s="46">
        <f t="shared" si="3"/>
        <v>8122.2070559999993</v>
      </c>
    </row>
    <row r="22" spans="1:16" ht="15.75" thickBot="1" x14ac:dyDescent="0.3">
      <c r="A22" s="21">
        <v>2018</v>
      </c>
      <c r="B22" s="16" t="s">
        <v>24</v>
      </c>
      <c r="C22" s="16" t="s">
        <v>17</v>
      </c>
      <c r="D22" s="15">
        <v>3917</v>
      </c>
      <c r="E22" s="15">
        <v>2538344.7999999998</v>
      </c>
      <c r="F22" s="15">
        <v>23484</v>
      </c>
      <c r="G22" s="22">
        <v>11351491.73</v>
      </c>
      <c r="K22" t="s">
        <v>33</v>
      </c>
      <c r="L22" s="7">
        <f t="shared" si="1"/>
        <v>13579.083333333334</v>
      </c>
      <c r="M22" s="7">
        <f t="shared" si="1"/>
        <v>879</v>
      </c>
      <c r="N22" s="10">
        <f t="shared" si="2"/>
        <v>0.93920355971573</v>
      </c>
      <c r="O22" s="46">
        <f t="shared" si="3"/>
        <v>10717.584897115046</v>
      </c>
      <c r="P22" s="46">
        <f t="shared" si="3"/>
        <v>20006.112992036404</v>
      </c>
    </row>
    <row r="23" spans="1:16" ht="15.75" thickBot="1" x14ac:dyDescent="0.3">
      <c r="A23" s="21">
        <v>2018</v>
      </c>
      <c r="B23" s="16" t="s">
        <v>25</v>
      </c>
      <c r="C23" s="16" t="s">
        <v>16</v>
      </c>
      <c r="D23" s="15">
        <v>4202</v>
      </c>
      <c r="E23" s="15">
        <v>4162997.98</v>
      </c>
      <c r="F23" s="15">
        <v>25279</v>
      </c>
      <c r="G23" s="22">
        <v>28450091.489999998</v>
      </c>
      <c r="K23" t="s">
        <v>34</v>
      </c>
      <c r="L23" s="7">
        <f t="shared" si="1"/>
        <v>17478.416666666668</v>
      </c>
      <c r="M23" s="7">
        <f t="shared" si="1"/>
        <v>1772</v>
      </c>
      <c r="N23" s="10">
        <f t="shared" si="2"/>
        <v>0.90795004437133398</v>
      </c>
      <c r="O23" s="46">
        <f t="shared" si="3"/>
        <v>12442.969317968351</v>
      </c>
      <c r="P23" s="46">
        <f t="shared" si="3"/>
        <v>22533.971709932277</v>
      </c>
    </row>
    <row r="24" spans="1:16" ht="15.75" thickBot="1" x14ac:dyDescent="0.3">
      <c r="A24" s="21">
        <v>2018</v>
      </c>
      <c r="B24" s="16" t="s">
        <v>25</v>
      </c>
      <c r="C24" s="16" t="s">
        <v>17</v>
      </c>
      <c r="D24" s="15">
        <v>22828</v>
      </c>
      <c r="E24" s="15">
        <v>17269988.809999999</v>
      </c>
      <c r="F24" s="15">
        <v>137227</v>
      </c>
      <c r="G24" s="22">
        <v>98668995.819999993</v>
      </c>
      <c r="K24" t="s">
        <v>35</v>
      </c>
      <c r="L24" s="7">
        <f t="shared" si="1"/>
        <v>11249.833333333334</v>
      </c>
      <c r="M24" s="7">
        <f t="shared" si="1"/>
        <v>904.33333333333337</v>
      </c>
      <c r="N24" s="10">
        <f t="shared" si="2"/>
        <v>0.92559478916695226</v>
      </c>
      <c r="O24" s="46">
        <f t="shared" si="3"/>
        <v>8809.3005410450533</v>
      </c>
      <c r="P24" s="46">
        <f t="shared" si="3"/>
        <v>10213.466030224843</v>
      </c>
    </row>
    <row r="25" spans="1:16" ht="15.75" thickBot="1" x14ac:dyDescent="0.3">
      <c r="A25" s="21">
        <v>2018</v>
      </c>
      <c r="B25" s="16" t="s">
        <v>26</v>
      </c>
      <c r="C25" s="16" t="s">
        <v>16</v>
      </c>
      <c r="D25" s="15">
        <v>119</v>
      </c>
      <c r="E25" s="15">
        <v>141513.06</v>
      </c>
      <c r="F25" s="15">
        <v>720</v>
      </c>
      <c r="G25" s="22">
        <v>864109.45</v>
      </c>
      <c r="K25" t="s">
        <v>36</v>
      </c>
      <c r="L25" s="7">
        <f t="shared" si="1"/>
        <v>73673.083333333328</v>
      </c>
      <c r="M25" s="7">
        <f t="shared" si="1"/>
        <v>9631.1666666666661</v>
      </c>
      <c r="N25" s="10">
        <f t="shared" si="2"/>
        <v>0.88438565059205654</v>
      </c>
      <c r="O25" s="46">
        <f t="shared" si="3"/>
        <v>8798.7317934976254</v>
      </c>
      <c r="P25" s="46">
        <f t="shared" si="3"/>
        <v>13061.91550971672</v>
      </c>
    </row>
    <row r="26" spans="1:16" ht="15.75" thickBot="1" x14ac:dyDescent="0.3">
      <c r="A26" s="21">
        <v>2018</v>
      </c>
      <c r="B26" s="16" t="s">
        <v>26</v>
      </c>
      <c r="C26" s="16" t="s">
        <v>17</v>
      </c>
      <c r="D26" s="15">
        <v>3715</v>
      </c>
      <c r="E26" s="15">
        <v>2728218.67</v>
      </c>
      <c r="F26" s="15">
        <v>22350</v>
      </c>
      <c r="G26" s="22">
        <v>16108125.51</v>
      </c>
      <c r="K26" t="s">
        <v>37</v>
      </c>
      <c r="L26" s="7">
        <f t="shared" si="1"/>
        <v>5852.75</v>
      </c>
      <c r="M26" s="7">
        <f t="shared" si="1"/>
        <v>322.58333333333331</v>
      </c>
      <c r="N26" s="10">
        <f t="shared" si="2"/>
        <v>0.94776260390802125</v>
      </c>
      <c r="O26" s="46">
        <f t="shared" si="3"/>
        <v>8063.3357823245478</v>
      </c>
      <c r="P26" s="46">
        <f t="shared" si="3"/>
        <v>10003.142247481272</v>
      </c>
    </row>
    <row r="27" spans="1:16" ht="15.75" thickBot="1" x14ac:dyDescent="0.3">
      <c r="A27" s="21">
        <v>2018</v>
      </c>
      <c r="B27" s="16" t="s">
        <v>27</v>
      </c>
      <c r="C27" s="16" t="s">
        <v>16</v>
      </c>
      <c r="D27" s="15">
        <v>2230</v>
      </c>
      <c r="E27" s="15">
        <v>1853419.84</v>
      </c>
      <c r="F27" s="15">
        <v>13380</v>
      </c>
      <c r="G27" s="22">
        <v>9291610.3399999999</v>
      </c>
      <c r="K27" t="s">
        <v>38</v>
      </c>
      <c r="L27" s="7">
        <f t="shared" si="1"/>
        <v>7866.833333333333</v>
      </c>
      <c r="M27" s="7">
        <f t="shared" si="1"/>
        <v>361</v>
      </c>
      <c r="N27" s="10">
        <f t="shared" si="2"/>
        <v>0.95612453663378383</v>
      </c>
      <c r="O27" s="46">
        <f t="shared" si="3"/>
        <v>9431.8905074045051</v>
      </c>
      <c r="P27" s="46">
        <f t="shared" si="3"/>
        <v>16728.319501385042</v>
      </c>
    </row>
    <row r="28" spans="1:16" ht="15.75" thickBot="1" x14ac:dyDescent="0.3">
      <c r="A28" s="21">
        <v>2018</v>
      </c>
      <c r="B28" s="16" t="s">
        <v>27</v>
      </c>
      <c r="C28" s="16" t="s">
        <v>17</v>
      </c>
      <c r="D28" s="15">
        <v>11555</v>
      </c>
      <c r="E28" s="15">
        <v>6023178.25</v>
      </c>
      <c r="F28" s="15">
        <v>69348</v>
      </c>
      <c r="G28" s="22">
        <v>31738780.140000001</v>
      </c>
      <c r="L28" s="7"/>
      <c r="M28" s="7"/>
      <c r="N28" s="10"/>
    </row>
    <row r="29" spans="1:16" ht="15.75" thickBot="1" x14ac:dyDescent="0.3">
      <c r="A29" s="21">
        <v>2018</v>
      </c>
      <c r="B29" s="16" t="s">
        <v>28</v>
      </c>
      <c r="C29" s="16" t="s">
        <v>16</v>
      </c>
      <c r="D29" s="15">
        <v>20679</v>
      </c>
      <c r="E29" s="15">
        <v>29203732.390000001</v>
      </c>
      <c r="F29" s="15">
        <v>124278</v>
      </c>
      <c r="G29" s="22">
        <v>215146346.03999999</v>
      </c>
      <c r="L29" s="7"/>
      <c r="M29" s="7"/>
      <c r="N29" s="10"/>
    </row>
    <row r="30" spans="1:16" ht="15.75" thickBot="1" x14ac:dyDescent="0.3">
      <c r="A30" s="21">
        <v>2018</v>
      </c>
      <c r="B30" s="16" t="s">
        <v>28</v>
      </c>
      <c r="C30" s="16" t="s">
        <v>17</v>
      </c>
      <c r="D30" s="15">
        <v>158078</v>
      </c>
      <c r="E30" s="15">
        <v>161125125.28</v>
      </c>
      <c r="F30" s="15">
        <v>949981</v>
      </c>
      <c r="G30" s="22">
        <v>926183352.27999997</v>
      </c>
      <c r="L30" s="7"/>
      <c r="M30" s="7"/>
      <c r="N30" s="10"/>
    </row>
    <row r="31" spans="1:16" ht="15.75" thickBot="1" x14ac:dyDescent="0.3">
      <c r="A31" s="21">
        <v>2018</v>
      </c>
      <c r="B31" s="16" t="s">
        <v>29</v>
      </c>
      <c r="C31" s="16" t="s">
        <v>16</v>
      </c>
      <c r="D31" s="15">
        <v>14900</v>
      </c>
      <c r="E31" s="15">
        <v>26989000.170000002</v>
      </c>
      <c r="F31" s="15">
        <v>89781</v>
      </c>
      <c r="G31" s="22">
        <v>218441547.44999999</v>
      </c>
      <c r="L31" s="7"/>
      <c r="M31" s="7"/>
      <c r="N31" s="10"/>
    </row>
    <row r="32" spans="1:16" ht="15.75" thickBot="1" x14ac:dyDescent="0.3">
      <c r="A32" s="21">
        <v>2018</v>
      </c>
      <c r="B32" s="16" t="s">
        <v>29</v>
      </c>
      <c r="C32" s="16" t="s">
        <v>17</v>
      </c>
      <c r="D32" s="15">
        <v>102860</v>
      </c>
      <c r="E32" s="15">
        <v>112636591.45</v>
      </c>
      <c r="F32" s="15">
        <v>618048</v>
      </c>
      <c r="G32" s="22">
        <v>668842243.20000005</v>
      </c>
      <c r="L32" s="7"/>
      <c r="M32" s="7"/>
      <c r="N32" s="10"/>
    </row>
    <row r="33" spans="1:14" ht="15.75" thickBot="1" x14ac:dyDescent="0.3">
      <c r="A33" s="21">
        <v>2018</v>
      </c>
      <c r="B33" s="16" t="s">
        <v>30</v>
      </c>
      <c r="C33" s="16" t="s">
        <v>16</v>
      </c>
      <c r="D33" s="15">
        <v>28680</v>
      </c>
      <c r="E33" s="15">
        <v>43800857.359999999</v>
      </c>
      <c r="F33" s="15">
        <v>172783</v>
      </c>
      <c r="G33" s="22">
        <v>342627192.75</v>
      </c>
      <c r="L33" s="7"/>
      <c r="M33" s="7"/>
      <c r="N33" s="10"/>
    </row>
    <row r="34" spans="1:14" ht="15.75" thickBot="1" x14ac:dyDescent="0.3">
      <c r="A34" s="21">
        <v>2018</v>
      </c>
      <c r="B34" s="16" t="s">
        <v>30</v>
      </c>
      <c r="C34" s="16" t="s">
        <v>17</v>
      </c>
      <c r="D34" s="15">
        <v>175744</v>
      </c>
      <c r="E34" s="15">
        <v>201614652.75999999</v>
      </c>
      <c r="F34" s="15">
        <v>1055247</v>
      </c>
      <c r="G34" s="22">
        <v>1184678966.2</v>
      </c>
      <c r="L34" s="7"/>
      <c r="M34" s="7"/>
      <c r="N34" s="10"/>
    </row>
    <row r="35" spans="1:14" ht="15.75" thickBot="1" x14ac:dyDescent="0.3">
      <c r="A35" s="21">
        <v>2018</v>
      </c>
      <c r="B35" s="16" t="s">
        <v>31</v>
      </c>
      <c r="C35" s="16" t="s">
        <v>16</v>
      </c>
      <c r="D35" s="15">
        <v>12</v>
      </c>
      <c r="E35" s="15">
        <v>2363.75</v>
      </c>
      <c r="F35" s="15">
        <v>72</v>
      </c>
      <c r="G35" s="22">
        <v>12213.96</v>
      </c>
      <c r="L35" s="7"/>
      <c r="M35" s="7"/>
      <c r="N35" s="10"/>
    </row>
    <row r="36" spans="1:14" ht="15.75" thickBot="1" x14ac:dyDescent="0.3">
      <c r="A36" s="21">
        <v>2018</v>
      </c>
      <c r="B36" s="16" t="s">
        <v>31</v>
      </c>
      <c r="C36" s="16" t="s">
        <v>17</v>
      </c>
      <c r="D36" s="15">
        <v>68</v>
      </c>
      <c r="E36" s="15">
        <v>18099.53</v>
      </c>
      <c r="F36" s="15">
        <v>404</v>
      </c>
      <c r="G36" s="22">
        <v>55694.28</v>
      </c>
      <c r="L36" s="7"/>
      <c r="M36" s="7"/>
      <c r="N36" s="10"/>
    </row>
    <row r="37" spans="1:14" ht="15.75" thickBot="1" x14ac:dyDescent="0.3">
      <c r="A37" s="21">
        <v>2018</v>
      </c>
      <c r="B37" s="16" t="s">
        <v>32</v>
      </c>
      <c r="C37" s="16" t="s">
        <v>16</v>
      </c>
      <c r="D37" s="15">
        <v>1672</v>
      </c>
      <c r="E37" s="15">
        <v>1527582.02</v>
      </c>
      <c r="F37" s="15">
        <v>10000</v>
      </c>
      <c r="G37" s="22">
        <v>6768505.8799999999</v>
      </c>
      <c r="L37" s="7"/>
      <c r="M37" s="7"/>
      <c r="N37" s="10"/>
    </row>
    <row r="38" spans="1:14" ht="15.75" thickBot="1" x14ac:dyDescent="0.3">
      <c r="A38" s="21">
        <v>2018</v>
      </c>
      <c r="B38" s="16" t="s">
        <v>32</v>
      </c>
      <c r="C38" s="16" t="s">
        <v>17</v>
      </c>
      <c r="D38" s="15">
        <v>9930</v>
      </c>
      <c r="E38" s="15">
        <v>7326684.2300000004</v>
      </c>
      <c r="F38" s="15">
        <v>59542</v>
      </c>
      <c r="G38" s="22">
        <v>33854592.810000002</v>
      </c>
      <c r="L38" s="7"/>
      <c r="M38" s="7"/>
      <c r="N38" s="10"/>
    </row>
    <row r="39" spans="1:14" ht="15.75" thickBot="1" x14ac:dyDescent="0.3">
      <c r="A39" s="21">
        <v>2018</v>
      </c>
      <c r="B39" s="16" t="s">
        <v>33</v>
      </c>
      <c r="C39" s="16" t="s">
        <v>16</v>
      </c>
      <c r="D39" s="15">
        <v>1753</v>
      </c>
      <c r="E39" s="15">
        <v>2601009.36</v>
      </c>
      <c r="F39" s="15">
        <v>10548</v>
      </c>
      <c r="G39" s="22">
        <v>17585373.32</v>
      </c>
      <c r="L39" s="7"/>
      <c r="M39" s="7"/>
      <c r="N39" s="10"/>
    </row>
    <row r="40" spans="1:14" ht="15.75" thickBot="1" x14ac:dyDescent="0.3">
      <c r="A40" s="21">
        <v>2018</v>
      </c>
      <c r="B40" s="16" t="s">
        <v>33</v>
      </c>
      <c r="C40" s="16" t="s">
        <v>17</v>
      </c>
      <c r="D40" s="15">
        <v>27078</v>
      </c>
      <c r="E40" s="15">
        <v>25355787.57</v>
      </c>
      <c r="F40" s="15">
        <v>162949</v>
      </c>
      <c r="G40" s="22">
        <v>145534978.44999999</v>
      </c>
      <c r="L40" s="7"/>
      <c r="M40" s="7"/>
      <c r="N40" s="10"/>
    </row>
    <row r="41" spans="1:14" ht="15.75" thickBot="1" x14ac:dyDescent="0.3">
      <c r="A41" s="21">
        <v>2018</v>
      </c>
      <c r="B41" s="16" t="s">
        <v>34</v>
      </c>
      <c r="C41" s="16" t="s">
        <v>16</v>
      </c>
      <c r="D41" s="15">
        <v>3533</v>
      </c>
      <c r="E41" s="15">
        <v>5288317.34</v>
      </c>
      <c r="F41" s="15">
        <v>21264</v>
      </c>
      <c r="G41" s="22">
        <v>39930197.869999997</v>
      </c>
      <c r="L41" s="7"/>
      <c r="M41" s="7"/>
      <c r="N41" s="10"/>
    </row>
    <row r="42" spans="1:14" ht="15.75" thickBot="1" x14ac:dyDescent="0.3">
      <c r="A42" s="21">
        <v>2018</v>
      </c>
      <c r="B42" s="16" t="s">
        <v>34</v>
      </c>
      <c r="C42" s="16" t="s">
        <v>17</v>
      </c>
      <c r="D42" s="15">
        <v>34889</v>
      </c>
      <c r="E42" s="15">
        <v>36959583.100000001</v>
      </c>
      <c r="F42" s="15">
        <v>209741</v>
      </c>
      <c r="G42" s="22">
        <v>217483402.31</v>
      </c>
      <c r="L42" s="7"/>
      <c r="M42" s="7"/>
      <c r="N42" s="10"/>
    </row>
    <row r="43" spans="1:14" ht="15.75" thickBot="1" x14ac:dyDescent="0.3">
      <c r="A43" s="21">
        <v>2018</v>
      </c>
      <c r="B43" s="16" t="s">
        <v>35</v>
      </c>
      <c r="C43" s="16" t="s">
        <v>16</v>
      </c>
      <c r="D43" s="15">
        <v>1809</v>
      </c>
      <c r="E43" s="15">
        <v>1803431.34</v>
      </c>
      <c r="F43" s="15">
        <v>10852</v>
      </c>
      <c r="G43" s="22">
        <v>9236377.7799999993</v>
      </c>
      <c r="L43" s="7"/>
      <c r="M43" s="7"/>
      <c r="N43" s="10"/>
    </row>
    <row r="44" spans="1:14" ht="15.75" thickBot="1" x14ac:dyDescent="0.3">
      <c r="A44" s="21">
        <v>2018</v>
      </c>
      <c r="B44" s="16" t="s">
        <v>35</v>
      </c>
      <c r="C44" s="16" t="s">
        <v>17</v>
      </c>
      <c r="D44" s="15">
        <v>22464</v>
      </c>
      <c r="E44" s="15">
        <v>17323405.890000001</v>
      </c>
      <c r="F44" s="15">
        <v>134998</v>
      </c>
      <c r="G44" s="22">
        <v>99103162.870000005</v>
      </c>
      <c r="L44" s="7"/>
      <c r="M44" s="7"/>
      <c r="N44" s="10"/>
    </row>
    <row r="45" spans="1:14" ht="15.75" thickBot="1" x14ac:dyDescent="0.3">
      <c r="A45" s="21">
        <v>2018</v>
      </c>
      <c r="B45" s="16" t="s">
        <v>36</v>
      </c>
      <c r="C45" s="16" t="s">
        <v>16</v>
      </c>
      <c r="D45" s="15">
        <v>19245</v>
      </c>
      <c r="E45" s="15">
        <v>20509705.18</v>
      </c>
      <c r="F45" s="15">
        <v>115574</v>
      </c>
      <c r="G45" s="22">
        <v>125801485.26000001</v>
      </c>
      <c r="L45" s="7"/>
      <c r="M45" s="7"/>
      <c r="N45" s="10"/>
    </row>
    <row r="46" spans="1:14" ht="15.75" thickBot="1" x14ac:dyDescent="0.3">
      <c r="A46" s="21">
        <v>2018</v>
      </c>
      <c r="B46" s="16" t="s">
        <v>36</v>
      </c>
      <c r="C46" s="16" t="s">
        <v>17</v>
      </c>
      <c r="D46" s="15">
        <v>147305</v>
      </c>
      <c r="E46" s="15">
        <v>120033074.88</v>
      </c>
      <c r="F46" s="15">
        <v>884077</v>
      </c>
      <c r="G46" s="22">
        <v>648229700.64999998</v>
      </c>
      <c r="L46" s="7"/>
      <c r="M46" s="7"/>
      <c r="N46" s="10"/>
    </row>
    <row r="47" spans="1:14" ht="15.75" thickBot="1" x14ac:dyDescent="0.3">
      <c r="A47" s="21">
        <v>2018</v>
      </c>
      <c r="B47" s="16" t="s">
        <v>37</v>
      </c>
      <c r="C47" s="16" t="s">
        <v>16</v>
      </c>
      <c r="D47" s="15">
        <v>652</v>
      </c>
      <c r="E47" s="15">
        <v>669251.93999999994</v>
      </c>
      <c r="F47" s="15">
        <v>3871</v>
      </c>
      <c r="G47" s="22">
        <v>3226846.97</v>
      </c>
      <c r="L47" s="7"/>
      <c r="M47" s="7"/>
      <c r="N47" s="10"/>
    </row>
    <row r="48" spans="1:14" ht="15.75" thickBot="1" x14ac:dyDescent="0.3">
      <c r="A48" s="21">
        <v>2018</v>
      </c>
      <c r="B48" s="16" t="s">
        <v>37</v>
      </c>
      <c r="C48" s="16" t="s">
        <v>17</v>
      </c>
      <c r="D48" s="15">
        <v>11708</v>
      </c>
      <c r="E48" s="15">
        <v>9220936.3699999992</v>
      </c>
      <c r="F48" s="15">
        <v>70233</v>
      </c>
      <c r="G48" s="22">
        <v>47192688.5</v>
      </c>
      <c r="L48" s="7"/>
      <c r="M48" s="7"/>
      <c r="N48" s="10"/>
    </row>
    <row r="49" spans="1:14" ht="15.75" thickBot="1" x14ac:dyDescent="0.3">
      <c r="A49" s="21">
        <v>2018</v>
      </c>
      <c r="B49" s="16" t="s">
        <v>38</v>
      </c>
      <c r="C49" s="16" t="s">
        <v>16</v>
      </c>
      <c r="D49" s="15">
        <v>720</v>
      </c>
      <c r="E49" s="15">
        <v>1227904.6299999999</v>
      </c>
      <c r="F49" s="15">
        <v>4332</v>
      </c>
      <c r="G49" s="22">
        <v>6038923.3399999999</v>
      </c>
      <c r="L49" s="7"/>
      <c r="M49" s="7"/>
      <c r="N49" s="10"/>
    </row>
    <row r="50" spans="1:14" ht="15.75" thickBot="1" x14ac:dyDescent="0.3">
      <c r="A50" s="21">
        <v>2018</v>
      </c>
      <c r="B50" s="16" t="s">
        <v>38</v>
      </c>
      <c r="C50" s="16" t="s">
        <v>17</v>
      </c>
      <c r="D50" s="15">
        <v>15697</v>
      </c>
      <c r="E50" s="15">
        <v>13264231.050000001</v>
      </c>
      <c r="F50" s="15">
        <v>94402</v>
      </c>
      <c r="G50" s="22">
        <v>74199110.640000001</v>
      </c>
      <c r="L50" s="7"/>
      <c r="M50" s="7"/>
      <c r="N50" s="10"/>
    </row>
    <row r="51" spans="1:14" x14ac:dyDescent="0.25">
      <c r="A51" s="23">
        <v>2019</v>
      </c>
      <c r="B51" s="24"/>
      <c r="C51" s="24" t="s">
        <v>6</v>
      </c>
      <c r="D51" s="25">
        <v>148433</v>
      </c>
      <c r="E51" s="25">
        <v>125632303.59999999</v>
      </c>
      <c r="F51" s="25">
        <v>0</v>
      </c>
      <c r="G51" s="26">
        <v>0</v>
      </c>
    </row>
    <row r="52" spans="1:14" x14ac:dyDescent="0.25">
      <c r="A52" s="3"/>
      <c r="B52" s="4"/>
      <c r="C52" s="4"/>
      <c r="D52" s="6"/>
      <c r="E52" s="6"/>
      <c r="F52" s="6"/>
      <c r="G52" s="6"/>
    </row>
    <row r="53" spans="1:14" x14ac:dyDescent="0.25">
      <c r="A53" s="3"/>
      <c r="B53" s="4"/>
      <c r="C53" s="4"/>
      <c r="D53" s="6"/>
      <c r="E53" s="6"/>
      <c r="F53" s="6"/>
      <c r="G53" s="6"/>
    </row>
    <row r="54" spans="1:14" x14ac:dyDescent="0.25">
      <c r="A54" s="3"/>
      <c r="B54" s="4"/>
      <c r="C54" s="4"/>
      <c r="D54" s="6"/>
      <c r="E54" s="6"/>
      <c r="F54" s="6"/>
      <c r="G54" s="6"/>
    </row>
    <row r="55" spans="1:14" x14ac:dyDescent="0.25">
      <c r="A55" s="3"/>
      <c r="B55" s="4"/>
      <c r="C55" s="4"/>
      <c r="D55" s="6"/>
      <c r="E55" s="6"/>
      <c r="F55" s="6"/>
      <c r="G55" s="6"/>
    </row>
    <row r="56" spans="1:14" x14ac:dyDescent="0.25">
      <c r="A56" s="3"/>
      <c r="B56" s="4"/>
      <c r="C56" s="4"/>
      <c r="D56" s="6"/>
      <c r="E56" s="6"/>
      <c r="F56" s="6"/>
      <c r="G56" s="6"/>
    </row>
    <row r="57" spans="1:14" x14ac:dyDescent="0.25">
      <c r="A57" s="3"/>
      <c r="B57" s="4"/>
      <c r="C57" s="4"/>
      <c r="D57" s="6"/>
      <c r="E57" s="6"/>
      <c r="F57" s="6"/>
      <c r="G57" s="6"/>
    </row>
    <row r="58" spans="1:14" x14ac:dyDescent="0.25">
      <c r="A58" s="3"/>
      <c r="B58" s="4"/>
      <c r="C58" s="4"/>
      <c r="D58" s="6"/>
      <c r="E58" s="6"/>
      <c r="F58" s="6"/>
      <c r="G58" s="6"/>
    </row>
    <row r="59" spans="1:14" x14ac:dyDescent="0.25">
      <c r="A59" s="3"/>
      <c r="B59" s="4"/>
      <c r="C59" s="4"/>
      <c r="D59" s="6"/>
      <c r="E59" s="6"/>
      <c r="F59" s="6"/>
      <c r="G59" s="6"/>
    </row>
    <row r="60" spans="1:14" x14ac:dyDescent="0.25">
      <c r="A60" s="3"/>
      <c r="B60" s="4"/>
      <c r="C60" s="4"/>
      <c r="D60" s="6"/>
      <c r="E60" s="6"/>
      <c r="F60" s="6"/>
      <c r="G60" s="6"/>
    </row>
    <row r="61" spans="1:14" x14ac:dyDescent="0.25">
      <c r="A61" s="3"/>
      <c r="B61" s="4"/>
      <c r="C61" s="4"/>
      <c r="D61" s="6"/>
      <c r="E61" s="6"/>
      <c r="F61" s="6"/>
      <c r="G61" s="6"/>
    </row>
    <row r="62" spans="1:14" x14ac:dyDescent="0.25">
      <c r="A62" s="3"/>
      <c r="B62" s="4"/>
      <c r="C62" s="4"/>
      <c r="D62" s="6"/>
      <c r="E62" s="6"/>
      <c r="F62" s="6"/>
      <c r="G62" s="6"/>
    </row>
    <row r="63" spans="1:14" x14ac:dyDescent="0.25">
      <c r="A63" s="3"/>
      <c r="B63" s="4"/>
      <c r="C63" s="4"/>
      <c r="D63" s="6"/>
      <c r="E63" s="6"/>
      <c r="F63" s="6"/>
      <c r="G63" s="6"/>
    </row>
    <row r="64" spans="1:14" x14ac:dyDescent="0.25">
      <c r="A64" s="3"/>
      <c r="B64" s="4"/>
      <c r="C64" s="4"/>
      <c r="D64" s="6"/>
      <c r="E64" s="6"/>
      <c r="F64" s="6"/>
      <c r="G64" s="6"/>
    </row>
    <row r="65" spans="1:7" x14ac:dyDescent="0.25">
      <c r="A65" s="3"/>
      <c r="B65" s="4"/>
      <c r="C65" s="4"/>
      <c r="D65" s="6"/>
      <c r="E65" s="6"/>
      <c r="F65" s="6"/>
      <c r="G65" s="6"/>
    </row>
    <row r="66" spans="1:7" x14ac:dyDescent="0.25">
      <c r="A66" s="3"/>
      <c r="B66" s="4"/>
      <c r="C66" s="4"/>
      <c r="D66" s="6"/>
      <c r="E66" s="6"/>
      <c r="F66" s="6"/>
      <c r="G66" s="6"/>
    </row>
    <row r="67" spans="1:7" x14ac:dyDescent="0.25">
      <c r="A67" s="3"/>
      <c r="B67" s="4"/>
      <c r="C67" s="4"/>
      <c r="D67" s="6"/>
      <c r="E67" s="6"/>
      <c r="F67" s="6"/>
      <c r="G67" s="6"/>
    </row>
    <row r="68" spans="1:7" x14ac:dyDescent="0.25">
      <c r="A68" s="3"/>
      <c r="B68" s="4"/>
      <c r="C68" s="4"/>
      <c r="D68" s="6"/>
      <c r="E68" s="6"/>
      <c r="F68" s="6"/>
      <c r="G68" s="6"/>
    </row>
    <row r="69" spans="1:7" x14ac:dyDescent="0.25">
      <c r="A69" s="3"/>
      <c r="B69" s="4"/>
      <c r="C69" s="4"/>
      <c r="D69" s="6"/>
      <c r="E69" s="6"/>
      <c r="F69" s="6"/>
      <c r="G69" s="6"/>
    </row>
    <row r="70" spans="1:7" x14ac:dyDescent="0.25">
      <c r="A70" s="3"/>
      <c r="B70" s="4"/>
      <c r="C70" s="4"/>
      <c r="D70" s="6"/>
      <c r="E70" s="6"/>
      <c r="F70" s="6"/>
      <c r="G70" s="6"/>
    </row>
    <row r="71" spans="1:7" x14ac:dyDescent="0.25">
      <c r="A71" s="3"/>
      <c r="B71" s="4"/>
      <c r="C71" s="4"/>
      <c r="D71" s="6"/>
      <c r="E71" s="6"/>
      <c r="F71" s="6"/>
      <c r="G71" s="6"/>
    </row>
    <row r="72" spans="1:7" x14ac:dyDescent="0.25">
      <c r="A72" s="3"/>
      <c r="B72" s="4"/>
      <c r="C72" s="4"/>
      <c r="D72" s="6"/>
      <c r="E72" s="6"/>
      <c r="F72" s="6"/>
      <c r="G72" s="6"/>
    </row>
    <row r="73" spans="1:7" x14ac:dyDescent="0.25">
      <c r="A73" s="3"/>
      <c r="B73" s="4"/>
      <c r="C73" s="4"/>
      <c r="D73" s="6"/>
      <c r="E73" s="6"/>
      <c r="F73" s="6"/>
      <c r="G73" s="6"/>
    </row>
    <row r="74" spans="1:7" x14ac:dyDescent="0.25">
      <c r="A74" s="3"/>
      <c r="B74" s="4"/>
      <c r="C74" s="4"/>
      <c r="D74" s="6"/>
      <c r="E74" s="6"/>
      <c r="F74" s="6"/>
      <c r="G74" s="6"/>
    </row>
    <row r="75" spans="1:7" x14ac:dyDescent="0.25">
      <c r="A75" s="3"/>
      <c r="B75" s="4"/>
      <c r="C75" s="4"/>
      <c r="D75" s="6"/>
      <c r="E75" s="6"/>
      <c r="F75" s="6"/>
      <c r="G75" s="6"/>
    </row>
    <row r="76" spans="1:7" x14ac:dyDescent="0.25">
      <c r="A76" s="3"/>
      <c r="B76" s="4"/>
      <c r="C76" s="4"/>
      <c r="D76" s="6"/>
      <c r="E76" s="6"/>
      <c r="F76" s="6"/>
      <c r="G76" s="6"/>
    </row>
    <row r="77" spans="1:7" x14ac:dyDescent="0.25">
      <c r="A77" s="3"/>
      <c r="B77" s="4"/>
      <c r="C77" s="4"/>
      <c r="D77" s="6"/>
      <c r="E77" s="6"/>
      <c r="F77" s="6"/>
      <c r="G77" s="6"/>
    </row>
    <row r="78" spans="1:7" x14ac:dyDescent="0.25">
      <c r="A78" s="3"/>
      <c r="B78" s="4"/>
      <c r="C78" s="4"/>
      <c r="D78" s="6"/>
      <c r="E78" s="6"/>
      <c r="F78" s="6"/>
      <c r="G78" s="6"/>
    </row>
    <row r="79" spans="1:7" x14ac:dyDescent="0.25">
      <c r="A79" s="3"/>
      <c r="B79" s="4"/>
      <c r="C79" s="4"/>
      <c r="D79" s="6"/>
      <c r="E79" s="6"/>
      <c r="F79" s="6"/>
      <c r="G79" s="6"/>
    </row>
    <row r="80" spans="1:7" x14ac:dyDescent="0.25">
      <c r="A80" s="3"/>
      <c r="B80" s="4"/>
      <c r="C80" s="4"/>
      <c r="D80" s="6"/>
      <c r="E80" s="6"/>
      <c r="F80" s="6"/>
      <c r="G80" s="6"/>
    </row>
    <row r="81" spans="1:7" x14ac:dyDescent="0.25">
      <c r="A81" s="3"/>
      <c r="B81" s="4"/>
      <c r="C81" s="4"/>
      <c r="D81" s="6"/>
      <c r="E81" s="6"/>
      <c r="F81" s="6"/>
      <c r="G81" s="6"/>
    </row>
    <row r="82" spans="1:7" x14ac:dyDescent="0.25">
      <c r="A82" s="3"/>
      <c r="B82" s="4"/>
      <c r="C82" s="4"/>
      <c r="D82" s="6"/>
      <c r="E82" s="6"/>
      <c r="F82" s="6"/>
      <c r="G82" s="6"/>
    </row>
    <row r="83" spans="1:7" x14ac:dyDescent="0.25">
      <c r="A83" s="3"/>
      <c r="B83" s="4"/>
      <c r="C83" s="4"/>
      <c r="D83" s="6"/>
      <c r="E83" s="6"/>
      <c r="F83" s="6"/>
      <c r="G83" s="6"/>
    </row>
    <row r="84" spans="1:7" x14ac:dyDescent="0.25">
      <c r="A84" s="3"/>
      <c r="B84" s="4"/>
      <c r="C84" s="4"/>
      <c r="D84" s="6"/>
      <c r="E84" s="6"/>
      <c r="F84" s="6"/>
      <c r="G84" s="6"/>
    </row>
    <row r="85" spans="1:7" x14ac:dyDescent="0.25">
      <c r="A85" s="3"/>
      <c r="B85" s="4"/>
      <c r="C85" s="4"/>
      <c r="D85" s="6"/>
      <c r="E85" s="6"/>
      <c r="F85" s="6"/>
      <c r="G85" s="6"/>
    </row>
    <row r="86" spans="1:7" x14ac:dyDescent="0.25">
      <c r="A86" s="3"/>
      <c r="B86" s="4"/>
      <c r="C86" s="4"/>
      <c r="D86" s="6"/>
      <c r="E86" s="6"/>
      <c r="F86" s="6"/>
      <c r="G86" s="6"/>
    </row>
    <row r="87" spans="1:7" x14ac:dyDescent="0.25">
      <c r="A87" s="3"/>
      <c r="B87" s="4"/>
      <c r="C87" s="4"/>
      <c r="D87" s="6"/>
      <c r="E87" s="6"/>
      <c r="F87" s="6"/>
      <c r="G87" s="6"/>
    </row>
    <row r="88" spans="1:7" x14ac:dyDescent="0.25">
      <c r="A88" s="3"/>
      <c r="B88" s="4"/>
      <c r="C88" s="4"/>
      <c r="D88" s="6"/>
      <c r="E88" s="6"/>
      <c r="F88" s="6"/>
      <c r="G88" s="6"/>
    </row>
    <row r="89" spans="1:7" x14ac:dyDescent="0.25">
      <c r="A89" s="3"/>
      <c r="B89" s="4"/>
      <c r="C89" s="4"/>
      <c r="D89" s="6"/>
      <c r="E89" s="6"/>
      <c r="F89" s="6"/>
      <c r="G89" s="6"/>
    </row>
    <row r="90" spans="1:7" x14ac:dyDescent="0.25">
      <c r="A90" s="3"/>
      <c r="B90" s="4"/>
      <c r="C90" s="4"/>
      <c r="D90" s="6"/>
      <c r="E90" s="6"/>
      <c r="F90" s="6"/>
      <c r="G90" s="6"/>
    </row>
    <row r="91" spans="1:7" x14ac:dyDescent="0.25">
      <c r="A91" s="3"/>
      <c r="B91" s="4"/>
      <c r="C91" s="4"/>
      <c r="D91" s="6"/>
      <c r="E91" s="6"/>
      <c r="F91" s="6"/>
      <c r="G91" s="6"/>
    </row>
    <row r="92" spans="1:7" x14ac:dyDescent="0.25">
      <c r="A92" s="3"/>
      <c r="B92" s="4"/>
      <c r="C92" s="4"/>
      <c r="D92" s="6"/>
      <c r="E92" s="6"/>
      <c r="F92" s="6"/>
      <c r="G92" s="6"/>
    </row>
    <row r="93" spans="1:7" x14ac:dyDescent="0.25">
      <c r="A93" s="3"/>
      <c r="B93" s="4"/>
      <c r="C93" s="4"/>
      <c r="D93" s="6"/>
      <c r="E93" s="6"/>
      <c r="F93" s="6"/>
      <c r="G93" s="6"/>
    </row>
    <row r="94" spans="1:7" x14ac:dyDescent="0.25">
      <c r="A94" s="3"/>
      <c r="B94" s="4"/>
      <c r="C94" s="4"/>
      <c r="D94" s="6"/>
      <c r="E94" s="6"/>
      <c r="F94" s="6"/>
      <c r="G94" s="6"/>
    </row>
    <row r="95" spans="1:7" x14ac:dyDescent="0.25">
      <c r="A95" s="3"/>
      <c r="B95" s="4"/>
      <c r="C95" s="4"/>
      <c r="D95" s="6"/>
      <c r="E95" s="6"/>
      <c r="F95" s="6"/>
      <c r="G95" s="6"/>
    </row>
    <row r="96" spans="1:7" x14ac:dyDescent="0.25">
      <c r="A96" s="3"/>
      <c r="B96" s="4"/>
      <c r="C96" s="4"/>
      <c r="D96" s="6"/>
      <c r="E96" s="6"/>
      <c r="F96" s="6"/>
      <c r="G96" s="6"/>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9D34-8F42-46CB-8374-1CCFDE3B5C34}">
  <sheetPr>
    <pageSetUpPr fitToPage="1"/>
  </sheetPr>
  <dimension ref="A1:R96"/>
  <sheetViews>
    <sheetView topLeftCell="K1" workbookViewId="0">
      <selection activeCell="N2" sqref="N2:O2"/>
    </sheetView>
  </sheetViews>
  <sheetFormatPr defaultRowHeight="15" x14ac:dyDescent="0.25"/>
  <cols>
    <col min="1" max="3" width="0" hidden="1" customWidth="1"/>
    <col min="4" max="4" width="9.28515625" style="7" hidden="1" customWidth="1"/>
    <col min="5" max="5" width="10.85546875" style="7" hidden="1" customWidth="1"/>
    <col min="6" max="6" width="9.28515625" style="7" hidden="1" customWidth="1"/>
    <col min="7" max="7" width="13.5703125" style="7" hidden="1" customWidth="1"/>
    <col min="8" max="10" width="0" hidden="1" customWidth="1"/>
    <col min="11" max="11" width="35" bestFit="1" customWidth="1"/>
    <col min="12" max="12" width="21.7109375" bestFit="1" customWidth="1"/>
    <col min="13" max="13" width="7" bestFit="1" customWidth="1"/>
    <col min="14" max="16" width="15.5703125" customWidth="1"/>
    <col min="17" max="18" width="15.42578125" style="46" customWidth="1"/>
  </cols>
  <sheetData>
    <row r="1" spans="1:18" x14ac:dyDescent="0.25">
      <c r="K1" s="8" t="s">
        <v>48</v>
      </c>
    </row>
    <row r="2" spans="1:18" x14ac:dyDescent="0.25">
      <c r="N2" s="7">
        <f>SUM(N6:N56)</f>
        <v>447682.41666666663</v>
      </c>
      <c r="O2" s="7">
        <f>SUM(O6:O56)</f>
        <v>72234.833333333328</v>
      </c>
      <c r="P2" s="10">
        <f>(N2/(N2+O2))</f>
        <v>0.86106474956671797</v>
      </c>
      <c r="Q2" s="46">
        <f>SUMPRODUCT(Q6:Q53,N6:N53)/N2</f>
        <v>10358.404934681188</v>
      </c>
      <c r="R2" s="46">
        <f>SUMPRODUCT(R6:R53,O6:O53)/O2</f>
        <v>19809.502521405873</v>
      </c>
    </row>
    <row r="4" spans="1:18" s="11" customFormat="1" ht="30.75" thickBot="1" x14ac:dyDescent="0.3">
      <c r="D4" s="12"/>
      <c r="E4" s="12"/>
      <c r="F4" s="12"/>
      <c r="G4" s="12"/>
      <c r="N4" s="11" t="s">
        <v>9</v>
      </c>
      <c r="O4" s="11" t="s">
        <v>9</v>
      </c>
      <c r="Q4" s="49" t="s">
        <v>11</v>
      </c>
      <c r="R4" s="49" t="s">
        <v>11</v>
      </c>
    </row>
    <row r="5" spans="1:18" s="11" customFormat="1" ht="30.75" thickBot="1" x14ac:dyDescent="0.3">
      <c r="A5" s="17" t="s">
        <v>0</v>
      </c>
      <c r="B5" s="18" t="s">
        <v>8</v>
      </c>
      <c r="C5" s="18" t="s">
        <v>1</v>
      </c>
      <c r="D5" s="19" t="s">
        <v>2</v>
      </c>
      <c r="E5" s="19" t="s">
        <v>2</v>
      </c>
      <c r="F5" s="19" t="s">
        <v>3</v>
      </c>
      <c r="G5" s="20" t="s">
        <v>4</v>
      </c>
      <c r="K5" s="11" t="s">
        <v>224</v>
      </c>
      <c r="L5" s="11" t="s">
        <v>225</v>
      </c>
      <c r="M5" s="11" t="s">
        <v>8</v>
      </c>
      <c r="N5" s="11" t="s">
        <v>44</v>
      </c>
      <c r="O5" s="11" t="s">
        <v>45</v>
      </c>
      <c r="P5" s="11" t="s">
        <v>10</v>
      </c>
      <c r="Q5" s="49" t="s">
        <v>44</v>
      </c>
      <c r="R5" s="49" t="s">
        <v>45</v>
      </c>
    </row>
    <row r="6" spans="1:18" ht="15.75" thickBot="1" x14ac:dyDescent="0.3">
      <c r="A6" s="21">
        <v>2018</v>
      </c>
      <c r="B6" s="16"/>
      <c r="C6" s="16" t="s">
        <v>5</v>
      </c>
      <c r="D6" s="15">
        <v>0</v>
      </c>
      <c r="E6" s="15">
        <v>0</v>
      </c>
      <c r="F6" s="15">
        <v>516080</v>
      </c>
      <c r="G6" s="22">
        <v>1291820789.8699999</v>
      </c>
      <c r="K6" t="str">
        <f>VLOOKUP($M6,'hosp ref'!$A:$K,9,FALSE)</f>
        <v>Meritus</v>
      </c>
      <c r="L6" t="str">
        <f>VLOOKUP($M6,'hosp ref'!$A:$K,11,FALSE)</f>
        <v>Meritus</v>
      </c>
      <c r="M6">
        <v>210001</v>
      </c>
      <c r="N6" s="7">
        <f t="shared" ref="N6:O25" si="0">SUMIFS($F:$F,$B:$B,$M6,$C:$C,N$5)/12</f>
        <v>13579.083333333334</v>
      </c>
      <c r="O6" s="7">
        <f t="shared" si="0"/>
        <v>879</v>
      </c>
      <c r="P6" s="10">
        <f>(N6/(N6+O6))</f>
        <v>0.93920355971573</v>
      </c>
      <c r="Q6" s="46">
        <f>SUMIFS($G:$G,$B:$B,$M6,$C:$C,Q$5)/(SUMIFS($F:$F,$B:$B,$M6,$C:$C,Q$5)/12)</f>
        <v>10717.584897115046</v>
      </c>
      <c r="R6" s="46">
        <f>SUMIFS($G:$G,$B:$B,$M6,$C:$C,R$5)/(SUMIFS($F:$F,$B:$B,$M6,$C:$C,R$5)/12)</f>
        <v>20006.112992036404</v>
      </c>
    </row>
    <row r="7" spans="1:18" ht="15.75" thickBot="1" x14ac:dyDescent="0.3">
      <c r="A7" s="21">
        <v>2018</v>
      </c>
      <c r="B7" s="16">
        <v>210001</v>
      </c>
      <c r="C7" s="16" t="s">
        <v>45</v>
      </c>
      <c r="D7" s="15">
        <v>1753</v>
      </c>
      <c r="E7" s="15">
        <v>2601009.36</v>
      </c>
      <c r="F7" s="15">
        <v>10548</v>
      </c>
      <c r="G7" s="22">
        <v>17585373.32</v>
      </c>
      <c r="K7" t="str">
        <f>VLOOKUP($M7,'hosp ref'!$A:$K,9,FALSE)</f>
        <v>UMMS</v>
      </c>
      <c r="L7" t="str">
        <f>VLOOKUP($M7,'hosp ref'!$A:$K,11,FALSE)</f>
        <v>UMMC</v>
      </c>
      <c r="M7">
        <v>210002</v>
      </c>
      <c r="N7" s="7">
        <f t="shared" si="0"/>
        <v>1289.4166666666667</v>
      </c>
      <c r="O7" s="7">
        <f t="shared" si="0"/>
        <v>292.91666666666669</v>
      </c>
      <c r="P7" s="10">
        <f t="shared" ref="P7:P50" si="1">(N7/(N7+O7))</f>
        <v>0.81488308405308618</v>
      </c>
      <c r="Q7" s="46">
        <f t="shared" ref="Q7:R50" si="2">SUMIFS($G:$G,$B:$B,$M7,$C:$C,Q$5)/(SUMIFS($F:$F,$B:$B,$M7,$C:$C,Q$5)/12)</f>
        <v>6544.9858359723385</v>
      </c>
      <c r="R7" s="46">
        <f t="shared" si="2"/>
        <v>10413.183260312944</v>
      </c>
    </row>
    <row r="8" spans="1:18" ht="15.75" thickBot="1" x14ac:dyDescent="0.3">
      <c r="A8" s="21">
        <v>2018</v>
      </c>
      <c r="B8" s="16">
        <v>210001</v>
      </c>
      <c r="C8" s="16" t="s">
        <v>44</v>
      </c>
      <c r="D8" s="15">
        <v>27078</v>
      </c>
      <c r="E8" s="15">
        <v>25355787.57</v>
      </c>
      <c r="F8" s="15">
        <v>162949</v>
      </c>
      <c r="G8" s="22">
        <v>145534978.44999999</v>
      </c>
      <c r="K8" t="str">
        <f>VLOOKUP($M8,'hosp ref'!$A:$K,9,FALSE)</f>
        <v>UMMS</v>
      </c>
      <c r="L8" t="str">
        <f>VLOOKUP($M8,'hosp ref'!$A:$K,11,FALSE)</f>
        <v>UM-PGHC</v>
      </c>
      <c r="M8">
        <v>210003</v>
      </c>
      <c r="N8" s="7">
        <f t="shared" si="0"/>
        <v>5065.083333333333</v>
      </c>
      <c r="O8" s="7">
        <f t="shared" si="0"/>
        <v>1352.6666666666667</v>
      </c>
      <c r="P8" s="10">
        <f t="shared" si="1"/>
        <v>0.78923038967447046</v>
      </c>
      <c r="Q8" s="46">
        <f t="shared" si="2"/>
        <v>9483.724365179909</v>
      </c>
      <c r="R8" s="46">
        <f t="shared" si="2"/>
        <v>15272.563987185804</v>
      </c>
    </row>
    <row r="9" spans="1:18" ht="15.75" thickBot="1" x14ac:dyDescent="0.3">
      <c r="A9" s="21">
        <v>2018</v>
      </c>
      <c r="B9" s="16">
        <v>210002</v>
      </c>
      <c r="C9" s="16" t="s">
        <v>45</v>
      </c>
      <c r="D9" s="15">
        <v>591</v>
      </c>
      <c r="E9" s="15">
        <v>704772.56</v>
      </c>
      <c r="F9" s="15">
        <v>3515</v>
      </c>
      <c r="G9" s="22">
        <v>3050194.93</v>
      </c>
      <c r="K9" t="str">
        <f>VLOOKUP($M9,'hosp ref'!$A:$K,9,FALSE)</f>
        <v>HOLY CROSS HEALTH</v>
      </c>
      <c r="L9" t="str">
        <f>VLOOKUP($M9,'hosp ref'!$A:$K,11,FALSE)</f>
        <v>Holy Cross</v>
      </c>
      <c r="M9">
        <v>210004</v>
      </c>
      <c r="N9" s="7">
        <f t="shared" si="0"/>
        <v>5484.25</v>
      </c>
      <c r="O9" s="7">
        <f t="shared" si="0"/>
        <v>1033</v>
      </c>
      <c r="P9" s="10">
        <f t="shared" si="1"/>
        <v>0.84149756415666122</v>
      </c>
      <c r="Q9" s="46">
        <f t="shared" si="2"/>
        <v>5303.5947868897301</v>
      </c>
      <c r="R9" s="46">
        <f t="shared" si="2"/>
        <v>7748.5225556631167</v>
      </c>
    </row>
    <row r="10" spans="1:18" ht="15.75" thickBot="1" x14ac:dyDescent="0.3">
      <c r="A10" s="21">
        <v>2018</v>
      </c>
      <c r="B10" s="16">
        <v>210002</v>
      </c>
      <c r="C10" s="16" t="s">
        <v>44</v>
      </c>
      <c r="D10" s="15">
        <v>2597</v>
      </c>
      <c r="E10" s="15">
        <v>1810510.83</v>
      </c>
      <c r="F10" s="15">
        <v>15473</v>
      </c>
      <c r="G10" s="22">
        <v>8439213.8200000003</v>
      </c>
      <c r="K10" t="str">
        <f>VLOOKUP($M10,'hosp ref'!$A:$K,9,FALSE)</f>
        <v>Frederick</v>
      </c>
      <c r="L10" t="str">
        <f>VLOOKUP($M10,'hosp ref'!$A:$K,11,FALSE)</f>
        <v>Frederick</v>
      </c>
      <c r="M10">
        <v>210005</v>
      </c>
      <c r="N10" s="7">
        <f t="shared" si="0"/>
        <v>21659.416666666668</v>
      </c>
      <c r="O10" s="7">
        <f t="shared" si="0"/>
        <v>1889.4166666666667</v>
      </c>
      <c r="P10" s="10">
        <f t="shared" si="1"/>
        <v>0.91976601813253311</v>
      </c>
      <c r="Q10" s="46">
        <f t="shared" si="2"/>
        <v>10787.36988700065</v>
      </c>
      <c r="R10" s="46">
        <f t="shared" si="2"/>
        <v>23009.986323821282</v>
      </c>
    </row>
    <row r="11" spans="1:18" ht="15.75" thickBot="1" x14ac:dyDescent="0.3">
      <c r="A11" s="21">
        <v>2018</v>
      </c>
      <c r="B11" s="16">
        <v>210003</v>
      </c>
      <c r="C11" s="16" t="s">
        <v>45</v>
      </c>
      <c r="D11" s="15">
        <v>2710</v>
      </c>
      <c r="E11" s="15">
        <v>2772332.02</v>
      </c>
      <c r="F11" s="15">
        <v>16232</v>
      </c>
      <c r="G11" s="22">
        <v>20658688.219999999</v>
      </c>
      <c r="K11" t="str">
        <f>VLOOKUP($M11,'hosp ref'!$A:$K,9,FALSE)</f>
        <v>UMMS</v>
      </c>
      <c r="L11" t="str">
        <f>VLOOKUP($M11,'hosp ref'!$A:$K,11,FALSE)</f>
        <v>UM-Harford</v>
      </c>
      <c r="M11">
        <v>210006</v>
      </c>
      <c r="N11" s="7">
        <f t="shared" si="0"/>
        <v>1991.6666666666667</v>
      </c>
      <c r="O11" s="7">
        <f t="shared" si="0"/>
        <v>382.41666666666669</v>
      </c>
      <c r="P11" s="10">
        <f t="shared" si="1"/>
        <v>0.83892028502228932</v>
      </c>
      <c r="Q11" s="46">
        <f t="shared" si="2"/>
        <v>7130.9008569037651</v>
      </c>
      <c r="R11" s="46">
        <f t="shared" si="2"/>
        <v>10135.605918500762</v>
      </c>
    </row>
    <row r="12" spans="1:18" ht="15.75" thickBot="1" x14ac:dyDescent="0.3">
      <c r="A12" s="21">
        <v>2018</v>
      </c>
      <c r="B12" s="16">
        <v>210003</v>
      </c>
      <c r="C12" s="16" t="s">
        <v>44</v>
      </c>
      <c r="D12" s="15">
        <v>10131</v>
      </c>
      <c r="E12" s="15">
        <v>8876224.9700000007</v>
      </c>
      <c r="F12" s="15">
        <v>60781</v>
      </c>
      <c r="G12" s="22">
        <v>48035854.219999999</v>
      </c>
      <c r="K12" t="str">
        <f>VLOOKUP($M12,'hosp ref'!$A:$K,9,FALSE)</f>
        <v>Mercy</v>
      </c>
      <c r="L12" t="str">
        <f>VLOOKUP($M12,'hosp ref'!$A:$K,11,FALSE)</f>
        <v>Mercy</v>
      </c>
      <c r="M12">
        <v>210008</v>
      </c>
      <c r="N12" s="7">
        <f t="shared" si="0"/>
        <v>4961.833333333333</v>
      </c>
      <c r="O12" s="7">
        <f t="shared" si="0"/>
        <v>833.33333333333337</v>
      </c>
      <c r="P12" s="10">
        <f t="shared" si="1"/>
        <v>0.85620200741997643</v>
      </c>
      <c r="Q12" s="46">
        <f t="shared" si="2"/>
        <v>6823.0008014510777</v>
      </c>
      <c r="R12" s="46">
        <f t="shared" si="2"/>
        <v>8122.2070559999993</v>
      </c>
    </row>
    <row r="13" spans="1:18" ht="15.75" thickBot="1" x14ac:dyDescent="0.3">
      <c r="A13" s="21">
        <v>2018</v>
      </c>
      <c r="B13" s="16">
        <v>210004</v>
      </c>
      <c r="C13" s="16" t="s">
        <v>45</v>
      </c>
      <c r="D13" s="15">
        <v>2066</v>
      </c>
      <c r="E13" s="15">
        <v>1628053.18</v>
      </c>
      <c r="F13" s="15">
        <v>12396</v>
      </c>
      <c r="G13" s="22">
        <v>8004223.7999999998</v>
      </c>
      <c r="K13" t="str">
        <f>VLOOKUP($M13,'hosp ref'!$A:$K,9,FALSE)</f>
        <v>JOHNS HOPKINS HEALTH SYSTEM</v>
      </c>
      <c r="L13" t="str">
        <f>VLOOKUP($M13,'hosp ref'!$A:$K,11,FALSE)</f>
        <v>Johns Hopkins</v>
      </c>
      <c r="M13">
        <v>210009</v>
      </c>
      <c r="N13" s="7">
        <f t="shared" si="0"/>
        <v>26414.916666666668</v>
      </c>
      <c r="O13" s="7">
        <f t="shared" si="0"/>
        <v>5142.416666666667</v>
      </c>
      <c r="P13" s="10">
        <f t="shared" si="1"/>
        <v>0.83704527209734658</v>
      </c>
      <c r="Q13" s="46">
        <f t="shared" si="2"/>
        <v>13452.759374721983</v>
      </c>
      <c r="R13" s="46">
        <f t="shared" si="2"/>
        <v>22040.628913772707</v>
      </c>
    </row>
    <row r="14" spans="1:18" ht="15.75" thickBot="1" x14ac:dyDescent="0.3">
      <c r="A14" s="21">
        <v>2018</v>
      </c>
      <c r="B14" s="16">
        <v>210004</v>
      </c>
      <c r="C14" s="16" t="s">
        <v>44</v>
      </c>
      <c r="D14" s="15">
        <v>10965</v>
      </c>
      <c r="E14" s="15">
        <v>5433725.1699999999</v>
      </c>
      <c r="F14" s="15">
        <v>65811</v>
      </c>
      <c r="G14" s="22">
        <v>29086239.710000001</v>
      </c>
      <c r="K14" t="str">
        <f>VLOOKUP($M14,'hosp ref'!$A:$K,9,FALSE)</f>
        <v>St. Agnes</v>
      </c>
      <c r="L14" t="str">
        <f>VLOOKUP($M14,'hosp ref'!$A:$K,11,FALSE)</f>
        <v>St. Agnes</v>
      </c>
      <c r="M14">
        <v>210011</v>
      </c>
      <c r="N14" s="7">
        <f t="shared" si="0"/>
        <v>11249.833333333334</v>
      </c>
      <c r="O14" s="7">
        <f t="shared" si="0"/>
        <v>904.33333333333337</v>
      </c>
      <c r="P14" s="10">
        <f t="shared" si="1"/>
        <v>0.92559478916695226</v>
      </c>
      <c r="Q14" s="46">
        <f t="shared" si="2"/>
        <v>8809.3005410450533</v>
      </c>
      <c r="R14" s="46">
        <f t="shared" si="2"/>
        <v>10213.466030224843</v>
      </c>
    </row>
    <row r="15" spans="1:18" ht="15.75" thickBot="1" x14ac:dyDescent="0.3">
      <c r="A15" s="21">
        <v>2018</v>
      </c>
      <c r="B15" s="16">
        <v>210005</v>
      </c>
      <c r="C15" s="16" t="s">
        <v>45</v>
      </c>
      <c r="D15" s="15">
        <v>3764</v>
      </c>
      <c r="E15" s="15">
        <v>6266430.1900000004</v>
      </c>
      <c r="F15" s="15">
        <v>22673</v>
      </c>
      <c r="G15" s="22">
        <v>43475451.659999996</v>
      </c>
      <c r="K15" t="str">
        <f>VLOOKUP($M15,'hosp ref'!$A:$K,9,FALSE)</f>
        <v>LIFEBRIDGE</v>
      </c>
      <c r="L15" t="str">
        <f>VLOOKUP($M15,'hosp ref'!$A:$K,11,FALSE)</f>
        <v>Sinai</v>
      </c>
      <c r="M15">
        <v>210012</v>
      </c>
      <c r="N15" s="7">
        <f t="shared" si="0"/>
        <v>32507.5</v>
      </c>
      <c r="O15" s="7">
        <f t="shared" si="0"/>
        <v>5889.416666666667</v>
      </c>
      <c r="P15" s="10">
        <f t="shared" si="1"/>
        <v>0.84661745843307734</v>
      </c>
      <c r="Q15" s="46">
        <f t="shared" si="2"/>
        <v>12875.293285549489</v>
      </c>
      <c r="R15" s="46">
        <f t="shared" si="2"/>
        <v>25986.104701371103</v>
      </c>
    </row>
    <row r="16" spans="1:18" ht="15.75" thickBot="1" x14ac:dyDescent="0.3">
      <c r="A16" s="21">
        <v>2018</v>
      </c>
      <c r="B16" s="16">
        <v>210005</v>
      </c>
      <c r="C16" s="16" t="s">
        <v>44</v>
      </c>
      <c r="D16" s="15">
        <v>43200</v>
      </c>
      <c r="E16" s="15">
        <v>40365412.710000001</v>
      </c>
      <c r="F16" s="15">
        <v>259913</v>
      </c>
      <c r="G16" s="22">
        <v>233648139.12</v>
      </c>
      <c r="K16" t="str">
        <f>VLOOKUP($M16,'hosp ref'!$A:$K,9,FALSE)</f>
        <v>Bon Secours</v>
      </c>
      <c r="L16" t="str">
        <f>VLOOKUP($M16,'hosp ref'!$A:$K,11,FALSE)</f>
        <v>Bon Secours</v>
      </c>
      <c r="M16">
        <v>210013</v>
      </c>
      <c r="N16" s="7">
        <f t="shared" si="0"/>
        <v>58.5</v>
      </c>
      <c r="O16" s="7">
        <f t="shared" si="0"/>
        <v>13</v>
      </c>
      <c r="P16" s="10">
        <f t="shared" si="1"/>
        <v>0.81818181818181823</v>
      </c>
      <c r="Q16" s="46">
        <f t="shared" si="2"/>
        <v>8047.864786324787</v>
      </c>
      <c r="R16" s="46">
        <f t="shared" si="2"/>
        <v>4545.8507692307694</v>
      </c>
    </row>
    <row r="17" spans="1:18" ht="15.75" thickBot="1" x14ac:dyDescent="0.3">
      <c r="A17" s="21">
        <v>2018</v>
      </c>
      <c r="B17" s="16">
        <v>210006</v>
      </c>
      <c r="C17" s="16" t="s">
        <v>45</v>
      </c>
      <c r="D17" s="15">
        <v>764</v>
      </c>
      <c r="E17" s="15">
        <v>784816.53</v>
      </c>
      <c r="F17" s="15">
        <v>4589</v>
      </c>
      <c r="G17" s="22">
        <v>3876024.63</v>
      </c>
      <c r="K17" t="str">
        <f>VLOOKUP($M17,'hosp ref'!$A:$K,9,FALSE)</f>
        <v>MEDSTAR</v>
      </c>
      <c r="L17" t="str">
        <f>VLOOKUP($M17,'hosp ref'!$A:$K,11,FALSE)</f>
        <v>MedStar Fr Square</v>
      </c>
      <c r="M17">
        <v>210015</v>
      </c>
      <c r="N17" s="7">
        <f t="shared" si="0"/>
        <v>13835.833333333334</v>
      </c>
      <c r="O17" s="7">
        <f t="shared" si="0"/>
        <v>3490.3333333333335</v>
      </c>
      <c r="P17" s="10">
        <f t="shared" si="1"/>
        <v>0.79855132410515883</v>
      </c>
      <c r="Q17" s="46">
        <f t="shared" si="2"/>
        <v>12618.403216768054</v>
      </c>
      <c r="R17" s="46">
        <f t="shared" si="2"/>
        <v>23731.702229968483</v>
      </c>
    </row>
    <row r="18" spans="1:18" ht="15.75" thickBot="1" x14ac:dyDescent="0.3">
      <c r="A18" s="21">
        <v>2018</v>
      </c>
      <c r="B18" s="16">
        <v>210006</v>
      </c>
      <c r="C18" s="16" t="s">
        <v>44</v>
      </c>
      <c r="D18" s="15">
        <v>3977</v>
      </c>
      <c r="E18" s="15">
        <v>2916729.88</v>
      </c>
      <c r="F18" s="15">
        <v>23900</v>
      </c>
      <c r="G18" s="22">
        <v>14202377.539999999</v>
      </c>
      <c r="K18" t="str">
        <f>VLOOKUP($M18,'hosp ref'!$A:$K,9,FALSE)</f>
        <v>ADVENTIST HEALTHCARE</v>
      </c>
      <c r="L18" t="str">
        <f>VLOOKUP($M18,'hosp ref'!$A:$K,11,FALSE)</f>
        <v>Washington Adventist</v>
      </c>
      <c r="M18">
        <v>210016</v>
      </c>
      <c r="N18" s="7">
        <f t="shared" si="0"/>
        <v>4701.416666666667</v>
      </c>
      <c r="O18" s="7">
        <f t="shared" si="0"/>
        <v>577.75</v>
      </c>
      <c r="P18" s="10">
        <f t="shared" si="1"/>
        <v>0.8905603788476717</v>
      </c>
      <c r="Q18" s="46">
        <f t="shared" si="2"/>
        <v>6884.8881358455774</v>
      </c>
      <c r="R18" s="46">
        <f t="shared" si="2"/>
        <v>11454.775612289053</v>
      </c>
    </row>
    <row r="19" spans="1:18" ht="15.75" thickBot="1" x14ac:dyDescent="0.3">
      <c r="A19" s="21">
        <v>2018</v>
      </c>
      <c r="B19" s="16">
        <v>210008</v>
      </c>
      <c r="C19" s="16" t="s">
        <v>45</v>
      </c>
      <c r="D19" s="15">
        <v>1672</v>
      </c>
      <c r="E19" s="15">
        <v>1527582.02</v>
      </c>
      <c r="F19" s="15">
        <v>10000</v>
      </c>
      <c r="G19" s="22">
        <v>6768505.8799999999</v>
      </c>
      <c r="K19" t="str">
        <f>VLOOKUP($M19,'hosp ref'!$A:$K,9,FALSE)</f>
        <v>Garrett</v>
      </c>
      <c r="L19" t="str">
        <f>VLOOKUP($M19,'hosp ref'!$A:$K,11,FALSE)</f>
        <v>Garrett</v>
      </c>
      <c r="M19">
        <v>210017</v>
      </c>
      <c r="N19" s="7">
        <f t="shared" si="0"/>
        <v>1862.5</v>
      </c>
      <c r="O19" s="7">
        <f t="shared" si="0"/>
        <v>60</v>
      </c>
      <c r="P19" s="10">
        <f t="shared" si="1"/>
        <v>0.96879063719115732</v>
      </c>
      <c r="Q19" s="46">
        <f t="shared" si="2"/>
        <v>8648.6579919463093</v>
      </c>
      <c r="R19" s="46">
        <f t="shared" si="2"/>
        <v>14401.824166666665</v>
      </c>
    </row>
    <row r="20" spans="1:18" ht="15.75" thickBot="1" x14ac:dyDescent="0.3">
      <c r="A20" s="21">
        <v>2018</v>
      </c>
      <c r="B20" s="16">
        <v>210008</v>
      </c>
      <c r="C20" s="16" t="s">
        <v>44</v>
      </c>
      <c r="D20" s="15">
        <v>9930</v>
      </c>
      <c r="E20" s="15">
        <v>7326684.2300000004</v>
      </c>
      <c r="F20" s="15">
        <v>59542</v>
      </c>
      <c r="G20" s="22">
        <v>33854592.810000002</v>
      </c>
      <c r="K20" t="str">
        <f>VLOOKUP($M20,'hosp ref'!$A:$K,9,FALSE)</f>
        <v>MEDSTAR</v>
      </c>
      <c r="L20" t="str">
        <f>VLOOKUP($M20,'hosp ref'!$A:$K,11,FALSE)</f>
        <v>MedStar Montgomery</v>
      </c>
      <c r="M20">
        <v>210018</v>
      </c>
      <c r="N20" s="7">
        <f t="shared" si="0"/>
        <v>18858.75</v>
      </c>
      <c r="O20" s="7">
        <f t="shared" si="0"/>
        <v>4811.666666666667</v>
      </c>
      <c r="P20" s="10">
        <f t="shared" si="1"/>
        <v>0.7967223503318136</v>
      </c>
      <c r="Q20" s="46">
        <f t="shared" si="2"/>
        <v>12995.561796513555</v>
      </c>
      <c r="R20" s="46">
        <f t="shared" si="2"/>
        <v>26549.85357464496</v>
      </c>
    </row>
    <row r="21" spans="1:18" ht="15.75" thickBot="1" x14ac:dyDescent="0.3">
      <c r="A21" s="21">
        <v>2018</v>
      </c>
      <c r="B21" s="16">
        <v>210009</v>
      </c>
      <c r="C21" s="16" t="s">
        <v>45</v>
      </c>
      <c r="D21" s="15">
        <v>10269</v>
      </c>
      <c r="E21" s="15">
        <v>16472529.810000001</v>
      </c>
      <c r="F21" s="15">
        <v>61709</v>
      </c>
      <c r="G21" s="22">
        <v>113342097.47</v>
      </c>
      <c r="K21" t="str">
        <f>VLOOKUP($M21,'hosp ref'!$A:$K,9,FALSE)</f>
        <v>Peninsula</v>
      </c>
      <c r="L21" t="str">
        <f>VLOOKUP($M21,'hosp ref'!$A:$K,11,FALSE)</f>
        <v>Peninsula</v>
      </c>
      <c r="M21">
        <v>210019</v>
      </c>
      <c r="N21" s="7">
        <f t="shared" si="0"/>
        <v>17478.416666666668</v>
      </c>
      <c r="O21" s="7">
        <f t="shared" si="0"/>
        <v>1772</v>
      </c>
      <c r="P21" s="10">
        <f t="shared" si="1"/>
        <v>0.90795004437133398</v>
      </c>
      <c r="Q21" s="46">
        <f t="shared" si="2"/>
        <v>12442.969317968351</v>
      </c>
      <c r="R21" s="46">
        <f t="shared" si="2"/>
        <v>22533.971709932277</v>
      </c>
    </row>
    <row r="22" spans="1:18" ht="15.75" thickBot="1" x14ac:dyDescent="0.3">
      <c r="A22" s="21">
        <v>2018</v>
      </c>
      <c r="B22" s="16">
        <v>210009</v>
      </c>
      <c r="C22" s="16" t="s">
        <v>44</v>
      </c>
      <c r="D22" s="15">
        <v>52768</v>
      </c>
      <c r="E22" s="15">
        <v>61801325.859999999</v>
      </c>
      <c r="F22" s="15">
        <v>316979</v>
      </c>
      <c r="G22" s="22">
        <v>355353517.81999999</v>
      </c>
      <c r="K22" t="str">
        <f>VLOOKUP($M22,'hosp ref'!$A:$K,9,FALSE)</f>
        <v>JOHNS HOPKINS HEALTH SYSTEM</v>
      </c>
      <c r="L22" t="str">
        <f>VLOOKUP($M22,'hosp ref'!$A:$K,11,FALSE)</f>
        <v>Suburban</v>
      </c>
      <c r="M22">
        <v>210022</v>
      </c>
      <c r="N22" s="7">
        <f t="shared" si="0"/>
        <v>24250.5</v>
      </c>
      <c r="O22" s="7">
        <f t="shared" si="0"/>
        <v>3340.8333333333335</v>
      </c>
      <c r="P22" s="10">
        <f t="shared" si="1"/>
        <v>0.87891729286974174</v>
      </c>
      <c r="Q22" s="46">
        <f t="shared" si="2"/>
        <v>9302.7493993938278</v>
      </c>
      <c r="R22" s="46">
        <f t="shared" si="2"/>
        <v>15061.481881766025</v>
      </c>
    </row>
    <row r="23" spans="1:18" ht="15.75" thickBot="1" x14ac:dyDescent="0.3">
      <c r="A23" s="21">
        <v>2018</v>
      </c>
      <c r="B23" s="16">
        <v>210011</v>
      </c>
      <c r="C23" s="16" t="s">
        <v>45</v>
      </c>
      <c r="D23" s="15">
        <v>1809</v>
      </c>
      <c r="E23" s="15">
        <v>1803431.34</v>
      </c>
      <c r="F23" s="15">
        <v>10852</v>
      </c>
      <c r="G23" s="22">
        <v>9236377.7799999993</v>
      </c>
      <c r="K23" t="str">
        <f>VLOOKUP($M23,'hosp ref'!$A:$K,9,FALSE)</f>
        <v>Anne Arundel</v>
      </c>
      <c r="L23" t="str">
        <f>VLOOKUP($M23,'hosp ref'!$A:$K,11,FALSE)</f>
        <v>Anne Arundel</v>
      </c>
      <c r="M23">
        <v>210023</v>
      </c>
      <c r="N23" s="7">
        <f t="shared" si="0"/>
        <v>24703.583333333332</v>
      </c>
      <c r="O23" s="7">
        <f t="shared" si="0"/>
        <v>2774.9166666666665</v>
      </c>
      <c r="P23" s="10">
        <f t="shared" si="1"/>
        <v>0.89901498747505626</v>
      </c>
      <c r="Q23" s="46">
        <f t="shared" si="2"/>
        <v>7481.5276863343042</v>
      </c>
      <c r="R23" s="46">
        <f t="shared" si="2"/>
        <v>12175.994798642601</v>
      </c>
    </row>
    <row r="24" spans="1:18" ht="15.75" thickBot="1" x14ac:dyDescent="0.3">
      <c r="A24" s="21">
        <v>2018</v>
      </c>
      <c r="B24" s="16">
        <v>210011</v>
      </c>
      <c r="C24" s="16" t="s">
        <v>44</v>
      </c>
      <c r="D24" s="15">
        <v>22464</v>
      </c>
      <c r="E24" s="15">
        <v>17323405.890000001</v>
      </c>
      <c r="F24" s="15">
        <v>134998</v>
      </c>
      <c r="G24" s="22">
        <v>99103162.870000005</v>
      </c>
      <c r="K24" t="str">
        <f>VLOOKUP($M24,'hosp ref'!$A:$K,9,FALSE)</f>
        <v>MEDSTAR</v>
      </c>
      <c r="L24" t="str">
        <f>VLOOKUP($M24,'hosp ref'!$A:$K,11,FALSE)</f>
        <v>MedStar Union Mem</v>
      </c>
      <c r="M24">
        <v>210024</v>
      </c>
      <c r="N24" s="7">
        <f t="shared" si="0"/>
        <v>9683.8333333333339</v>
      </c>
      <c r="O24" s="7">
        <f t="shared" si="0"/>
        <v>3720.0833333333335</v>
      </c>
      <c r="P24" s="10">
        <f t="shared" si="1"/>
        <v>0.72246296169651902</v>
      </c>
      <c r="Q24" s="46">
        <f t="shared" si="2"/>
        <v>12770.410860368655</v>
      </c>
      <c r="R24" s="46">
        <f t="shared" si="2"/>
        <v>18817.406774937834</v>
      </c>
    </row>
    <row r="25" spans="1:18" ht="15.75" thickBot="1" x14ac:dyDescent="0.3">
      <c r="A25" s="21">
        <v>2018</v>
      </c>
      <c r="B25" s="16">
        <v>210012</v>
      </c>
      <c r="C25" s="16" t="s">
        <v>45</v>
      </c>
      <c r="D25" s="15">
        <v>11739</v>
      </c>
      <c r="E25" s="15">
        <v>19482339.260000002</v>
      </c>
      <c r="F25" s="15">
        <v>70673</v>
      </c>
      <c r="G25" s="22">
        <v>153042998.13</v>
      </c>
      <c r="K25" t="str">
        <f>VLOOKUP($M25,'hosp ref'!$A:$K,9,FALSE)</f>
        <v>WESTERN MARYLAND HEALTH SYSTEM</v>
      </c>
      <c r="L25" t="str">
        <f>VLOOKUP($M25,'hosp ref'!$A:$K,11,FALSE)</f>
        <v>Western Maryland</v>
      </c>
      <c r="M25">
        <v>210027</v>
      </c>
      <c r="N25" s="7">
        <f t="shared" si="0"/>
        <v>7866.833333333333</v>
      </c>
      <c r="O25" s="7">
        <f t="shared" si="0"/>
        <v>361</v>
      </c>
      <c r="P25" s="10">
        <f t="shared" si="1"/>
        <v>0.95612453663378383</v>
      </c>
      <c r="Q25" s="46">
        <f t="shared" si="2"/>
        <v>9431.8905074045051</v>
      </c>
      <c r="R25" s="46">
        <f t="shared" si="2"/>
        <v>16728.319501385042</v>
      </c>
    </row>
    <row r="26" spans="1:18" ht="15.75" thickBot="1" x14ac:dyDescent="0.3">
      <c r="A26" s="21">
        <v>2018</v>
      </c>
      <c r="B26" s="16">
        <v>210012</v>
      </c>
      <c r="C26" s="16" t="s">
        <v>44</v>
      </c>
      <c r="D26" s="15">
        <v>64952</v>
      </c>
      <c r="E26" s="15">
        <v>69913587.799999997</v>
      </c>
      <c r="F26" s="15">
        <v>390090</v>
      </c>
      <c r="G26" s="22">
        <v>418543596.48000002</v>
      </c>
      <c r="K26" t="str">
        <f>VLOOKUP($M26,'hosp ref'!$A:$K,9,FALSE)</f>
        <v>MEDSTAR</v>
      </c>
      <c r="L26" t="str">
        <f>VLOOKUP($M26,'hosp ref'!$A:$K,11,FALSE)</f>
        <v>MedStar St. Marys</v>
      </c>
      <c r="M26">
        <v>210028</v>
      </c>
      <c r="N26" s="7">
        <f t="shared" ref="N26:O38" si="3">SUMIFS($F:$F,$B:$B,$M26,$C:$C,N$5)/12</f>
        <v>15665.25</v>
      </c>
      <c r="O26" s="7">
        <f t="shared" si="3"/>
        <v>2031.5</v>
      </c>
      <c r="P26" s="10">
        <f t="shared" si="1"/>
        <v>0.88520491050616634</v>
      </c>
      <c r="Q26" s="46">
        <f t="shared" si="2"/>
        <v>11373.154421410447</v>
      </c>
      <c r="R26" s="46">
        <f t="shared" si="2"/>
        <v>19051.982028058086</v>
      </c>
    </row>
    <row r="27" spans="1:18" ht="15.75" thickBot="1" x14ac:dyDescent="0.3">
      <c r="A27" s="21">
        <v>2018</v>
      </c>
      <c r="B27" s="16">
        <v>210013</v>
      </c>
      <c r="C27" s="16" t="s">
        <v>45</v>
      </c>
      <c r="D27" s="15">
        <v>26</v>
      </c>
      <c r="E27" s="15">
        <v>27338.49</v>
      </c>
      <c r="F27" s="15">
        <v>156</v>
      </c>
      <c r="G27" s="22">
        <v>59096.06</v>
      </c>
      <c r="K27" t="str">
        <f>VLOOKUP($M27,'hosp ref'!$A:$K,9,FALSE)</f>
        <v>JOHNS HOPKINS HEALTH SYSTEM</v>
      </c>
      <c r="L27" t="str">
        <f>VLOOKUP($M27,'hosp ref'!$A:$K,11,FALSE)</f>
        <v>JH Bayview</v>
      </c>
      <c r="M27">
        <v>210029</v>
      </c>
      <c r="N27" s="7">
        <f t="shared" si="3"/>
        <v>9919.3333333333339</v>
      </c>
      <c r="O27" s="7">
        <f t="shared" si="3"/>
        <v>2337.6666666666665</v>
      </c>
      <c r="P27" s="10">
        <f t="shared" si="1"/>
        <v>0.80927905142639589</v>
      </c>
      <c r="Q27" s="46">
        <f t="shared" si="2"/>
        <v>14422.25265878083</v>
      </c>
      <c r="R27" s="46">
        <f t="shared" si="2"/>
        <v>27939.398568373024</v>
      </c>
    </row>
    <row r="28" spans="1:18" ht="15.75" thickBot="1" x14ac:dyDescent="0.3">
      <c r="A28" s="21">
        <v>2018</v>
      </c>
      <c r="B28" s="16">
        <v>210013</v>
      </c>
      <c r="C28" s="16" t="s">
        <v>44</v>
      </c>
      <c r="D28" s="15">
        <v>117</v>
      </c>
      <c r="E28" s="15">
        <v>105070.74</v>
      </c>
      <c r="F28" s="15">
        <v>702</v>
      </c>
      <c r="G28" s="22">
        <v>470800.09</v>
      </c>
      <c r="K28" t="str">
        <f>VLOOKUP($M28,'hosp ref'!$A:$K,9,FALSE)</f>
        <v>UMMS</v>
      </c>
      <c r="L28" t="str">
        <f>VLOOKUP($M28,'hosp ref'!$A:$K,11,FALSE)</f>
        <v>UM-Chestertown</v>
      </c>
      <c r="M28">
        <v>210030</v>
      </c>
      <c r="N28" s="7">
        <f t="shared" si="3"/>
        <v>2216.75</v>
      </c>
      <c r="O28" s="7">
        <f t="shared" si="3"/>
        <v>583.66666666666663</v>
      </c>
      <c r="P28" s="10">
        <f t="shared" si="1"/>
        <v>0.79157863413182561</v>
      </c>
      <c r="Q28" s="46">
        <f t="shared" si="2"/>
        <v>8561.2743701364616</v>
      </c>
      <c r="R28" s="46">
        <f t="shared" si="2"/>
        <v>10106.953398058253</v>
      </c>
    </row>
    <row r="29" spans="1:18" ht="15.75" thickBot="1" x14ac:dyDescent="0.3">
      <c r="A29" s="21">
        <v>2018</v>
      </c>
      <c r="B29" s="16">
        <v>210015</v>
      </c>
      <c r="C29" s="16" t="s">
        <v>45</v>
      </c>
      <c r="D29" s="15">
        <v>6961</v>
      </c>
      <c r="E29" s="15">
        <v>11240603.65</v>
      </c>
      <c r="F29" s="15">
        <v>41884</v>
      </c>
      <c r="G29" s="22">
        <v>82831551.349999994</v>
      </c>
      <c r="K29" t="str">
        <f>VLOOKUP($M29,'hosp ref'!$A:$K,9,FALSE)</f>
        <v>Union of Cecil</v>
      </c>
      <c r="L29" t="str">
        <f>VLOOKUP($M29,'hosp ref'!$A:$K,11,FALSE)</f>
        <v>Union of Cecil</v>
      </c>
      <c r="M29">
        <v>210032</v>
      </c>
      <c r="N29" s="7">
        <f t="shared" si="3"/>
        <v>5852.75</v>
      </c>
      <c r="O29" s="7">
        <f t="shared" si="3"/>
        <v>322.58333333333331</v>
      </c>
      <c r="P29" s="10">
        <f t="shared" si="1"/>
        <v>0.94776260390802125</v>
      </c>
      <c r="Q29" s="46">
        <f t="shared" si="2"/>
        <v>8063.3357823245478</v>
      </c>
      <c r="R29" s="46">
        <f t="shared" si="2"/>
        <v>10003.142247481272</v>
      </c>
    </row>
    <row r="30" spans="1:18" ht="15.75" thickBot="1" x14ac:dyDescent="0.3">
      <c r="A30" s="21">
        <v>2018</v>
      </c>
      <c r="B30" s="16">
        <v>210015</v>
      </c>
      <c r="C30" s="16" t="s">
        <v>44</v>
      </c>
      <c r="D30" s="15">
        <v>27647</v>
      </c>
      <c r="E30" s="15">
        <v>31434177.129999999</v>
      </c>
      <c r="F30" s="15">
        <v>166030</v>
      </c>
      <c r="G30" s="22">
        <v>174586123.84</v>
      </c>
      <c r="K30" t="str">
        <f>VLOOKUP($M30,'hosp ref'!$A:$K,9,FALSE)</f>
        <v>LIFEBRIDGE</v>
      </c>
      <c r="L30" t="str">
        <f>VLOOKUP($M30,'hosp ref'!$A:$K,11,FALSE)</f>
        <v>Carroll</v>
      </c>
      <c r="M30">
        <v>210033</v>
      </c>
      <c r="N30" s="7">
        <f t="shared" si="3"/>
        <v>14271.5</v>
      </c>
      <c r="O30" s="7">
        <f t="shared" si="3"/>
        <v>2356.0833333333335</v>
      </c>
      <c r="P30" s="10">
        <f t="shared" si="1"/>
        <v>0.85830271987811424</v>
      </c>
      <c r="Q30" s="46">
        <f t="shared" si="2"/>
        <v>11678.708935290613</v>
      </c>
      <c r="R30" s="46">
        <f t="shared" si="2"/>
        <v>30946.958347540054</v>
      </c>
    </row>
    <row r="31" spans="1:18" ht="15.75" thickBot="1" x14ac:dyDescent="0.3">
      <c r="A31" s="21">
        <v>2018</v>
      </c>
      <c r="B31" s="16">
        <v>210016</v>
      </c>
      <c r="C31" s="16" t="s">
        <v>45</v>
      </c>
      <c r="D31" s="15">
        <v>1154</v>
      </c>
      <c r="E31" s="15">
        <v>1134928.2</v>
      </c>
      <c r="F31" s="15">
        <v>6933</v>
      </c>
      <c r="G31" s="22">
        <v>6617996.6100000003</v>
      </c>
      <c r="K31" t="str">
        <f>VLOOKUP($M31,'hosp ref'!$A:$K,9,FALSE)</f>
        <v>MEDSTAR</v>
      </c>
      <c r="L31" t="str">
        <f>VLOOKUP($M31,'hosp ref'!$A:$K,11,FALSE)</f>
        <v>MedStar Harbor</v>
      </c>
      <c r="M31">
        <v>210034</v>
      </c>
      <c r="N31" s="7">
        <f t="shared" si="3"/>
        <v>4359.333333333333</v>
      </c>
      <c r="O31" s="7">
        <f t="shared" si="3"/>
        <v>851.5</v>
      </c>
      <c r="P31" s="10">
        <f t="shared" si="1"/>
        <v>0.83659043659043653</v>
      </c>
      <c r="Q31" s="46">
        <f t="shared" si="2"/>
        <v>14458.558894326352</v>
      </c>
      <c r="R31" s="46">
        <f t="shared" si="2"/>
        <v>25966.068749266</v>
      </c>
    </row>
    <row r="32" spans="1:18" ht="15.75" thickBot="1" x14ac:dyDescent="0.3">
      <c r="A32" s="21">
        <v>2018</v>
      </c>
      <c r="B32" s="16">
        <v>210016</v>
      </c>
      <c r="C32" s="16" t="s">
        <v>44</v>
      </c>
      <c r="D32" s="15">
        <v>9423</v>
      </c>
      <c r="E32" s="15">
        <v>6042269.0800000001</v>
      </c>
      <c r="F32" s="15">
        <v>56417</v>
      </c>
      <c r="G32" s="22">
        <v>32368727.829999998</v>
      </c>
      <c r="K32" t="str">
        <f>VLOOKUP($M32,'hosp ref'!$A:$K,9,FALSE)</f>
        <v>UMMS</v>
      </c>
      <c r="L32" t="str">
        <f>VLOOKUP($M32,'hosp ref'!$A:$K,11,FALSE)</f>
        <v>UM-Charles Regional</v>
      </c>
      <c r="M32">
        <v>210035</v>
      </c>
      <c r="N32" s="7">
        <f t="shared" si="3"/>
        <v>5012.75</v>
      </c>
      <c r="O32" s="7">
        <f t="shared" si="3"/>
        <v>809.16666666666663</v>
      </c>
      <c r="P32" s="10">
        <f t="shared" si="1"/>
        <v>0.86101369823798002</v>
      </c>
      <c r="Q32" s="46">
        <f t="shared" si="2"/>
        <v>6088.2200149618475</v>
      </c>
      <c r="R32" s="46">
        <f t="shared" si="2"/>
        <v>9182.0429165808437</v>
      </c>
    </row>
    <row r="33" spans="1:18" ht="15.75" thickBot="1" x14ac:dyDescent="0.3">
      <c r="A33" s="21">
        <v>2018</v>
      </c>
      <c r="B33" s="16">
        <v>210017</v>
      </c>
      <c r="C33" s="16" t="s">
        <v>45</v>
      </c>
      <c r="D33" s="15">
        <v>119</v>
      </c>
      <c r="E33" s="15">
        <v>141513.06</v>
      </c>
      <c r="F33" s="15">
        <v>720</v>
      </c>
      <c r="G33" s="22">
        <v>864109.45</v>
      </c>
      <c r="K33" t="str">
        <f>VLOOKUP($M33,'hosp ref'!$A:$K,9,FALSE)</f>
        <v>UMMS</v>
      </c>
      <c r="L33" t="str">
        <f>VLOOKUP($M33,'hosp ref'!$A:$K,11,FALSE)</f>
        <v>UM-Easton</v>
      </c>
      <c r="M33">
        <v>210037</v>
      </c>
      <c r="N33" s="7">
        <f t="shared" si="3"/>
        <v>11234.333333333334</v>
      </c>
      <c r="O33" s="7">
        <f t="shared" si="3"/>
        <v>1444.75</v>
      </c>
      <c r="P33" s="10">
        <f t="shared" si="1"/>
        <v>0.88605248802161041</v>
      </c>
      <c r="Q33" s="46">
        <f t="shared" si="2"/>
        <v>9572.7625724712925</v>
      </c>
      <c r="R33" s="46">
        <f t="shared" si="2"/>
        <v>14668.733642498702</v>
      </c>
    </row>
    <row r="34" spans="1:18" ht="15.75" thickBot="1" x14ac:dyDescent="0.3">
      <c r="A34" s="21">
        <v>2018</v>
      </c>
      <c r="B34" s="16">
        <v>210017</v>
      </c>
      <c r="C34" s="16" t="s">
        <v>44</v>
      </c>
      <c r="D34" s="15">
        <v>3715</v>
      </c>
      <c r="E34" s="15">
        <v>2728218.67</v>
      </c>
      <c r="F34" s="15">
        <v>22350</v>
      </c>
      <c r="G34" s="22">
        <v>16108125.51</v>
      </c>
      <c r="K34" t="str">
        <f>VLOOKUP($M34,'hosp ref'!$A:$K,9,FALSE)</f>
        <v>UMMS</v>
      </c>
      <c r="L34" t="str">
        <f>VLOOKUP($M34,'hosp ref'!$A:$K,11,FALSE)</f>
        <v>UMMC Midtown</v>
      </c>
      <c r="M34">
        <v>210038</v>
      </c>
      <c r="N34" s="7">
        <f t="shared" si="3"/>
        <v>860.75</v>
      </c>
      <c r="O34" s="7">
        <f t="shared" si="3"/>
        <v>304.75</v>
      </c>
      <c r="P34" s="10">
        <f t="shared" si="1"/>
        <v>0.73852423852423854</v>
      </c>
      <c r="Q34" s="46">
        <f t="shared" si="2"/>
        <v>10495.743096137088</v>
      </c>
      <c r="R34" s="46">
        <f t="shared" si="2"/>
        <v>21231.391304347828</v>
      </c>
    </row>
    <row r="35" spans="1:18" ht="15.75" thickBot="1" x14ac:dyDescent="0.3">
      <c r="A35" s="21">
        <v>2018</v>
      </c>
      <c r="B35" s="16">
        <v>210018</v>
      </c>
      <c r="C35" s="16" t="s">
        <v>45</v>
      </c>
      <c r="D35" s="15">
        <v>9577</v>
      </c>
      <c r="E35" s="15">
        <v>15953543.859999999</v>
      </c>
      <c r="F35" s="15">
        <v>57740</v>
      </c>
      <c r="G35" s="22">
        <v>127749045.45</v>
      </c>
      <c r="K35" t="str">
        <f>VLOOKUP($M35,'hosp ref'!$A:$K,9,FALSE)</f>
        <v>Calvert</v>
      </c>
      <c r="L35" t="str">
        <f>VLOOKUP($M35,'hosp ref'!$A:$K,11,FALSE)</f>
        <v>Calvert</v>
      </c>
      <c r="M35">
        <v>210039</v>
      </c>
      <c r="N35" s="7">
        <f t="shared" si="3"/>
        <v>4940.916666666667</v>
      </c>
      <c r="O35" s="7">
        <f t="shared" si="3"/>
        <v>726.25</v>
      </c>
      <c r="P35" s="10">
        <f t="shared" si="1"/>
        <v>0.87184954268741</v>
      </c>
      <c r="Q35" s="46">
        <f t="shared" si="2"/>
        <v>6116.7948963586377</v>
      </c>
      <c r="R35" s="46">
        <f t="shared" si="2"/>
        <v>10507.81843717728</v>
      </c>
    </row>
    <row r="36" spans="1:18" ht="15.75" thickBot="1" x14ac:dyDescent="0.3">
      <c r="A36" s="21">
        <v>2018</v>
      </c>
      <c r="B36" s="16">
        <v>210018</v>
      </c>
      <c r="C36" s="16" t="s">
        <v>44</v>
      </c>
      <c r="D36" s="15">
        <v>37669</v>
      </c>
      <c r="E36" s="15">
        <v>40791658.439999998</v>
      </c>
      <c r="F36" s="15">
        <v>226305</v>
      </c>
      <c r="G36" s="22">
        <v>245080051.03</v>
      </c>
      <c r="K36" t="str">
        <f>VLOOKUP($M36,'hosp ref'!$A:$K,9,FALSE)</f>
        <v>LIFEBRIDGE</v>
      </c>
      <c r="L36" t="str">
        <f>VLOOKUP($M36,'hosp ref'!$A:$K,11,FALSE)</f>
        <v>Northwest</v>
      </c>
      <c r="M36">
        <v>210040</v>
      </c>
      <c r="N36" s="7">
        <f t="shared" si="3"/>
        <v>2610.3333333333335</v>
      </c>
      <c r="O36" s="7">
        <f t="shared" si="3"/>
        <v>1349.9166666666667</v>
      </c>
      <c r="P36" s="10">
        <f t="shared" si="1"/>
        <v>0.65913347221345453</v>
      </c>
      <c r="Q36" s="46">
        <f t="shared" si="2"/>
        <v>12915.837452432639</v>
      </c>
      <c r="R36" s="46">
        <f t="shared" si="2"/>
        <v>31393.082385332429</v>
      </c>
    </row>
    <row r="37" spans="1:18" ht="15.75" thickBot="1" x14ac:dyDescent="0.3">
      <c r="A37" s="21">
        <v>2018</v>
      </c>
      <c r="B37" s="16">
        <v>210019</v>
      </c>
      <c r="C37" s="16" t="s">
        <v>45</v>
      </c>
      <c r="D37" s="15">
        <v>3533</v>
      </c>
      <c r="E37" s="15">
        <v>5288317.34</v>
      </c>
      <c r="F37" s="15">
        <v>21264</v>
      </c>
      <c r="G37" s="22">
        <v>39930197.869999997</v>
      </c>
      <c r="K37" t="str">
        <f>VLOOKUP($M37,'hosp ref'!$A:$K,9,FALSE)</f>
        <v>UMMS</v>
      </c>
      <c r="L37" t="str">
        <f>VLOOKUP($M37,'hosp ref'!$A:$K,11,FALSE)</f>
        <v>UM-BWMC</v>
      </c>
      <c r="M37">
        <v>210043</v>
      </c>
      <c r="N37" s="7">
        <f t="shared" si="3"/>
        <v>13833.083333333334</v>
      </c>
      <c r="O37" s="7">
        <f t="shared" si="3"/>
        <v>2140.75</v>
      </c>
      <c r="P37" s="10">
        <f t="shared" si="1"/>
        <v>0.86598395292300956</v>
      </c>
      <c r="Q37" s="46">
        <f t="shared" si="2"/>
        <v>8187.470042711615</v>
      </c>
      <c r="R37" s="46">
        <f t="shared" si="2"/>
        <v>13991.981576550274</v>
      </c>
    </row>
    <row r="38" spans="1:18" ht="15.75" thickBot="1" x14ac:dyDescent="0.3">
      <c r="A38" s="21">
        <v>2018</v>
      </c>
      <c r="B38" s="16">
        <v>210019</v>
      </c>
      <c r="C38" s="16" t="s">
        <v>44</v>
      </c>
      <c r="D38" s="15">
        <v>34889</v>
      </c>
      <c r="E38" s="15">
        <v>36959583.100000001</v>
      </c>
      <c r="F38" s="15">
        <v>209741</v>
      </c>
      <c r="G38" s="22">
        <v>217483402.31</v>
      </c>
      <c r="K38" t="str">
        <f>VLOOKUP($M38,'hosp ref'!$A:$K,9,FALSE)</f>
        <v>GBMC</v>
      </c>
      <c r="L38" t="str">
        <f>VLOOKUP($M38,'hosp ref'!$A:$K,11,FALSE)</f>
        <v>GBMC</v>
      </c>
      <c r="M38">
        <v>210044</v>
      </c>
      <c r="N38" s="7">
        <f t="shared" si="3"/>
        <v>11435.583333333334</v>
      </c>
      <c r="O38" s="7">
        <f t="shared" si="3"/>
        <v>2106.5833333333335</v>
      </c>
      <c r="P38" s="10">
        <f t="shared" si="1"/>
        <v>0.84444266673230528</v>
      </c>
      <c r="Q38" s="46">
        <f t="shared" si="2"/>
        <v>8628.2433474462014</v>
      </c>
      <c r="R38" s="46">
        <f t="shared" si="2"/>
        <v>13505.324493848648</v>
      </c>
    </row>
    <row r="39" spans="1:18" ht="15.75" thickBot="1" x14ac:dyDescent="0.3">
      <c r="A39" s="21">
        <v>2018</v>
      </c>
      <c r="B39" s="16">
        <v>210022</v>
      </c>
      <c r="C39" s="16" t="s">
        <v>45</v>
      </c>
      <c r="D39" s="15">
        <v>6664</v>
      </c>
      <c r="E39" s="15">
        <v>8211293.0300000003</v>
      </c>
      <c r="F39" s="15">
        <v>40090</v>
      </c>
      <c r="G39" s="22">
        <v>50317900.719999999</v>
      </c>
      <c r="K39" t="str">
        <f>VLOOKUP($M39,'hosp ref'!$A:$K,9,FALSE)</f>
        <v>McCready</v>
      </c>
      <c r="L39" t="str">
        <f>VLOOKUP($M39,'hosp ref'!$A:$K,11,FALSE)</f>
        <v>McCready</v>
      </c>
      <c r="M39">
        <v>210045</v>
      </c>
      <c r="N39" s="7">
        <f t="shared" ref="N39:N48" si="4">SUMIFS($F:$F,$B:$B,$M39,$C:$C,N$5)/12</f>
        <v>33.666666666666664</v>
      </c>
      <c r="O39" s="7"/>
      <c r="P39" s="10">
        <f t="shared" si="1"/>
        <v>1</v>
      </c>
      <c r="Q39" s="46">
        <f t="shared" si="2"/>
        <v>1654.2855445544556</v>
      </c>
      <c r="R39" s="46">
        <f t="shared" si="2"/>
        <v>2035.6599999999999</v>
      </c>
    </row>
    <row r="40" spans="1:18" ht="15.75" thickBot="1" x14ac:dyDescent="0.3">
      <c r="A40" s="21">
        <v>2018</v>
      </c>
      <c r="B40" s="16">
        <v>210022</v>
      </c>
      <c r="C40" s="16" t="s">
        <v>44</v>
      </c>
      <c r="D40" s="15">
        <v>48379</v>
      </c>
      <c r="E40" s="15">
        <v>39509927.5</v>
      </c>
      <c r="F40" s="15">
        <v>291006</v>
      </c>
      <c r="G40" s="22">
        <v>225596324.31</v>
      </c>
      <c r="K40" t="str">
        <f>VLOOKUP($M40,'hosp ref'!$A:$K,9,FALSE)</f>
        <v>JOHNS HOPKINS HEALTH SYSTEM</v>
      </c>
      <c r="L40" t="str">
        <f>VLOOKUP($M40,'hosp ref'!$A:$K,11,FALSE)</f>
        <v>Howard County</v>
      </c>
      <c r="M40">
        <v>210048</v>
      </c>
      <c r="N40" s="7">
        <f t="shared" si="4"/>
        <v>15697.25</v>
      </c>
      <c r="O40" s="7">
        <f t="shared" ref="O40:O48" si="5">SUMIFS($F:$F,$B:$B,$M40,$C:$C,O$5)/12</f>
        <v>2418.6666666666665</v>
      </c>
      <c r="P40" s="10">
        <f t="shared" si="1"/>
        <v>0.86648941308517824</v>
      </c>
      <c r="Q40" s="46">
        <f t="shared" si="2"/>
        <v>9150.2892309162435</v>
      </c>
      <c r="R40" s="46">
        <f t="shared" si="2"/>
        <v>18486.775679437709</v>
      </c>
    </row>
    <row r="41" spans="1:18" ht="15.75" thickBot="1" x14ac:dyDescent="0.3">
      <c r="A41" s="21">
        <v>2018</v>
      </c>
      <c r="B41" s="16">
        <v>210023</v>
      </c>
      <c r="C41" s="16" t="s">
        <v>45</v>
      </c>
      <c r="D41" s="15">
        <v>5537</v>
      </c>
      <c r="E41" s="15">
        <v>5449824.9500000002</v>
      </c>
      <c r="F41" s="15">
        <v>33299</v>
      </c>
      <c r="G41" s="22">
        <v>33787370.899999999</v>
      </c>
      <c r="K41" t="str">
        <f>VLOOKUP($M41,'hosp ref'!$A:$K,9,FALSE)</f>
        <v>UMMS</v>
      </c>
      <c r="L41" t="str">
        <f>VLOOKUP($M41,'hosp ref'!$A:$K,11,FALSE)</f>
        <v>UM-Upper Chesapeake</v>
      </c>
      <c r="M41">
        <v>210049</v>
      </c>
      <c r="N41" s="7">
        <f t="shared" si="4"/>
        <v>13499.833333333334</v>
      </c>
      <c r="O41" s="7">
        <f t="shared" si="5"/>
        <v>1844</v>
      </c>
      <c r="P41" s="10">
        <f t="shared" si="1"/>
        <v>0.87982142663176299</v>
      </c>
      <c r="Q41" s="46">
        <f t="shared" si="2"/>
        <v>9408.121387424535</v>
      </c>
      <c r="R41" s="46">
        <f t="shared" si="2"/>
        <v>14370.908416485901</v>
      </c>
    </row>
    <row r="42" spans="1:18" ht="15.75" thickBot="1" x14ac:dyDescent="0.3">
      <c r="A42" s="21">
        <v>2018</v>
      </c>
      <c r="B42" s="16">
        <v>210023</v>
      </c>
      <c r="C42" s="16" t="s">
        <v>44</v>
      </c>
      <c r="D42" s="15">
        <v>49347</v>
      </c>
      <c r="E42" s="15">
        <v>33592062</v>
      </c>
      <c r="F42" s="15">
        <v>296443</v>
      </c>
      <c r="G42" s="22">
        <v>184820542.66</v>
      </c>
      <c r="K42" t="str">
        <f>VLOOKUP($M42,'hosp ref'!$A:$K,9,FALSE)</f>
        <v>Doctors</v>
      </c>
      <c r="L42" t="str">
        <f>VLOOKUP($M42,'hosp ref'!$A:$K,11,FALSE)</f>
        <v>Doctors</v>
      </c>
      <c r="M42">
        <v>210051</v>
      </c>
      <c r="N42" s="7">
        <f t="shared" si="4"/>
        <v>10754.166666666666</v>
      </c>
      <c r="O42" s="7">
        <f t="shared" si="5"/>
        <v>1250.3333333333333</v>
      </c>
      <c r="P42" s="10">
        <f t="shared" si="1"/>
        <v>0.89584461382537095</v>
      </c>
      <c r="Q42" s="46">
        <f t="shared" si="2"/>
        <v>7963.1931096474245</v>
      </c>
      <c r="R42" s="46">
        <f t="shared" si="2"/>
        <v>11035.312833910959</v>
      </c>
    </row>
    <row r="43" spans="1:18" ht="15.75" thickBot="1" x14ac:dyDescent="0.3">
      <c r="A43" s="21">
        <v>2018</v>
      </c>
      <c r="B43" s="16">
        <v>210024</v>
      </c>
      <c r="C43" s="16" t="s">
        <v>45</v>
      </c>
      <c r="D43" s="15">
        <v>7436</v>
      </c>
      <c r="E43" s="15">
        <v>9892084.0199999996</v>
      </c>
      <c r="F43" s="15">
        <v>44641</v>
      </c>
      <c r="G43" s="22">
        <v>70002321.319999993</v>
      </c>
      <c r="K43" t="str">
        <f>VLOOKUP($M43,'hosp ref'!$A:$K,9,FALSE)</f>
        <v>MEDSTAR</v>
      </c>
      <c r="L43" t="str">
        <f>VLOOKUP($M43,'hosp ref'!$A:$K,11,FALSE)</f>
        <v>MedStar Good Sam</v>
      </c>
      <c r="M43">
        <v>210056</v>
      </c>
      <c r="N43" s="7">
        <f t="shared" si="4"/>
        <v>9818.3333333333339</v>
      </c>
      <c r="O43" s="7">
        <f t="shared" si="5"/>
        <v>3051.4166666666665</v>
      </c>
      <c r="P43" s="10">
        <f t="shared" si="1"/>
        <v>0.76290008223417971</v>
      </c>
      <c r="Q43" s="46">
        <f t="shared" si="2"/>
        <v>13441.511218808351</v>
      </c>
      <c r="R43" s="46">
        <f t="shared" si="2"/>
        <v>24459.719629680203</v>
      </c>
    </row>
    <row r="44" spans="1:18" ht="15.75" thickBot="1" x14ac:dyDescent="0.3">
      <c r="A44" s="21">
        <v>2018</v>
      </c>
      <c r="B44" s="16">
        <v>210024</v>
      </c>
      <c r="C44" s="16" t="s">
        <v>44</v>
      </c>
      <c r="D44" s="15">
        <v>19402</v>
      </c>
      <c r="E44" s="15">
        <v>22664472.25</v>
      </c>
      <c r="F44" s="15">
        <v>116206</v>
      </c>
      <c r="G44" s="22">
        <v>123666530.37</v>
      </c>
      <c r="K44" t="str">
        <f>VLOOKUP($M44,'hosp ref'!$A:$K,9,FALSE)</f>
        <v>ADVENTIST HEALTHCARE</v>
      </c>
      <c r="L44" t="str">
        <f>VLOOKUP($M44,'hosp ref'!$A:$K,11,FALSE)</f>
        <v>Shady Grove</v>
      </c>
      <c r="M44">
        <v>210057</v>
      </c>
      <c r="N44" s="7">
        <f t="shared" si="4"/>
        <v>14903.916666666666</v>
      </c>
      <c r="O44" s="7">
        <f t="shared" si="5"/>
        <v>1468.3333333333333</v>
      </c>
      <c r="P44" s="10">
        <f t="shared" si="1"/>
        <v>0.91031572732316368</v>
      </c>
      <c r="Q44" s="46">
        <f t="shared" si="2"/>
        <v>7607.8469623756619</v>
      </c>
      <c r="R44" s="46">
        <f t="shared" si="2"/>
        <v>11862.216068104428</v>
      </c>
    </row>
    <row r="45" spans="1:18" ht="15.75" thickBot="1" x14ac:dyDescent="0.3">
      <c r="A45" s="21">
        <v>2018</v>
      </c>
      <c r="B45" s="16">
        <v>210027</v>
      </c>
      <c r="C45" s="16" t="s">
        <v>45</v>
      </c>
      <c r="D45" s="15">
        <v>720</v>
      </c>
      <c r="E45" s="15">
        <v>1227904.6299999999</v>
      </c>
      <c r="F45" s="15">
        <v>4332</v>
      </c>
      <c r="G45" s="22">
        <v>6038923.3399999999</v>
      </c>
      <c r="K45" t="str">
        <f>VLOOKUP($M45,'hosp ref'!$A:$K,9,FALSE)</f>
        <v>Ft. Washington</v>
      </c>
      <c r="L45" t="str">
        <f>VLOOKUP($M45,'hosp ref'!$A:$K,11,FALSE)</f>
        <v>Ft. Washington</v>
      </c>
      <c r="M45">
        <v>210060</v>
      </c>
      <c r="N45" s="7">
        <f t="shared" si="4"/>
        <v>1957</v>
      </c>
      <c r="O45" s="7">
        <f t="shared" si="5"/>
        <v>250</v>
      </c>
      <c r="P45" s="10">
        <f t="shared" si="1"/>
        <v>0.88672405980969637</v>
      </c>
      <c r="Q45" s="46">
        <f t="shared" si="2"/>
        <v>5800.4556617271337</v>
      </c>
      <c r="R45" s="46">
        <f t="shared" si="2"/>
        <v>6983.5604800000001</v>
      </c>
    </row>
    <row r="46" spans="1:18" ht="15.75" thickBot="1" x14ac:dyDescent="0.3">
      <c r="A46" s="21">
        <v>2018</v>
      </c>
      <c r="B46" s="16">
        <v>210027</v>
      </c>
      <c r="C46" s="16" t="s">
        <v>44</v>
      </c>
      <c r="D46" s="15">
        <v>15697</v>
      </c>
      <c r="E46" s="15">
        <v>13264231.050000001</v>
      </c>
      <c r="F46" s="15">
        <v>94402</v>
      </c>
      <c r="G46" s="22">
        <v>74199110.640000001</v>
      </c>
      <c r="K46" t="str">
        <f>VLOOKUP($M46,'hosp ref'!$A:$K,9,FALSE)</f>
        <v>Atlantic General</v>
      </c>
      <c r="L46" t="str">
        <f>VLOOKUP($M46,'hosp ref'!$A:$K,11,FALSE)</f>
        <v>Atlantic General</v>
      </c>
      <c r="M46">
        <v>210061</v>
      </c>
      <c r="N46" s="7">
        <f t="shared" si="4"/>
        <v>4126.416666666667</v>
      </c>
      <c r="O46" s="7">
        <f t="shared" si="5"/>
        <v>562.16666666666663</v>
      </c>
      <c r="P46" s="10">
        <f t="shared" si="1"/>
        <v>0.88009882160567332</v>
      </c>
      <c r="Q46" s="46">
        <f t="shared" si="2"/>
        <v>7363.4586360239919</v>
      </c>
      <c r="R46" s="46">
        <f t="shared" si="2"/>
        <v>10893.310335013342</v>
      </c>
    </row>
    <row r="47" spans="1:18" ht="15.75" thickBot="1" x14ac:dyDescent="0.3">
      <c r="A47" s="21">
        <v>2018</v>
      </c>
      <c r="B47" s="16">
        <v>210028</v>
      </c>
      <c r="C47" s="16" t="s">
        <v>45</v>
      </c>
      <c r="D47" s="15">
        <v>4054</v>
      </c>
      <c r="E47" s="15">
        <v>5101135.1500000004</v>
      </c>
      <c r="F47" s="15">
        <v>24378</v>
      </c>
      <c r="G47" s="22">
        <v>38704101.490000002</v>
      </c>
      <c r="K47" t="str">
        <f>VLOOKUP($M47,'hosp ref'!$A:$K,9,FALSE)</f>
        <v>MEDSTAR</v>
      </c>
      <c r="L47" t="str">
        <f>VLOOKUP($M47,'hosp ref'!$A:$K,11,FALSE)</f>
        <v>MedStar Southern MD</v>
      </c>
      <c r="M47">
        <v>210062</v>
      </c>
      <c r="N47" s="7">
        <f t="shared" si="4"/>
        <v>9478.4166666666661</v>
      </c>
      <c r="O47" s="7">
        <f t="shared" si="5"/>
        <v>2679.5833333333335</v>
      </c>
      <c r="P47" s="10">
        <f t="shared" si="1"/>
        <v>0.77960327904808902</v>
      </c>
      <c r="Q47" s="46">
        <f t="shared" si="2"/>
        <v>12577.934517192569</v>
      </c>
      <c r="R47" s="46">
        <f t="shared" si="2"/>
        <v>28196.325387653549</v>
      </c>
    </row>
    <row r="48" spans="1:18" ht="15.75" thickBot="1" x14ac:dyDescent="0.3">
      <c r="A48" s="21">
        <v>2018</v>
      </c>
      <c r="B48" s="16">
        <v>210028</v>
      </c>
      <c r="C48" s="16" t="s">
        <v>44</v>
      </c>
      <c r="D48" s="15">
        <v>31294</v>
      </c>
      <c r="E48" s="15">
        <v>30111472.850000001</v>
      </c>
      <c r="F48" s="15">
        <v>187983</v>
      </c>
      <c r="G48" s="22">
        <v>178163307.30000001</v>
      </c>
      <c r="K48" t="str">
        <f>VLOOKUP($M48,'hosp ref'!$A:$K,9,FALSE)</f>
        <v>UMMS</v>
      </c>
      <c r="L48" t="str">
        <f>VLOOKUP($M48,'hosp ref'!$A:$K,11,FALSE)</f>
        <v>UM-St. Joe</v>
      </c>
      <c r="M48">
        <v>210063</v>
      </c>
      <c r="N48" s="7">
        <f t="shared" si="4"/>
        <v>17420.833333333332</v>
      </c>
      <c r="O48" s="7">
        <f t="shared" si="5"/>
        <v>1724.6666666666667</v>
      </c>
      <c r="P48" s="10">
        <f t="shared" si="1"/>
        <v>0.9099179093433617</v>
      </c>
      <c r="Q48" s="46">
        <f t="shared" si="2"/>
        <v>8719.9003999043307</v>
      </c>
      <c r="R48" s="46">
        <f t="shared" si="2"/>
        <v>11639.944661770389</v>
      </c>
    </row>
    <row r="49" spans="1:18" ht="15.75" thickBot="1" x14ac:dyDescent="0.3">
      <c r="A49" s="21">
        <v>2018</v>
      </c>
      <c r="B49" s="16">
        <v>210029</v>
      </c>
      <c r="C49" s="16" t="s">
        <v>45</v>
      </c>
      <c r="D49" s="15">
        <v>4671</v>
      </c>
      <c r="E49" s="15">
        <v>7902432.6299999999</v>
      </c>
      <c r="F49" s="15">
        <v>28052</v>
      </c>
      <c r="G49" s="22">
        <v>65313000.719999999</v>
      </c>
      <c r="K49" t="str">
        <f>VLOOKUP($M49,'hosp ref'!$A:$K,9,FALSE)</f>
        <v>LIFEBRIDGE</v>
      </c>
      <c r="L49" t="str">
        <f>VLOOKUP($M49,'hosp ref'!$A:$K,11,FALSE)</f>
        <v>Levindale</v>
      </c>
      <c r="M49">
        <v>210064</v>
      </c>
      <c r="N49" s="7"/>
      <c r="O49" s="7"/>
      <c r="P49" s="10"/>
      <c r="Q49" s="46">
        <f t="shared" si="2"/>
        <v>18202.53</v>
      </c>
    </row>
    <row r="50" spans="1:18" ht="15.75" thickBot="1" x14ac:dyDescent="0.3">
      <c r="A50" s="21">
        <v>2018</v>
      </c>
      <c r="B50" s="16">
        <v>210029</v>
      </c>
      <c r="C50" s="16" t="s">
        <v>44</v>
      </c>
      <c r="D50" s="15">
        <v>19827</v>
      </c>
      <c r="E50" s="15">
        <v>25425766.25</v>
      </c>
      <c r="F50" s="15">
        <v>119032</v>
      </c>
      <c r="G50" s="22">
        <v>143059131.53999999</v>
      </c>
      <c r="K50" t="str">
        <f>VLOOKUP($M50,'hosp ref'!$A:$K,9,FALSE)</f>
        <v>HOLY CROSS HEALTH</v>
      </c>
      <c r="L50" t="str">
        <f>VLOOKUP($M50,'hosp ref'!$A:$K,11,FALSE)</f>
        <v>HC-Germantown</v>
      </c>
      <c r="M50">
        <v>210065</v>
      </c>
      <c r="N50" s="7">
        <f>SUMIFS($F:$F,$B:$B,$M50,$C:$C,N$5)/12</f>
        <v>276.75</v>
      </c>
      <c r="O50" s="7">
        <f>SUMIFS($F:$F,$B:$B,$M50,$C:$C,O$5)/12</f>
        <v>100</v>
      </c>
      <c r="P50" s="10">
        <f t="shared" si="1"/>
        <v>0.73457199734571998</v>
      </c>
      <c r="Q50" s="46">
        <f t="shared" si="2"/>
        <v>8958.6314001806695</v>
      </c>
      <c r="R50" s="46">
        <f t="shared" si="2"/>
        <v>14606.257299999999</v>
      </c>
    </row>
    <row r="51" spans="1:18" ht="15.75" thickBot="1" x14ac:dyDescent="0.3">
      <c r="A51" s="21">
        <v>2018</v>
      </c>
      <c r="B51" s="16">
        <v>210030</v>
      </c>
      <c r="C51" s="16" t="s">
        <v>45</v>
      </c>
      <c r="D51" s="15">
        <v>1163</v>
      </c>
      <c r="E51" s="15">
        <v>1068407.01</v>
      </c>
      <c r="F51" s="15">
        <v>7004</v>
      </c>
      <c r="G51" s="22">
        <v>5899091.7999999998</v>
      </c>
    </row>
    <row r="52" spans="1:18" ht="15.75" thickBot="1" x14ac:dyDescent="0.3">
      <c r="A52" s="21">
        <v>2018</v>
      </c>
      <c r="B52" s="16">
        <v>210030</v>
      </c>
      <c r="C52" s="16" t="s">
        <v>44</v>
      </c>
      <c r="D52" s="15">
        <v>4438</v>
      </c>
      <c r="E52" s="15">
        <v>3365000.87</v>
      </c>
      <c r="F52" s="15">
        <v>26601</v>
      </c>
      <c r="G52" s="22">
        <v>18978204.960000001</v>
      </c>
    </row>
    <row r="53" spans="1:18" ht="15.75" thickBot="1" x14ac:dyDescent="0.3">
      <c r="A53" s="21">
        <v>2018</v>
      </c>
      <c r="B53" s="16">
        <v>210032</v>
      </c>
      <c r="C53" s="16" t="s">
        <v>45</v>
      </c>
      <c r="D53" s="15">
        <v>652</v>
      </c>
      <c r="E53" s="15">
        <v>669251.93999999994</v>
      </c>
      <c r="F53" s="15">
        <v>3871</v>
      </c>
      <c r="G53" s="22">
        <v>3226846.97</v>
      </c>
    </row>
    <row r="54" spans="1:18" ht="15.75" thickBot="1" x14ac:dyDescent="0.3">
      <c r="A54" s="21">
        <v>2018</v>
      </c>
      <c r="B54" s="16">
        <v>210032</v>
      </c>
      <c r="C54" s="16" t="s">
        <v>44</v>
      </c>
      <c r="D54" s="15">
        <v>11708</v>
      </c>
      <c r="E54" s="15">
        <v>9220936.3699999992</v>
      </c>
      <c r="F54" s="15">
        <v>70233</v>
      </c>
      <c r="G54" s="22">
        <v>47192688.5</v>
      </c>
    </row>
    <row r="55" spans="1:18" ht="15.75" thickBot="1" x14ac:dyDescent="0.3">
      <c r="A55" s="21">
        <v>2018</v>
      </c>
      <c r="B55" s="16">
        <v>210033</v>
      </c>
      <c r="C55" s="16" t="s">
        <v>45</v>
      </c>
      <c r="D55" s="15">
        <v>4689</v>
      </c>
      <c r="E55" s="15">
        <v>9244822.1999999993</v>
      </c>
      <c r="F55" s="15">
        <v>28273</v>
      </c>
      <c r="G55" s="22">
        <v>72913612.780000001</v>
      </c>
    </row>
    <row r="56" spans="1:18" ht="15.75" thickBot="1" x14ac:dyDescent="0.3">
      <c r="A56" s="21">
        <v>2018</v>
      </c>
      <c r="B56" s="16">
        <v>210033</v>
      </c>
      <c r="C56" s="16" t="s">
        <v>44</v>
      </c>
      <c r="D56" s="15">
        <v>28479</v>
      </c>
      <c r="E56" s="15">
        <v>29186908.34</v>
      </c>
      <c r="F56" s="15">
        <v>171258</v>
      </c>
      <c r="G56" s="22">
        <v>166672694.56999999</v>
      </c>
    </row>
    <row r="57" spans="1:18" ht="15.75" thickBot="1" x14ac:dyDescent="0.3">
      <c r="A57" s="21">
        <v>2018</v>
      </c>
      <c r="B57" s="16">
        <v>210034</v>
      </c>
      <c r="C57" s="16" t="s">
        <v>45</v>
      </c>
      <c r="D57" s="15">
        <v>1693</v>
      </c>
      <c r="E57" s="15">
        <v>3081566.33</v>
      </c>
      <c r="F57" s="15">
        <v>10218</v>
      </c>
      <c r="G57" s="22">
        <v>22110107.539999999</v>
      </c>
    </row>
    <row r="58" spans="1:18" ht="15.75" thickBot="1" x14ac:dyDescent="0.3">
      <c r="A58" s="21">
        <v>2018</v>
      </c>
      <c r="B58" s="16">
        <v>210034</v>
      </c>
      <c r="C58" s="16" t="s">
        <v>44</v>
      </c>
      <c r="D58" s="15">
        <v>8726</v>
      </c>
      <c r="E58" s="15">
        <v>10445344.27</v>
      </c>
      <c r="F58" s="15">
        <v>52312</v>
      </c>
      <c r="G58" s="22">
        <v>63029677.740000002</v>
      </c>
    </row>
    <row r="59" spans="1:18" ht="15.75" thickBot="1" x14ac:dyDescent="0.3">
      <c r="A59" s="21">
        <v>2018</v>
      </c>
      <c r="B59" s="16">
        <v>210035</v>
      </c>
      <c r="C59" s="16" t="s">
        <v>45</v>
      </c>
      <c r="D59" s="15">
        <v>1620</v>
      </c>
      <c r="E59" s="15">
        <v>1459581.19</v>
      </c>
      <c r="F59" s="15">
        <v>9710</v>
      </c>
      <c r="G59" s="22">
        <v>7429803.0599999996</v>
      </c>
    </row>
    <row r="60" spans="1:18" ht="15.75" thickBot="1" x14ac:dyDescent="0.3">
      <c r="A60" s="21">
        <v>2018</v>
      </c>
      <c r="B60" s="16">
        <v>210035</v>
      </c>
      <c r="C60" s="16" t="s">
        <v>44</v>
      </c>
      <c r="D60" s="15">
        <v>10022</v>
      </c>
      <c r="E60" s="15">
        <v>6638888.8099999996</v>
      </c>
      <c r="F60" s="15">
        <v>60153</v>
      </c>
      <c r="G60" s="22">
        <v>30518724.879999999</v>
      </c>
    </row>
    <row r="61" spans="1:18" ht="15.75" thickBot="1" x14ac:dyDescent="0.3">
      <c r="A61" s="21">
        <v>2018</v>
      </c>
      <c r="B61" s="16">
        <v>210037</v>
      </c>
      <c r="C61" s="16" t="s">
        <v>45</v>
      </c>
      <c r="D61" s="15">
        <v>2888</v>
      </c>
      <c r="E61" s="15">
        <v>3732026.99</v>
      </c>
      <c r="F61" s="15">
        <v>17337</v>
      </c>
      <c r="G61" s="22">
        <v>21192652.93</v>
      </c>
    </row>
    <row r="62" spans="1:18" ht="15.75" thickBot="1" x14ac:dyDescent="0.3">
      <c r="A62" s="21">
        <v>2018</v>
      </c>
      <c r="B62" s="16">
        <v>210037</v>
      </c>
      <c r="C62" s="16" t="s">
        <v>44</v>
      </c>
      <c r="D62" s="15">
        <v>22476</v>
      </c>
      <c r="E62" s="15">
        <v>19463791.100000001</v>
      </c>
      <c r="F62" s="15">
        <v>134812</v>
      </c>
      <c r="G62" s="22">
        <v>107543605.66</v>
      </c>
    </row>
    <row r="63" spans="1:18" ht="15.75" thickBot="1" x14ac:dyDescent="0.3">
      <c r="A63" s="21">
        <v>2018</v>
      </c>
      <c r="B63" s="16">
        <v>210038</v>
      </c>
      <c r="C63" s="16" t="s">
        <v>45</v>
      </c>
      <c r="D63" s="15">
        <v>612</v>
      </c>
      <c r="E63" s="15">
        <v>921396.94</v>
      </c>
      <c r="F63" s="15">
        <v>3657</v>
      </c>
      <c r="G63" s="22">
        <v>6470266.5</v>
      </c>
    </row>
    <row r="64" spans="1:18" ht="15.75" thickBot="1" x14ac:dyDescent="0.3">
      <c r="A64" s="21">
        <v>2018</v>
      </c>
      <c r="B64" s="16">
        <v>210038</v>
      </c>
      <c r="C64" s="16" t="s">
        <v>44</v>
      </c>
      <c r="D64" s="15">
        <v>1732</v>
      </c>
      <c r="E64" s="15">
        <v>1644074.29</v>
      </c>
      <c r="F64" s="15">
        <v>10329</v>
      </c>
      <c r="G64" s="22">
        <v>9034210.8699999992</v>
      </c>
    </row>
    <row r="65" spans="1:7" ht="15.75" thickBot="1" x14ac:dyDescent="0.3">
      <c r="A65" s="21">
        <v>2018</v>
      </c>
      <c r="B65" s="16">
        <v>210039</v>
      </c>
      <c r="C65" s="16" t="s">
        <v>45</v>
      </c>
      <c r="D65" s="15">
        <v>1454</v>
      </c>
      <c r="E65" s="15">
        <v>1617993.49</v>
      </c>
      <c r="F65" s="15">
        <v>8715</v>
      </c>
      <c r="G65" s="22">
        <v>7631303.1399999997</v>
      </c>
    </row>
    <row r="66" spans="1:7" ht="15.75" thickBot="1" x14ac:dyDescent="0.3">
      <c r="A66" s="21">
        <v>2018</v>
      </c>
      <c r="B66" s="16">
        <v>210039</v>
      </c>
      <c r="C66" s="16" t="s">
        <v>44</v>
      </c>
      <c r="D66" s="15">
        <v>9873</v>
      </c>
      <c r="E66" s="15">
        <v>6456609.7400000002</v>
      </c>
      <c r="F66" s="15">
        <v>59291</v>
      </c>
      <c r="G66" s="22">
        <v>30222573.850000001</v>
      </c>
    </row>
    <row r="67" spans="1:7" ht="15.75" thickBot="1" x14ac:dyDescent="0.3">
      <c r="A67" s="21">
        <v>2018</v>
      </c>
      <c r="B67" s="16">
        <v>210040</v>
      </c>
      <c r="C67" s="16" t="s">
        <v>45</v>
      </c>
      <c r="D67" s="15">
        <v>2684</v>
      </c>
      <c r="E67" s="15">
        <v>5282057.9800000004</v>
      </c>
      <c r="F67" s="15">
        <v>16199</v>
      </c>
      <c r="G67" s="22">
        <v>42378045.130000003</v>
      </c>
    </row>
    <row r="68" spans="1:7" ht="15.75" thickBot="1" x14ac:dyDescent="0.3">
      <c r="A68" s="21">
        <v>2018</v>
      </c>
      <c r="B68" s="16">
        <v>210040</v>
      </c>
      <c r="C68" s="16" t="s">
        <v>44</v>
      </c>
      <c r="D68" s="15">
        <v>5215</v>
      </c>
      <c r="E68" s="15">
        <v>6514838.54</v>
      </c>
      <c r="F68" s="15">
        <v>31324</v>
      </c>
      <c r="G68" s="22">
        <v>33714641.030000001</v>
      </c>
    </row>
    <row r="69" spans="1:7" ht="15.75" thickBot="1" x14ac:dyDescent="0.3">
      <c r="A69" s="21">
        <v>2018</v>
      </c>
      <c r="B69" s="16">
        <v>210043</v>
      </c>
      <c r="C69" s="16" t="s">
        <v>45</v>
      </c>
      <c r="D69" s="15">
        <v>4262</v>
      </c>
      <c r="E69" s="15">
        <v>4690069.58</v>
      </c>
      <c r="F69" s="15">
        <v>25689</v>
      </c>
      <c r="G69" s="22">
        <v>29953334.559999999</v>
      </c>
    </row>
    <row r="70" spans="1:7" ht="15.75" thickBot="1" x14ac:dyDescent="0.3">
      <c r="A70" s="21">
        <v>2018</v>
      </c>
      <c r="B70" s="16">
        <v>210043</v>
      </c>
      <c r="C70" s="16" t="s">
        <v>44</v>
      </c>
      <c r="D70" s="15">
        <v>27641</v>
      </c>
      <c r="E70" s="15">
        <v>21573914.07</v>
      </c>
      <c r="F70" s="15">
        <v>165997</v>
      </c>
      <c r="G70" s="22">
        <v>113257955.39</v>
      </c>
    </row>
    <row r="71" spans="1:7" ht="15.75" thickBot="1" x14ac:dyDescent="0.3">
      <c r="A71" s="21">
        <v>2018</v>
      </c>
      <c r="B71" s="16">
        <v>210044</v>
      </c>
      <c r="C71" s="16" t="s">
        <v>45</v>
      </c>
      <c r="D71" s="15">
        <v>4202</v>
      </c>
      <c r="E71" s="15">
        <v>4162997.98</v>
      </c>
      <c r="F71" s="15">
        <v>25279</v>
      </c>
      <c r="G71" s="22">
        <v>28450091.489999998</v>
      </c>
    </row>
    <row r="72" spans="1:7" ht="15.75" thickBot="1" x14ac:dyDescent="0.3">
      <c r="A72" s="21">
        <v>2018</v>
      </c>
      <c r="B72" s="16">
        <v>210044</v>
      </c>
      <c r="C72" s="16" t="s">
        <v>44</v>
      </c>
      <c r="D72" s="15">
        <v>22828</v>
      </c>
      <c r="E72" s="15">
        <v>17269988.809999999</v>
      </c>
      <c r="F72" s="15">
        <v>137227</v>
      </c>
      <c r="G72" s="22">
        <v>98668995.819999993</v>
      </c>
    </row>
    <row r="73" spans="1:7" ht="15.75" thickBot="1" x14ac:dyDescent="0.3">
      <c r="A73" s="21">
        <v>2018</v>
      </c>
      <c r="B73" s="16">
        <v>210045</v>
      </c>
      <c r="C73" s="16" t="s">
        <v>45</v>
      </c>
      <c r="D73" s="15">
        <v>12</v>
      </c>
      <c r="E73" s="15">
        <v>2363.75</v>
      </c>
      <c r="F73" s="15">
        <v>72</v>
      </c>
      <c r="G73" s="22">
        <v>12213.96</v>
      </c>
    </row>
    <row r="74" spans="1:7" ht="15.75" thickBot="1" x14ac:dyDescent="0.3">
      <c r="A74" s="21">
        <v>2018</v>
      </c>
      <c r="B74" s="16">
        <v>210045</v>
      </c>
      <c r="C74" s="16" t="s">
        <v>44</v>
      </c>
      <c r="D74" s="15">
        <v>68</v>
      </c>
      <c r="E74" s="15">
        <v>18099.53</v>
      </c>
      <c r="F74" s="15">
        <v>404</v>
      </c>
      <c r="G74" s="22">
        <v>55694.28</v>
      </c>
    </row>
    <row r="75" spans="1:7" ht="15.75" thickBot="1" x14ac:dyDescent="0.3">
      <c r="A75" s="21">
        <v>2018</v>
      </c>
      <c r="B75" s="16">
        <v>210048</v>
      </c>
      <c r="C75" s="16" t="s">
        <v>45</v>
      </c>
      <c r="D75" s="15">
        <v>4823</v>
      </c>
      <c r="E75" s="15">
        <v>5986816.6900000004</v>
      </c>
      <c r="F75" s="15">
        <v>29024</v>
      </c>
      <c r="G75" s="22">
        <v>44713348.109999999</v>
      </c>
    </row>
    <row r="76" spans="1:7" ht="15.75" thickBot="1" x14ac:dyDescent="0.3">
      <c r="A76" s="21">
        <v>2018</v>
      </c>
      <c r="B76" s="16">
        <v>210048</v>
      </c>
      <c r="C76" s="16" t="s">
        <v>44</v>
      </c>
      <c r="D76" s="15">
        <v>31356</v>
      </c>
      <c r="E76" s="15">
        <v>25018765.899999999</v>
      </c>
      <c r="F76" s="15">
        <v>188367</v>
      </c>
      <c r="G76" s="22">
        <v>143634377.63</v>
      </c>
    </row>
    <row r="77" spans="1:7" ht="15.75" thickBot="1" x14ac:dyDescent="0.3">
      <c r="A77" s="21">
        <v>2018</v>
      </c>
      <c r="B77" s="16">
        <v>210049</v>
      </c>
      <c r="C77" s="16" t="s">
        <v>45</v>
      </c>
      <c r="D77" s="15">
        <v>3687</v>
      </c>
      <c r="E77" s="15">
        <v>4279273.95</v>
      </c>
      <c r="F77" s="15">
        <v>22128</v>
      </c>
      <c r="G77" s="22">
        <v>26499955.120000001</v>
      </c>
    </row>
    <row r="78" spans="1:7" ht="15.75" thickBot="1" x14ac:dyDescent="0.3">
      <c r="A78" s="21">
        <v>2018</v>
      </c>
      <c r="B78" s="16">
        <v>210049</v>
      </c>
      <c r="C78" s="16" t="s">
        <v>44</v>
      </c>
      <c r="D78" s="15">
        <v>26984</v>
      </c>
      <c r="E78" s="15">
        <v>23707511.699999999</v>
      </c>
      <c r="F78" s="15">
        <v>161998</v>
      </c>
      <c r="G78" s="22">
        <v>127008070.70999999</v>
      </c>
    </row>
    <row r="79" spans="1:7" ht="15.75" thickBot="1" x14ac:dyDescent="0.3">
      <c r="A79" s="21">
        <v>2018</v>
      </c>
      <c r="B79" s="16">
        <v>210051</v>
      </c>
      <c r="C79" s="16" t="s">
        <v>45</v>
      </c>
      <c r="D79" s="15">
        <v>2502</v>
      </c>
      <c r="E79" s="15">
        <v>2546230.0499999998</v>
      </c>
      <c r="F79" s="15">
        <v>15004</v>
      </c>
      <c r="G79" s="22">
        <v>13797819.48</v>
      </c>
    </row>
    <row r="80" spans="1:7" ht="15.75" thickBot="1" x14ac:dyDescent="0.3">
      <c r="A80" s="21">
        <v>2018</v>
      </c>
      <c r="B80" s="16">
        <v>210051</v>
      </c>
      <c r="C80" s="16" t="s">
        <v>44</v>
      </c>
      <c r="D80" s="15">
        <v>21492</v>
      </c>
      <c r="E80" s="15">
        <v>15584946.73</v>
      </c>
      <c r="F80" s="15">
        <v>129050</v>
      </c>
      <c r="G80" s="22">
        <v>85637505.900000006</v>
      </c>
    </row>
    <row r="81" spans="1:7" ht="15.75" thickBot="1" x14ac:dyDescent="0.3">
      <c r="A81" s="21">
        <v>2018</v>
      </c>
      <c r="B81" s="16">
        <v>210056</v>
      </c>
      <c r="C81" s="16" t="s">
        <v>45</v>
      </c>
      <c r="D81" s="15">
        <v>6088</v>
      </c>
      <c r="E81" s="15">
        <v>10536169.470000001</v>
      </c>
      <c r="F81" s="15">
        <v>36617</v>
      </c>
      <c r="G81" s="22">
        <v>74636796.140000001</v>
      </c>
    </row>
    <row r="82" spans="1:7" ht="15.75" thickBot="1" x14ac:dyDescent="0.3">
      <c r="A82" s="21">
        <v>2018</v>
      </c>
      <c r="B82" s="16">
        <v>210056</v>
      </c>
      <c r="C82" s="16" t="s">
        <v>44</v>
      </c>
      <c r="D82" s="15">
        <v>19603</v>
      </c>
      <c r="E82" s="15">
        <v>22487728.210000001</v>
      </c>
      <c r="F82" s="15">
        <v>117820</v>
      </c>
      <c r="G82" s="22">
        <v>131973237.65000001</v>
      </c>
    </row>
    <row r="83" spans="1:7" ht="15.75" thickBot="1" x14ac:dyDescent="0.3">
      <c r="A83" s="21">
        <v>2018</v>
      </c>
      <c r="B83" s="16">
        <v>210057</v>
      </c>
      <c r="C83" s="16" t="s">
        <v>45</v>
      </c>
      <c r="D83" s="15">
        <v>2934</v>
      </c>
      <c r="E83" s="15">
        <v>3092960.13</v>
      </c>
      <c r="F83" s="15">
        <v>17620</v>
      </c>
      <c r="G83" s="22">
        <v>17417687.260000002</v>
      </c>
    </row>
    <row r="84" spans="1:7" ht="15.75" thickBot="1" x14ac:dyDescent="0.3">
      <c r="A84" s="21">
        <v>2018</v>
      </c>
      <c r="B84" s="16">
        <v>210057</v>
      </c>
      <c r="C84" s="16" t="s">
        <v>44</v>
      </c>
      <c r="D84" s="15">
        <v>29773</v>
      </c>
      <c r="E84" s="15">
        <v>19755560.010000002</v>
      </c>
      <c r="F84" s="15">
        <v>178847</v>
      </c>
      <c r="G84" s="22">
        <v>113386717.14</v>
      </c>
    </row>
    <row r="85" spans="1:7" ht="15.75" thickBot="1" x14ac:dyDescent="0.3">
      <c r="A85" s="21">
        <v>2018</v>
      </c>
      <c r="B85" s="16">
        <v>210060</v>
      </c>
      <c r="C85" s="16" t="s">
        <v>45</v>
      </c>
      <c r="D85" s="15">
        <v>497</v>
      </c>
      <c r="E85" s="15">
        <v>429193.83</v>
      </c>
      <c r="F85" s="15">
        <v>3000</v>
      </c>
      <c r="G85" s="22">
        <v>1745890.12</v>
      </c>
    </row>
    <row r="86" spans="1:7" ht="15.75" thickBot="1" x14ac:dyDescent="0.3">
      <c r="A86" s="21">
        <v>2018</v>
      </c>
      <c r="B86" s="16">
        <v>210060</v>
      </c>
      <c r="C86" s="16" t="s">
        <v>44</v>
      </c>
      <c r="D86" s="15">
        <v>3917</v>
      </c>
      <c r="E86" s="15">
        <v>2538344.7999999998</v>
      </c>
      <c r="F86" s="15">
        <v>23484</v>
      </c>
      <c r="G86" s="22">
        <v>11351491.73</v>
      </c>
    </row>
    <row r="87" spans="1:7" ht="15.75" thickBot="1" x14ac:dyDescent="0.3">
      <c r="A87" s="21">
        <v>2018</v>
      </c>
      <c r="B87" s="16">
        <v>210061</v>
      </c>
      <c r="C87" s="16" t="s">
        <v>45</v>
      </c>
      <c r="D87" s="15">
        <v>1122</v>
      </c>
      <c r="E87" s="15">
        <v>1106482.76</v>
      </c>
      <c r="F87" s="15">
        <v>6746</v>
      </c>
      <c r="G87" s="22">
        <v>6123855.96</v>
      </c>
    </row>
    <row r="88" spans="1:7" ht="15.75" thickBot="1" x14ac:dyDescent="0.3">
      <c r="A88" s="21">
        <v>2018</v>
      </c>
      <c r="B88" s="16">
        <v>210061</v>
      </c>
      <c r="C88" s="16" t="s">
        <v>44</v>
      </c>
      <c r="D88" s="15">
        <v>8245</v>
      </c>
      <c r="E88" s="15">
        <v>6151708.2599999998</v>
      </c>
      <c r="F88" s="15">
        <v>49517</v>
      </c>
      <c r="G88" s="22">
        <v>30384698.440000001</v>
      </c>
    </row>
    <row r="89" spans="1:7" ht="15.75" thickBot="1" x14ac:dyDescent="0.3">
      <c r="A89" s="21">
        <v>2018</v>
      </c>
      <c r="B89" s="16">
        <v>210062</v>
      </c>
      <c r="C89" s="16" t="s">
        <v>45</v>
      </c>
      <c r="D89" s="15">
        <v>5330</v>
      </c>
      <c r="E89" s="15">
        <v>10275993.33</v>
      </c>
      <c r="F89" s="15">
        <v>32155</v>
      </c>
      <c r="G89" s="22">
        <v>75554403.569999993</v>
      </c>
    </row>
    <row r="90" spans="1:7" ht="15.75" thickBot="1" x14ac:dyDescent="0.3">
      <c r="A90" s="21">
        <v>2018</v>
      </c>
      <c r="B90" s="16">
        <v>210062</v>
      </c>
      <c r="C90" s="16" t="s">
        <v>44</v>
      </c>
      <c r="D90" s="15">
        <v>18944</v>
      </c>
      <c r="E90" s="15">
        <v>21399561.16</v>
      </c>
      <c r="F90" s="15">
        <v>113741</v>
      </c>
      <c r="G90" s="22">
        <v>119218904.16</v>
      </c>
    </row>
    <row r="91" spans="1:7" ht="15.75" thickBot="1" x14ac:dyDescent="0.3">
      <c r="A91" s="21">
        <v>2018</v>
      </c>
      <c r="B91" s="16">
        <v>210063</v>
      </c>
      <c r="C91" s="16" t="s">
        <v>45</v>
      </c>
      <c r="D91" s="15">
        <v>3443</v>
      </c>
      <c r="E91" s="15">
        <v>3088600.62</v>
      </c>
      <c r="F91" s="15">
        <v>20696</v>
      </c>
      <c r="G91" s="22">
        <v>20075024.559999999</v>
      </c>
    </row>
    <row r="92" spans="1:7" ht="15.75" thickBot="1" x14ac:dyDescent="0.3">
      <c r="A92" s="21">
        <v>2018</v>
      </c>
      <c r="B92" s="16">
        <v>210063</v>
      </c>
      <c r="C92" s="16" t="s">
        <v>44</v>
      </c>
      <c r="D92" s="15">
        <v>34812</v>
      </c>
      <c r="E92" s="15">
        <v>27044856.149999999</v>
      </c>
      <c r="F92" s="15">
        <v>209050</v>
      </c>
      <c r="G92" s="22">
        <v>151907931.55000001</v>
      </c>
    </row>
    <row r="93" spans="1:7" ht="15.75" thickBot="1" x14ac:dyDescent="0.3">
      <c r="A93" s="21">
        <v>2018</v>
      </c>
      <c r="B93" s="16">
        <v>210064</v>
      </c>
      <c r="C93" s="16" t="s">
        <v>44</v>
      </c>
      <c r="D93" s="15"/>
      <c r="E93" s="15">
        <v>1037.5</v>
      </c>
      <c r="F93" s="15">
        <v>12</v>
      </c>
      <c r="G93" s="22">
        <v>18202.53</v>
      </c>
    </row>
    <row r="94" spans="1:7" ht="15.75" thickBot="1" x14ac:dyDescent="0.3">
      <c r="A94" s="21">
        <v>2018</v>
      </c>
      <c r="B94" s="16">
        <v>210065</v>
      </c>
      <c r="C94" s="16" t="s">
        <v>45</v>
      </c>
      <c r="D94" s="15">
        <v>200</v>
      </c>
      <c r="E94" s="15">
        <v>246415.7</v>
      </c>
      <c r="F94" s="15">
        <v>1200</v>
      </c>
      <c r="G94" s="22">
        <v>1460625.73</v>
      </c>
    </row>
    <row r="95" spans="1:7" ht="15.75" thickBot="1" x14ac:dyDescent="0.3">
      <c r="A95" s="21">
        <v>2018</v>
      </c>
      <c r="B95" s="16">
        <v>210065</v>
      </c>
      <c r="C95" s="16" t="s">
        <v>44</v>
      </c>
      <c r="D95" s="15">
        <v>554</v>
      </c>
      <c r="E95" s="15">
        <v>568404.04</v>
      </c>
      <c r="F95" s="15">
        <v>3321</v>
      </c>
      <c r="G95" s="22">
        <v>2479301.2400000002</v>
      </c>
    </row>
    <row r="96" spans="1:7" x14ac:dyDescent="0.25">
      <c r="A96" s="23">
        <v>2019</v>
      </c>
      <c r="B96" s="24"/>
      <c r="C96" s="24" t="s">
        <v>6</v>
      </c>
      <c r="D96" s="25">
        <v>148433</v>
      </c>
      <c r="E96" s="25">
        <v>125632303.59999999</v>
      </c>
      <c r="F96" s="25">
        <v>0</v>
      </c>
      <c r="G96" s="27">
        <v>0</v>
      </c>
    </row>
  </sheetData>
  <pageMargins left="0.7" right="0.7"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9"/>
  <sheetViews>
    <sheetView topLeftCell="K1" workbookViewId="0">
      <selection activeCell="K1" sqref="K1:L1048576"/>
    </sheetView>
  </sheetViews>
  <sheetFormatPr defaultRowHeight="15" x14ac:dyDescent="0.25"/>
  <cols>
    <col min="1" max="3" width="0" hidden="1" customWidth="1"/>
    <col min="4" max="4" width="9.28515625" style="14" hidden="1" customWidth="1"/>
    <col min="5" max="5" width="11.140625" style="14" hidden="1" customWidth="1"/>
    <col min="6" max="6" width="9.28515625" style="14" hidden="1" customWidth="1"/>
    <col min="7" max="7" width="12.7109375" style="14" hidden="1" customWidth="1"/>
    <col min="8" max="10" width="0" hidden="1" customWidth="1"/>
    <col min="11" max="11" width="35" bestFit="1" customWidth="1"/>
  </cols>
  <sheetData>
    <row r="1" spans="1:16" x14ac:dyDescent="0.25">
      <c r="K1" s="8" t="s">
        <v>49</v>
      </c>
    </row>
    <row r="2" spans="1:16" x14ac:dyDescent="0.25">
      <c r="L2" s="7">
        <f>SUM(L6:L57)</f>
        <v>456307.75000000012</v>
      </c>
      <c r="M2" s="7">
        <f>SUM(M6:M57)</f>
        <v>53673.416666666664</v>
      </c>
      <c r="N2" s="10">
        <f>(L2/(L2+M2))</f>
        <v>0.89475412000508514</v>
      </c>
      <c r="O2" s="7">
        <f>SUMPRODUCT(O6:O54,L6:L54)/L2</f>
        <v>13728.534443585495</v>
      </c>
      <c r="P2" s="7">
        <f>SUMPRODUCT(P6:P54,M6:M54)/M2</f>
        <v>17165.47892510414</v>
      </c>
    </row>
    <row r="3" spans="1:16" x14ac:dyDescent="0.25">
      <c r="D3" s="7">
        <f>MIN(D7:D51)</f>
        <v>818</v>
      </c>
      <c r="E3" s="7">
        <f t="shared" ref="E3" si="0">MIN(E7:E51)</f>
        <v>938436.54</v>
      </c>
      <c r="F3" s="7">
        <f>MIN(F6:F50)</f>
        <v>851</v>
      </c>
      <c r="G3" s="7">
        <f>MIN(G6:G50)</f>
        <v>1197903.17</v>
      </c>
      <c r="O3" s="7"/>
      <c r="P3" s="7"/>
    </row>
    <row r="4" spans="1:16" ht="45.75" thickBot="1" x14ac:dyDescent="0.3">
      <c r="K4" s="11"/>
      <c r="L4" s="11" t="s">
        <v>9</v>
      </c>
      <c r="M4" s="11" t="s">
        <v>9</v>
      </c>
      <c r="N4" s="11"/>
      <c r="O4" s="12" t="s">
        <v>11</v>
      </c>
      <c r="P4" s="12" t="s">
        <v>11</v>
      </c>
    </row>
    <row r="5" spans="1:16" ht="60.75" thickBot="1" x14ac:dyDescent="0.3">
      <c r="A5" s="17" t="s">
        <v>0</v>
      </c>
      <c r="B5" s="18" t="s">
        <v>14</v>
      </c>
      <c r="C5" s="18" t="s">
        <v>1</v>
      </c>
      <c r="D5" s="19" t="s">
        <v>3</v>
      </c>
      <c r="E5" s="19" t="s">
        <v>3</v>
      </c>
      <c r="F5" s="19" t="s">
        <v>12</v>
      </c>
      <c r="G5" s="20" t="s">
        <v>13</v>
      </c>
      <c r="K5" s="11" t="s">
        <v>8</v>
      </c>
      <c r="L5" s="11" t="s">
        <v>17</v>
      </c>
      <c r="M5" s="11" t="s">
        <v>16</v>
      </c>
      <c r="N5" s="11" t="s">
        <v>10</v>
      </c>
      <c r="O5" s="12" t="s">
        <v>17</v>
      </c>
      <c r="P5" s="12" t="s">
        <v>16</v>
      </c>
    </row>
    <row r="6" spans="1:16" ht="15.75" thickBot="1" x14ac:dyDescent="0.3">
      <c r="A6" s="21">
        <v>2017</v>
      </c>
      <c r="B6" s="16"/>
      <c r="C6" s="16" t="s">
        <v>5</v>
      </c>
      <c r="D6" s="15">
        <v>0</v>
      </c>
      <c r="E6" s="15">
        <v>0</v>
      </c>
      <c r="F6" s="15">
        <v>485778</v>
      </c>
      <c r="G6" s="22">
        <v>1366124711.25</v>
      </c>
      <c r="K6" t="s">
        <v>15</v>
      </c>
      <c r="L6" s="7">
        <f t="shared" ref="L6:M27" si="1">SUMIFS($D:$D,$B:$B,$K6,$C:$C,L$5)/12</f>
        <v>20248.083333333332</v>
      </c>
      <c r="M6" s="7">
        <f t="shared" si="1"/>
        <v>4145.583333333333</v>
      </c>
      <c r="N6" s="10">
        <f>(L6/(L6+M6))</f>
        <v>0.83005493229116856</v>
      </c>
      <c r="O6" s="7">
        <f t="shared" ref="O6:P27" si="2">SUMIFS($E:$E,$B:$B,$K6,$C:$C,O$5)/(SUMIFS($D:$D,$B:$B,$K6,$C:$C,O$5)/12)</f>
        <v>12473.555480395265</v>
      </c>
      <c r="P6" s="7">
        <f t="shared" si="2"/>
        <v>14951.745386857499</v>
      </c>
    </row>
    <row r="7" spans="1:16" ht="15.75" thickBot="1" x14ac:dyDescent="0.3">
      <c r="A7" s="21">
        <v>2017</v>
      </c>
      <c r="B7" s="16" t="s">
        <v>15</v>
      </c>
      <c r="C7" s="16" t="s">
        <v>16</v>
      </c>
      <c r="D7" s="15">
        <v>49747</v>
      </c>
      <c r="E7" s="15">
        <v>61983706.479999997</v>
      </c>
      <c r="F7" s="15">
        <v>51648</v>
      </c>
      <c r="G7" s="22">
        <v>64494800.289999999</v>
      </c>
      <c r="K7" t="s">
        <v>18</v>
      </c>
      <c r="L7" s="7">
        <f t="shared" si="1"/>
        <v>25572</v>
      </c>
      <c r="M7" s="7">
        <f t="shared" si="1"/>
        <v>2196.8333333333335</v>
      </c>
      <c r="N7" s="10">
        <f t="shared" ref="N7:N27" si="3">(L7/(L7+M7))</f>
        <v>0.92088852610540595</v>
      </c>
      <c r="O7" s="7">
        <f t="shared" si="2"/>
        <v>11274.872362740498</v>
      </c>
      <c r="P7" s="7">
        <f t="shared" si="2"/>
        <v>14622.812942872315</v>
      </c>
    </row>
    <row r="8" spans="1:16" ht="15.75" thickBot="1" x14ac:dyDescent="0.3">
      <c r="A8" s="21">
        <v>2017</v>
      </c>
      <c r="B8" s="16" t="s">
        <v>15</v>
      </c>
      <c r="C8" s="16" t="s">
        <v>17</v>
      </c>
      <c r="D8" s="15">
        <v>242977</v>
      </c>
      <c r="E8" s="15">
        <v>252565590.83000001</v>
      </c>
      <c r="F8" s="15">
        <v>250348</v>
      </c>
      <c r="G8" s="22">
        <v>216542784.21000001</v>
      </c>
      <c r="K8" t="s">
        <v>19</v>
      </c>
      <c r="L8" s="7">
        <f t="shared" si="1"/>
        <v>3610.8333333333335</v>
      </c>
      <c r="M8" s="7">
        <f t="shared" si="1"/>
        <v>473.75</v>
      </c>
      <c r="N8" s="10">
        <f t="shared" si="3"/>
        <v>0.8840150974191574</v>
      </c>
      <c r="O8" s="7">
        <f t="shared" si="2"/>
        <v>11057.736542810986</v>
      </c>
      <c r="P8" s="7">
        <f t="shared" si="2"/>
        <v>14952.105562005276</v>
      </c>
    </row>
    <row r="9" spans="1:16" ht="15.75" thickBot="1" x14ac:dyDescent="0.3">
      <c r="A9" s="21">
        <v>2017</v>
      </c>
      <c r="B9" s="16" t="s">
        <v>18</v>
      </c>
      <c r="C9" s="16" t="s">
        <v>16</v>
      </c>
      <c r="D9" s="15">
        <v>26362</v>
      </c>
      <c r="E9" s="15">
        <v>32123882.899999999</v>
      </c>
      <c r="F9" s="15">
        <v>27460</v>
      </c>
      <c r="G9" s="22">
        <v>33416377.649999999</v>
      </c>
      <c r="K9" t="s">
        <v>20</v>
      </c>
      <c r="L9" s="7">
        <f t="shared" si="1"/>
        <v>412</v>
      </c>
      <c r="M9" s="7">
        <f t="shared" si="1"/>
        <v>267.75</v>
      </c>
      <c r="N9" s="10">
        <f t="shared" si="3"/>
        <v>0.60610518573004779</v>
      </c>
      <c r="O9" s="7">
        <f t="shared" si="2"/>
        <v>18174.868519417476</v>
      </c>
      <c r="P9" s="7">
        <f t="shared" si="2"/>
        <v>22459.09030812325</v>
      </c>
    </row>
    <row r="10" spans="1:16" ht="15.75" thickBot="1" x14ac:dyDescent="0.3">
      <c r="A10" s="21">
        <v>2017</v>
      </c>
      <c r="B10" s="16" t="s">
        <v>18</v>
      </c>
      <c r="C10" s="16" t="s">
        <v>17</v>
      </c>
      <c r="D10" s="15">
        <v>306864</v>
      </c>
      <c r="E10" s="15">
        <v>288321036.06</v>
      </c>
      <c r="F10" s="15">
        <v>316127</v>
      </c>
      <c r="G10" s="22">
        <v>250395767.53999999</v>
      </c>
      <c r="K10" t="s">
        <v>21</v>
      </c>
      <c r="L10" s="7">
        <f t="shared" si="1"/>
        <v>7995.333333333333</v>
      </c>
      <c r="M10" s="7">
        <f t="shared" si="1"/>
        <v>543.16666666666663</v>
      </c>
      <c r="N10" s="10">
        <f t="shared" si="3"/>
        <v>0.93638617243465871</v>
      </c>
      <c r="O10" s="7">
        <f t="shared" si="2"/>
        <v>12443.10665888435</v>
      </c>
      <c r="P10" s="7">
        <f t="shared" si="2"/>
        <v>16224.694740718012</v>
      </c>
    </row>
    <row r="11" spans="1:16" ht="15.75" thickBot="1" x14ac:dyDescent="0.3">
      <c r="A11" s="21">
        <v>2017</v>
      </c>
      <c r="B11" s="16" t="s">
        <v>19</v>
      </c>
      <c r="C11" s="16" t="s">
        <v>16</v>
      </c>
      <c r="D11" s="15">
        <v>5685</v>
      </c>
      <c r="E11" s="15">
        <v>7083560.0099999998</v>
      </c>
      <c r="F11" s="15">
        <v>5872</v>
      </c>
      <c r="G11" s="22">
        <v>6793736.2000000002</v>
      </c>
      <c r="K11" t="s">
        <v>22</v>
      </c>
      <c r="L11" s="7">
        <f t="shared" si="1"/>
        <v>16451.25</v>
      </c>
      <c r="M11" s="7">
        <f t="shared" si="1"/>
        <v>1925.3333333333333</v>
      </c>
      <c r="N11" s="10">
        <f t="shared" si="3"/>
        <v>0.89522898253665228</v>
      </c>
      <c r="O11" s="7">
        <f t="shared" si="2"/>
        <v>13931.96614725325</v>
      </c>
      <c r="P11" s="7">
        <f t="shared" si="2"/>
        <v>16703.12746537396</v>
      </c>
    </row>
    <row r="12" spans="1:16" ht="15.75" thickBot="1" x14ac:dyDescent="0.3">
      <c r="A12" s="21">
        <v>2017</v>
      </c>
      <c r="B12" s="16" t="s">
        <v>19</v>
      </c>
      <c r="C12" s="16" t="s">
        <v>17</v>
      </c>
      <c r="D12" s="15">
        <v>43330</v>
      </c>
      <c r="E12" s="15">
        <v>39927643.700000003</v>
      </c>
      <c r="F12" s="15">
        <v>44703</v>
      </c>
      <c r="G12" s="22">
        <v>31486360.719999999</v>
      </c>
      <c r="K12" t="s">
        <v>23</v>
      </c>
      <c r="L12" s="7">
        <f t="shared" si="1"/>
        <v>19508.166666666668</v>
      </c>
      <c r="M12" s="7">
        <f t="shared" si="1"/>
        <v>1174.1666666666667</v>
      </c>
      <c r="N12" s="10">
        <f t="shared" si="3"/>
        <v>0.94322852031524484</v>
      </c>
      <c r="O12" s="7">
        <f t="shared" si="2"/>
        <v>12963.788456971011</v>
      </c>
      <c r="P12" s="7">
        <f t="shared" si="2"/>
        <v>17677.83939815472</v>
      </c>
    </row>
    <row r="13" spans="1:16" ht="15.75" thickBot="1" x14ac:dyDescent="0.3">
      <c r="A13" s="21">
        <v>2017</v>
      </c>
      <c r="B13" s="16" t="s">
        <v>20</v>
      </c>
      <c r="C13" s="16" t="s">
        <v>16</v>
      </c>
      <c r="D13" s="15">
        <v>3213</v>
      </c>
      <c r="E13" s="15">
        <v>6013421.4299999997</v>
      </c>
      <c r="F13" s="15">
        <v>3361</v>
      </c>
      <c r="G13" s="22">
        <v>6240762.04</v>
      </c>
      <c r="K13" t="s">
        <v>24</v>
      </c>
      <c r="L13" s="7">
        <f t="shared" si="1"/>
        <v>1561.0833333333333</v>
      </c>
      <c r="M13" s="7">
        <f t="shared" si="1"/>
        <v>430.16666666666669</v>
      </c>
      <c r="N13" s="10">
        <f t="shared" si="3"/>
        <v>0.78397154216363252</v>
      </c>
      <c r="O13" s="7">
        <f t="shared" si="2"/>
        <v>10875.989357817754</v>
      </c>
      <c r="P13" s="7">
        <f t="shared" si="2"/>
        <v>14251.413638124757</v>
      </c>
    </row>
    <row r="14" spans="1:16" ht="15.75" thickBot="1" x14ac:dyDescent="0.3">
      <c r="A14" s="21">
        <v>2017</v>
      </c>
      <c r="B14" s="16" t="s">
        <v>20</v>
      </c>
      <c r="C14" s="16" t="s">
        <v>17</v>
      </c>
      <c r="D14" s="15">
        <v>4944</v>
      </c>
      <c r="E14" s="15">
        <v>7488045.8300000001</v>
      </c>
      <c r="F14" s="15">
        <v>5092</v>
      </c>
      <c r="G14" s="22">
        <v>5834010.9000000004</v>
      </c>
      <c r="K14" t="s">
        <v>25</v>
      </c>
      <c r="L14" s="7">
        <f t="shared" si="1"/>
        <v>13806.666666666666</v>
      </c>
      <c r="M14" s="7">
        <f t="shared" si="1"/>
        <v>2084.75</v>
      </c>
      <c r="N14" s="10">
        <f t="shared" si="3"/>
        <v>0.86881282872829668</v>
      </c>
      <c r="O14" s="7">
        <f t="shared" si="2"/>
        <v>13520.61622597779</v>
      </c>
      <c r="P14" s="7">
        <f t="shared" si="2"/>
        <v>19046.213699484349</v>
      </c>
    </row>
    <row r="15" spans="1:16" ht="15.75" thickBot="1" x14ac:dyDescent="0.3">
      <c r="A15" s="21">
        <v>2017</v>
      </c>
      <c r="B15" s="16" t="s">
        <v>21</v>
      </c>
      <c r="C15" s="16" t="s">
        <v>16</v>
      </c>
      <c r="D15" s="15">
        <v>6518</v>
      </c>
      <c r="E15" s="15">
        <v>8812713.3599999994</v>
      </c>
      <c r="F15" s="15">
        <v>6829</v>
      </c>
      <c r="G15" s="22">
        <v>9025984.6899999995</v>
      </c>
      <c r="K15" t="s">
        <v>26</v>
      </c>
      <c r="L15" s="7">
        <f t="shared" si="1"/>
        <v>2786.25</v>
      </c>
      <c r="M15" s="7">
        <f t="shared" si="1"/>
        <v>91.25</v>
      </c>
      <c r="N15" s="10">
        <f t="shared" si="3"/>
        <v>0.96828844483058207</v>
      </c>
      <c r="O15" s="7">
        <f t="shared" si="2"/>
        <v>10970.397487662629</v>
      </c>
      <c r="P15" s="7">
        <f t="shared" si="2"/>
        <v>20046.668931506851</v>
      </c>
    </row>
    <row r="16" spans="1:16" ht="15.75" thickBot="1" x14ac:dyDescent="0.3">
      <c r="A16" s="21">
        <v>2017</v>
      </c>
      <c r="B16" s="16" t="s">
        <v>21</v>
      </c>
      <c r="C16" s="16" t="s">
        <v>17</v>
      </c>
      <c r="D16" s="15">
        <v>95944</v>
      </c>
      <c r="E16" s="15">
        <v>99486785.439999998</v>
      </c>
      <c r="F16" s="15">
        <v>98532</v>
      </c>
      <c r="G16" s="22">
        <v>81902993.980000004</v>
      </c>
      <c r="K16" t="s">
        <v>27</v>
      </c>
      <c r="L16" s="7">
        <f t="shared" si="1"/>
        <v>9026.3333333333339</v>
      </c>
      <c r="M16" s="7">
        <f t="shared" si="1"/>
        <v>2548.1666666666665</v>
      </c>
      <c r="N16" s="10">
        <f t="shared" si="3"/>
        <v>0.77984650164873937</v>
      </c>
      <c r="O16" s="7">
        <f t="shared" si="2"/>
        <v>12446.930569814245</v>
      </c>
      <c r="P16" s="7">
        <f t="shared" si="2"/>
        <v>14298.292308195436</v>
      </c>
    </row>
    <row r="17" spans="1:16" ht="15.75" thickBot="1" x14ac:dyDescent="0.3">
      <c r="A17" s="21">
        <v>2017</v>
      </c>
      <c r="B17" s="16" t="s">
        <v>22</v>
      </c>
      <c r="C17" s="16" t="s">
        <v>16</v>
      </c>
      <c r="D17" s="15">
        <v>23104</v>
      </c>
      <c r="E17" s="15">
        <v>32159088.079999998</v>
      </c>
      <c r="F17" s="15">
        <v>23919</v>
      </c>
      <c r="G17" s="22">
        <v>28638348.82</v>
      </c>
      <c r="K17" t="s">
        <v>28</v>
      </c>
      <c r="L17" s="7">
        <f t="shared" si="1"/>
        <v>63813.333333333336</v>
      </c>
      <c r="M17" s="7">
        <f t="shared" si="1"/>
        <v>8748.3333333333339</v>
      </c>
      <c r="N17" s="10">
        <f t="shared" si="3"/>
        <v>0.87943588212325141</v>
      </c>
      <c r="O17" s="7">
        <f t="shared" si="2"/>
        <v>13095.37128572921</v>
      </c>
      <c r="P17" s="7">
        <f t="shared" si="2"/>
        <v>16054.704398933131</v>
      </c>
    </row>
    <row r="18" spans="1:16" ht="15.75" thickBot="1" x14ac:dyDescent="0.3">
      <c r="A18" s="21">
        <v>2017</v>
      </c>
      <c r="B18" s="16" t="s">
        <v>22</v>
      </c>
      <c r="C18" s="16" t="s">
        <v>17</v>
      </c>
      <c r="D18" s="15">
        <v>197415</v>
      </c>
      <c r="E18" s="15">
        <v>229198258.08000001</v>
      </c>
      <c r="F18" s="15">
        <v>203284</v>
      </c>
      <c r="G18" s="22">
        <v>191863137.11000001</v>
      </c>
      <c r="K18" t="s">
        <v>29</v>
      </c>
      <c r="L18" s="7">
        <f t="shared" si="1"/>
        <v>40768.5</v>
      </c>
      <c r="M18" s="7">
        <f t="shared" si="1"/>
        <v>3725.5</v>
      </c>
      <c r="N18" s="10">
        <f t="shared" si="3"/>
        <v>0.91626960938553514</v>
      </c>
      <c r="O18" s="7">
        <f t="shared" si="2"/>
        <v>14469.834988287526</v>
      </c>
      <c r="P18" s="7">
        <f t="shared" si="2"/>
        <v>19321.150795866328</v>
      </c>
    </row>
    <row r="19" spans="1:16" ht="15.75" thickBot="1" x14ac:dyDescent="0.3">
      <c r="A19" s="21">
        <v>2017</v>
      </c>
      <c r="B19" s="16" t="s">
        <v>23</v>
      </c>
      <c r="C19" s="16" t="s">
        <v>16</v>
      </c>
      <c r="D19" s="15">
        <v>14090</v>
      </c>
      <c r="E19" s="15">
        <v>20756729.760000002</v>
      </c>
      <c r="F19" s="15">
        <v>15216</v>
      </c>
      <c r="G19" s="22">
        <v>24530142.170000002</v>
      </c>
      <c r="K19" t="s">
        <v>30</v>
      </c>
      <c r="L19" s="7">
        <f t="shared" si="1"/>
        <v>66211.25</v>
      </c>
      <c r="M19" s="7">
        <f t="shared" si="1"/>
        <v>8201.3333333333339</v>
      </c>
      <c r="N19" s="10">
        <f t="shared" si="3"/>
        <v>0.88978566573081841</v>
      </c>
      <c r="O19" s="7">
        <f t="shared" si="2"/>
        <v>15154.656853178274</v>
      </c>
      <c r="P19" s="7">
        <f t="shared" si="2"/>
        <v>18690.507927166313</v>
      </c>
    </row>
    <row r="20" spans="1:16" ht="15.75" thickBot="1" x14ac:dyDescent="0.3">
      <c r="A20" s="21">
        <v>2017</v>
      </c>
      <c r="B20" s="16" t="s">
        <v>23</v>
      </c>
      <c r="C20" s="16" t="s">
        <v>17</v>
      </c>
      <c r="D20" s="15">
        <v>234098</v>
      </c>
      <c r="E20" s="15">
        <v>252899745.84999999</v>
      </c>
      <c r="F20" s="15">
        <v>241050</v>
      </c>
      <c r="G20" s="22">
        <v>218259856.41</v>
      </c>
      <c r="K20" t="s">
        <v>31</v>
      </c>
      <c r="L20" s="7">
        <f t="shared" si="1"/>
        <v>372.16666666666669</v>
      </c>
      <c r="M20" s="7">
        <f t="shared" si="1"/>
        <v>68.166666666666671</v>
      </c>
      <c r="N20" s="10">
        <f t="shared" si="3"/>
        <v>0.84519303557910674</v>
      </c>
      <c r="O20" s="7">
        <f t="shared" si="2"/>
        <v>11802.289896999551</v>
      </c>
      <c r="P20" s="7">
        <f t="shared" si="2"/>
        <v>13766.79520782396</v>
      </c>
    </row>
    <row r="21" spans="1:16" ht="15.75" thickBot="1" x14ac:dyDescent="0.3">
      <c r="A21" s="21">
        <v>2017</v>
      </c>
      <c r="B21" s="16" t="s">
        <v>24</v>
      </c>
      <c r="C21" s="16" t="s">
        <v>16</v>
      </c>
      <c r="D21" s="15">
        <v>5162</v>
      </c>
      <c r="E21" s="15">
        <v>6130483.0999999996</v>
      </c>
      <c r="F21" s="15">
        <v>5346</v>
      </c>
      <c r="G21" s="22">
        <v>6955562.5</v>
      </c>
      <c r="K21" t="s">
        <v>32</v>
      </c>
      <c r="L21" s="7">
        <f t="shared" si="1"/>
        <v>7403.416666666667</v>
      </c>
      <c r="M21" s="7">
        <f t="shared" si="1"/>
        <v>1141.5</v>
      </c>
      <c r="N21" s="10">
        <f t="shared" si="3"/>
        <v>0.8664118042890997</v>
      </c>
      <c r="O21" s="7">
        <f t="shared" si="2"/>
        <v>15637.991642597448</v>
      </c>
      <c r="P21" s="7">
        <f t="shared" si="2"/>
        <v>19710.665992115639</v>
      </c>
    </row>
    <row r="22" spans="1:16" ht="15.75" thickBot="1" x14ac:dyDescent="0.3">
      <c r="A22" s="21">
        <v>2017</v>
      </c>
      <c r="B22" s="16" t="s">
        <v>24</v>
      </c>
      <c r="C22" s="16" t="s">
        <v>17</v>
      </c>
      <c r="D22" s="15">
        <v>18733</v>
      </c>
      <c r="E22" s="15">
        <v>16978325.719999999</v>
      </c>
      <c r="F22" s="15">
        <v>19172</v>
      </c>
      <c r="G22" s="22">
        <v>14107757.210000001</v>
      </c>
      <c r="K22" t="s">
        <v>33</v>
      </c>
      <c r="L22" s="7">
        <f t="shared" si="1"/>
        <v>14291.416666666666</v>
      </c>
      <c r="M22" s="7">
        <f t="shared" si="1"/>
        <v>411.5</v>
      </c>
      <c r="N22" s="10">
        <f t="shared" si="3"/>
        <v>0.97201235582509138</v>
      </c>
      <c r="O22" s="7">
        <f t="shared" si="2"/>
        <v>13176.029761220314</v>
      </c>
      <c r="P22" s="7">
        <f t="shared" si="2"/>
        <v>19432.994750911301</v>
      </c>
    </row>
    <row r="23" spans="1:16" ht="15.75" thickBot="1" x14ac:dyDescent="0.3">
      <c r="A23" s="21">
        <v>2017</v>
      </c>
      <c r="B23" s="16" t="s">
        <v>25</v>
      </c>
      <c r="C23" s="16" t="s">
        <v>16</v>
      </c>
      <c r="D23" s="15">
        <v>25017</v>
      </c>
      <c r="E23" s="15">
        <v>39706594.009999998</v>
      </c>
      <c r="F23" s="15">
        <v>26252</v>
      </c>
      <c r="G23" s="22">
        <v>41412563.340000004</v>
      </c>
      <c r="K23" t="s">
        <v>34</v>
      </c>
      <c r="L23" s="7">
        <f t="shared" si="1"/>
        <v>17934.25</v>
      </c>
      <c r="M23" s="7">
        <f t="shared" si="1"/>
        <v>939.16666666666663</v>
      </c>
      <c r="N23" s="10">
        <f t="shared" si="3"/>
        <v>0.95023865136589813</v>
      </c>
      <c r="O23" s="7">
        <f t="shared" si="2"/>
        <v>13924.484467987231</v>
      </c>
      <c r="P23" s="7">
        <f t="shared" si="2"/>
        <v>15524.593842058564</v>
      </c>
    </row>
    <row r="24" spans="1:16" ht="15.75" thickBot="1" x14ac:dyDescent="0.3">
      <c r="A24" s="21">
        <v>2017</v>
      </c>
      <c r="B24" s="16" t="s">
        <v>25</v>
      </c>
      <c r="C24" s="16" t="s">
        <v>17</v>
      </c>
      <c r="D24" s="15">
        <v>165680</v>
      </c>
      <c r="E24" s="15">
        <v>186674641.36000001</v>
      </c>
      <c r="F24" s="15">
        <v>170480</v>
      </c>
      <c r="G24" s="22">
        <v>158989360.65000001</v>
      </c>
      <c r="K24" t="s">
        <v>35</v>
      </c>
      <c r="L24" s="7">
        <f t="shared" si="1"/>
        <v>6675.833333333333</v>
      </c>
      <c r="M24" s="7">
        <f t="shared" si="1"/>
        <v>1465.4166666666667</v>
      </c>
      <c r="N24" s="10">
        <f t="shared" si="3"/>
        <v>0.82000102359383797</v>
      </c>
      <c r="O24" s="7">
        <f t="shared" si="2"/>
        <v>16049.195021844964</v>
      </c>
      <c r="P24" s="7">
        <f t="shared" si="2"/>
        <v>21321.514188228604</v>
      </c>
    </row>
    <row r="25" spans="1:16" ht="15.75" thickBot="1" x14ac:dyDescent="0.3">
      <c r="A25" s="21">
        <v>2017</v>
      </c>
      <c r="B25" s="16" t="s">
        <v>26</v>
      </c>
      <c r="C25" s="16" t="s">
        <v>16</v>
      </c>
      <c r="D25" s="15">
        <v>1095</v>
      </c>
      <c r="E25" s="15">
        <v>1829258.54</v>
      </c>
      <c r="F25" s="15">
        <v>1128</v>
      </c>
      <c r="G25" s="22">
        <v>1713844.09</v>
      </c>
      <c r="K25" t="s">
        <v>36</v>
      </c>
      <c r="L25" s="7">
        <f t="shared" si="1"/>
        <v>99198.916666666672</v>
      </c>
      <c r="M25" s="7">
        <f t="shared" si="1"/>
        <v>12384</v>
      </c>
      <c r="N25" s="10">
        <f t="shared" si="3"/>
        <v>0.88901526891437233</v>
      </c>
      <c r="O25" s="7">
        <f t="shared" si="2"/>
        <v>13914.396790018709</v>
      </c>
      <c r="P25" s="7">
        <f t="shared" si="2"/>
        <v>17133.582127745478</v>
      </c>
    </row>
    <row r="26" spans="1:16" ht="15.75" thickBot="1" x14ac:dyDescent="0.3">
      <c r="A26" s="21">
        <v>2017</v>
      </c>
      <c r="B26" s="16" t="s">
        <v>26</v>
      </c>
      <c r="C26" s="16" t="s">
        <v>17</v>
      </c>
      <c r="D26" s="15">
        <v>33435</v>
      </c>
      <c r="E26" s="15">
        <v>30566270</v>
      </c>
      <c r="F26" s="15">
        <v>34358</v>
      </c>
      <c r="G26" s="22">
        <v>26359329.649999999</v>
      </c>
      <c r="K26" t="s">
        <v>37</v>
      </c>
      <c r="L26" s="7">
        <f t="shared" si="1"/>
        <v>7473.166666666667</v>
      </c>
      <c r="M26" s="7">
        <f t="shared" si="1"/>
        <v>332.25</v>
      </c>
      <c r="N26" s="10">
        <f t="shared" si="3"/>
        <v>0.95743340628836815</v>
      </c>
      <c r="O26" s="7">
        <f t="shared" si="2"/>
        <v>15061.743582149467</v>
      </c>
      <c r="P26" s="7">
        <f t="shared" si="2"/>
        <v>20396.630398796089</v>
      </c>
    </row>
    <row r="27" spans="1:16" ht="15.75" thickBot="1" x14ac:dyDescent="0.3">
      <c r="A27" s="21">
        <v>2017</v>
      </c>
      <c r="B27" s="16" t="s">
        <v>27</v>
      </c>
      <c r="C27" s="16" t="s">
        <v>16</v>
      </c>
      <c r="D27" s="15">
        <v>30578</v>
      </c>
      <c r="E27" s="15">
        <v>36434431.850000001</v>
      </c>
      <c r="F27" s="15">
        <v>31524</v>
      </c>
      <c r="G27" s="22">
        <v>32314857.420000002</v>
      </c>
      <c r="K27" t="s">
        <v>38</v>
      </c>
      <c r="L27" s="7">
        <f t="shared" si="1"/>
        <v>11187.5</v>
      </c>
      <c r="M27" s="7">
        <f t="shared" si="1"/>
        <v>375.33333333333331</v>
      </c>
      <c r="N27" s="10">
        <f t="shared" si="3"/>
        <v>0.96753967453190537</v>
      </c>
      <c r="O27" s="7">
        <f t="shared" si="2"/>
        <v>14373.951172290504</v>
      </c>
      <c r="P27" s="7">
        <f t="shared" si="2"/>
        <v>16937.239502664299</v>
      </c>
    </row>
    <row r="28" spans="1:16" ht="15.75" thickBot="1" x14ac:dyDescent="0.3">
      <c r="A28" s="21">
        <v>2017</v>
      </c>
      <c r="B28" s="16" t="s">
        <v>27</v>
      </c>
      <c r="C28" s="16" t="s">
        <v>17</v>
      </c>
      <c r="D28" s="15">
        <v>108316</v>
      </c>
      <c r="E28" s="15">
        <v>112350144.3</v>
      </c>
      <c r="F28" s="15">
        <v>112440</v>
      </c>
      <c r="G28" s="22">
        <v>91962983.269999996</v>
      </c>
      <c r="L28" s="7"/>
      <c r="M28" s="7"/>
      <c r="N28" s="10"/>
      <c r="O28" s="7"/>
      <c r="P28" s="7"/>
    </row>
    <row r="29" spans="1:16" ht="15.75" thickBot="1" x14ac:dyDescent="0.3">
      <c r="A29" s="21">
        <v>2017</v>
      </c>
      <c r="B29" s="16" t="s">
        <v>28</v>
      </c>
      <c r="C29" s="16" t="s">
        <v>16</v>
      </c>
      <c r="D29" s="15">
        <v>104980</v>
      </c>
      <c r="E29" s="15">
        <v>140451905.65000001</v>
      </c>
      <c r="F29" s="15">
        <v>108682</v>
      </c>
      <c r="G29" s="22">
        <v>134869977.03</v>
      </c>
      <c r="L29" s="7"/>
      <c r="M29" s="7"/>
      <c r="N29" s="10"/>
      <c r="O29" s="7"/>
      <c r="P29" s="7"/>
    </row>
    <row r="30" spans="1:16" ht="15.75" thickBot="1" x14ac:dyDescent="0.3">
      <c r="A30" s="21">
        <v>2017</v>
      </c>
      <c r="B30" s="16" t="s">
        <v>28</v>
      </c>
      <c r="C30" s="16" t="s">
        <v>17</v>
      </c>
      <c r="D30" s="15">
        <v>765760</v>
      </c>
      <c r="E30" s="15">
        <v>835659292.98000002</v>
      </c>
      <c r="F30" s="15">
        <v>787998</v>
      </c>
      <c r="G30" s="22">
        <v>707702673.25999999</v>
      </c>
      <c r="L30" s="7"/>
      <c r="M30" s="7"/>
      <c r="N30" s="10"/>
      <c r="O30" s="7"/>
      <c r="P30" s="7"/>
    </row>
    <row r="31" spans="1:16" ht="15.75" thickBot="1" x14ac:dyDescent="0.3">
      <c r="A31" s="21">
        <v>2017</v>
      </c>
      <c r="B31" s="16" t="s">
        <v>29</v>
      </c>
      <c r="C31" s="16" t="s">
        <v>16</v>
      </c>
      <c r="D31" s="15">
        <v>44706</v>
      </c>
      <c r="E31" s="15">
        <v>71980947.290000007</v>
      </c>
      <c r="F31" s="15">
        <v>46490</v>
      </c>
      <c r="G31" s="22">
        <v>73628363.370000005</v>
      </c>
      <c r="L31" s="7"/>
      <c r="M31" s="7"/>
      <c r="N31" s="10"/>
      <c r="O31" s="7"/>
      <c r="P31" s="7"/>
    </row>
    <row r="32" spans="1:16" ht="15.75" thickBot="1" x14ac:dyDescent="0.3">
      <c r="A32" s="21">
        <v>2017</v>
      </c>
      <c r="B32" s="16" t="s">
        <v>29</v>
      </c>
      <c r="C32" s="16" t="s">
        <v>17</v>
      </c>
      <c r="D32" s="15">
        <v>489222</v>
      </c>
      <c r="E32" s="15">
        <v>589913467.72000003</v>
      </c>
      <c r="F32" s="15">
        <v>505135</v>
      </c>
      <c r="G32" s="22">
        <v>507625579.41000003</v>
      </c>
      <c r="L32" s="7"/>
      <c r="M32" s="7"/>
      <c r="N32" s="10"/>
      <c r="O32" s="7"/>
      <c r="P32" s="7"/>
    </row>
    <row r="33" spans="1:16" ht="15.75" thickBot="1" x14ac:dyDescent="0.3">
      <c r="A33" s="21">
        <v>2017</v>
      </c>
      <c r="B33" s="16" t="s">
        <v>30</v>
      </c>
      <c r="C33" s="16" t="s">
        <v>16</v>
      </c>
      <c r="D33" s="15">
        <v>98416</v>
      </c>
      <c r="E33" s="15">
        <v>153287085.68000001</v>
      </c>
      <c r="F33" s="15">
        <v>102465</v>
      </c>
      <c r="G33" s="22">
        <v>166724425.00999999</v>
      </c>
      <c r="L33" s="7"/>
      <c r="M33" s="7"/>
      <c r="N33" s="10"/>
      <c r="O33" s="7"/>
      <c r="P33" s="7"/>
    </row>
    <row r="34" spans="1:16" ht="15.75" thickBot="1" x14ac:dyDescent="0.3">
      <c r="A34" s="21">
        <v>2017</v>
      </c>
      <c r="B34" s="16" t="s">
        <v>30</v>
      </c>
      <c r="C34" s="16" t="s">
        <v>17</v>
      </c>
      <c r="D34" s="15">
        <v>794535</v>
      </c>
      <c r="E34" s="15">
        <v>1003408773.5700001</v>
      </c>
      <c r="F34" s="15">
        <v>820738</v>
      </c>
      <c r="G34" s="22">
        <v>859796683.29999995</v>
      </c>
      <c r="L34" s="7"/>
      <c r="M34" s="7"/>
      <c r="N34" s="10"/>
      <c r="O34" s="7"/>
      <c r="P34" s="7"/>
    </row>
    <row r="35" spans="1:16" ht="15.75" thickBot="1" x14ac:dyDescent="0.3">
      <c r="A35" s="21">
        <v>2017</v>
      </c>
      <c r="B35" s="16" t="s">
        <v>31</v>
      </c>
      <c r="C35" s="16" t="s">
        <v>16</v>
      </c>
      <c r="D35" s="15">
        <v>818</v>
      </c>
      <c r="E35" s="15">
        <v>938436.54</v>
      </c>
      <c r="F35" s="15">
        <v>851</v>
      </c>
      <c r="G35" s="22">
        <v>1197903.17</v>
      </c>
      <c r="L35" s="7"/>
      <c r="M35" s="7"/>
      <c r="N35" s="10"/>
      <c r="O35" s="7"/>
      <c r="P35" s="7"/>
    </row>
    <row r="36" spans="1:16" ht="15.75" thickBot="1" x14ac:dyDescent="0.3">
      <c r="A36" s="21">
        <v>2017</v>
      </c>
      <c r="B36" s="16" t="s">
        <v>31</v>
      </c>
      <c r="C36" s="16" t="s">
        <v>17</v>
      </c>
      <c r="D36" s="15">
        <v>4466</v>
      </c>
      <c r="E36" s="15">
        <v>4392418.8899999997</v>
      </c>
      <c r="F36" s="15">
        <v>4634</v>
      </c>
      <c r="G36" s="22">
        <v>3613483.12</v>
      </c>
      <c r="L36" s="7"/>
      <c r="M36" s="7"/>
      <c r="N36" s="10"/>
      <c r="O36" s="7"/>
      <c r="P36" s="7"/>
    </row>
    <row r="37" spans="1:16" ht="15.75" thickBot="1" x14ac:dyDescent="0.3">
      <c r="A37" s="21">
        <v>2017</v>
      </c>
      <c r="B37" s="16" t="s">
        <v>32</v>
      </c>
      <c r="C37" s="16" t="s">
        <v>16</v>
      </c>
      <c r="D37" s="15">
        <v>13698</v>
      </c>
      <c r="E37" s="15">
        <v>22499725.23</v>
      </c>
      <c r="F37" s="15">
        <v>14272</v>
      </c>
      <c r="G37" s="22">
        <v>21202933.68</v>
      </c>
      <c r="L37" s="7"/>
      <c r="M37" s="7"/>
      <c r="N37" s="10"/>
      <c r="O37" s="7"/>
      <c r="P37" s="7"/>
    </row>
    <row r="38" spans="1:16" ht="15.75" thickBot="1" x14ac:dyDescent="0.3">
      <c r="A38" s="21">
        <v>2017</v>
      </c>
      <c r="B38" s="16" t="s">
        <v>32</v>
      </c>
      <c r="C38" s="16" t="s">
        <v>17</v>
      </c>
      <c r="D38" s="15">
        <v>88841</v>
      </c>
      <c r="E38" s="15">
        <v>115774567.95999999</v>
      </c>
      <c r="F38" s="15">
        <v>91322</v>
      </c>
      <c r="G38" s="22">
        <v>95488743.609999999</v>
      </c>
      <c r="L38" s="7"/>
      <c r="M38" s="7"/>
      <c r="N38" s="10"/>
      <c r="O38" s="7"/>
      <c r="P38" s="7"/>
    </row>
    <row r="39" spans="1:16" ht="15.75" thickBot="1" x14ac:dyDescent="0.3">
      <c r="A39" s="21">
        <v>2017</v>
      </c>
      <c r="B39" s="16" t="s">
        <v>33</v>
      </c>
      <c r="C39" s="16" t="s">
        <v>16</v>
      </c>
      <c r="D39" s="15">
        <v>4938</v>
      </c>
      <c r="E39" s="15">
        <v>7996677.3399999999</v>
      </c>
      <c r="F39" s="15">
        <v>5277</v>
      </c>
      <c r="G39" s="22">
        <v>10650195.52</v>
      </c>
      <c r="L39" s="7"/>
      <c r="M39" s="7"/>
      <c r="N39" s="10"/>
      <c r="O39" s="7"/>
      <c r="P39" s="7"/>
    </row>
    <row r="40" spans="1:16" ht="15.75" thickBot="1" x14ac:dyDescent="0.3">
      <c r="A40" s="21">
        <v>2017</v>
      </c>
      <c r="B40" s="16" t="s">
        <v>33</v>
      </c>
      <c r="C40" s="16" t="s">
        <v>17</v>
      </c>
      <c r="D40" s="15">
        <v>171497</v>
      </c>
      <c r="E40" s="15">
        <v>188304131.33000001</v>
      </c>
      <c r="F40" s="15">
        <v>176988</v>
      </c>
      <c r="G40" s="22">
        <v>163180397.56</v>
      </c>
      <c r="L40" s="7"/>
      <c r="M40" s="7"/>
      <c r="N40" s="10"/>
      <c r="O40" s="7"/>
      <c r="P40" s="7"/>
    </row>
    <row r="41" spans="1:16" ht="15.75" thickBot="1" x14ac:dyDescent="0.3">
      <c r="A41" s="21">
        <v>2017</v>
      </c>
      <c r="B41" s="16" t="s">
        <v>34</v>
      </c>
      <c r="C41" s="16" t="s">
        <v>16</v>
      </c>
      <c r="D41" s="15">
        <v>11270</v>
      </c>
      <c r="E41" s="15">
        <v>14580181.050000001</v>
      </c>
      <c r="F41" s="15">
        <v>11845</v>
      </c>
      <c r="G41" s="22">
        <v>16292227.85</v>
      </c>
      <c r="L41" s="7"/>
      <c r="M41" s="7"/>
      <c r="N41" s="10"/>
      <c r="O41" s="7"/>
      <c r="P41" s="7"/>
    </row>
    <row r="42" spans="1:16" ht="15.75" thickBot="1" x14ac:dyDescent="0.3">
      <c r="A42" s="21">
        <v>2017</v>
      </c>
      <c r="B42" s="16" t="s">
        <v>34</v>
      </c>
      <c r="C42" s="16" t="s">
        <v>17</v>
      </c>
      <c r="D42" s="15">
        <v>215211</v>
      </c>
      <c r="E42" s="15">
        <v>249725185.56999999</v>
      </c>
      <c r="F42" s="15">
        <v>222683</v>
      </c>
      <c r="G42" s="22">
        <v>218505436.05000001</v>
      </c>
      <c r="L42" s="7"/>
      <c r="M42" s="7"/>
      <c r="N42" s="10"/>
      <c r="O42" s="7"/>
      <c r="P42" s="7"/>
    </row>
    <row r="43" spans="1:16" ht="15.75" thickBot="1" x14ac:dyDescent="0.3">
      <c r="A43" s="21">
        <v>2017</v>
      </c>
      <c r="B43" s="16" t="s">
        <v>35</v>
      </c>
      <c r="C43" s="16" t="s">
        <v>16</v>
      </c>
      <c r="D43" s="15">
        <v>17585</v>
      </c>
      <c r="E43" s="15">
        <v>31244902.25</v>
      </c>
      <c r="F43" s="15">
        <v>18519</v>
      </c>
      <c r="G43" s="22">
        <v>35913985.740000002</v>
      </c>
      <c r="L43" s="7"/>
      <c r="M43" s="7"/>
      <c r="N43" s="10"/>
      <c r="O43" s="7"/>
      <c r="P43" s="7"/>
    </row>
    <row r="44" spans="1:16" ht="15.75" thickBot="1" x14ac:dyDescent="0.3">
      <c r="A44" s="21">
        <v>2017</v>
      </c>
      <c r="B44" s="16" t="s">
        <v>35</v>
      </c>
      <c r="C44" s="16" t="s">
        <v>17</v>
      </c>
      <c r="D44" s="15">
        <v>80110</v>
      </c>
      <c r="E44" s="15">
        <v>107141751.09999999</v>
      </c>
      <c r="F44" s="15">
        <v>83277</v>
      </c>
      <c r="G44" s="22">
        <v>87895186.980000004</v>
      </c>
      <c r="L44" s="7"/>
      <c r="M44" s="7"/>
      <c r="N44" s="10"/>
      <c r="O44" s="7"/>
      <c r="P44" s="7"/>
    </row>
    <row r="45" spans="1:16" ht="15.75" thickBot="1" x14ac:dyDescent="0.3">
      <c r="A45" s="21">
        <v>2017</v>
      </c>
      <c r="B45" s="16" t="s">
        <v>36</v>
      </c>
      <c r="C45" s="16" t="s">
        <v>16</v>
      </c>
      <c r="D45" s="15">
        <v>148608</v>
      </c>
      <c r="E45" s="15">
        <v>212182281.06999999</v>
      </c>
      <c r="F45" s="15">
        <v>155356</v>
      </c>
      <c r="G45" s="22">
        <v>218766115.94999999</v>
      </c>
      <c r="L45" s="7"/>
      <c r="M45" s="7"/>
      <c r="N45" s="10"/>
      <c r="O45" s="7"/>
      <c r="P45" s="7"/>
    </row>
    <row r="46" spans="1:16" ht="15.75" thickBot="1" x14ac:dyDescent="0.3">
      <c r="A46" s="21">
        <v>2017</v>
      </c>
      <c r="B46" s="16" t="s">
        <v>36</v>
      </c>
      <c r="C46" s="16" t="s">
        <v>17</v>
      </c>
      <c r="D46" s="15">
        <v>1190387</v>
      </c>
      <c r="E46" s="15">
        <v>1380293087.6400001</v>
      </c>
      <c r="F46" s="15">
        <v>1228311</v>
      </c>
      <c r="G46" s="22">
        <v>1179288124</v>
      </c>
      <c r="L46" s="7"/>
      <c r="M46" s="7"/>
      <c r="N46" s="10"/>
      <c r="O46" s="7"/>
      <c r="P46" s="7"/>
    </row>
    <row r="47" spans="1:16" ht="15.75" thickBot="1" x14ac:dyDescent="0.3">
      <c r="A47" s="21">
        <v>2017</v>
      </c>
      <c r="B47" s="16" t="s">
        <v>37</v>
      </c>
      <c r="C47" s="16" t="s">
        <v>16</v>
      </c>
      <c r="D47" s="15">
        <v>3987</v>
      </c>
      <c r="E47" s="15">
        <v>6776780.4500000002</v>
      </c>
      <c r="F47" s="15">
        <v>4188</v>
      </c>
      <c r="G47" s="22">
        <v>7999722.1900000004</v>
      </c>
      <c r="L47" s="7"/>
      <c r="M47" s="7"/>
      <c r="N47" s="10"/>
      <c r="O47" s="7"/>
      <c r="P47" s="7"/>
    </row>
    <row r="48" spans="1:16" ht="15.75" thickBot="1" x14ac:dyDescent="0.3">
      <c r="A48" s="21">
        <v>2017</v>
      </c>
      <c r="B48" s="16" t="s">
        <v>37</v>
      </c>
      <c r="C48" s="16" t="s">
        <v>17</v>
      </c>
      <c r="D48" s="15">
        <v>89678</v>
      </c>
      <c r="E48" s="15">
        <v>112558920.08</v>
      </c>
      <c r="F48" s="15">
        <v>93193</v>
      </c>
      <c r="G48" s="22">
        <v>98263084.840000004</v>
      </c>
      <c r="L48" s="7"/>
      <c r="M48" s="7"/>
      <c r="N48" s="10"/>
      <c r="O48" s="7"/>
      <c r="P48" s="7"/>
    </row>
    <row r="49" spans="1:16" ht="15.75" thickBot="1" x14ac:dyDescent="0.3">
      <c r="A49" s="21">
        <v>2017</v>
      </c>
      <c r="B49" s="16" t="s">
        <v>38</v>
      </c>
      <c r="C49" s="16" t="s">
        <v>16</v>
      </c>
      <c r="D49" s="15">
        <v>4504</v>
      </c>
      <c r="E49" s="15">
        <v>6357110.5599999996</v>
      </c>
      <c r="F49" s="15">
        <v>4684</v>
      </c>
      <c r="G49" s="22">
        <v>6328671.4900000002</v>
      </c>
      <c r="L49" s="7"/>
      <c r="M49" s="7"/>
      <c r="N49" s="10"/>
      <c r="O49" s="7"/>
      <c r="P49" s="7"/>
    </row>
    <row r="50" spans="1:16" ht="15.75" thickBot="1" x14ac:dyDescent="0.3">
      <c r="A50" s="21">
        <v>2017</v>
      </c>
      <c r="B50" s="16" t="s">
        <v>38</v>
      </c>
      <c r="C50" s="16" t="s">
        <v>17</v>
      </c>
      <c r="D50" s="15">
        <v>134250</v>
      </c>
      <c r="E50" s="15">
        <v>160808578.74000001</v>
      </c>
      <c r="F50" s="15">
        <v>138393</v>
      </c>
      <c r="G50" s="22">
        <v>139900966.75</v>
      </c>
      <c r="L50" s="7"/>
      <c r="M50" s="7"/>
      <c r="N50" s="10"/>
      <c r="O50" s="7"/>
      <c r="P50" s="7"/>
    </row>
    <row r="51" spans="1:16" x14ac:dyDescent="0.25">
      <c r="A51" s="23">
        <v>2018</v>
      </c>
      <c r="B51" s="24"/>
      <c r="C51" s="24" t="s">
        <v>6</v>
      </c>
      <c r="D51" s="25">
        <v>825708</v>
      </c>
      <c r="E51" s="25">
        <v>786012232.37</v>
      </c>
      <c r="F51" s="25">
        <v>0</v>
      </c>
      <c r="G51" s="26">
        <v>0</v>
      </c>
      <c r="L51" s="7"/>
      <c r="M51" s="7"/>
      <c r="N51" s="10"/>
      <c r="O51" s="7"/>
      <c r="P51" s="7"/>
    </row>
    <row r="52" spans="1:16" x14ac:dyDescent="0.25">
      <c r="A52" s="3"/>
      <c r="B52" s="4"/>
      <c r="C52" s="4"/>
      <c r="D52" s="13"/>
      <c r="E52" s="13"/>
      <c r="F52" s="13"/>
      <c r="G52" s="13"/>
    </row>
    <row r="53" spans="1:16" x14ac:dyDescent="0.25">
      <c r="A53" s="3"/>
      <c r="B53" s="4"/>
      <c r="C53" s="4"/>
      <c r="D53" s="13"/>
      <c r="E53" s="13"/>
      <c r="F53" s="13"/>
      <c r="G53" s="13"/>
    </row>
    <row r="54" spans="1:16" x14ac:dyDescent="0.25">
      <c r="A54" s="3"/>
      <c r="B54" s="4"/>
      <c r="C54" s="4"/>
      <c r="D54" s="13"/>
      <c r="E54" s="13"/>
      <c r="F54" s="13"/>
      <c r="G54" s="13"/>
    </row>
    <row r="55" spans="1:16" x14ac:dyDescent="0.25">
      <c r="A55" s="3"/>
      <c r="B55" s="4"/>
      <c r="C55" s="4"/>
      <c r="D55" s="13"/>
      <c r="E55" s="13"/>
      <c r="F55" s="13"/>
      <c r="G55" s="13"/>
    </row>
    <row r="56" spans="1:16" x14ac:dyDescent="0.25">
      <c r="A56" s="3"/>
      <c r="B56" s="4"/>
      <c r="C56" s="4"/>
      <c r="D56" s="13"/>
      <c r="E56" s="13"/>
      <c r="F56" s="13"/>
      <c r="G56" s="13"/>
    </row>
    <row r="57" spans="1:16" x14ac:dyDescent="0.25">
      <c r="A57" s="3"/>
      <c r="B57" s="4"/>
      <c r="C57" s="4"/>
      <c r="D57" s="13"/>
      <c r="E57" s="13"/>
      <c r="F57" s="13"/>
      <c r="G57" s="13"/>
    </row>
    <row r="58" spans="1:16" x14ac:dyDescent="0.25">
      <c r="A58" s="3"/>
      <c r="B58" s="4"/>
      <c r="C58" s="4"/>
      <c r="D58" s="13"/>
      <c r="E58" s="13"/>
      <c r="F58" s="13"/>
      <c r="G58" s="13"/>
    </row>
    <row r="59" spans="1:16" x14ac:dyDescent="0.25">
      <c r="A59" s="3"/>
      <c r="B59" s="4"/>
      <c r="C59" s="4"/>
      <c r="D59" s="13"/>
      <c r="E59" s="13"/>
      <c r="F59" s="13"/>
      <c r="G59" s="13"/>
    </row>
    <row r="60" spans="1:16" x14ac:dyDescent="0.25">
      <c r="A60" s="3"/>
      <c r="B60" s="4"/>
      <c r="C60" s="4"/>
      <c r="D60" s="13"/>
      <c r="E60" s="13"/>
      <c r="F60" s="13"/>
      <c r="G60" s="13"/>
    </row>
    <row r="61" spans="1:16" x14ac:dyDescent="0.25">
      <c r="A61" s="3"/>
      <c r="B61" s="4"/>
      <c r="C61" s="4"/>
      <c r="D61" s="13"/>
      <c r="E61" s="13"/>
      <c r="F61" s="13"/>
      <c r="G61" s="13"/>
    </row>
    <row r="62" spans="1:16" x14ac:dyDescent="0.25">
      <c r="A62" s="3"/>
      <c r="B62" s="4"/>
      <c r="C62" s="4"/>
      <c r="D62" s="13"/>
      <c r="E62" s="13"/>
      <c r="F62" s="13"/>
      <c r="G62" s="13"/>
    </row>
    <row r="63" spans="1:16" x14ac:dyDescent="0.25">
      <c r="A63" s="3"/>
      <c r="B63" s="4"/>
      <c r="C63" s="4"/>
      <c r="D63" s="13"/>
      <c r="E63" s="13"/>
      <c r="F63" s="13"/>
      <c r="G63" s="13"/>
    </row>
    <row r="64" spans="1:16" x14ac:dyDescent="0.25">
      <c r="A64" s="3"/>
      <c r="B64" s="4"/>
      <c r="C64" s="4"/>
      <c r="D64" s="13"/>
      <c r="E64" s="13"/>
      <c r="F64" s="13"/>
      <c r="G64" s="13"/>
    </row>
    <row r="65" spans="1:7" x14ac:dyDescent="0.25">
      <c r="A65" s="3"/>
      <c r="B65" s="4"/>
      <c r="C65" s="4"/>
      <c r="D65" s="13"/>
      <c r="E65" s="13"/>
      <c r="F65" s="13"/>
      <c r="G65" s="13"/>
    </row>
    <row r="66" spans="1:7" x14ac:dyDescent="0.25">
      <c r="A66" s="3"/>
      <c r="B66" s="4"/>
      <c r="C66" s="4"/>
      <c r="D66" s="13"/>
      <c r="E66" s="13"/>
      <c r="F66" s="13"/>
      <c r="G66" s="13"/>
    </row>
    <row r="67" spans="1:7" x14ac:dyDescent="0.25">
      <c r="A67" s="3"/>
      <c r="B67" s="4"/>
      <c r="C67" s="4"/>
      <c r="D67" s="13"/>
      <c r="E67" s="13"/>
      <c r="F67" s="13"/>
      <c r="G67" s="13"/>
    </row>
    <row r="68" spans="1:7" x14ac:dyDescent="0.25">
      <c r="A68" s="3"/>
      <c r="B68" s="4"/>
      <c r="C68" s="4"/>
      <c r="D68" s="13"/>
      <c r="E68" s="13"/>
      <c r="F68" s="13"/>
      <c r="G68" s="13"/>
    </row>
    <row r="69" spans="1:7" x14ac:dyDescent="0.25">
      <c r="A69" s="3"/>
      <c r="B69" s="4"/>
      <c r="C69" s="4"/>
      <c r="D69" s="13"/>
      <c r="E69" s="13"/>
      <c r="F69" s="13"/>
      <c r="G69" s="13"/>
    </row>
    <row r="70" spans="1:7" x14ac:dyDescent="0.25">
      <c r="A70" s="3"/>
      <c r="B70" s="4"/>
      <c r="C70" s="4"/>
      <c r="D70" s="13"/>
      <c r="E70" s="13"/>
      <c r="F70" s="13"/>
      <c r="G70" s="13"/>
    </row>
    <row r="71" spans="1:7" x14ac:dyDescent="0.25">
      <c r="A71" s="3"/>
      <c r="B71" s="4"/>
      <c r="C71" s="4"/>
      <c r="D71" s="13"/>
      <c r="E71" s="13"/>
      <c r="F71" s="13"/>
      <c r="G71" s="13"/>
    </row>
    <row r="72" spans="1:7" x14ac:dyDescent="0.25">
      <c r="A72" s="3"/>
      <c r="B72" s="4"/>
      <c r="C72" s="4"/>
      <c r="D72" s="13"/>
      <c r="E72" s="13"/>
      <c r="F72" s="13"/>
      <c r="G72" s="13"/>
    </row>
    <row r="73" spans="1:7" x14ac:dyDescent="0.25">
      <c r="A73" s="3"/>
      <c r="B73" s="4"/>
      <c r="C73" s="4"/>
      <c r="D73" s="13"/>
      <c r="E73" s="13"/>
      <c r="F73" s="13"/>
      <c r="G73" s="13"/>
    </row>
    <row r="74" spans="1:7" x14ac:dyDescent="0.25">
      <c r="A74" s="3"/>
      <c r="B74" s="4"/>
      <c r="C74" s="4"/>
      <c r="D74" s="13"/>
      <c r="E74" s="13"/>
      <c r="F74" s="13"/>
      <c r="G74" s="13"/>
    </row>
    <row r="75" spans="1:7" x14ac:dyDescent="0.25">
      <c r="A75" s="3"/>
      <c r="B75" s="4"/>
      <c r="C75" s="4"/>
      <c r="D75" s="13"/>
      <c r="E75" s="13"/>
      <c r="F75" s="13"/>
      <c r="G75" s="13"/>
    </row>
    <row r="76" spans="1:7" x14ac:dyDescent="0.25">
      <c r="A76" s="3"/>
      <c r="B76" s="4"/>
      <c r="C76" s="4"/>
      <c r="D76" s="13"/>
      <c r="E76" s="13"/>
      <c r="F76" s="13"/>
      <c r="G76" s="13"/>
    </row>
    <row r="77" spans="1:7" x14ac:dyDescent="0.25">
      <c r="A77" s="3"/>
      <c r="B77" s="4"/>
      <c r="C77" s="4"/>
      <c r="D77" s="13"/>
      <c r="E77" s="13"/>
      <c r="F77" s="13"/>
      <c r="G77" s="13"/>
    </row>
    <row r="78" spans="1:7" x14ac:dyDescent="0.25">
      <c r="A78" s="3"/>
      <c r="B78" s="4"/>
      <c r="C78" s="4"/>
      <c r="D78" s="13"/>
      <c r="E78" s="13"/>
      <c r="F78" s="13"/>
      <c r="G78" s="13"/>
    </row>
    <row r="79" spans="1:7" x14ac:dyDescent="0.25">
      <c r="A79" s="3"/>
      <c r="B79" s="4"/>
      <c r="C79" s="4"/>
      <c r="D79" s="13"/>
      <c r="E79" s="13"/>
      <c r="F79" s="13"/>
      <c r="G79" s="13"/>
    </row>
    <row r="80" spans="1:7" x14ac:dyDescent="0.25">
      <c r="A80" s="3"/>
      <c r="B80" s="4"/>
      <c r="C80" s="4"/>
      <c r="D80" s="13"/>
      <c r="E80" s="13"/>
      <c r="F80" s="13"/>
      <c r="G80" s="13"/>
    </row>
    <row r="81" spans="1:7" x14ac:dyDescent="0.25">
      <c r="A81" s="3"/>
      <c r="B81" s="4"/>
      <c r="C81" s="4"/>
      <c r="D81" s="13"/>
      <c r="E81" s="13"/>
      <c r="F81" s="13"/>
      <c r="G81" s="13"/>
    </row>
    <row r="82" spans="1:7" x14ac:dyDescent="0.25">
      <c r="A82" s="3"/>
      <c r="B82" s="4"/>
      <c r="C82" s="4"/>
      <c r="D82" s="13"/>
      <c r="E82" s="13"/>
      <c r="F82" s="13"/>
      <c r="G82" s="13"/>
    </row>
    <row r="83" spans="1:7" x14ac:dyDescent="0.25">
      <c r="A83" s="3"/>
      <c r="B83" s="4"/>
      <c r="C83" s="4"/>
      <c r="D83" s="13"/>
      <c r="E83" s="13"/>
      <c r="F83" s="13"/>
      <c r="G83" s="13"/>
    </row>
    <row r="84" spans="1:7" x14ac:dyDescent="0.25">
      <c r="A84" s="3"/>
      <c r="B84" s="4"/>
      <c r="C84" s="4"/>
      <c r="D84" s="13"/>
      <c r="E84" s="13"/>
      <c r="F84" s="13"/>
      <c r="G84" s="13"/>
    </row>
    <row r="85" spans="1:7" x14ac:dyDescent="0.25">
      <c r="A85" s="3"/>
      <c r="B85" s="4"/>
      <c r="C85" s="4"/>
      <c r="D85" s="13"/>
      <c r="E85" s="13"/>
      <c r="F85" s="13"/>
      <c r="G85" s="13"/>
    </row>
    <row r="86" spans="1:7" x14ac:dyDescent="0.25">
      <c r="A86" s="3"/>
      <c r="B86" s="4"/>
      <c r="C86" s="4"/>
      <c r="D86" s="13"/>
      <c r="E86" s="13"/>
      <c r="F86" s="13"/>
      <c r="G86" s="13"/>
    </row>
    <row r="87" spans="1:7" x14ac:dyDescent="0.25">
      <c r="A87" s="3"/>
      <c r="B87" s="4"/>
      <c r="C87" s="4"/>
      <c r="D87" s="13"/>
      <c r="E87" s="13"/>
      <c r="F87" s="13"/>
      <c r="G87" s="13"/>
    </row>
    <row r="88" spans="1:7" x14ac:dyDescent="0.25">
      <c r="A88" s="3"/>
      <c r="B88" s="4"/>
      <c r="C88" s="4"/>
      <c r="D88" s="13"/>
      <c r="E88" s="13"/>
      <c r="F88" s="13"/>
      <c r="G88" s="13"/>
    </row>
    <row r="89" spans="1:7" x14ac:dyDescent="0.25">
      <c r="A89" s="3"/>
      <c r="B89" s="4"/>
      <c r="C89" s="4"/>
      <c r="D89" s="13"/>
      <c r="E89" s="13"/>
      <c r="F89" s="13"/>
      <c r="G89" s="13"/>
    </row>
    <row r="90" spans="1:7" x14ac:dyDescent="0.25">
      <c r="A90" s="3"/>
      <c r="B90" s="4"/>
      <c r="C90" s="4"/>
      <c r="D90" s="13"/>
      <c r="E90" s="13"/>
      <c r="F90" s="13"/>
      <c r="G90" s="13"/>
    </row>
    <row r="91" spans="1:7" x14ac:dyDescent="0.25">
      <c r="A91" s="3"/>
      <c r="B91" s="4"/>
      <c r="C91" s="4"/>
      <c r="D91" s="13"/>
      <c r="E91" s="13"/>
      <c r="F91" s="13"/>
      <c r="G91" s="13"/>
    </row>
    <row r="92" spans="1:7" x14ac:dyDescent="0.25">
      <c r="A92" s="3"/>
      <c r="B92" s="4"/>
      <c r="C92" s="4"/>
      <c r="D92" s="13"/>
      <c r="E92" s="13"/>
      <c r="F92" s="13"/>
      <c r="G92" s="13"/>
    </row>
    <row r="93" spans="1:7" x14ac:dyDescent="0.25">
      <c r="A93" s="3"/>
      <c r="B93" s="4"/>
      <c r="C93" s="4"/>
      <c r="D93" s="13"/>
      <c r="E93" s="13"/>
      <c r="F93" s="13"/>
      <c r="G93" s="13"/>
    </row>
    <row r="94" spans="1:7" x14ac:dyDescent="0.25">
      <c r="A94" s="3"/>
      <c r="B94" s="4"/>
      <c r="C94" s="4"/>
      <c r="D94" s="13"/>
      <c r="E94" s="13"/>
      <c r="F94" s="13"/>
      <c r="G94" s="13"/>
    </row>
    <row r="95" spans="1:7" x14ac:dyDescent="0.25">
      <c r="A95" s="3"/>
      <c r="B95" s="4"/>
      <c r="C95" s="4"/>
      <c r="D95" s="13"/>
      <c r="E95" s="13"/>
      <c r="F95" s="13"/>
      <c r="G95" s="13"/>
    </row>
    <row r="96" spans="1:7" x14ac:dyDescent="0.25">
      <c r="A96" s="3"/>
      <c r="B96" s="4"/>
      <c r="C96" s="4"/>
      <c r="D96" s="13"/>
      <c r="E96" s="13"/>
      <c r="F96" s="13"/>
      <c r="G96" s="13"/>
    </row>
    <row r="97" spans="1:7" x14ac:dyDescent="0.25">
      <c r="A97" s="3"/>
      <c r="B97" s="4"/>
      <c r="C97" s="4"/>
      <c r="D97" s="13"/>
      <c r="E97" s="13"/>
      <c r="F97" s="13"/>
      <c r="G97" s="13"/>
    </row>
    <row r="98" spans="1:7" x14ac:dyDescent="0.25">
      <c r="A98" s="3"/>
      <c r="B98" s="4"/>
      <c r="C98" s="4"/>
      <c r="D98" s="13"/>
      <c r="E98" s="13"/>
      <c r="F98" s="13"/>
      <c r="G98" s="13"/>
    </row>
    <row r="99" spans="1:7" x14ac:dyDescent="0.25">
      <c r="A99" s="3"/>
      <c r="B99" s="4"/>
      <c r="C99" s="4"/>
      <c r="D99" s="13"/>
      <c r="E99" s="13"/>
      <c r="F99" s="13"/>
      <c r="G99" s="1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D78-D091-4351-8CC7-E1F7CF3F4999}">
  <sheetPr>
    <pageSetUpPr fitToPage="1"/>
  </sheetPr>
  <dimension ref="A1:L71"/>
  <sheetViews>
    <sheetView workbookViewId="0">
      <selection activeCell="I30" sqref="I30"/>
    </sheetView>
  </sheetViews>
  <sheetFormatPr defaultRowHeight="15" x14ac:dyDescent="0.25"/>
  <cols>
    <col min="1" max="1" width="7.7109375" style="45" bestFit="1" customWidth="1"/>
    <col min="2" max="2" width="11.7109375" style="45" bestFit="1" customWidth="1"/>
    <col min="3" max="3" width="10.7109375" style="45" bestFit="1" customWidth="1"/>
    <col min="4" max="4" width="9.42578125" style="45" bestFit="1" customWidth="1"/>
    <col min="5" max="6" width="14.85546875" style="45" bestFit="1" customWidth="1"/>
    <col min="7" max="7" width="14.42578125" style="45" bestFit="1" customWidth="1"/>
    <col min="8" max="8" width="10" style="45" bestFit="1" customWidth="1"/>
    <col min="9" max="9" width="35" style="45" bestFit="1" customWidth="1"/>
    <col min="10" max="10" width="51.42578125" style="45" bestFit="1" customWidth="1"/>
    <col min="11" max="11" width="21.7109375" style="45" bestFit="1" customWidth="1"/>
    <col min="12" max="16384" width="9.140625" style="45"/>
  </cols>
  <sheetData>
    <row r="1" spans="1:12" x14ac:dyDescent="0.25">
      <c r="A1" s="45" t="s">
        <v>57</v>
      </c>
      <c r="B1" s="45" t="s">
        <v>58</v>
      </c>
      <c r="C1" s="45" t="s">
        <v>59</v>
      </c>
      <c r="D1" s="45" t="s">
        <v>60</v>
      </c>
      <c r="E1" s="45" t="s">
        <v>61</v>
      </c>
      <c r="F1" s="45" t="s">
        <v>62</v>
      </c>
      <c r="G1" s="45" t="s">
        <v>63</v>
      </c>
      <c r="H1" s="45" t="s">
        <v>64</v>
      </c>
      <c r="I1" s="45" t="s">
        <v>65</v>
      </c>
      <c r="J1" s="45" t="s">
        <v>66</v>
      </c>
      <c r="K1" s="45" t="s">
        <v>67</v>
      </c>
      <c r="L1" s="45" t="str">
        <f>"insert into dbo.ref_mdhosp values ('" &amp; A1 &amp; "','" &amp; B1 &amp; "','" &amp; C1 &amp; "','" &amp; D1 &amp; "','" &amp; E1 &amp; "','" &amp; F1 &amp; "','" &amp; G1 &amp; "','" &amp; H1 &amp; "','" &amp; I1 &amp; "','" &amp; J1 &amp; "','" &amp; K1 &amp; "')"</f>
        <v>insert into dbo.ref_mdhosp values ('HOSPID','CASEMIX_ID','FINHOSPID','STPAULID','HOSPITAL_TYPE','PAYMENT_TYPE','LOCATION','TEACHING','SYSTEM','FORMALNAME','HOSPITALNAME')</v>
      </c>
    </row>
    <row r="2" spans="1:12" x14ac:dyDescent="0.25">
      <c r="A2" s="45">
        <v>210000</v>
      </c>
      <c r="B2" s="45" t="s">
        <v>68</v>
      </c>
      <c r="C2" s="45">
        <v>9999</v>
      </c>
      <c r="D2" s="45" t="s">
        <v>68</v>
      </c>
      <c r="E2" s="45" t="s">
        <v>69</v>
      </c>
      <c r="F2" s="45" t="s">
        <v>70</v>
      </c>
      <c r="G2" s="45" t="s">
        <v>68</v>
      </c>
      <c r="H2" s="45" t="s">
        <v>68</v>
      </c>
      <c r="I2" s="45" t="s">
        <v>68</v>
      </c>
      <c r="J2" s="45" t="s">
        <v>71</v>
      </c>
      <c r="K2" s="45" t="s">
        <v>72</v>
      </c>
      <c r="L2" s="45" t="str">
        <f t="shared" ref="L2:L65" si="0">"insert into dbo.ref_mdhosp values ('" &amp; A2 &amp; "','" &amp; B2 &amp; "','" &amp; C2 &amp; "','" &amp; D2 &amp; "','" &amp; E2 &amp; "','" &amp; F2 &amp; "','" &amp; G2 &amp; "','" &amp; H2 &amp; "','" &amp; I2 &amp; "','" &amp; J2 &amp; "','" &amp; K2 &amp; "')"</f>
        <v>insert into dbo.ref_mdhosp values ('210000','','9999','','ACUTE','GBR','','','','STATEWIDE','z')</v>
      </c>
    </row>
    <row r="3" spans="1:12" x14ac:dyDescent="0.25">
      <c r="A3" s="45">
        <v>210001</v>
      </c>
      <c r="B3" s="45">
        <v>1</v>
      </c>
      <c r="C3" s="45">
        <v>1</v>
      </c>
      <c r="D3" s="45">
        <v>1</v>
      </c>
      <c r="E3" s="45" t="s">
        <v>69</v>
      </c>
      <c r="F3" s="45" t="s">
        <v>73</v>
      </c>
      <c r="G3" s="45" t="s">
        <v>74</v>
      </c>
      <c r="H3" s="45" t="s">
        <v>75</v>
      </c>
      <c r="I3" s="45" t="str">
        <f>K3</f>
        <v>Meritus</v>
      </c>
      <c r="J3" s="45" t="s">
        <v>76</v>
      </c>
      <c r="K3" s="45" t="s">
        <v>33</v>
      </c>
      <c r="L3" s="45" t="str">
        <f t="shared" si="0"/>
        <v>insert into dbo.ref_mdhosp values ('210001','1','1','1','ACUTE','TPR','Washington','No','Meritus','MERITUS MEDICAL CENTER','Meritus')</v>
      </c>
    </row>
    <row r="4" spans="1:12" x14ac:dyDescent="0.25">
      <c r="A4" s="45">
        <v>210002</v>
      </c>
      <c r="B4" s="45">
        <v>2</v>
      </c>
      <c r="C4" s="45">
        <v>2</v>
      </c>
      <c r="D4" s="45">
        <v>2</v>
      </c>
      <c r="E4" s="45" t="s">
        <v>69</v>
      </c>
      <c r="F4" s="45" t="s">
        <v>70</v>
      </c>
      <c r="G4" s="45" t="s">
        <v>77</v>
      </c>
      <c r="H4" s="45" t="s">
        <v>78</v>
      </c>
      <c r="I4" s="45" t="s">
        <v>36</v>
      </c>
      <c r="J4" s="45" t="s">
        <v>79</v>
      </c>
      <c r="K4" s="45" t="s">
        <v>80</v>
      </c>
      <c r="L4" s="45" t="str">
        <f t="shared" si="0"/>
        <v>insert into dbo.ref_mdhosp values ('210002','2','2','2','ACUTE','GBR','Baltimore','Yes','UMMS','UNIVERSITY OF MARYLAND MEDICAL CENTER','UMMC')</v>
      </c>
    </row>
    <row r="5" spans="1:12" x14ac:dyDescent="0.25">
      <c r="A5" s="45">
        <v>210003</v>
      </c>
      <c r="B5" s="45">
        <v>3</v>
      </c>
      <c r="C5" s="45">
        <v>3</v>
      </c>
      <c r="D5" s="45">
        <v>3</v>
      </c>
      <c r="E5" s="45" t="s">
        <v>69</v>
      </c>
      <c r="F5" s="45" t="s">
        <v>70</v>
      </c>
      <c r="G5" s="45" t="s">
        <v>81</v>
      </c>
      <c r="H5" s="45" t="s">
        <v>78</v>
      </c>
      <c r="I5" s="45" t="s">
        <v>36</v>
      </c>
      <c r="J5" s="45" t="s">
        <v>82</v>
      </c>
      <c r="K5" s="45" t="s">
        <v>83</v>
      </c>
      <c r="L5" s="45" t="str">
        <f t="shared" si="0"/>
        <v>insert into dbo.ref_mdhosp values ('210003','3','3','3','ACUTE','GBR','Prince Georges','Yes','UMMS','UM-PRINCE GEORGE’S HOSPITAL CENTER (UM PGHC) ','UM-PGHC')</v>
      </c>
    </row>
    <row r="6" spans="1:12" x14ac:dyDescent="0.25">
      <c r="A6" s="45">
        <v>210004</v>
      </c>
      <c r="B6" s="45">
        <v>4</v>
      </c>
      <c r="C6" s="45">
        <v>4</v>
      </c>
      <c r="D6" s="45">
        <v>4</v>
      </c>
      <c r="E6" s="45" t="s">
        <v>69</v>
      </c>
      <c r="F6" s="45" t="s">
        <v>70</v>
      </c>
      <c r="G6" s="45" t="s">
        <v>84</v>
      </c>
      <c r="H6" s="45" t="s">
        <v>78</v>
      </c>
      <c r="I6" s="45" t="s">
        <v>27</v>
      </c>
      <c r="J6" s="45" t="s">
        <v>85</v>
      </c>
      <c r="K6" s="45" t="s">
        <v>86</v>
      </c>
      <c r="L6" s="45" t="str">
        <f t="shared" si="0"/>
        <v>insert into dbo.ref_mdhosp values ('210004','4','4','4','ACUTE','GBR','Montgomery','Yes','HOLY CROSS HEALTH','HOLY CROSS HOSPITAL','Holy Cross')</v>
      </c>
    </row>
    <row r="7" spans="1:12" x14ac:dyDescent="0.25">
      <c r="A7" s="45">
        <v>210005</v>
      </c>
      <c r="B7" s="45">
        <v>5</v>
      </c>
      <c r="C7" s="45">
        <v>5</v>
      </c>
      <c r="D7" s="45">
        <v>5</v>
      </c>
      <c r="E7" s="45" t="s">
        <v>69</v>
      </c>
      <c r="F7" s="45" t="s">
        <v>70</v>
      </c>
      <c r="G7" s="45" t="s">
        <v>23</v>
      </c>
      <c r="H7" s="45" t="s">
        <v>75</v>
      </c>
      <c r="I7" s="45" t="str">
        <f>K7</f>
        <v>Frederick</v>
      </c>
      <c r="J7" s="45" t="s">
        <v>87</v>
      </c>
      <c r="K7" s="45" t="s">
        <v>23</v>
      </c>
      <c r="L7" s="45" t="str">
        <f t="shared" si="0"/>
        <v>insert into dbo.ref_mdhosp values ('210005','5','5','5','ACUTE','GBR','Frederick','No','Frederick','FREDERICK MEMORIAL HOSPITAL','Frederick')</v>
      </c>
    </row>
    <row r="8" spans="1:12" x14ac:dyDescent="0.25">
      <c r="A8" s="45">
        <v>210006</v>
      </c>
      <c r="B8" s="45">
        <v>6</v>
      </c>
      <c r="C8" s="45">
        <v>6</v>
      </c>
      <c r="D8" s="45">
        <v>6</v>
      </c>
      <c r="E8" s="45" t="s">
        <v>69</v>
      </c>
      <c r="F8" s="45" t="s">
        <v>70</v>
      </c>
      <c r="G8" s="45" t="s">
        <v>88</v>
      </c>
      <c r="H8" s="45" t="s">
        <v>75</v>
      </c>
      <c r="I8" s="45" t="s">
        <v>36</v>
      </c>
      <c r="J8" s="45" t="s">
        <v>89</v>
      </c>
      <c r="K8" s="45" t="s">
        <v>90</v>
      </c>
      <c r="L8" s="45" t="str">
        <f t="shared" si="0"/>
        <v>insert into dbo.ref_mdhosp values ('210006','6','6','6','ACUTE','GBR','Harford','No','UMMS','UM-HARFORD MEMORIAL HOSPITAL','UM-Harford')</v>
      </c>
    </row>
    <row r="9" spans="1:12" x14ac:dyDescent="0.25">
      <c r="A9" s="45">
        <v>210007</v>
      </c>
      <c r="B9" s="45">
        <v>7</v>
      </c>
      <c r="C9" s="45">
        <v>7</v>
      </c>
      <c r="D9" s="45">
        <v>7</v>
      </c>
      <c r="E9" s="45" t="s">
        <v>69</v>
      </c>
      <c r="F9" s="45" t="s">
        <v>70</v>
      </c>
      <c r="G9" s="45" t="s">
        <v>91</v>
      </c>
      <c r="H9" s="45" t="s">
        <v>75</v>
      </c>
      <c r="I9" s="45" t="s">
        <v>36</v>
      </c>
      <c r="J9" s="45" t="s">
        <v>92</v>
      </c>
      <c r="K9" s="45" t="s">
        <v>93</v>
      </c>
      <c r="L9" s="45" t="str">
        <f t="shared" si="0"/>
        <v>insert into dbo.ref_mdhosp values ('210007','7','7','7','ACUTE','GBR','Baltimore Co.','No','UMMS','OLD ST. JOSEPH MEDICAL CENTER','St. Joe')</v>
      </c>
    </row>
    <row r="10" spans="1:12" x14ac:dyDescent="0.25">
      <c r="A10" s="45">
        <v>210008</v>
      </c>
      <c r="B10" s="45">
        <v>8</v>
      </c>
      <c r="C10" s="45">
        <v>8</v>
      </c>
      <c r="D10" s="45">
        <v>8</v>
      </c>
      <c r="E10" s="45" t="s">
        <v>69</v>
      </c>
      <c r="F10" s="45" t="s">
        <v>70</v>
      </c>
      <c r="G10" s="45" t="s">
        <v>77</v>
      </c>
      <c r="H10" s="45" t="s">
        <v>78</v>
      </c>
      <c r="I10" s="45" t="str">
        <f>K10</f>
        <v>Mercy</v>
      </c>
      <c r="J10" s="45" t="s">
        <v>94</v>
      </c>
      <c r="K10" s="45" t="s">
        <v>32</v>
      </c>
      <c r="L10" s="45" t="str">
        <f t="shared" si="0"/>
        <v>insert into dbo.ref_mdhosp values ('210008','8','8','8','ACUTE','GBR','Baltimore','Yes','Mercy','MERCY MEDICAL CENTER','Mercy')</v>
      </c>
    </row>
    <row r="11" spans="1:12" x14ac:dyDescent="0.25">
      <c r="A11" s="45">
        <v>210009</v>
      </c>
      <c r="B11" s="45">
        <v>9</v>
      </c>
      <c r="C11" s="45">
        <v>9</v>
      </c>
      <c r="D11" s="45">
        <v>9</v>
      </c>
      <c r="E11" s="45" t="s">
        <v>69</v>
      </c>
      <c r="F11" s="45" t="s">
        <v>70</v>
      </c>
      <c r="G11" s="45" t="s">
        <v>77</v>
      </c>
      <c r="H11" s="45" t="s">
        <v>78</v>
      </c>
      <c r="I11" s="45" t="s">
        <v>28</v>
      </c>
      <c r="J11" s="45" t="s">
        <v>95</v>
      </c>
      <c r="K11" s="45" t="s">
        <v>96</v>
      </c>
      <c r="L11" s="45" t="str">
        <f t="shared" si="0"/>
        <v>insert into dbo.ref_mdhosp values ('210009','9','9','9','ACUTE','GBR','Baltimore','Yes','JOHNS HOPKINS HEALTH SYSTEM','JOHNS HOPKINS HOSPITAL','Johns Hopkins')</v>
      </c>
    </row>
    <row r="12" spans="1:12" x14ac:dyDescent="0.25">
      <c r="A12" s="45">
        <v>210010</v>
      </c>
      <c r="B12" s="45">
        <v>10</v>
      </c>
      <c r="C12" s="45">
        <v>10</v>
      </c>
      <c r="D12" s="45">
        <v>10</v>
      </c>
      <c r="E12" s="45" t="s">
        <v>69</v>
      </c>
      <c r="F12" s="45" t="s">
        <v>73</v>
      </c>
      <c r="G12" s="45" t="s">
        <v>97</v>
      </c>
      <c r="H12" s="45" t="s">
        <v>75</v>
      </c>
      <c r="I12" s="45" t="s">
        <v>36</v>
      </c>
      <c r="J12" s="45" t="s">
        <v>98</v>
      </c>
      <c r="K12" s="45" t="s">
        <v>99</v>
      </c>
      <c r="L12" s="45" t="str">
        <f t="shared" si="0"/>
        <v>insert into dbo.ref_mdhosp values ('210010','10','10','10','ACUTE','TPR','Dorchester','No','UMMS','UM-SHORE REGIONAL HEALTH AT DORCHESTER','UM-Dorchester')</v>
      </c>
    </row>
    <row r="13" spans="1:12" x14ac:dyDescent="0.25">
      <c r="A13" s="45">
        <v>210011</v>
      </c>
      <c r="B13" s="45">
        <v>11</v>
      </c>
      <c r="C13" s="45">
        <v>11</v>
      </c>
      <c r="D13" s="45">
        <v>11</v>
      </c>
      <c r="E13" s="45" t="s">
        <v>69</v>
      </c>
      <c r="F13" s="45" t="s">
        <v>70</v>
      </c>
      <c r="G13" s="45" t="s">
        <v>77</v>
      </c>
      <c r="H13" s="45" t="s">
        <v>78</v>
      </c>
      <c r="I13" s="45" t="str">
        <f>K13</f>
        <v>St. Agnes</v>
      </c>
      <c r="J13" s="45" t="s">
        <v>100</v>
      </c>
      <c r="K13" s="45" t="s">
        <v>35</v>
      </c>
      <c r="L13" s="45" t="str">
        <f t="shared" si="0"/>
        <v>insert into dbo.ref_mdhosp values ('210011','11','11','11','ACUTE','GBR','Baltimore','Yes','St. Agnes','ST. AGNES HOSPITAL','St. Agnes')</v>
      </c>
    </row>
    <row r="14" spans="1:12" x14ac:dyDescent="0.25">
      <c r="A14" s="45">
        <v>210012</v>
      </c>
      <c r="B14" s="45">
        <v>12</v>
      </c>
      <c r="C14" s="45">
        <v>12</v>
      </c>
      <c r="D14" s="45">
        <v>12</v>
      </c>
      <c r="E14" s="45" t="s">
        <v>69</v>
      </c>
      <c r="F14" s="45" t="s">
        <v>70</v>
      </c>
      <c r="G14" s="45" t="s">
        <v>77</v>
      </c>
      <c r="H14" s="45" t="s">
        <v>78</v>
      </c>
      <c r="I14" s="45" t="s">
        <v>29</v>
      </c>
      <c r="J14" s="45" t="s">
        <v>101</v>
      </c>
      <c r="K14" s="45" t="s">
        <v>102</v>
      </c>
      <c r="L14" s="45" t="str">
        <f t="shared" si="0"/>
        <v>insert into dbo.ref_mdhosp values ('210012','12','12','12','ACUTE','GBR','Baltimore','Yes','LIFEBRIDGE','SINAI HOSPITAL','Sinai')</v>
      </c>
    </row>
    <row r="15" spans="1:12" x14ac:dyDescent="0.25">
      <c r="A15" s="45">
        <v>210013</v>
      </c>
      <c r="B15" s="45">
        <v>13</v>
      </c>
      <c r="C15" s="45">
        <v>13</v>
      </c>
      <c r="D15" s="45">
        <v>13</v>
      </c>
      <c r="E15" s="45" t="s">
        <v>69</v>
      </c>
      <c r="F15" s="45" t="s">
        <v>70</v>
      </c>
      <c r="G15" s="45" t="s">
        <v>77</v>
      </c>
      <c r="H15" s="45" t="s">
        <v>75</v>
      </c>
      <c r="I15" s="45" t="str">
        <f>K15</f>
        <v>Bon Secours</v>
      </c>
      <c r="J15" s="45" t="s">
        <v>103</v>
      </c>
      <c r="K15" s="45" t="s">
        <v>20</v>
      </c>
      <c r="L15" s="45" t="str">
        <f t="shared" si="0"/>
        <v>insert into dbo.ref_mdhosp values ('210013','13','13','13','ACUTE','GBR','Baltimore','No','Bon Secours','BON SECOURS HOSPITAL','Bon Secours')</v>
      </c>
    </row>
    <row r="16" spans="1:12" x14ac:dyDescent="0.25">
      <c r="A16" s="45">
        <v>210015</v>
      </c>
      <c r="B16" s="45">
        <v>14</v>
      </c>
      <c r="C16" s="45">
        <v>15</v>
      </c>
      <c r="D16" s="45">
        <v>14</v>
      </c>
      <c r="E16" s="45" t="s">
        <v>69</v>
      </c>
      <c r="F16" s="45" t="s">
        <v>70</v>
      </c>
      <c r="G16" s="45" t="s">
        <v>91</v>
      </c>
      <c r="H16" s="45" t="s">
        <v>78</v>
      </c>
      <c r="I16" s="45" t="s">
        <v>30</v>
      </c>
      <c r="J16" s="45" t="s">
        <v>104</v>
      </c>
      <c r="K16" s="45" t="s">
        <v>105</v>
      </c>
      <c r="L16" s="45" t="str">
        <f t="shared" si="0"/>
        <v>insert into dbo.ref_mdhosp values ('210015','14','15','14','ACUTE','GBR','Baltimore Co.','Yes','MEDSTAR','MEDSTAR FRANKLIN SQUARE','MedStar Fr Square')</v>
      </c>
    </row>
    <row r="17" spans="1:12" x14ac:dyDescent="0.25">
      <c r="A17" s="45">
        <v>210016</v>
      </c>
      <c r="B17" s="45">
        <v>15</v>
      </c>
      <c r="C17" s="45">
        <v>16</v>
      </c>
      <c r="D17" s="45">
        <v>15</v>
      </c>
      <c r="E17" s="45" t="s">
        <v>69</v>
      </c>
      <c r="F17" s="45" t="s">
        <v>70</v>
      </c>
      <c r="G17" s="45" t="s">
        <v>84</v>
      </c>
      <c r="H17" s="45" t="s">
        <v>75</v>
      </c>
      <c r="I17" s="45" t="s">
        <v>15</v>
      </c>
      <c r="J17" s="45" t="s">
        <v>106</v>
      </c>
      <c r="K17" s="45" t="s">
        <v>107</v>
      </c>
      <c r="L17" s="45" t="str">
        <f t="shared" si="0"/>
        <v>insert into dbo.ref_mdhosp values ('210016','15','16','15','ACUTE','GBR','Montgomery','No','ADVENTIST HEALTHCARE','WASHINGTON ADVENTIST HOSPITAL','Washington Adventist')</v>
      </c>
    </row>
    <row r="18" spans="1:12" x14ac:dyDescent="0.25">
      <c r="A18" s="45">
        <v>210017</v>
      </c>
      <c r="B18" s="45">
        <v>16</v>
      </c>
      <c r="C18" s="45">
        <v>17</v>
      </c>
      <c r="D18" s="45">
        <v>16</v>
      </c>
      <c r="E18" s="45" t="s">
        <v>69</v>
      </c>
      <c r="F18" s="45" t="s">
        <v>73</v>
      </c>
      <c r="G18" s="45" t="s">
        <v>26</v>
      </c>
      <c r="H18" s="45" t="s">
        <v>75</v>
      </c>
      <c r="I18" s="45" t="str">
        <f>K18</f>
        <v>Garrett</v>
      </c>
      <c r="J18" s="45" t="s">
        <v>108</v>
      </c>
      <c r="K18" s="45" t="s">
        <v>26</v>
      </c>
      <c r="L18" s="45" t="str">
        <f t="shared" si="0"/>
        <v>insert into dbo.ref_mdhosp values ('210017','16','17','16','ACUTE','TPR','Garrett','No','Garrett','GARRETT COUNTY MEMORIAL HOSPITAL','Garrett')</v>
      </c>
    </row>
    <row r="19" spans="1:12" x14ac:dyDescent="0.25">
      <c r="A19" s="45">
        <v>210018</v>
      </c>
      <c r="B19" s="45">
        <v>17</v>
      </c>
      <c r="C19" s="45">
        <v>18</v>
      </c>
      <c r="D19" s="45">
        <v>17</v>
      </c>
      <c r="E19" s="45" t="s">
        <v>69</v>
      </c>
      <c r="F19" s="45" t="s">
        <v>70</v>
      </c>
      <c r="G19" s="45" t="s">
        <v>84</v>
      </c>
      <c r="H19" s="45" t="s">
        <v>75</v>
      </c>
      <c r="I19" s="45" t="s">
        <v>30</v>
      </c>
      <c r="J19" s="45" t="s">
        <v>109</v>
      </c>
      <c r="K19" s="45" t="s">
        <v>110</v>
      </c>
      <c r="L19" s="45" t="str">
        <f t="shared" si="0"/>
        <v>insert into dbo.ref_mdhosp values ('210018','17','18','17','ACUTE','GBR','Montgomery','No','MEDSTAR','MEDSTAR MONTGOMERY MEDICAL CENTER','MedStar Montgomery')</v>
      </c>
    </row>
    <row r="20" spans="1:12" x14ac:dyDescent="0.25">
      <c r="A20" s="45">
        <v>210019</v>
      </c>
      <c r="B20" s="45">
        <v>18</v>
      </c>
      <c r="C20" s="45">
        <v>19</v>
      </c>
      <c r="D20" s="45">
        <v>18</v>
      </c>
      <c r="E20" s="45" t="s">
        <v>69</v>
      </c>
      <c r="F20" s="45" t="s">
        <v>70</v>
      </c>
      <c r="G20" s="45" t="s">
        <v>111</v>
      </c>
      <c r="H20" s="45" t="s">
        <v>75</v>
      </c>
      <c r="I20" s="45" t="str">
        <f>K20</f>
        <v>Peninsula</v>
      </c>
      <c r="J20" s="45" t="s">
        <v>112</v>
      </c>
      <c r="K20" s="45" t="s">
        <v>34</v>
      </c>
      <c r="L20" s="45" t="str">
        <f t="shared" si="0"/>
        <v>insert into dbo.ref_mdhosp values ('210019','18','19','18','ACUTE','GBR','Wicomico','No','Peninsula','PENINSULA REGIONAL MEDICAL CENTER','Peninsula')</v>
      </c>
    </row>
    <row r="21" spans="1:12" x14ac:dyDescent="0.25">
      <c r="A21" s="45">
        <v>210022</v>
      </c>
      <c r="B21" s="45">
        <v>20</v>
      </c>
      <c r="C21" s="45">
        <v>22</v>
      </c>
      <c r="D21" s="45">
        <v>20</v>
      </c>
      <c r="E21" s="45" t="s">
        <v>69</v>
      </c>
      <c r="F21" s="45" t="s">
        <v>70</v>
      </c>
      <c r="G21" s="45" t="s">
        <v>84</v>
      </c>
      <c r="H21" s="45" t="s">
        <v>78</v>
      </c>
      <c r="I21" s="45" t="s">
        <v>28</v>
      </c>
      <c r="J21" s="45" t="s">
        <v>113</v>
      </c>
      <c r="K21" s="45" t="s">
        <v>114</v>
      </c>
      <c r="L21" s="45" t="str">
        <f t="shared" si="0"/>
        <v>insert into dbo.ref_mdhosp values ('210022','20','22','20','ACUTE','GBR','Montgomery','Yes','JOHNS HOPKINS HEALTH SYSTEM','SUBURBAN HOSPITAL','Suburban')</v>
      </c>
    </row>
    <row r="22" spans="1:12" x14ac:dyDescent="0.25">
      <c r="A22" s="45">
        <v>210023</v>
      </c>
      <c r="B22" s="45">
        <v>21</v>
      </c>
      <c r="C22" s="45">
        <v>23</v>
      </c>
      <c r="D22" s="45">
        <v>21</v>
      </c>
      <c r="E22" s="45" t="s">
        <v>69</v>
      </c>
      <c r="F22" s="45" t="s">
        <v>70</v>
      </c>
      <c r="G22" s="45" t="s">
        <v>18</v>
      </c>
      <c r="H22" s="45" t="s">
        <v>75</v>
      </c>
      <c r="I22" s="45" t="str">
        <f>K22</f>
        <v>Anne Arundel</v>
      </c>
      <c r="J22" s="45" t="s">
        <v>115</v>
      </c>
      <c r="K22" s="45" t="s">
        <v>18</v>
      </c>
      <c r="L22" s="45" t="str">
        <f t="shared" si="0"/>
        <v>insert into dbo.ref_mdhosp values ('210023','21','23','21','ACUTE','GBR','Anne Arundel','No','Anne Arundel','ANNE ARUNDEL MEDICAL CENTER','Anne Arundel')</v>
      </c>
    </row>
    <row r="23" spans="1:12" x14ac:dyDescent="0.25">
      <c r="A23" s="45">
        <v>210024</v>
      </c>
      <c r="B23" s="45">
        <v>22</v>
      </c>
      <c r="C23" s="45">
        <v>24</v>
      </c>
      <c r="D23" s="45">
        <v>22</v>
      </c>
      <c r="E23" s="45" t="s">
        <v>69</v>
      </c>
      <c r="F23" s="45" t="s">
        <v>70</v>
      </c>
      <c r="G23" s="45" t="s">
        <v>77</v>
      </c>
      <c r="H23" s="45" t="s">
        <v>78</v>
      </c>
      <c r="I23" s="45" t="s">
        <v>30</v>
      </c>
      <c r="J23" s="45" t="s">
        <v>116</v>
      </c>
      <c r="K23" s="45" t="s">
        <v>117</v>
      </c>
      <c r="L23" s="45" t="str">
        <f t="shared" si="0"/>
        <v>insert into dbo.ref_mdhosp values ('210024','22','24','22','ACUTE','GBR','Baltimore','Yes','MEDSTAR','MEDSTAR UNION MEMORIAL HOSPITAL','MedStar Union Mem')</v>
      </c>
    </row>
    <row r="24" spans="1:12" x14ac:dyDescent="0.25">
      <c r="A24" s="45">
        <v>210025</v>
      </c>
      <c r="B24" s="45" t="s">
        <v>68</v>
      </c>
      <c r="C24" s="45">
        <v>25</v>
      </c>
      <c r="D24" s="45">
        <v>23</v>
      </c>
      <c r="E24" s="45" t="s">
        <v>69</v>
      </c>
      <c r="F24" s="45" t="s">
        <v>70</v>
      </c>
      <c r="G24" s="45" t="s">
        <v>118</v>
      </c>
      <c r="H24" s="45" t="s">
        <v>75</v>
      </c>
      <c r="I24" s="45" t="str">
        <f>K24</f>
        <v/>
      </c>
      <c r="J24" s="45" t="s">
        <v>119</v>
      </c>
      <c r="K24" s="45" t="s">
        <v>68</v>
      </c>
      <c r="L24" s="45" t="str">
        <f t="shared" si="0"/>
        <v>insert into dbo.ref_mdhosp values ('210025','','25','23','ACUTE','GBR','Allegany','No','','OLD MEMORIAL OF CUMBERLAND','')</v>
      </c>
    </row>
    <row r="25" spans="1:12" x14ac:dyDescent="0.25">
      <c r="A25" s="45">
        <v>210027</v>
      </c>
      <c r="B25" s="45">
        <v>25</v>
      </c>
      <c r="C25" s="45">
        <v>27</v>
      </c>
      <c r="D25" s="45">
        <v>25</v>
      </c>
      <c r="E25" s="45" t="s">
        <v>69</v>
      </c>
      <c r="F25" s="45" t="s">
        <v>73</v>
      </c>
      <c r="G25" s="45" t="s">
        <v>118</v>
      </c>
      <c r="H25" s="45" t="s">
        <v>75</v>
      </c>
      <c r="I25" s="45" t="s">
        <v>38</v>
      </c>
      <c r="J25" s="45" t="s">
        <v>120</v>
      </c>
      <c r="K25" s="45" t="s">
        <v>121</v>
      </c>
      <c r="L25" s="45" t="str">
        <f t="shared" si="0"/>
        <v>insert into dbo.ref_mdhosp values ('210027','25','27','25','ACUTE','TPR','Allegany','No','WESTERN MARYLAND HEALTH SYSTEM','WESTERN MARYLAND REGIONAL MEDICAL CENTER','Western Maryland')</v>
      </c>
    </row>
    <row r="26" spans="1:12" x14ac:dyDescent="0.25">
      <c r="A26" s="45">
        <v>210028</v>
      </c>
      <c r="B26" s="45">
        <v>26</v>
      </c>
      <c r="C26" s="45">
        <v>28</v>
      </c>
      <c r="D26" s="45">
        <v>26</v>
      </c>
      <c r="E26" s="45" t="s">
        <v>69</v>
      </c>
      <c r="F26" s="45" t="s">
        <v>70</v>
      </c>
      <c r="G26" s="45" t="s">
        <v>122</v>
      </c>
      <c r="H26" s="45" t="s">
        <v>75</v>
      </c>
      <c r="I26" s="45" t="s">
        <v>30</v>
      </c>
      <c r="J26" s="45" t="s">
        <v>123</v>
      </c>
      <c r="K26" s="45" t="s">
        <v>124</v>
      </c>
      <c r="L26" s="45" t="str">
        <f t="shared" si="0"/>
        <v>insert into dbo.ref_mdhosp values ('210028','26','28','26','ACUTE','GBR','St. Marys','No','MEDSTAR','MEDSTAR ST. MARYS HOSPITAL','MedStar St. Marys')</v>
      </c>
    </row>
    <row r="27" spans="1:12" x14ac:dyDescent="0.25">
      <c r="A27" s="45">
        <v>210029</v>
      </c>
      <c r="B27" s="45">
        <v>27</v>
      </c>
      <c r="C27" s="45">
        <v>29</v>
      </c>
      <c r="D27" s="45">
        <v>27</v>
      </c>
      <c r="E27" s="45" t="s">
        <v>69</v>
      </c>
      <c r="F27" s="45" t="s">
        <v>70</v>
      </c>
      <c r="G27" s="45" t="s">
        <v>77</v>
      </c>
      <c r="H27" s="45" t="s">
        <v>78</v>
      </c>
      <c r="I27" s="45" t="s">
        <v>28</v>
      </c>
      <c r="J27" s="45" t="s">
        <v>125</v>
      </c>
      <c r="K27" s="45" t="s">
        <v>126</v>
      </c>
      <c r="L27" s="45" t="str">
        <f t="shared" si="0"/>
        <v>insert into dbo.ref_mdhosp values ('210029','27','29','27','ACUTE','GBR','Baltimore','Yes','JOHNS HOPKINS HEALTH SYSTEM','JOHNS HOPKINS BAYVIEW MEDICAL CENTER','JH Bayview')</v>
      </c>
    </row>
    <row r="28" spans="1:12" x14ac:dyDescent="0.25">
      <c r="A28" s="45">
        <v>210030</v>
      </c>
      <c r="B28" s="45">
        <v>28</v>
      </c>
      <c r="C28" s="45">
        <v>30</v>
      </c>
      <c r="D28" s="45">
        <v>28</v>
      </c>
      <c r="E28" s="45" t="s">
        <v>69</v>
      </c>
      <c r="F28" s="45" t="s">
        <v>73</v>
      </c>
      <c r="G28" s="45" t="s">
        <v>127</v>
      </c>
      <c r="H28" s="45" t="s">
        <v>75</v>
      </c>
      <c r="I28" s="45" t="s">
        <v>36</v>
      </c>
      <c r="J28" s="45" t="s">
        <v>128</v>
      </c>
      <c r="K28" s="45" t="s">
        <v>129</v>
      </c>
      <c r="L28" s="45" t="str">
        <f t="shared" si="0"/>
        <v>insert into dbo.ref_mdhosp values ('210030','28','30','28','ACUTE','TPR','Kent','No','UMMS','UM-SHORE REGIONAL HEALTH AT CHESTERTOWN','UM-Chestertown')</v>
      </c>
    </row>
    <row r="29" spans="1:12" x14ac:dyDescent="0.25">
      <c r="A29" s="45">
        <v>210032</v>
      </c>
      <c r="B29" s="45">
        <v>30</v>
      </c>
      <c r="C29" s="45">
        <v>32</v>
      </c>
      <c r="D29" s="45">
        <v>30</v>
      </c>
      <c r="E29" s="45" t="s">
        <v>69</v>
      </c>
      <c r="F29" s="45" t="s">
        <v>73</v>
      </c>
      <c r="G29" s="45" t="s">
        <v>130</v>
      </c>
      <c r="H29" s="45" t="s">
        <v>75</v>
      </c>
      <c r="I29" s="45" t="str">
        <f>K29</f>
        <v>Union of Cecil</v>
      </c>
      <c r="J29" s="45" t="s">
        <v>131</v>
      </c>
      <c r="K29" s="45" t="s">
        <v>37</v>
      </c>
      <c r="L29" s="45" t="str">
        <f t="shared" si="0"/>
        <v>insert into dbo.ref_mdhosp values ('210032','30','32','30','ACUTE','TPR','Cecil','No','Union of Cecil','UNION HOSPITAL OF CECIL COUNTY','Union of Cecil')</v>
      </c>
    </row>
    <row r="30" spans="1:12" x14ac:dyDescent="0.25">
      <c r="A30" s="45">
        <v>210033</v>
      </c>
      <c r="B30" s="45">
        <v>31</v>
      </c>
      <c r="C30" s="45">
        <v>33</v>
      </c>
      <c r="D30" s="45">
        <v>31</v>
      </c>
      <c r="E30" s="45" t="s">
        <v>69</v>
      </c>
      <c r="F30" s="45" t="s">
        <v>73</v>
      </c>
      <c r="G30" s="45" t="s">
        <v>132</v>
      </c>
      <c r="H30" s="45" t="s">
        <v>75</v>
      </c>
      <c r="I30" s="45" t="s">
        <v>29</v>
      </c>
      <c r="J30" s="45" t="s">
        <v>133</v>
      </c>
      <c r="K30" s="45" t="s">
        <v>132</v>
      </c>
      <c r="L30" s="45" t="str">
        <f t="shared" si="0"/>
        <v>insert into dbo.ref_mdhosp values ('210033','31','33','31','ACUTE','TPR','Carroll','No','LIFEBRIDGE','CARROLL HOSPITAL CENTER','Carroll')</v>
      </c>
    </row>
    <row r="31" spans="1:12" x14ac:dyDescent="0.25">
      <c r="A31" s="45">
        <v>210034</v>
      </c>
      <c r="B31" s="45">
        <v>32</v>
      </c>
      <c r="C31" s="45">
        <v>34</v>
      </c>
      <c r="D31" s="45">
        <v>32</v>
      </c>
      <c r="E31" s="45" t="s">
        <v>69</v>
      </c>
      <c r="F31" s="45" t="s">
        <v>70</v>
      </c>
      <c r="G31" s="45" t="s">
        <v>77</v>
      </c>
      <c r="H31" s="45" t="s">
        <v>78</v>
      </c>
      <c r="I31" s="45" t="s">
        <v>30</v>
      </c>
      <c r="J31" s="45" t="s">
        <v>134</v>
      </c>
      <c r="K31" s="45" t="s">
        <v>135</v>
      </c>
      <c r="L31" s="45" t="str">
        <f t="shared" si="0"/>
        <v>insert into dbo.ref_mdhosp values ('210034','32','34','32','ACUTE','GBR','Baltimore','Yes','MEDSTAR','MEDSTAR HARBOR HOSPITAL CENTER','MedStar Harbor')</v>
      </c>
    </row>
    <row r="32" spans="1:12" x14ac:dyDescent="0.25">
      <c r="A32" s="45">
        <v>210035</v>
      </c>
      <c r="B32" s="45">
        <v>33</v>
      </c>
      <c r="C32" s="45">
        <v>35</v>
      </c>
      <c r="D32" s="45">
        <v>33</v>
      </c>
      <c r="E32" s="45" t="s">
        <v>69</v>
      </c>
      <c r="F32" s="45" t="s">
        <v>70</v>
      </c>
      <c r="G32" s="45" t="s">
        <v>136</v>
      </c>
      <c r="H32" s="45" t="s">
        <v>75</v>
      </c>
      <c r="I32" s="45" t="s">
        <v>36</v>
      </c>
      <c r="J32" s="45" t="s">
        <v>137</v>
      </c>
      <c r="K32" s="45" t="s">
        <v>138</v>
      </c>
      <c r="L32" s="45" t="str">
        <f t="shared" si="0"/>
        <v>insert into dbo.ref_mdhosp values ('210035','33','35','33','ACUTE','GBR','Charles','No','UMMS','UM-CHARLES REGIONAL MEDICAL CENTER','UM-Charles Regional')</v>
      </c>
    </row>
    <row r="33" spans="1:12" x14ac:dyDescent="0.25">
      <c r="A33" s="45">
        <v>210037</v>
      </c>
      <c r="B33" s="45">
        <v>35</v>
      </c>
      <c r="C33" s="45">
        <v>37</v>
      </c>
      <c r="D33" s="45">
        <v>35</v>
      </c>
      <c r="E33" s="45" t="s">
        <v>69</v>
      </c>
      <c r="F33" s="45" t="s">
        <v>73</v>
      </c>
      <c r="G33" s="45" t="s">
        <v>139</v>
      </c>
      <c r="H33" s="45" t="s">
        <v>75</v>
      </c>
      <c r="I33" s="45" t="s">
        <v>36</v>
      </c>
      <c r="J33" s="45" t="s">
        <v>140</v>
      </c>
      <c r="K33" s="45" t="s">
        <v>141</v>
      </c>
      <c r="L33" s="45" t="str">
        <f t="shared" si="0"/>
        <v>insert into dbo.ref_mdhosp values ('210037','35','37','35','ACUTE','TPR','Talbot','No','UMMS','UM-SHORE REGIONAL HEALTH AT EASTON','UM-Easton')</v>
      </c>
    </row>
    <row r="34" spans="1:12" x14ac:dyDescent="0.25">
      <c r="A34" s="45">
        <v>210038</v>
      </c>
      <c r="B34" s="45">
        <v>36</v>
      </c>
      <c r="C34" s="45">
        <v>38</v>
      </c>
      <c r="D34" s="45">
        <v>36</v>
      </c>
      <c r="E34" s="45" t="s">
        <v>69</v>
      </c>
      <c r="F34" s="45" t="s">
        <v>70</v>
      </c>
      <c r="G34" s="45" t="s">
        <v>77</v>
      </c>
      <c r="H34" s="45" t="s">
        <v>78</v>
      </c>
      <c r="I34" s="45" t="s">
        <v>36</v>
      </c>
      <c r="J34" s="45" t="s">
        <v>142</v>
      </c>
      <c r="K34" s="45" t="s">
        <v>143</v>
      </c>
      <c r="L34" s="45" t="str">
        <f t="shared" si="0"/>
        <v>insert into dbo.ref_mdhosp values ('210038','36','38','36','ACUTE','GBR','Baltimore','Yes','UMMS','UMMC MIDTOWN CAMPUS','UMMC Midtown')</v>
      </c>
    </row>
    <row r="35" spans="1:12" x14ac:dyDescent="0.25">
      <c r="A35" s="45">
        <v>210039</v>
      </c>
      <c r="B35" s="45">
        <v>37</v>
      </c>
      <c r="C35" s="45">
        <v>39</v>
      </c>
      <c r="D35" s="45">
        <v>37</v>
      </c>
      <c r="E35" s="45" t="s">
        <v>69</v>
      </c>
      <c r="F35" s="45" t="s">
        <v>73</v>
      </c>
      <c r="G35" s="45" t="s">
        <v>21</v>
      </c>
      <c r="H35" s="45" t="s">
        <v>75</v>
      </c>
      <c r="I35" s="45" t="str">
        <f>K35</f>
        <v>Calvert</v>
      </c>
      <c r="J35" s="45" t="s">
        <v>144</v>
      </c>
      <c r="K35" s="45" t="s">
        <v>21</v>
      </c>
      <c r="L35" s="45" t="str">
        <f t="shared" si="0"/>
        <v>insert into dbo.ref_mdhosp values ('210039','37','39','37','ACUTE','TPR','Calvert','No','Calvert','CALVERT HEALTH  MEDICAL CENTER','Calvert')</v>
      </c>
    </row>
    <row r="36" spans="1:12" x14ac:dyDescent="0.25">
      <c r="A36" s="45">
        <v>210040</v>
      </c>
      <c r="B36" s="45">
        <v>38</v>
      </c>
      <c r="C36" s="45">
        <v>40</v>
      </c>
      <c r="D36" s="45">
        <v>38</v>
      </c>
      <c r="E36" s="45" t="s">
        <v>69</v>
      </c>
      <c r="F36" s="45" t="s">
        <v>70</v>
      </c>
      <c r="G36" s="45" t="s">
        <v>91</v>
      </c>
      <c r="H36" s="45" t="s">
        <v>75</v>
      </c>
      <c r="I36" s="45" t="s">
        <v>29</v>
      </c>
      <c r="J36" s="45" t="s">
        <v>145</v>
      </c>
      <c r="K36" s="45" t="s">
        <v>146</v>
      </c>
      <c r="L36" s="45" t="str">
        <f t="shared" si="0"/>
        <v>insert into dbo.ref_mdhosp values ('210040','38','40','38','ACUTE','GBR','Baltimore Co.','No','LIFEBRIDGE','NORTHWEST HOSPITAL CENTER','Northwest')</v>
      </c>
    </row>
    <row r="37" spans="1:12" x14ac:dyDescent="0.25">
      <c r="A37" s="45">
        <v>210043</v>
      </c>
      <c r="B37" s="45">
        <v>41</v>
      </c>
      <c r="C37" s="45">
        <v>43</v>
      </c>
      <c r="D37" s="45">
        <v>41</v>
      </c>
      <c r="E37" s="45" t="s">
        <v>69</v>
      </c>
      <c r="F37" s="45" t="s">
        <v>70</v>
      </c>
      <c r="G37" s="45" t="s">
        <v>18</v>
      </c>
      <c r="H37" s="45" t="s">
        <v>78</v>
      </c>
      <c r="I37" s="45" t="s">
        <v>36</v>
      </c>
      <c r="J37" s="45" t="s">
        <v>147</v>
      </c>
      <c r="K37" s="45" t="s">
        <v>148</v>
      </c>
      <c r="L37" s="45" t="str">
        <f t="shared" si="0"/>
        <v>insert into dbo.ref_mdhosp values ('210043','41','43','41','ACUTE','GBR','Anne Arundel','Yes','UMMS','UM-BALTIMORE WASHINGTON MEDICAL CENTER','UM-BWMC')</v>
      </c>
    </row>
    <row r="38" spans="1:12" x14ac:dyDescent="0.25">
      <c r="A38" s="45">
        <v>210044</v>
      </c>
      <c r="B38" s="45">
        <v>42</v>
      </c>
      <c r="C38" s="45">
        <v>44</v>
      </c>
      <c r="D38" s="45">
        <v>42</v>
      </c>
      <c r="E38" s="45" t="s">
        <v>69</v>
      </c>
      <c r="F38" s="45" t="s">
        <v>70</v>
      </c>
      <c r="G38" s="45" t="s">
        <v>91</v>
      </c>
      <c r="H38" s="45" t="s">
        <v>78</v>
      </c>
      <c r="I38" s="45" t="str">
        <f>K38</f>
        <v>GBMC</v>
      </c>
      <c r="J38" s="45" t="s">
        <v>149</v>
      </c>
      <c r="K38" s="45" t="s">
        <v>25</v>
      </c>
      <c r="L38" s="45" t="str">
        <f t="shared" si="0"/>
        <v>insert into dbo.ref_mdhosp values ('210044','42','44','42','ACUTE','GBR','Baltimore Co.','Yes','GBMC','GREATER BALTIMORE MEDICAL CENTER','GBMC')</v>
      </c>
    </row>
    <row r="39" spans="1:12" x14ac:dyDescent="0.25">
      <c r="A39" s="45">
        <v>210045</v>
      </c>
      <c r="B39" s="45">
        <v>43</v>
      </c>
      <c r="C39" s="45">
        <v>45</v>
      </c>
      <c r="D39" s="45">
        <v>43</v>
      </c>
      <c r="E39" s="45" t="s">
        <v>69</v>
      </c>
      <c r="F39" s="45" t="s">
        <v>73</v>
      </c>
      <c r="G39" s="45" t="s">
        <v>150</v>
      </c>
      <c r="H39" s="45" t="s">
        <v>75</v>
      </c>
      <c r="I39" s="45" t="str">
        <f>K39</f>
        <v>McCready</v>
      </c>
      <c r="J39" s="45" t="s">
        <v>151</v>
      </c>
      <c r="K39" s="45" t="s">
        <v>31</v>
      </c>
      <c r="L39" s="45" t="str">
        <f t="shared" si="0"/>
        <v>insert into dbo.ref_mdhosp values ('210045','43','45','43','ACUTE','TPR','Somerset','No','McCready','MCCREADY MEMORIAL HOSPITAL','McCready')</v>
      </c>
    </row>
    <row r="40" spans="1:12" x14ac:dyDescent="0.25">
      <c r="A40" s="45">
        <v>210048</v>
      </c>
      <c r="B40" s="45">
        <v>46</v>
      </c>
      <c r="C40" s="45">
        <v>48</v>
      </c>
      <c r="D40" s="45">
        <v>46</v>
      </c>
      <c r="E40" s="45" t="s">
        <v>69</v>
      </c>
      <c r="F40" s="45" t="s">
        <v>70</v>
      </c>
      <c r="G40" s="45" t="s">
        <v>152</v>
      </c>
      <c r="H40" s="45" t="s">
        <v>75</v>
      </c>
      <c r="I40" s="45" t="s">
        <v>28</v>
      </c>
      <c r="J40" s="45" t="s">
        <v>153</v>
      </c>
      <c r="K40" s="45" t="s">
        <v>154</v>
      </c>
      <c r="L40" s="45" t="str">
        <f t="shared" si="0"/>
        <v>insert into dbo.ref_mdhosp values ('210048','46','48','46','ACUTE','GBR','Howard','No','JOHNS HOPKINS HEALTH SYSTEM','HOWARD COUNTY GENERAL HOSPITAL','Howard County')</v>
      </c>
    </row>
    <row r="41" spans="1:12" x14ac:dyDescent="0.25">
      <c r="A41" s="45">
        <v>210049</v>
      </c>
      <c r="B41" s="45">
        <v>47</v>
      </c>
      <c r="C41" s="45">
        <v>49</v>
      </c>
      <c r="D41" s="45">
        <v>47</v>
      </c>
      <c r="E41" s="45" t="s">
        <v>69</v>
      </c>
      <c r="F41" s="45" t="s">
        <v>70</v>
      </c>
      <c r="G41" s="45" t="s">
        <v>88</v>
      </c>
      <c r="H41" s="45" t="s">
        <v>75</v>
      </c>
      <c r="I41" s="45" t="s">
        <v>36</v>
      </c>
      <c r="J41" s="45" t="s">
        <v>155</v>
      </c>
      <c r="K41" s="45" t="s">
        <v>156</v>
      </c>
      <c r="L41" s="45" t="str">
        <f t="shared" si="0"/>
        <v>insert into dbo.ref_mdhosp values ('210049','47','49','47','ACUTE','GBR','Harford','No','UMMS','UM-UPPER CHESAPEAKE MEDICAL CENTER','UM-Upper Chesapeake')</v>
      </c>
    </row>
    <row r="42" spans="1:12" x14ac:dyDescent="0.25">
      <c r="A42" s="45">
        <v>210051</v>
      </c>
      <c r="B42" s="45">
        <v>48</v>
      </c>
      <c r="C42" s="45">
        <v>51</v>
      </c>
      <c r="D42" s="45">
        <v>48</v>
      </c>
      <c r="E42" s="45" t="s">
        <v>69</v>
      </c>
      <c r="F42" s="45" t="s">
        <v>70</v>
      </c>
      <c r="G42" s="45" t="s">
        <v>81</v>
      </c>
      <c r="H42" s="45" t="s">
        <v>75</v>
      </c>
      <c r="I42" s="45" t="str">
        <f>K42</f>
        <v>Doctors</v>
      </c>
      <c r="J42" s="45" t="s">
        <v>157</v>
      </c>
      <c r="K42" s="45" t="s">
        <v>22</v>
      </c>
      <c r="L42" s="45" t="str">
        <f t="shared" si="0"/>
        <v>insert into dbo.ref_mdhosp values ('210051','48','51','48','ACUTE','GBR','Prince Georges','No','Doctors','DOCTORS COMMUNITY HOSPITAL','Doctors')</v>
      </c>
    </row>
    <row r="43" spans="1:12" x14ac:dyDescent="0.25">
      <c r="A43" s="45">
        <v>210054</v>
      </c>
      <c r="B43" s="45">
        <v>49</v>
      </c>
      <c r="C43" s="45">
        <v>54</v>
      </c>
      <c r="D43" s="45">
        <v>49</v>
      </c>
      <c r="E43" s="45" t="s">
        <v>69</v>
      </c>
      <c r="F43" s="45" t="s">
        <v>70</v>
      </c>
      <c r="G43" s="45" t="s">
        <v>81</v>
      </c>
      <c r="H43" s="45" t="s">
        <v>75</v>
      </c>
      <c r="I43" s="45" t="str">
        <f>K43</f>
        <v>Southern Maryland</v>
      </c>
      <c r="J43" s="45" t="s">
        <v>158</v>
      </c>
      <c r="K43" s="45" t="s">
        <v>159</v>
      </c>
      <c r="L43" s="45" t="str">
        <f t="shared" si="0"/>
        <v>insert into dbo.ref_mdhosp values ('210054','49','54','49','ACUTE','GBR','Prince Georges','No','Southern Maryland','(OLD) SOUTHERN MARYLAND HOSPITAL','Southern Maryland')</v>
      </c>
    </row>
    <row r="44" spans="1:12" x14ac:dyDescent="0.25">
      <c r="A44" s="45">
        <v>210055</v>
      </c>
      <c r="B44" s="45">
        <v>50</v>
      </c>
      <c r="C44" s="45">
        <v>55</v>
      </c>
      <c r="D44" s="45">
        <v>50</v>
      </c>
      <c r="E44" s="45" t="s">
        <v>69</v>
      </c>
      <c r="F44" s="45" t="s">
        <v>70</v>
      </c>
      <c r="G44" s="45" t="s">
        <v>81</v>
      </c>
      <c r="H44" s="45" t="s">
        <v>75</v>
      </c>
      <c r="I44" s="45" t="s">
        <v>36</v>
      </c>
      <c r="J44" s="45" t="s">
        <v>160</v>
      </c>
      <c r="K44" s="45" t="s">
        <v>161</v>
      </c>
      <c r="L44" s="45" t="str">
        <f t="shared" si="0"/>
        <v>insert into dbo.ref_mdhosp values ('210055','50','55','50','ACUTE','GBR','Prince Georges','No','UMMS','UM-LAUREL REGIONAL HOSPITAL','UM-Laurel Regional')</v>
      </c>
    </row>
    <row r="45" spans="1:12" x14ac:dyDescent="0.25">
      <c r="A45" s="45">
        <v>210056</v>
      </c>
      <c r="B45" s="45">
        <v>52</v>
      </c>
      <c r="C45" s="45">
        <v>2004</v>
      </c>
      <c r="D45" s="45">
        <v>52</v>
      </c>
      <c r="E45" s="45" t="s">
        <v>69</v>
      </c>
      <c r="F45" s="45" t="s">
        <v>70</v>
      </c>
      <c r="G45" s="45" t="s">
        <v>77</v>
      </c>
      <c r="H45" s="45" t="s">
        <v>78</v>
      </c>
      <c r="I45" s="45" t="s">
        <v>30</v>
      </c>
      <c r="J45" s="45" t="s">
        <v>162</v>
      </c>
      <c r="K45" s="45" t="s">
        <v>163</v>
      </c>
      <c r="L45" s="45" t="str">
        <f t="shared" si="0"/>
        <v>insert into dbo.ref_mdhosp values ('210056','52','2004','52','ACUTE','GBR','Baltimore','Yes','MEDSTAR','MEDSTAR GOOD SAMARITAN','MedStar Good Sam')</v>
      </c>
    </row>
    <row r="46" spans="1:12" x14ac:dyDescent="0.25">
      <c r="A46" s="45">
        <v>210057</v>
      </c>
      <c r="B46" s="45">
        <v>53</v>
      </c>
      <c r="C46" s="45">
        <v>5050</v>
      </c>
      <c r="D46" s="45">
        <v>53</v>
      </c>
      <c r="E46" s="45" t="s">
        <v>69</v>
      </c>
      <c r="F46" s="45" t="s">
        <v>70</v>
      </c>
      <c r="G46" s="45" t="s">
        <v>84</v>
      </c>
      <c r="H46" s="45" t="s">
        <v>78</v>
      </c>
      <c r="I46" s="45" t="s">
        <v>15</v>
      </c>
      <c r="J46" s="45" t="s">
        <v>164</v>
      </c>
      <c r="K46" s="45" t="s">
        <v>165</v>
      </c>
      <c r="L46" s="45" t="str">
        <f t="shared" si="0"/>
        <v>insert into dbo.ref_mdhosp values ('210057','53','5050','53','ACUTE','GBR','Montgomery','Yes','ADVENTIST HEALTHCARE','SHADY GROVE ADVENTIST HOSPITAL','Shady Grove')</v>
      </c>
    </row>
    <row r="47" spans="1:12" x14ac:dyDescent="0.25">
      <c r="A47" s="45">
        <v>210058</v>
      </c>
      <c r="B47" s="45">
        <v>51</v>
      </c>
      <c r="C47" s="45">
        <v>2001</v>
      </c>
      <c r="D47" s="45">
        <v>51</v>
      </c>
      <c r="E47" s="45" t="s">
        <v>69</v>
      </c>
      <c r="F47" s="45" t="s">
        <v>70</v>
      </c>
      <c r="G47" s="45" t="s">
        <v>77</v>
      </c>
      <c r="H47" s="45" t="s">
        <v>75</v>
      </c>
      <c r="I47" s="45" t="s">
        <v>36</v>
      </c>
      <c r="J47" s="45" t="s">
        <v>166</v>
      </c>
      <c r="K47" s="45" t="s">
        <v>167</v>
      </c>
      <c r="L47" s="45" t="str">
        <f t="shared" si="0"/>
        <v>insert into dbo.ref_mdhosp values ('210058','51','2001','51','ACUTE','GBR','Baltimore','No','UMMS','UM-REHABILITATION &amp; ORTHOPAEDIC INSTITUTE','UMROI')</v>
      </c>
    </row>
    <row r="48" spans="1:12" x14ac:dyDescent="0.25">
      <c r="A48" s="45">
        <v>210060</v>
      </c>
      <c r="B48" s="45">
        <v>60</v>
      </c>
      <c r="C48" s="45">
        <v>60</v>
      </c>
      <c r="D48" s="45">
        <v>60</v>
      </c>
      <c r="E48" s="45" t="s">
        <v>69</v>
      </c>
      <c r="F48" s="45" t="s">
        <v>70</v>
      </c>
      <c r="G48" s="45" t="s">
        <v>81</v>
      </c>
      <c r="H48" s="45" t="s">
        <v>75</v>
      </c>
      <c r="I48" s="45" t="str">
        <f t="shared" ref="I48:I49" si="1">K48</f>
        <v>Ft. Washington</v>
      </c>
      <c r="J48" s="45" t="s">
        <v>168</v>
      </c>
      <c r="K48" s="45" t="s">
        <v>24</v>
      </c>
      <c r="L48" s="45" t="str">
        <f t="shared" si="0"/>
        <v>insert into dbo.ref_mdhosp values ('210060','60','60','60','ACUTE','GBR','Prince Georges','No','Ft. Washington','FORT WASHINGTON MEDICAL CENTER','Ft. Washington')</v>
      </c>
    </row>
    <row r="49" spans="1:12" x14ac:dyDescent="0.25">
      <c r="A49" s="45">
        <v>210061</v>
      </c>
      <c r="B49" s="45">
        <v>58</v>
      </c>
      <c r="C49" s="45">
        <v>61</v>
      </c>
      <c r="D49" s="45">
        <v>58</v>
      </c>
      <c r="E49" s="45" t="s">
        <v>69</v>
      </c>
      <c r="F49" s="45" t="s">
        <v>70</v>
      </c>
      <c r="G49" s="45" t="s">
        <v>169</v>
      </c>
      <c r="H49" s="45" t="s">
        <v>75</v>
      </c>
      <c r="I49" s="45" t="str">
        <f t="shared" si="1"/>
        <v>Atlantic General</v>
      </c>
      <c r="J49" s="45" t="s">
        <v>170</v>
      </c>
      <c r="K49" s="45" t="s">
        <v>19</v>
      </c>
      <c r="L49" s="45" t="str">
        <f t="shared" si="0"/>
        <v>insert into dbo.ref_mdhosp values ('210061','58','61','58','ACUTE','GBR','Worcester','No','Atlantic General','ATLANTIC GENERAL HOSPITAL','Atlantic General')</v>
      </c>
    </row>
    <row r="50" spans="1:12" x14ac:dyDescent="0.25">
      <c r="A50" s="45">
        <v>210062</v>
      </c>
      <c r="B50" s="45" t="s">
        <v>68</v>
      </c>
      <c r="C50" s="45">
        <v>62</v>
      </c>
      <c r="D50" s="45" t="s">
        <v>68</v>
      </c>
      <c r="E50" s="45" t="s">
        <v>69</v>
      </c>
      <c r="F50" s="45" t="s">
        <v>70</v>
      </c>
      <c r="G50" s="45" t="s">
        <v>81</v>
      </c>
      <c r="H50" s="45" t="s">
        <v>75</v>
      </c>
      <c r="I50" s="45" t="s">
        <v>30</v>
      </c>
      <c r="J50" s="45" t="s">
        <v>171</v>
      </c>
      <c r="K50" s="45" t="s">
        <v>172</v>
      </c>
      <c r="L50" s="45" t="str">
        <f t="shared" si="0"/>
        <v>insert into dbo.ref_mdhosp values ('210062','','62','','ACUTE','GBR','Prince Georges','No','MEDSTAR','MEDSTAR SOUTHERN MARYLAND HOSPITAL CENTER','MedStar Southern MD')</v>
      </c>
    </row>
    <row r="51" spans="1:12" x14ac:dyDescent="0.25">
      <c r="A51" s="45">
        <v>210063</v>
      </c>
      <c r="B51" s="45" t="s">
        <v>68</v>
      </c>
      <c r="C51" s="45">
        <v>63</v>
      </c>
      <c r="D51" s="45" t="s">
        <v>68</v>
      </c>
      <c r="E51" s="45" t="s">
        <v>69</v>
      </c>
      <c r="F51" s="45" t="s">
        <v>70</v>
      </c>
      <c r="G51" s="45" t="s">
        <v>91</v>
      </c>
      <c r="H51" s="45" t="s">
        <v>75</v>
      </c>
      <c r="I51" s="45" t="s">
        <v>36</v>
      </c>
      <c r="J51" s="45" t="s">
        <v>173</v>
      </c>
      <c r="K51" s="45" t="s">
        <v>174</v>
      </c>
      <c r="L51" s="45" t="str">
        <f t="shared" si="0"/>
        <v>insert into dbo.ref_mdhosp values ('210063','','63','','ACUTE','GBR','Baltimore Co.','No','UMMS','UM-ST. JOSEPH MEDICAL CENTER','UM-St. Joe')</v>
      </c>
    </row>
    <row r="52" spans="1:12" x14ac:dyDescent="0.25">
      <c r="A52" s="45">
        <v>210064</v>
      </c>
      <c r="B52" s="45" t="s">
        <v>68</v>
      </c>
      <c r="C52" s="45">
        <v>5033</v>
      </c>
      <c r="D52" s="45" t="s">
        <v>68</v>
      </c>
      <c r="E52" s="45" t="s">
        <v>69</v>
      </c>
      <c r="F52" s="45" t="s">
        <v>70</v>
      </c>
      <c r="G52" s="45" t="s">
        <v>77</v>
      </c>
      <c r="H52" s="45" t="s">
        <v>75</v>
      </c>
      <c r="I52" s="45" t="s">
        <v>29</v>
      </c>
      <c r="J52" s="45" t="s">
        <v>175</v>
      </c>
      <c r="K52" s="45" t="s">
        <v>176</v>
      </c>
      <c r="L52" s="45" t="str">
        <f t="shared" si="0"/>
        <v>insert into dbo.ref_mdhosp values ('210064','','5033','','ACUTE','GBR','Baltimore','No','LIFEBRIDGE','LEVINDALE','Levindale')</v>
      </c>
    </row>
    <row r="53" spans="1:12" x14ac:dyDescent="0.25">
      <c r="A53" s="45">
        <v>210065</v>
      </c>
      <c r="B53" s="45" t="s">
        <v>68</v>
      </c>
      <c r="C53" s="45">
        <v>65</v>
      </c>
      <c r="D53" s="45" t="s">
        <v>68</v>
      </c>
      <c r="E53" s="45" t="s">
        <v>69</v>
      </c>
      <c r="F53" s="45" t="s">
        <v>177</v>
      </c>
      <c r="G53" s="45" t="s">
        <v>84</v>
      </c>
      <c r="H53" s="45" t="s">
        <v>75</v>
      </c>
      <c r="I53" s="45" t="s">
        <v>27</v>
      </c>
      <c r="J53" s="45" t="s">
        <v>178</v>
      </c>
      <c r="K53" s="45" t="s">
        <v>179</v>
      </c>
      <c r="L53" s="45" t="str">
        <f t="shared" si="0"/>
        <v>insert into dbo.ref_mdhosp values ('210065','','65','','ACUTE','OTH','Montgomery','No','HOLY CROSS HEALTH','HOLY CROSS HOSPITAL-GERMANTOWN','HC-Germantown')</v>
      </c>
    </row>
    <row r="54" spans="1:12" x14ac:dyDescent="0.25">
      <c r="A54" s="45">
        <v>210080</v>
      </c>
      <c r="B54" s="45" t="s">
        <v>68</v>
      </c>
      <c r="C54" s="45" t="s">
        <v>68</v>
      </c>
      <c r="D54" s="45">
        <v>80</v>
      </c>
      <c r="E54" s="45" t="s">
        <v>69</v>
      </c>
      <c r="F54" s="45" t="s">
        <v>70</v>
      </c>
      <c r="G54" s="45" t="s">
        <v>77</v>
      </c>
      <c r="H54" s="45" t="s">
        <v>78</v>
      </c>
      <c r="I54" s="45" t="s">
        <v>29</v>
      </c>
      <c r="J54" s="45" t="s">
        <v>180</v>
      </c>
      <c r="K54" s="45" t="s">
        <v>181</v>
      </c>
      <c r="L54" s="45" t="str">
        <f t="shared" si="0"/>
        <v>insert into dbo.ref_mdhosp values ('210080','','','80','ACUTE','GBR','Baltimore','Yes','LIFEBRIDGE','SINAI HOSPITAL ONCOLOGY','Sinai Oncology')</v>
      </c>
    </row>
    <row r="55" spans="1:12" x14ac:dyDescent="0.25">
      <c r="A55" s="45">
        <v>210087</v>
      </c>
      <c r="B55" s="45" t="s">
        <v>68</v>
      </c>
      <c r="C55" s="45">
        <v>87</v>
      </c>
      <c r="D55" s="45" t="s">
        <v>68</v>
      </c>
      <c r="E55" s="45" t="s">
        <v>182</v>
      </c>
      <c r="F55" s="45" t="s">
        <v>70</v>
      </c>
      <c r="G55" s="45" t="s">
        <v>84</v>
      </c>
      <c r="H55" s="45" t="s">
        <v>75</v>
      </c>
      <c r="I55" s="45" t="s">
        <v>15</v>
      </c>
      <c r="J55" s="45" t="s">
        <v>183</v>
      </c>
      <c r="K55" s="45" t="s">
        <v>184</v>
      </c>
      <c r="L55" s="45" t="str">
        <f t="shared" si="0"/>
        <v>insert into dbo.ref_mdhosp values ('210087','','87','','FS ER','GBR','Montgomery','No','ADVENTIST HEALTHCARE','GERMANTOWN EMERGENCY CENTER','Germantown ED')</v>
      </c>
    </row>
    <row r="56" spans="1:12" x14ac:dyDescent="0.25">
      <c r="A56" s="45">
        <v>210088</v>
      </c>
      <c r="B56" s="45" t="s">
        <v>68</v>
      </c>
      <c r="C56" s="45">
        <v>88</v>
      </c>
      <c r="D56" s="45" t="s">
        <v>68</v>
      </c>
      <c r="E56" s="45" t="s">
        <v>182</v>
      </c>
      <c r="F56" s="45" t="s">
        <v>70</v>
      </c>
      <c r="G56" s="45" t="s">
        <v>185</v>
      </c>
      <c r="H56" s="45" t="s">
        <v>75</v>
      </c>
      <c r="I56" s="45" t="s">
        <v>36</v>
      </c>
      <c r="J56" s="45" t="s">
        <v>186</v>
      </c>
      <c r="K56" s="45" t="s">
        <v>187</v>
      </c>
      <c r="L56" s="45" t="str">
        <f t="shared" si="0"/>
        <v>insert into dbo.ref_mdhosp values ('210088','','88','','FS ER','GBR','Queen Annes','No','UMMS','UM-QUEEN ANNES FREESTANDING EMERGENCY CENTER','UM-Queen Annes ED')</v>
      </c>
    </row>
    <row r="57" spans="1:12" x14ac:dyDescent="0.25">
      <c r="A57" s="45">
        <v>210333</v>
      </c>
      <c r="B57" s="45" t="s">
        <v>68</v>
      </c>
      <c r="C57" s="45">
        <v>333</v>
      </c>
      <c r="D57" s="45" t="s">
        <v>68</v>
      </c>
      <c r="E57" s="45" t="s">
        <v>182</v>
      </c>
      <c r="F57" s="45" t="s">
        <v>70</v>
      </c>
      <c r="G57" s="45" t="s">
        <v>81</v>
      </c>
      <c r="H57" s="45" t="s">
        <v>75</v>
      </c>
      <c r="I57" s="45" t="s">
        <v>36</v>
      </c>
      <c r="J57" s="45" t="s">
        <v>188</v>
      </c>
      <c r="K57" s="45" t="s">
        <v>189</v>
      </c>
      <c r="L57" s="45" t="str">
        <f t="shared" si="0"/>
        <v>insert into dbo.ref_mdhosp values ('210333','','333','','FS ER','GBR','Prince Georges','No','UMMS','UM-BOWIE HEALTH CENTER','UM-Bowie ED')</v>
      </c>
    </row>
    <row r="58" spans="1:12" x14ac:dyDescent="0.25">
      <c r="A58" s="45">
        <v>210904</v>
      </c>
      <c r="B58" s="45">
        <v>54</v>
      </c>
      <c r="C58" s="45">
        <v>904</v>
      </c>
      <c r="D58" s="45">
        <v>54</v>
      </c>
      <c r="E58" s="45" t="s">
        <v>69</v>
      </c>
      <c r="F58" s="45" t="s">
        <v>70</v>
      </c>
      <c r="G58" s="45" t="s">
        <v>77</v>
      </c>
      <c r="H58" s="45" t="s">
        <v>78</v>
      </c>
      <c r="I58" s="45" t="s">
        <v>28</v>
      </c>
      <c r="J58" s="45" t="s">
        <v>190</v>
      </c>
      <c r="K58" s="45" t="s">
        <v>191</v>
      </c>
      <c r="L58" s="45" t="str">
        <f t="shared" si="0"/>
        <v>insert into dbo.ref_mdhosp values ('210904','54','904','54','ACUTE','GBR','Baltimore','Yes','JOHNS HOPKINS HEALTH SYSTEM','(OLD) JOHNS HOPKINS ONCOLOGY','JH Oncology')</v>
      </c>
    </row>
    <row r="59" spans="1:12" x14ac:dyDescent="0.25">
      <c r="A59" s="45">
        <v>212005</v>
      </c>
      <c r="B59" s="45" t="s">
        <v>68</v>
      </c>
      <c r="C59" s="45" t="s">
        <v>68</v>
      </c>
      <c r="D59" s="45" t="s">
        <v>68</v>
      </c>
      <c r="E59" s="45" t="s">
        <v>192</v>
      </c>
      <c r="F59" s="45" t="s">
        <v>70</v>
      </c>
      <c r="G59" s="45" t="s">
        <v>77</v>
      </c>
      <c r="H59" s="45" t="s">
        <v>75</v>
      </c>
      <c r="I59" s="45" t="s">
        <v>29</v>
      </c>
      <c r="J59" s="45" t="s">
        <v>193</v>
      </c>
      <c r="K59" s="45" t="s">
        <v>194</v>
      </c>
      <c r="L59" s="45" t="str">
        <f t="shared" si="0"/>
        <v>insert into dbo.ref_mdhosp values ('212005','','','','CHRONIC','GBR','Baltimore','No','LIFEBRIDGE','(OLD) LEVINDALE GERIATRIC CENTER','Levindale Geriatric')</v>
      </c>
    </row>
    <row r="60" spans="1:12" x14ac:dyDescent="0.25">
      <c r="A60" s="45">
        <v>212007</v>
      </c>
      <c r="B60" s="45" t="s">
        <v>68</v>
      </c>
      <c r="C60" s="45">
        <v>5089</v>
      </c>
      <c r="D60" s="45" t="s">
        <v>68</v>
      </c>
      <c r="E60" s="45" t="s">
        <v>192</v>
      </c>
      <c r="F60" s="45" t="s">
        <v>195</v>
      </c>
      <c r="G60" s="45" t="s">
        <v>77</v>
      </c>
      <c r="H60" s="45" t="s">
        <v>75</v>
      </c>
      <c r="I60" s="45" t="str">
        <f>K60</f>
        <v>University Specialty</v>
      </c>
      <c r="J60" s="45" t="s">
        <v>196</v>
      </c>
      <c r="K60" s="45" t="s">
        <v>197</v>
      </c>
      <c r="L60" s="45" t="str">
        <f t="shared" si="0"/>
        <v>insert into dbo.ref_mdhosp values ('212007','','5089','','CHRONIC','Other','Baltimore','No','University Specialty','(OLD) UNIVERSITY SPECIALTY HOSPITAL','University Specialty')</v>
      </c>
    </row>
    <row r="61" spans="1:12" x14ac:dyDescent="0.25">
      <c r="A61" s="45">
        <v>212203</v>
      </c>
      <c r="B61" s="45" t="s">
        <v>68</v>
      </c>
      <c r="C61" s="45" t="s">
        <v>68</v>
      </c>
      <c r="D61" s="45" t="s">
        <v>68</v>
      </c>
      <c r="E61" s="45" t="s">
        <v>192</v>
      </c>
      <c r="F61" s="45" t="s">
        <v>195</v>
      </c>
      <c r="G61" s="45" t="s">
        <v>81</v>
      </c>
      <c r="H61" s="45" t="s">
        <v>75</v>
      </c>
      <c r="I61" s="45" t="s">
        <v>198</v>
      </c>
      <c r="J61" s="45" t="s">
        <v>199</v>
      </c>
      <c r="K61" s="45" t="s">
        <v>200</v>
      </c>
      <c r="L61" s="45" t="str">
        <f t="shared" si="0"/>
        <v>insert into dbo.ref_mdhosp values ('212203','','','','CHRONIC','Other','Prince Georges','No','DIMENSIONS','GLADYS SPELLMAN CARE UNIT AT LAUREL REGIONAL','Gladys Spellman')</v>
      </c>
    </row>
    <row r="62" spans="1:12" x14ac:dyDescent="0.25">
      <c r="A62" s="45">
        <v>213028</v>
      </c>
      <c r="B62" s="45" t="s">
        <v>68</v>
      </c>
      <c r="C62" s="45">
        <v>3028</v>
      </c>
      <c r="D62" s="45" t="s">
        <v>68</v>
      </c>
      <c r="E62" s="45" t="s">
        <v>201</v>
      </c>
      <c r="F62" s="45" t="s">
        <v>195</v>
      </c>
      <c r="G62" s="45" t="s">
        <v>111</v>
      </c>
      <c r="H62" s="45" t="s">
        <v>75</v>
      </c>
      <c r="I62" s="45" t="s">
        <v>202</v>
      </c>
      <c r="J62" s="45" t="s">
        <v>203</v>
      </c>
      <c r="K62" s="45" t="s">
        <v>204</v>
      </c>
      <c r="L62" s="45" t="str">
        <f t="shared" si="0"/>
        <v>insert into dbo.ref_mdhosp values ('213028','','3028','','SPECIALTY','Other','Wicomico','No','HEALTHSOUTH','HEALTHSOUTH CHESAPEAKE REHABILITATION HOSPITAL','Chesapeake Rehab')</v>
      </c>
    </row>
    <row r="63" spans="1:12" x14ac:dyDescent="0.25">
      <c r="A63" s="45">
        <v>213029</v>
      </c>
      <c r="B63" s="45" t="s">
        <v>68</v>
      </c>
      <c r="C63" s="45">
        <v>3029</v>
      </c>
      <c r="D63" s="45" t="s">
        <v>68</v>
      </c>
      <c r="E63" s="45" t="s">
        <v>201</v>
      </c>
      <c r="F63" s="45" t="s">
        <v>195</v>
      </c>
      <c r="G63" s="45" t="s">
        <v>84</v>
      </c>
      <c r="H63" s="45" t="s">
        <v>75</v>
      </c>
      <c r="I63" s="45" t="s">
        <v>15</v>
      </c>
      <c r="J63" s="45" t="s">
        <v>205</v>
      </c>
      <c r="K63" s="45" t="s">
        <v>206</v>
      </c>
      <c r="L63" s="45" t="str">
        <f t="shared" si="0"/>
        <v>insert into dbo.ref_mdhosp values ('213029','','3029','','SPECIALTY','Other','Montgomery','No','ADVENTIST HEALTHCARE','ADVENTIST REHAB OF MARYLAND','Adv Rehab MD')</v>
      </c>
    </row>
    <row r="64" spans="1:12" x14ac:dyDescent="0.25">
      <c r="A64" s="45">
        <v>213300</v>
      </c>
      <c r="B64" s="45" t="s">
        <v>68</v>
      </c>
      <c r="C64" s="45">
        <v>5034</v>
      </c>
      <c r="D64" s="45" t="s">
        <v>68</v>
      </c>
      <c r="E64" s="45" t="s">
        <v>201</v>
      </c>
      <c r="F64" s="45" t="s">
        <v>195</v>
      </c>
      <c r="G64" s="45" t="s">
        <v>77</v>
      </c>
      <c r="H64" s="45" t="s">
        <v>75</v>
      </c>
      <c r="I64" s="45" t="str">
        <f t="shared" ref="I64:I66" si="2">K64</f>
        <v>Mt. Washington Peds</v>
      </c>
      <c r="J64" s="45" t="s">
        <v>207</v>
      </c>
      <c r="K64" s="45" t="s">
        <v>208</v>
      </c>
      <c r="L64" s="45" t="str">
        <f t="shared" si="0"/>
        <v>insert into dbo.ref_mdhosp values ('213300','','5034','','SPECIALTY','Other','Baltimore','No','Mt. Washington Peds','MT. WASHINGTON PEDIATRIC HOSPITAL','Mt. Washington Peds')</v>
      </c>
    </row>
    <row r="65" spans="1:12" x14ac:dyDescent="0.25">
      <c r="A65" s="45">
        <v>214000</v>
      </c>
      <c r="B65" s="45" t="s">
        <v>68</v>
      </c>
      <c r="C65" s="45">
        <v>4000</v>
      </c>
      <c r="D65" s="45" t="s">
        <v>68</v>
      </c>
      <c r="E65" s="45" t="s">
        <v>209</v>
      </c>
      <c r="F65" s="45" t="s">
        <v>195</v>
      </c>
      <c r="G65" s="45" t="s">
        <v>210</v>
      </c>
      <c r="H65" s="45" t="s">
        <v>75</v>
      </c>
      <c r="I65" s="45" t="str">
        <f t="shared" si="2"/>
        <v>Sheppard Pratt</v>
      </c>
      <c r="J65" s="45" t="s">
        <v>211</v>
      </c>
      <c r="K65" s="45" t="s">
        <v>212</v>
      </c>
      <c r="L65" s="45" t="str">
        <f t="shared" si="0"/>
        <v>insert into dbo.ref_mdhosp values ('214000','','4000','','PSYCHIATRIC','Other','Baltimore Co','No','Sheppard Pratt','SHEPPARD &amp; ENOCH PRATT HOSPITAL','Sheppard Pratt')</v>
      </c>
    </row>
    <row r="66" spans="1:12" x14ac:dyDescent="0.25">
      <c r="A66" s="45">
        <v>214003</v>
      </c>
      <c r="B66" s="45" t="s">
        <v>68</v>
      </c>
      <c r="C66" s="45">
        <v>4003</v>
      </c>
      <c r="D66" s="45" t="s">
        <v>68</v>
      </c>
      <c r="E66" s="45" t="s">
        <v>209</v>
      </c>
      <c r="F66" s="45" t="s">
        <v>195</v>
      </c>
      <c r="G66" s="45" t="s">
        <v>74</v>
      </c>
      <c r="H66" s="45" t="s">
        <v>75</v>
      </c>
      <c r="I66" s="45" t="str">
        <f t="shared" si="2"/>
        <v>Brook Lane</v>
      </c>
      <c r="J66" s="45" t="s">
        <v>213</v>
      </c>
      <c r="K66" s="45" t="s">
        <v>214</v>
      </c>
      <c r="L66" s="45" t="str">
        <f t="shared" ref="L66:L71" si="3">"insert into dbo.ref_mdhosp values ('" &amp; A66 &amp; "','" &amp; B66 &amp; "','" &amp; C66 &amp; "','" &amp; D66 &amp; "','" &amp; E66 &amp; "','" &amp; F66 &amp; "','" &amp; G66 &amp; "','" &amp; H66 &amp; "','" &amp; I66 &amp; "','" &amp; J66 &amp; "','" &amp; K66 &amp; "')"</f>
        <v>insert into dbo.ref_mdhosp values ('214003','','4003','','PSYCHIATRIC','Other','Washington','No','Brook Lane','BROOK LANE','Brook Lane')</v>
      </c>
    </row>
    <row r="67" spans="1:12" x14ac:dyDescent="0.25">
      <c r="A67" s="45">
        <v>214013</v>
      </c>
      <c r="B67" s="45" t="s">
        <v>68</v>
      </c>
      <c r="C67" s="45">
        <v>4013</v>
      </c>
      <c r="D67" s="45" t="s">
        <v>68</v>
      </c>
      <c r="E67" s="45" t="s">
        <v>209</v>
      </c>
      <c r="F67" s="45" t="s">
        <v>195</v>
      </c>
      <c r="G67" s="45" t="s">
        <v>84</v>
      </c>
      <c r="H67" s="45" t="s">
        <v>75</v>
      </c>
      <c r="I67" s="45" t="s">
        <v>15</v>
      </c>
      <c r="J67" s="45" t="s">
        <v>215</v>
      </c>
      <c r="K67" s="45" t="s">
        <v>216</v>
      </c>
      <c r="L67" s="45" t="str">
        <f t="shared" si="3"/>
        <v>insert into dbo.ref_mdhosp values ('214013','','4013','','PSYCHIATRIC','Other','Montgomery','No','ADVENTIST HEALTHCARE','ADVENTIST BEHAVIORAL HEALTH-ROCKVILLE','Adventist BH-Rockville')</v>
      </c>
    </row>
    <row r="68" spans="1:12" x14ac:dyDescent="0.25">
      <c r="A68" s="45">
        <v>218992</v>
      </c>
      <c r="B68" s="45" t="s">
        <v>68</v>
      </c>
      <c r="C68" s="45">
        <v>8992</v>
      </c>
      <c r="D68" s="45">
        <v>71</v>
      </c>
      <c r="E68" s="45" t="s">
        <v>69</v>
      </c>
      <c r="F68" s="45" t="s">
        <v>70</v>
      </c>
      <c r="G68" s="45" t="s">
        <v>77</v>
      </c>
      <c r="H68" s="45" t="s">
        <v>78</v>
      </c>
      <c r="I68" s="45" t="s">
        <v>36</v>
      </c>
      <c r="J68" s="45" t="s">
        <v>217</v>
      </c>
      <c r="K68" s="45" t="s">
        <v>218</v>
      </c>
      <c r="L68" s="45" t="str">
        <f t="shared" si="3"/>
        <v>insert into dbo.ref_mdhosp values ('218992','','8992','71','ACUTE','GBR','Baltimore','Yes','UMMS','UM-SHOCK TRAUMA','UM-Shock Trauma')</v>
      </c>
    </row>
    <row r="69" spans="1:12" x14ac:dyDescent="0.25">
      <c r="A69" s="45">
        <v>218994</v>
      </c>
      <c r="B69" s="45">
        <v>72</v>
      </c>
      <c r="C69" s="45">
        <v>8994</v>
      </c>
      <c r="D69" s="45">
        <v>72</v>
      </c>
      <c r="E69" s="45" t="s">
        <v>69</v>
      </c>
      <c r="F69" s="45" t="s">
        <v>70</v>
      </c>
      <c r="G69" s="45" t="s">
        <v>77</v>
      </c>
      <c r="H69" s="45" t="s">
        <v>78</v>
      </c>
      <c r="I69" s="45" t="s">
        <v>36</v>
      </c>
      <c r="J69" s="45" t="s">
        <v>219</v>
      </c>
      <c r="K69" s="45" t="s">
        <v>220</v>
      </c>
      <c r="L69" s="45" t="str">
        <f t="shared" si="3"/>
        <v>insert into dbo.ref_mdhosp values ('218994','72','8994','72','ACUTE','GBR','Baltimore','Yes','UMMS','UM-CANCER CENTER','UM-Cancer Center')</v>
      </c>
    </row>
    <row r="70" spans="1:12" x14ac:dyDescent="0.25">
      <c r="A70" s="45">
        <v>660000</v>
      </c>
      <c r="B70" s="45" t="s">
        <v>68</v>
      </c>
      <c r="C70" s="45" t="s">
        <v>68</v>
      </c>
      <c r="D70" s="45" t="s">
        <v>68</v>
      </c>
      <c r="E70" s="45" t="s">
        <v>221</v>
      </c>
      <c r="F70" s="45" t="s">
        <v>195</v>
      </c>
      <c r="G70" s="45" t="s">
        <v>68</v>
      </c>
      <c r="H70" s="45" t="s">
        <v>75</v>
      </c>
      <c r="I70" s="45" t="s">
        <v>23</v>
      </c>
      <c r="J70" s="45" t="s">
        <v>221</v>
      </c>
      <c r="K70" s="45" t="s">
        <v>195</v>
      </c>
      <c r="L70" s="45" t="str">
        <f t="shared" si="3"/>
        <v>insert into dbo.ref_mdhosp values ('660000','','','','OTHER','Other','','No','Frederick','OTHER','Other')</v>
      </c>
    </row>
    <row r="71" spans="1:12" x14ac:dyDescent="0.25">
      <c r="A71" s="45">
        <v>213478</v>
      </c>
      <c r="B71" s="45" t="s">
        <v>68</v>
      </c>
      <c r="C71" s="45">
        <v>3478</v>
      </c>
      <c r="D71" s="45" t="s">
        <v>68</v>
      </c>
      <c r="E71" s="45" t="s">
        <v>209</v>
      </c>
      <c r="F71" s="45" t="s">
        <v>195</v>
      </c>
      <c r="G71" s="45" t="s">
        <v>97</v>
      </c>
      <c r="H71" s="45" t="s">
        <v>75</v>
      </c>
      <c r="I71" s="45" t="s">
        <v>15</v>
      </c>
      <c r="J71" s="45" t="s">
        <v>222</v>
      </c>
      <c r="K71" s="45" t="s">
        <v>223</v>
      </c>
      <c r="L71" s="45" t="str">
        <f t="shared" si="3"/>
        <v>insert into dbo.ref_mdhosp values ('213478','','3478','','PSYCHIATRIC','Other','Dorchester','No','ADVENTIST HEALTHCARE','ADVENTIST BEHAVIORAL HEALTH-EASTERN SHORE','Adventist BH - ES')</v>
      </c>
    </row>
  </sheetData>
  <pageMargins left="0.7" right="0.7" top="0.75" bottom="0.75" header="0.3" footer="0.3"/>
  <pageSetup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0BE863-81AD-419B-ACB9-FBCF4088AA27}"/>
</file>

<file path=customXml/itemProps2.xml><?xml version="1.0" encoding="utf-8"?>
<ds:datastoreItem xmlns:ds="http://schemas.openxmlformats.org/officeDocument/2006/customXml" ds:itemID="{EE9E6209-0054-4E25-A2D6-028457771374}"/>
</file>

<file path=customXml/itemProps3.xml><?xml version="1.0" encoding="utf-8"?>
<ds:datastoreItem xmlns:ds="http://schemas.openxmlformats.org/officeDocument/2006/customXml" ds:itemID="{57CB44D1-634F-47DE-BF62-091B00788B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Methodology</vt:lpstr>
      <vt:lpstr>high level</vt:lpstr>
      <vt:lpstr>high level step</vt:lpstr>
      <vt:lpstr>MPAY2 19 Over 18 System</vt:lpstr>
      <vt:lpstr>MPAY2 19 Over 18 Hospital</vt:lpstr>
      <vt:lpstr>MPAY1 18 Over 17 System</vt:lpstr>
      <vt:lpstr>hosp ref</vt:lpstr>
    </vt:vector>
  </TitlesOfParts>
  <Company>CCW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 Lindemann</dc:creator>
  <cp:lastModifiedBy>Eric Lindemann</cp:lastModifiedBy>
  <cp:lastPrinted>2019-07-22T14:20:32Z</cp:lastPrinted>
  <dcterms:created xsi:type="dcterms:W3CDTF">2019-06-13T18:37:59Z</dcterms:created>
  <dcterms:modified xsi:type="dcterms:W3CDTF">2019-07-22T14:21:55Z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