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2024 Prj Inflation" sheetId="1" r:id="rId4"/>
    <sheet state="visible" name="Sheet3" sheetId="2" r:id="rId5"/>
    <sheet state="visible" name="Sheet2" sheetId="3" r:id="rId6"/>
  </sheets>
  <definedNames/>
  <calcPr/>
  <extLst>
    <ext uri="GoogleSheetsCustomDataVersion2">
      <go:sheetsCustomData xmlns:go="http://customooxmlschemas.google.com/" r:id="rId7" roundtripDataChecksum="/b82Lws9Wd6q9e7wktQtUjy41yyWQkFB0cdtgElDEfY="/>
    </ext>
  </extLst>
</workbook>
</file>

<file path=xl/sharedStrings.xml><?xml version="1.0" encoding="utf-8"?>
<sst xmlns="http://schemas.openxmlformats.org/spreadsheetml/2006/main" count="257" uniqueCount="147">
  <si>
    <t xml:space="preserve">Assumed CDS-A </t>
  </si>
  <si>
    <t>UF as Approved by Commission 061423</t>
  </si>
  <si>
    <t>Bob's Final Audit Data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</si>
  <si>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</si>
  <si>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</si>
  <si>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</si>
  <si>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</si>
  <si>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</si>
  <si>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FY2024Inf Proj</t>
  </si>
  <si>
    <t>FY23 Final GBR</t>
  </si>
  <si>
    <t>FY23 One-Times Reversed</t>
  </si>
  <si>
    <t>FY24 Permanent GBR B4 Update Factor</t>
  </si>
  <si>
    <t>FY2024 Inflation Amt</t>
  </si>
  <si>
    <t>FY22 CDS-A Cost</t>
  </si>
  <si>
    <t>FY23 CDS-A Cost (Expected)</t>
  </si>
  <si>
    <t>FY23 Markup</t>
  </si>
  <si>
    <t>FY2024 Rx Est Inf Amt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</si>
  <si>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</si>
  <si>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</si>
  <si>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</si>
  <si>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</si>
  <si>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</si>
  <si>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</si>
  <si>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</si>
  <si>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</si>
  <si>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</si>
  <si>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</si>
  <si>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</si>
  <si>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</si>
  <si>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</si>
  <si>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</si>
  <si>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</si>
  <si>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</si>
  <si>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</si>
  <si>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</si>
  <si>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</si>
  <si>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</si>
  <si>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</si>
  <si>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</si>
  <si>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</si>
  <si>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</si>
  <si>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</si>
  <si>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</si>
  <si>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</si>
  <si>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</si>
  <si>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</si>
  <si>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</si>
  <si>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</si>
  <si>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</si>
  <si>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</si>
  <si>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</si>
  <si>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</si>
  <si>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</si>
  <si>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</si>
  <si>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</si>
  <si>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</si>
  <si>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</si>
  <si>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</si>
  <si>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</si>
  <si>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</si>
  <si>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</si>
  <si>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</si>
  <si>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</si>
  <si>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</si>
  <si>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</si>
  <si>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</si>
  <si>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</si>
  <si>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</si>
  <si>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</si>
  <si>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</si>
  <si>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</si>
  <si>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</si>
  <si>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 xml:space="preserve">Notes: </t>
  </si>
  <si>
    <t xml:space="preserve">McCready Revenue added to PRMC </t>
  </si>
  <si>
    <t>Carroll drug inflation added to Sinai</t>
  </si>
  <si>
    <t>Meritus</t>
  </si>
  <si>
    <t>David White</t>
  </si>
  <si>
    <t>Andrea</t>
  </si>
  <si>
    <t>340B</t>
  </si>
  <si>
    <t>UM UMMC</t>
  </si>
  <si>
    <t>Colette Bouteloupt</t>
  </si>
  <si>
    <t>Chris</t>
  </si>
  <si>
    <t>UM Capital Region (Prince George's)</t>
  </si>
  <si>
    <t>Holy Cross</t>
  </si>
  <si>
    <t>Neil Marshall</t>
  </si>
  <si>
    <t>Deon</t>
  </si>
  <si>
    <t>Frederick</t>
  </si>
  <si>
    <t>Teneshia</t>
  </si>
  <si>
    <t>Harford included in UMUC</t>
  </si>
  <si>
    <t>ASP</t>
  </si>
  <si>
    <t>Paige Glaser</t>
  </si>
  <si>
    <t>Johns Hopkins</t>
  </si>
  <si>
    <t>Kim Scott</t>
  </si>
  <si>
    <t>UM Dorchester</t>
  </si>
  <si>
    <t>St. Agnes</t>
  </si>
  <si>
    <t>Esin Caba</t>
  </si>
  <si>
    <t>Sinai, alone</t>
  </si>
  <si>
    <t>John Carroll</t>
  </si>
  <si>
    <t>LifeBridge Grace / Bon Secours</t>
  </si>
  <si>
    <t>MedStar Franklin Square</t>
  </si>
  <si>
    <t>Adam Lichtfuss</t>
  </si>
  <si>
    <t>Cait</t>
  </si>
  <si>
    <t>Washington Adventist White Oak</t>
  </si>
  <si>
    <t>Karen Bowne</t>
  </si>
  <si>
    <t>Garrett County</t>
  </si>
  <si>
    <t>Lori Dixon</t>
  </si>
  <si>
    <t>MedStar Montgomery</t>
  </si>
  <si>
    <t>TidalHealth Peninsula Regional</t>
  </si>
  <si>
    <t>Jon Mitchell</t>
  </si>
  <si>
    <t>Suburban</t>
  </si>
  <si>
    <t>Colleen Finnegan</t>
  </si>
  <si>
    <t>MedStar Union Memorial</t>
  </si>
  <si>
    <t>Western Maryland</t>
  </si>
  <si>
    <t>Cody Morton</t>
  </si>
  <si>
    <t>Mixed</t>
  </si>
  <si>
    <t>MedStar St. Mary's</t>
  </si>
  <si>
    <t>JH Bayview Medical Center</t>
  </si>
  <si>
    <t>UM Chestertown</t>
  </si>
  <si>
    <t>Christiana Care Union Hosp. of Cecil</t>
  </si>
  <si>
    <t>Alycia Neidigh</t>
  </si>
  <si>
    <t>Carroll's Kalhert at Sinai</t>
  </si>
  <si>
    <t>MedStar Harbor</t>
  </si>
  <si>
    <t>UM Charles Regional</t>
  </si>
  <si>
    <t>UM Easton &amp; Queen Anne's</t>
  </si>
  <si>
    <t>UM Midtown</t>
  </si>
  <si>
    <t>Calvert</t>
  </si>
  <si>
    <t>Rich Pellegrino</t>
  </si>
  <si>
    <t>Northwest Hospital</t>
  </si>
  <si>
    <t>UM Balt Wash Medical Center</t>
  </si>
  <si>
    <t>GBMC</t>
  </si>
  <si>
    <t>Carl Prazenica</t>
  </si>
  <si>
    <t>McCready</t>
  </si>
  <si>
    <t>Howard County General</t>
  </si>
  <si>
    <t>UM Upper Chesapeake &amp; Harford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</si>
  <si>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</si>
  <si>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</si>
  <si>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</si>
  <si>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</si>
  <si>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</si>
  <si>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</si>
  <si>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</si>
  <si>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</si>
  <si>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</si>
  <si>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Holy Cross Germantown</t>
  </si>
  <si>
    <t>GBR</t>
  </si>
  <si>
    <t>One Times</t>
  </si>
  <si>
    <t>MarkUp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</si>
</sst>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0000%"/>
    <numFmt numFmtId="165" formatCode="&quot;$&quot;#,##0.00_);[Red]\(&quot;$&quot;#,##0.00\)"/>
    <numFmt numFmtId="166" formatCode="0.000%"/>
    <numFmt numFmtId="167" formatCode="&quot;$&quot;#,##0_);[Red]\(&quot;$&quot;#,##0\)"/>
    <numFmt numFmtId="168" formatCode="#,##0.0000"/>
    <numFmt numFmtId="169" formatCode="&quot;$&quot;#,##0.00"/>
    <numFmt numFmtId="170" formatCode="#,##0.00000"/>
  </numFmts>
  <fonts count="15">
    <font>
      <sz val="11.0"/>
      <color theme="1"/>
      <name val="Times New Roman"/>
      <scheme val="minor"/>
    </font>
    <font>
      <sz val="11.0"/>
      <color theme="1"/>
      <name val="Times New Roman"/>
    </font>
    <font>
      <b/>
      <sz val="11.0"/>
      <color theme="1"/>
      <name val="Times New Roman"/>
    </font>
    <font>
      <i/>
      <u/>
      <sz val="11.0"/>
      <color theme="1"/>
      <name val="Times New Roman"/>
    </font>
    <font>
      <sz val="18.0"/>
      <color theme="1"/>
      <name val="Noto Sans Symbols"/>
    </font>
    <font>
      <i/>
      <u/>
      <sz val="11.0"/>
      <color theme="1"/>
      <name val="Times New Roman"/>
    </font>
    <font>
      <i/>
      <u/>
      <sz val="11.0"/>
      <color theme="1"/>
      <name val="Times New Roman"/>
    </font>
    <font>
      <i/>
      <u/>
      <sz val="11.0"/>
      <color theme="1"/>
      <name val="Times New Roman"/>
    </font>
    <font>
      <i/>
      <u/>
      <sz val="11.0"/>
      <color theme="1"/>
      <name val="Times New Roman"/>
    </font>
    <font>
      <b/>
      <i/>
      <u/>
      <sz val="11.0"/>
      <color theme="1"/>
      <name val="Times New Roman"/>
    </font>
    <font>
      <sz val="11.0"/>
      <color theme="1"/>
      <name val="Calibri"/>
    </font>
    <font>
      <u/>
      <sz val="11.0"/>
      <color theme="1"/>
      <name val="Calibri"/>
    </font>
    <font>
      <color theme="1"/>
      <name val="Times New Roman"/>
      <scheme val="minor"/>
    </font>
    <font>
      <sz val="12.0"/>
      <color theme="1"/>
      <name val="Times New Roman"/>
    </font>
    <font>
      <sz val="12.0"/>
      <color rgb="FFC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AD47"/>
        <bgColor rgb="FF70AD47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3">
    <border/>
    <border>
      <left/>
      <right/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0" xfId="0" applyFont="1" applyNumberFormat="1"/>
    <xf borderId="0" fillId="0" fontId="1" numFmtId="164" xfId="0" applyFont="1" applyNumberFormat="1"/>
    <xf borderId="0" fillId="0" fontId="1" numFmtId="165" xfId="0" applyFont="1" applyNumberFormat="1"/>
    <xf borderId="0" fillId="0" fontId="1" numFmtId="0" xfId="0" applyAlignment="1" applyFont="1">
      <alignment horizontal="right"/>
    </xf>
    <xf borderId="0" fillId="0" fontId="2" numFmtId="0" xfId="0" applyFont="1"/>
    <xf borderId="1" fillId="2" fontId="1" numFmtId="10" xfId="0" applyBorder="1" applyFill="1" applyFont="1" applyNumberFormat="1"/>
    <xf borderId="0" fillId="0" fontId="1" numFmtId="166" xfId="0" applyFont="1" applyNumberFormat="1"/>
    <xf borderId="0" fillId="0" fontId="3" numFmtId="9" xfId="0" applyFont="1" applyNumberFormat="1"/>
    <xf borderId="0" fillId="0" fontId="1" numFmtId="9" xfId="0" applyAlignment="1" applyFont="1" applyNumberFormat="1">
      <alignment horizontal="center"/>
    </xf>
    <xf borderId="0" fillId="0" fontId="1" numFmtId="9" xfId="0" applyFont="1" applyNumberForma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wrapText="1"/>
    </xf>
    <xf borderId="0" fillId="0" fontId="5" numFmtId="0" xfId="0" applyFont="1"/>
    <xf borderId="0" fillId="0" fontId="6" numFmtId="10" xfId="0" applyFont="1" applyNumberFormat="1"/>
    <xf borderId="0" fillId="0" fontId="7" numFmtId="167" xfId="0" applyFont="1" applyNumberFormat="1"/>
    <xf borderId="0" fillId="0" fontId="1" numFmtId="167" xfId="0" applyFont="1" applyNumberFormat="1"/>
    <xf borderId="0" fillId="0" fontId="8" numFmtId="166" xfId="0" applyFont="1" applyNumberFormat="1"/>
    <xf borderId="0" fillId="0" fontId="9" numFmtId="10" xfId="0" applyFont="1" applyNumberFormat="1"/>
    <xf borderId="0" fillId="0" fontId="1" numFmtId="168" xfId="0" applyFont="1" applyNumberFormat="1"/>
    <xf borderId="0" fillId="0" fontId="1" numFmtId="169" xfId="0" applyFont="1" applyNumberFormat="1"/>
    <xf borderId="2" fillId="0" fontId="10" numFmtId="0" xfId="0" applyAlignment="1" applyBorder="1" applyFont="1">
      <alignment horizontal="right" shrinkToFit="0" wrapText="1"/>
    </xf>
    <xf borderId="2" fillId="0" fontId="10" numFmtId="0" xfId="0" applyAlignment="1" applyBorder="1" applyFont="1">
      <alignment shrinkToFit="0" wrapText="1"/>
    </xf>
    <xf borderId="2" fillId="3" fontId="10" numFmtId="0" xfId="0" applyAlignment="1" applyBorder="1" applyFill="1" applyFont="1">
      <alignment shrinkToFit="0" wrapText="1"/>
    </xf>
    <xf borderId="2" fillId="0" fontId="10" numFmtId="167" xfId="0" applyAlignment="1" applyBorder="1" applyFont="1" applyNumberFormat="1">
      <alignment horizontal="right" shrinkToFit="0" wrapText="1"/>
    </xf>
    <xf borderId="2" fillId="4" fontId="10" numFmtId="0" xfId="0" applyAlignment="1" applyBorder="1" applyFill="1" applyFont="1">
      <alignment shrinkToFit="0" wrapText="1"/>
    </xf>
    <xf borderId="2" fillId="5" fontId="10" numFmtId="0" xfId="0" applyAlignment="1" applyBorder="1" applyFill="1" applyFont="1">
      <alignment shrinkToFit="0" wrapText="1"/>
    </xf>
    <xf borderId="2" fillId="6" fontId="10" numFmtId="0" xfId="0" applyAlignment="1" applyBorder="1" applyFill="1" applyFont="1">
      <alignment shrinkToFit="0" wrapText="1"/>
    </xf>
    <xf borderId="2" fillId="2" fontId="10" numFmtId="0" xfId="0" applyAlignment="1" applyBorder="1" applyFont="1">
      <alignment shrinkToFit="0" wrapText="1"/>
    </xf>
    <xf borderId="2" fillId="0" fontId="11" numFmtId="167" xfId="0" applyAlignment="1" applyBorder="1" applyFont="1" applyNumberFormat="1">
      <alignment horizontal="right" shrinkToFit="0" wrapText="1"/>
    </xf>
    <xf borderId="0" fillId="0" fontId="12" numFmtId="0" xfId="0" applyFont="1"/>
    <xf borderId="0" fillId="0" fontId="13" numFmtId="0" xfId="0" applyAlignment="1" applyFont="1">
      <alignment horizontal="center"/>
    </xf>
    <xf borderId="0" fillId="0" fontId="13" numFmtId="170" xfId="0" applyAlignment="1" applyFont="1" applyNumberFormat="1">
      <alignment horizontal="right"/>
    </xf>
    <xf borderId="0" fillId="0" fontId="14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C8C8C8"/>
          <bgColor rgb="FFC8C8C8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8.63"/>
    <col customWidth="1" min="2" max="2" width="8.75"/>
    <col customWidth="1" min="3" max="3" width="49.75"/>
    <col customWidth="1" min="4" max="4" width="8.63"/>
    <col customWidth="1" min="5" max="5" width="19.75"/>
    <col customWidth="1" min="6" max="6" width="15.88"/>
    <col customWidth="1" min="7" max="7" width="17.63"/>
    <col customWidth="1" min="8" max="8" width="14.88"/>
    <col customWidth="1" min="9" max="12" width="17.13"/>
    <col customWidth="1" min="13" max="13" width="9.63"/>
    <col customWidth="1" min="14" max="14" width="18.0"/>
    <col customWidth="1" min="15" max="15" width="11.0"/>
    <col customWidth="1" min="16" max="16" width="11.25"/>
    <col customWidth="1" min="17" max="17" width="13.88"/>
    <col customWidth="1" min="18" max="18" width="11.0"/>
    <col customWidth="1" min="19" max="26" width="8.63"/>
  </cols>
  <sheetData>
    <row r="1">
      <c r="I1" s="1"/>
      <c r="J1" s="1"/>
      <c r="K1" s="1"/>
    </row>
    <row r="2">
      <c r="N2" s="2"/>
      <c r="O2" s="3"/>
    </row>
    <row r="3">
      <c r="J3" s="4"/>
      <c r="L3" s="1" t="s">
        <v>0</v>
      </c>
      <c r="N3" s="2"/>
      <c r="O3" s="3"/>
    </row>
    <row r="4">
      <c r="C4" s="5" t="s">
        <v>1</v>
      </c>
      <c r="D4" s="6">
        <v>0.0335</v>
      </c>
      <c r="I4" s="1" t="s">
        <v>2</v>
      </c>
      <c r="L4" s="1" t="s">
        <v>3</v>
      </c>
    </row>
    <row r="5">
      <c r="D5" s="7">
        <f>D4-M7</f>
        <v>0.0335</v>
      </c>
      <c r="E5" s="8"/>
      <c r="J5" s="9">
        <f>L5</f>
        <v>0</v>
      </c>
      <c r="L5" s="10">
        <v>0.0</v>
      </c>
      <c r="M5" s="11" t="s">
        <v>4</v>
      </c>
    </row>
    <row r="6">
      <c r="A6" s="12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4" t="s">
        <v>19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5">
        <v>999.0</v>
      </c>
      <c r="B7" s="15"/>
      <c r="C7" s="15"/>
      <c r="D7" s="16">
        <f>H7/G7</f>
        <v>0.0335</v>
      </c>
      <c r="E7" s="17">
        <f t="shared" ref="E7:J7" si="1">SUM(E8:E59)</f>
        <v>20282108760</v>
      </c>
      <c r="F7" s="17">
        <f t="shared" si="1"/>
        <v>-703356503.6</v>
      </c>
      <c r="G7" s="17">
        <f t="shared" si="1"/>
        <v>19555463993</v>
      </c>
      <c r="H7" s="17">
        <f t="shared" si="1"/>
        <v>655108043.8</v>
      </c>
      <c r="I7" s="17">
        <f t="shared" si="1"/>
        <v>339929262</v>
      </c>
      <c r="J7" s="18">
        <f t="shared" si="1"/>
        <v>339929262</v>
      </c>
      <c r="K7" s="17"/>
      <c r="L7" s="17">
        <f>SUM(L8:L59)</f>
        <v>0</v>
      </c>
      <c r="M7" s="19">
        <f t="shared" ref="M7:M41" si="2">L7/G7</f>
        <v>0</v>
      </c>
      <c r="N7" s="17">
        <f>SUM(N8:N59)</f>
        <v>655108043.8</v>
      </c>
      <c r="O7" s="20">
        <f t="shared" ref="O7:O41" si="3">N7/G7</f>
        <v>0.0335</v>
      </c>
    </row>
    <row r="8">
      <c r="A8" s="1">
        <v>1.0</v>
      </c>
      <c r="B8" s="1">
        <f t="shared" ref="B8:B46" si="4">A8</f>
        <v>1</v>
      </c>
      <c r="C8" s="1" t="s">
        <v>20</v>
      </c>
      <c r="D8" s="2">
        <f t="shared" ref="D8:D59" si="5">$D$5</f>
        <v>0.0335</v>
      </c>
      <c r="E8" s="18">
        <f>VLOOKUP(B8,Sheet2!$A$4:$D$55,2,FALSE)</f>
        <v>440828975</v>
      </c>
      <c r="F8" s="18">
        <f>VLOOKUP(B8,Sheet2!$A$4:$D$55,3,FALSE)</f>
        <v>-16779404.29</v>
      </c>
      <c r="G8" s="18">
        <f t="shared" ref="G8:G23" si="6">SUM(E8:F8)</f>
        <v>424049570.7</v>
      </c>
      <c r="H8" s="18">
        <f t="shared" ref="H8:H41" si="7">G8*D8</f>
        <v>14205660.62</v>
      </c>
      <c r="I8" s="18">
        <f>IFERROR(VLOOKUP(A8,Sheet3!$A$1:$J$47,10,FALSE),0)</f>
        <v>16254341</v>
      </c>
      <c r="J8" s="18">
        <f t="shared" ref="J8:J41" si="8">I8*(1+$J$5)</f>
        <v>16254341</v>
      </c>
      <c r="K8" s="21">
        <f>VLOOKUP(B8,Sheet2!$A$4:$D$55,4,FALSE)</f>
        <v>1.119653715</v>
      </c>
      <c r="L8" s="18">
        <f t="shared" ref="L8:L41" si="9">J8*K8*$L$5</f>
        <v>0</v>
      </c>
      <c r="M8" s="2">
        <f t="shared" si="2"/>
        <v>0</v>
      </c>
      <c r="N8" s="18">
        <f t="shared" ref="N8:N17" si="10">H8+L8</f>
        <v>14205660.62</v>
      </c>
      <c r="O8" s="2">
        <f t="shared" si="3"/>
        <v>0.0335</v>
      </c>
      <c r="P8" s="2"/>
      <c r="Q8" s="18"/>
      <c r="R8" s="18"/>
    </row>
    <row r="9">
      <c r="A9" s="1">
        <v>2.0</v>
      </c>
      <c r="B9" s="1">
        <f t="shared" si="4"/>
        <v>2</v>
      </c>
      <c r="C9" s="1" t="s">
        <v>21</v>
      </c>
      <c r="D9" s="2">
        <f t="shared" si="5"/>
        <v>0.0335</v>
      </c>
      <c r="E9" s="18">
        <f>VLOOKUP(B9,Sheet2!$A$4:$D$55,2,FALSE)</f>
        <v>1858866661</v>
      </c>
      <c r="F9" s="18">
        <f>VLOOKUP(B9,Sheet2!$A$4:$D$55,3,FALSE)</f>
        <v>-70011801.91</v>
      </c>
      <c r="G9" s="18">
        <f t="shared" si="6"/>
        <v>1788854859</v>
      </c>
      <c r="H9" s="18">
        <f t="shared" si="7"/>
        <v>59926637.76</v>
      </c>
      <c r="I9" s="18">
        <f>IFERROR(VLOOKUP(A9,Sheet3!$A$1:$J$47,10,FALSE),0)</f>
        <v>69701248</v>
      </c>
      <c r="J9" s="18">
        <f t="shared" si="8"/>
        <v>69701248</v>
      </c>
      <c r="K9" s="21">
        <f>VLOOKUP(B9,Sheet2!$A$4:$D$55,4,FALSE)</f>
        <v>1.114963052</v>
      </c>
      <c r="L9" s="18">
        <f t="shared" si="9"/>
        <v>0</v>
      </c>
      <c r="M9" s="2">
        <f t="shared" si="2"/>
        <v>0</v>
      </c>
      <c r="N9" s="18">
        <f t="shared" si="10"/>
        <v>59926637.76</v>
      </c>
      <c r="O9" s="2">
        <f t="shared" si="3"/>
        <v>0.0335</v>
      </c>
      <c r="P9" s="2"/>
      <c r="Q9" s="18"/>
      <c r="R9" s="18"/>
    </row>
    <row r="10">
      <c r="A10" s="1">
        <v>3.0</v>
      </c>
      <c r="B10" s="1">
        <f t="shared" si="4"/>
        <v>3</v>
      </c>
      <c r="C10" s="1" t="s">
        <v>22</v>
      </c>
      <c r="D10" s="2">
        <f t="shared" si="5"/>
        <v>0.0335</v>
      </c>
      <c r="E10" s="18">
        <f>VLOOKUP(B10,Sheet2!$A$4:$D$55,2,FALSE)</f>
        <v>394356460</v>
      </c>
      <c r="F10" s="18">
        <f>VLOOKUP(B10,Sheet2!$A$4:$D$55,3,FALSE)</f>
        <v>-22214926.87</v>
      </c>
      <c r="G10" s="18">
        <f t="shared" si="6"/>
        <v>372141533.1</v>
      </c>
      <c r="H10" s="18">
        <f t="shared" si="7"/>
        <v>12466741.36</v>
      </c>
      <c r="I10" s="18">
        <f>IFERROR(VLOOKUP(A10,Sheet3!$A$1:$J$47,10,FALSE),0)</f>
        <v>76453</v>
      </c>
      <c r="J10" s="18">
        <f t="shared" si="8"/>
        <v>76453</v>
      </c>
      <c r="K10" s="21">
        <f>VLOOKUP(B10,Sheet2!$A$4:$D$55,4,FALSE)</f>
        <v>1.11505922</v>
      </c>
      <c r="L10" s="18">
        <f t="shared" si="9"/>
        <v>0</v>
      </c>
      <c r="M10" s="2">
        <f t="shared" si="2"/>
        <v>0</v>
      </c>
      <c r="N10" s="18">
        <f t="shared" si="10"/>
        <v>12466741.36</v>
      </c>
      <c r="O10" s="2">
        <f t="shared" si="3"/>
        <v>0.0335</v>
      </c>
      <c r="P10" s="2"/>
      <c r="Q10" s="18"/>
      <c r="R10" s="18"/>
    </row>
    <row r="11">
      <c r="A11" s="1">
        <v>4.0</v>
      </c>
      <c r="B11" s="1">
        <f t="shared" si="4"/>
        <v>4</v>
      </c>
      <c r="C11" s="1" t="s">
        <v>23</v>
      </c>
      <c r="D11" s="2">
        <f t="shared" si="5"/>
        <v>0.0335</v>
      </c>
      <c r="E11" s="18">
        <f>VLOOKUP(B11,Sheet2!$A$4:$D$55,2,FALSE)</f>
        <v>576797270</v>
      </c>
      <c r="F11" s="18">
        <f>VLOOKUP(B11,Sheet2!$A$4:$D$55,3,FALSE)</f>
        <v>-15361685.95</v>
      </c>
      <c r="G11" s="18">
        <f t="shared" si="6"/>
        <v>561435584</v>
      </c>
      <c r="H11" s="18">
        <f t="shared" si="7"/>
        <v>18808092.07</v>
      </c>
      <c r="I11" s="18">
        <f>IFERROR(VLOOKUP(A11,Sheet3!$A$1:$J$47,10,FALSE),0)</f>
        <v>740904</v>
      </c>
      <c r="J11" s="18">
        <f t="shared" si="8"/>
        <v>740904</v>
      </c>
      <c r="K11" s="21">
        <f>VLOOKUP(B11,Sheet2!$A$4:$D$55,4,FALSE)</f>
        <v>1.109984619</v>
      </c>
      <c r="L11" s="18">
        <f t="shared" si="9"/>
        <v>0</v>
      </c>
      <c r="M11" s="2">
        <f t="shared" si="2"/>
        <v>0</v>
      </c>
      <c r="N11" s="18">
        <f t="shared" si="10"/>
        <v>18808092.07</v>
      </c>
      <c r="O11" s="2">
        <f t="shared" si="3"/>
        <v>0.0335</v>
      </c>
      <c r="P11" s="2"/>
      <c r="Q11" s="18"/>
      <c r="R11" s="18"/>
    </row>
    <row r="12">
      <c r="A12" s="1">
        <v>5.0</v>
      </c>
      <c r="B12" s="1">
        <f t="shared" si="4"/>
        <v>5</v>
      </c>
      <c r="C12" s="1" t="s">
        <v>24</v>
      </c>
      <c r="D12" s="2">
        <f t="shared" si="5"/>
        <v>0.0335</v>
      </c>
      <c r="E12" s="18">
        <f>VLOOKUP(B12,Sheet2!$A$4:$D$55,2,FALSE)</f>
        <v>413809924.7</v>
      </c>
      <c r="F12" s="18">
        <f>VLOOKUP(B12,Sheet2!$A$4:$D$55,3,FALSE)</f>
        <v>-13352659.57</v>
      </c>
      <c r="G12" s="18">
        <f t="shared" si="6"/>
        <v>400457265.1</v>
      </c>
      <c r="H12" s="18">
        <f t="shared" si="7"/>
        <v>13415318.38</v>
      </c>
      <c r="I12" s="18" t="str">
        <f>IFERROR(VLOOKUP(A12,Sheet3!$A$1:$J$47,10,FALSE),0)</f>
        <v/>
      </c>
      <c r="J12" s="18">
        <f t="shared" si="8"/>
        <v>0</v>
      </c>
      <c r="K12" s="21">
        <f>VLOOKUP(B12,Sheet2!$A$4:$D$55,4,FALSE)</f>
        <v>1.113309688</v>
      </c>
      <c r="L12" s="18">
        <f t="shared" si="9"/>
        <v>0</v>
      </c>
      <c r="M12" s="2">
        <f t="shared" si="2"/>
        <v>0</v>
      </c>
      <c r="N12" s="18">
        <f t="shared" si="10"/>
        <v>13415318.38</v>
      </c>
      <c r="O12" s="2">
        <f t="shared" si="3"/>
        <v>0.0335</v>
      </c>
      <c r="P12" s="2"/>
      <c r="Q12" s="18"/>
      <c r="R12" s="18"/>
    </row>
    <row r="13">
      <c r="A13" s="1">
        <v>6.0</v>
      </c>
      <c r="B13" s="1">
        <f t="shared" si="4"/>
        <v>6</v>
      </c>
      <c r="C13" s="1" t="s">
        <v>25</v>
      </c>
      <c r="D13" s="2">
        <f t="shared" si="5"/>
        <v>0.0335</v>
      </c>
      <c r="E13" s="18">
        <f>VLOOKUP(B13,Sheet2!$A$4:$D$55,2,FALSE)</f>
        <v>122696336.9</v>
      </c>
      <c r="F13" s="18">
        <f>VLOOKUP(B13,Sheet2!$A$4:$D$55,3,FALSE)</f>
        <v>-6855477.997</v>
      </c>
      <c r="G13" s="18">
        <f t="shared" si="6"/>
        <v>115840858.9</v>
      </c>
      <c r="H13" s="18">
        <f t="shared" si="7"/>
        <v>3880668.774</v>
      </c>
      <c r="I13" s="18">
        <f>IFERROR(VLOOKUP(A13,Sheet3!$A$1:$J$47,10,FALSE),0)</f>
        <v>88944</v>
      </c>
      <c r="J13" s="18">
        <f t="shared" si="8"/>
        <v>88944</v>
      </c>
      <c r="K13" s="21">
        <f>VLOOKUP(B13,Sheet2!$A$4:$D$55,4,FALSE)</f>
        <v>1.118001283</v>
      </c>
      <c r="L13" s="18">
        <f t="shared" si="9"/>
        <v>0</v>
      </c>
      <c r="M13" s="2">
        <f t="shared" si="2"/>
        <v>0</v>
      </c>
      <c r="N13" s="18">
        <f t="shared" si="10"/>
        <v>3880668.774</v>
      </c>
      <c r="O13" s="2">
        <f t="shared" si="3"/>
        <v>0.0335</v>
      </c>
      <c r="P13" s="2"/>
      <c r="Q13" s="18"/>
      <c r="R13" s="18"/>
    </row>
    <row r="14">
      <c r="A14" s="1">
        <v>8.0</v>
      </c>
      <c r="B14" s="1">
        <f t="shared" si="4"/>
        <v>8</v>
      </c>
      <c r="C14" s="1" t="s">
        <v>26</v>
      </c>
      <c r="D14" s="2">
        <f t="shared" si="5"/>
        <v>0.0335</v>
      </c>
      <c r="E14" s="18">
        <f>VLOOKUP(B14,Sheet2!$A$4:$D$55,2,FALSE)</f>
        <v>657659530.1</v>
      </c>
      <c r="F14" s="18">
        <f>VLOOKUP(B14,Sheet2!$A$4:$D$55,3,FALSE)</f>
        <v>-19889718.74</v>
      </c>
      <c r="G14" s="18">
        <f t="shared" si="6"/>
        <v>637769811.4</v>
      </c>
      <c r="H14" s="18">
        <f t="shared" si="7"/>
        <v>21365288.68</v>
      </c>
      <c r="I14" s="18">
        <f>IFERROR(VLOOKUP(A14,Sheet3!$A$1:$J$47,10,FALSE),0)</f>
        <v>9453568</v>
      </c>
      <c r="J14" s="18">
        <f t="shared" si="8"/>
        <v>9453568</v>
      </c>
      <c r="K14" s="21">
        <f>VLOOKUP(B14,Sheet2!$A$4:$D$55,4,FALSE)</f>
        <v>1.110269557</v>
      </c>
      <c r="L14" s="18">
        <f t="shared" si="9"/>
        <v>0</v>
      </c>
      <c r="M14" s="2">
        <f t="shared" si="2"/>
        <v>0</v>
      </c>
      <c r="N14" s="18">
        <f t="shared" si="10"/>
        <v>21365288.68</v>
      </c>
      <c r="O14" s="2">
        <f t="shared" si="3"/>
        <v>0.0335</v>
      </c>
      <c r="P14" s="2"/>
      <c r="Q14" s="18"/>
      <c r="R14" s="18"/>
    </row>
    <row r="15">
      <c r="A15" s="1">
        <v>9.0</v>
      </c>
      <c r="B15" s="1">
        <f t="shared" si="4"/>
        <v>9</v>
      </c>
      <c r="C15" s="1" t="s">
        <v>27</v>
      </c>
      <c r="D15" s="2">
        <f t="shared" si="5"/>
        <v>0.0335</v>
      </c>
      <c r="E15" s="18">
        <f>VLOOKUP(B15,Sheet2!$A$4:$D$55,2,FALSE)</f>
        <v>2917067411</v>
      </c>
      <c r="F15" s="18">
        <f>VLOOKUP(B15,Sheet2!$A$4:$D$55,3,FALSE)</f>
        <v>-91423237.88</v>
      </c>
      <c r="G15" s="18">
        <f t="shared" si="6"/>
        <v>2825644173</v>
      </c>
      <c r="H15" s="18">
        <f t="shared" si="7"/>
        <v>94659079.81</v>
      </c>
      <c r="I15" s="18">
        <f>IFERROR(VLOOKUP(A15,Sheet3!$A$1:$J$47,10,FALSE),0)</f>
        <v>91606194</v>
      </c>
      <c r="J15" s="18">
        <f t="shared" si="8"/>
        <v>91606194</v>
      </c>
      <c r="K15" s="21">
        <f>VLOOKUP(B15,Sheet2!$A$4:$D$55,4,FALSE)</f>
        <v>1.106052155</v>
      </c>
      <c r="L15" s="18">
        <f t="shared" si="9"/>
        <v>0</v>
      </c>
      <c r="M15" s="2">
        <f t="shared" si="2"/>
        <v>0</v>
      </c>
      <c r="N15" s="18">
        <f t="shared" si="10"/>
        <v>94659079.81</v>
      </c>
      <c r="O15" s="2">
        <f t="shared" si="3"/>
        <v>0.0335</v>
      </c>
      <c r="P15" s="2"/>
      <c r="Q15" s="18"/>
      <c r="R15" s="18"/>
    </row>
    <row r="16">
      <c r="A16" s="1">
        <v>10.0</v>
      </c>
      <c r="B16" s="1">
        <f t="shared" si="4"/>
        <v>10</v>
      </c>
      <c r="C16" s="1" t="s">
        <v>28</v>
      </c>
      <c r="D16" s="2">
        <f t="shared" si="5"/>
        <v>0.0335</v>
      </c>
      <c r="E16" s="18">
        <f>VLOOKUP(B16,Sheet2!$A$4:$D$55,2,FALSE)</f>
        <v>17930803.76</v>
      </c>
      <c r="F16" s="18">
        <f>VLOOKUP(B16,Sheet2!$A$4:$D$55,3,FALSE)</f>
        <v>-476152.7369</v>
      </c>
      <c r="G16" s="18">
        <f t="shared" si="6"/>
        <v>17454651.02</v>
      </c>
      <c r="H16" s="18">
        <f t="shared" si="7"/>
        <v>584730.8092</v>
      </c>
      <c r="I16" s="18">
        <f>IFERROR(VLOOKUP(A16,Sheet3!$A$1:$J$47,10,FALSE),0)</f>
        <v>18055</v>
      </c>
      <c r="J16" s="18">
        <f t="shared" si="8"/>
        <v>18055</v>
      </c>
      <c r="K16" s="21">
        <f>VLOOKUP(B16,Sheet2!$A$4:$D$55,4,FALSE)</f>
        <v>1.123779995</v>
      </c>
      <c r="L16" s="18">
        <f t="shared" si="9"/>
        <v>0</v>
      </c>
      <c r="M16" s="2">
        <f t="shared" si="2"/>
        <v>0</v>
      </c>
      <c r="N16" s="18">
        <f t="shared" si="10"/>
        <v>584730.8092</v>
      </c>
      <c r="O16" s="2">
        <f t="shared" si="3"/>
        <v>0.0335</v>
      </c>
      <c r="P16" s="2"/>
      <c r="Q16" s="18"/>
      <c r="R16" s="18"/>
    </row>
    <row r="17">
      <c r="A17" s="1">
        <v>11.0</v>
      </c>
      <c r="B17" s="1">
        <f t="shared" si="4"/>
        <v>11</v>
      </c>
      <c r="C17" s="1" t="s">
        <v>29</v>
      </c>
      <c r="D17" s="2">
        <f t="shared" si="5"/>
        <v>0.0335</v>
      </c>
      <c r="E17" s="18">
        <f>VLOOKUP(B17,Sheet2!$A$4:$D$55,2,FALSE)</f>
        <v>517139029.7</v>
      </c>
      <c r="F17" s="18">
        <f>VLOOKUP(B17,Sheet2!$A$4:$D$55,3,FALSE)</f>
        <v>-39302549.28</v>
      </c>
      <c r="G17" s="18">
        <f t="shared" si="6"/>
        <v>477836480.4</v>
      </c>
      <c r="H17" s="18">
        <f t="shared" si="7"/>
        <v>16007522.09</v>
      </c>
      <c r="I17" s="18">
        <f>IFERROR(VLOOKUP(A17,Sheet3!$A$1:$J$47,10,FALSE),0)</f>
        <v>10963202</v>
      </c>
      <c r="J17" s="18">
        <f t="shared" si="8"/>
        <v>10963202</v>
      </c>
      <c r="K17" s="21">
        <f>VLOOKUP(B17,Sheet2!$A$4:$D$55,4,FALSE)</f>
        <v>1.120832134</v>
      </c>
      <c r="L17" s="18">
        <f t="shared" si="9"/>
        <v>0</v>
      </c>
      <c r="M17" s="2">
        <f t="shared" si="2"/>
        <v>0</v>
      </c>
      <c r="N17" s="18">
        <f t="shared" si="10"/>
        <v>16007522.09</v>
      </c>
      <c r="O17" s="2">
        <f t="shared" si="3"/>
        <v>0.0335</v>
      </c>
      <c r="P17" s="2"/>
      <c r="Q17" s="18"/>
      <c r="R17" s="18"/>
    </row>
    <row r="18">
      <c r="A18" s="1">
        <v>12.0</v>
      </c>
      <c r="B18" s="1">
        <f t="shared" si="4"/>
        <v>12</v>
      </c>
      <c r="C18" s="1" t="s">
        <v>30</v>
      </c>
      <c r="D18" s="2">
        <f t="shared" si="5"/>
        <v>0.0335</v>
      </c>
      <c r="E18" s="18">
        <f>VLOOKUP(B18,Sheet2!$A$4:$D$55,2,FALSE)</f>
        <v>956844633.3</v>
      </c>
      <c r="F18" s="18">
        <f>VLOOKUP(B18,Sheet2!$A$4:$D$55,3,FALSE)</f>
        <v>-34313342.32</v>
      </c>
      <c r="G18" s="18">
        <f t="shared" si="6"/>
        <v>922531290.9</v>
      </c>
      <c r="H18" s="18">
        <f t="shared" si="7"/>
        <v>30904798.25</v>
      </c>
      <c r="I18" s="18">
        <f>IFERROR(VLOOKUP(A18,Sheet3!$A$1:$J$47,10,FALSE),0)</f>
        <v>10117687</v>
      </c>
      <c r="J18" s="18">
        <f t="shared" si="8"/>
        <v>10117687</v>
      </c>
      <c r="K18" s="21">
        <f>VLOOKUP(B18,Sheet2!$A$4:$D$55,4,FALSE)</f>
        <v>1.121446925</v>
      </c>
      <c r="L18" s="18">
        <f t="shared" si="9"/>
        <v>0</v>
      </c>
      <c r="M18" s="2">
        <f t="shared" si="2"/>
        <v>0</v>
      </c>
      <c r="N18" s="18">
        <f>H18+L18+L33</f>
        <v>30904798.25</v>
      </c>
      <c r="O18" s="2">
        <f t="shared" si="3"/>
        <v>0.0335</v>
      </c>
      <c r="P18" s="2"/>
      <c r="Q18" s="18"/>
      <c r="R18" s="18"/>
    </row>
    <row r="19">
      <c r="A19" s="1">
        <v>13.0</v>
      </c>
      <c r="B19" s="1">
        <f t="shared" si="4"/>
        <v>13</v>
      </c>
      <c r="C19" s="1" t="s">
        <v>31</v>
      </c>
      <c r="D19" s="2">
        <f t="shared" si="5"/>
        <v>0.0335</v>
      </c>
      <c r="E19" s="18">
        <f>VLOOKUP(B19,Sheet2!$A$4:$D$55,2,FALSE)</f>
        <v>34988965.57</v>
      </c>
      <c r="F19" s="18">
        <f>VLOOKUP(B19,Sheet2!$A$4:$D$55,3,FALSE)</f>
        <v>-2349626.736</v>
      </c>
      <c r="G19" s="18">
        <f t="shared" si="6"/>
        <v>32639338.84</v>
      </c>
      <c r="H19" s="18">
        <f t="shared" si="7"/>
        <v>1093417.851</v>
      </c>
      <c r="I19" s="18" t="str">
        <f>IFERROR(VLOOKUP(A19,Sheet3!$A$1:$J$47,10,FALSE),0)</f>
        <v/>
      </c>
      <c r="J19" s="18">
        <f t="shared" si="8"/>
        <v>0</v>
      </c>
      <c r="K19" s="21">
        <f>VLOOKUP(B19,Sheet2!$A$4:$D$55,4,FALSE)</f>
        <v>1.135764135</v>
      </c>
      <c r="L19" s="18">
        <f t="shared" si="9"/>
        <v>0</v>
      </c>
      <c r="M19" s="2">
        <f t="shared" si="2"/>
        <v>0</v>
      </c>
      <c r="N19" s="18">
        <f t="shared" ref="N19:N32" si="11">H19+L19</f>
        <v>1093417.851</v>
      </c>
      <c r="O19" s="2">
        <f t="shared" si="3"/>
        <v>0.0335</v>
      </c>
      <c r="P19" s="2"/>
      <c r="Q19" s="18"/>
      <c r="R19" s="18"/>
    </row>
    <row r="20">
      <c r="A20" s="1">
        <v>15.0</v>
      </c>
      <c r="B20" s="1">
        <f t="shared" si="4"/>
        <v>15</v>
      </c>
      <c r="C20" s="1" t="s">
        <v>32</v>
      </c>
      <c r="D20" s="2">
        <f t="shared" si="5"/>
        <v>0.0335</v>
      </c>
      <c r="E20" s="18">
        <f>VLOOKUP(B20,Sheet2!$A$4:$D$55,2,FALSE)</f>
        <v>640109254.6</v>
      </c>
      <c r="F20" s="18">
        <f>VLOOKUP(B20,Sheet2!$A$4:$D$55,3,FALSE)</f>
        <v>-19806708.02</v>
      </c>
      <c r="G20" s="18">
        <f t="shared" si="6"/>
        <v>620302546.6</v>
      </c>
      <c r="H20" s="18">
        <f t="shared" si="7"/>
        <v>20780135.31</v>
      </c>
      <c r="I20" s="18">
        <f>IFERROR(VLOOKUP(A20,Sheet3!$A$1:$J$47,10,FALSE),0)</f>
        <v>24002631</v>
      </c>
      <c r="J20" s="18">
        <f t="shared" si="8"/>
        <v>24002631</v>
      </c>
      <c r="K20" s="21">
        <f>VLOOKUP(B20,Sheet2!$A$4:$D$55,4,FALSE)</f>
        <v>1.121522808</v>
      </c>
      <c r="L20" s="18">
        <f t="shared" si="9"/>
        <v>0</v>
      </c>
      <c r="M20" s="2">
        <f t="shared" si="2"/>
        <v>0</v>
      </c>
      <c r="N20" s="18">
        <f t="shared" si="11"/>
        <v>20780135.31</v>
      </c>
      <c r="O20" s="2">
        <f t="shared" si="3"/>
        <v>0.0335</v>
      </c>
      <c r="P20" s="2"/>
      <c r="Q20" s="18"/>
      <c r="R20" s="18"/>
    </row>
    <row r="21" ht="15.75" customHeight="1">
      <c r="A21" s="1">
        <v>16.0</v>
      </c>
      <c r="B21" s="1">
        <f t="shared" si="4"/>
        <v>16</v>
      </c>
      <c r="C21" s="1" t="s">
        <v>33</v>
      </c>
      <c r="D21" s="2">
        <f t="shared" si="5"/>
        <v>0.0335</v>
      </c>
      <c r="E21" s="18">
        <f>VLOOKUP(B21,Sheet2!$A$4:$D$55,2,FALSE)</f>
        <v>347493043.8</v>
      </c>
      <c r="F21" s="18">
        <f>VLOOKUP(B21,Sheet2!$A$4:$D$55,3,FALSE)</f>
        <v>-5914440.699</v>
      </c>
      <c r="G21" s="18">
        <f t="shared" si="6"/>
        <v>341578603.1</v>
      </c>
      <c r="H21" s="18">
        <f t="shared" si="7"/>
        <v>11442883.2</v>
      </c>
      <c r="I21" s="18">
        <f>IFERROR(VLOOKUP(A21,Sheet3!$A$1:$J$47,10,FALSE),0)</f>
        <v>287362</v>
      </c>
      <c r="J21" s="18">
        <f t="shared" si="8"/>
        <v>287362</v>
      </c>
      <c r="K21" s="21">
        <f>VLOOKUP(B21,Sheet2!$A$4:$D$55,4,FALSE)</f>
        <v>1.120618674</v>
      </c>
      <c r="L21" s="18">
        <f t="shared" si="9"/>
        <v>0</v>
      </c>
      <c r="M21" s="2">
        <f t="shared" si="2"/>
        <v>0</v>
      </c>
      <c r="N21" s="18">
        <f t="shared" si="11"/>
        <v>11442883.2</v>
      </c>
      <c r="O21" s="2">
        <f t="shared" si="3"/>
        <v>0.0335</v>
      </c>
      <c r="P21" s="2"/>
      <c r="Q21" s="18"/>
      <c r="R21" s="18"/>
    </row>
    <row r="22" ht="15.75" customHeight="1">
      <c r="A22" s="1">
        <v>17.0</v>
      </c>
      <c r="B22" s="1">
        <f t="shared" si="4"/>
        <v>17</v>
      </c>
      <c r="C22" s="1" t="s">
        <v>34</v>
      </c>
      <c r="D22" s="2">
        <f t="shared" si="5"/>
        <v>0.0335</v>
      </c>
      <c r="E22" s="18">
        <f>VLOOKUP(B22,Sheet2!$A$4:$D$55,2,FALSE)</f>
        <v>81994492.04</v>
      </c>
      <c r="F22" s="18">
        <f>VLOOKUP(B22,Sheet2!$A$4:$D$55,3,FALSE)</f>
        <v>-5002478.876</v>
      </c>
      <c r="G22" s="18">
        <f t="shared" si="6"/>
        <v>76992013.16</v>
      </c>
      <c r="H22" s="18">
        <f t="shared" si="7"/>
        <v>2579232.441</v>
      </c>
      <c r="I22" s="18">
        <f>IFERROR(VLOOKUP(A22,Sheet3!$A$1:$J$47,10,FALSE),0)</f>
        <v>3898540</v>
      </c>
      <c r="J22" s="18">
        <f t="shared" si="8"/>
        <v>3898540</v>
      </c>
      <c r="K22" s="21">
        <f>VLOOKUP(B22,Sheet2!$A$4:$D$55,4,FALSE)</f>
        <v>1.120756879</v>
      </c>
      <c r="L22" s="18">
        <f t="shared" si="9"/>
        <v>0</v>
      </c>
      <c r="M22" s="2">
        <f t="shared" si="2"/>
        <v>0</v>
      </c>
      <c r="N22" s="18">
        <f t="shared" si="11"/>
        <v>2579232.441</v>
      </c>
      <c r="O22" s="2">
        <f t="shared" si="3"/>
        <v>0.0335</v>
      </c>
      <c r="P22" s="22"/>
      <c r="Q22" s="18"/>
      <c r="R22" s="18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>
        <v>18.0</v>
      </c>
      <c r="B23" s="1">
        <f t="shared" si="4"/>
        <v>18</v>
      </c>
      <c r="C23" s="1" t="s">
        <v>35</v>
      </c>
      <c r="D23" s="2">
        <f t="shared" si="5"/>
        <v>0.0335</v>
      </c>
      <c r="E23" s="18">
        <f>VLOOKUP(B23,Sheet2!$A$4:$D$55,2,FALSE)</f>
        <v>209085934.2</v>
      </c>
      <c r="F23" s="18">
        <f>VLOOKUP(B23,Sheet2!$A$4:$D$55,3,FALSE)</f>
        <v>-6422039.219</v>
      </c>
      <c r="G23" s="18">
        <f t="shared" si="6"/>
        <v>202663894.9</v>
      </c>
      <c r="H23" s="18">
        <f t="shared" si="7"/>
        <v>6789240.481</v>
      </c>
      <c r="I23" s="18">
        <f>IFERROR(VLOOKUP(A23,Sheet3!$A$1:$J$47,10,FALSE),0)</f>
        <v>6009720</v>
      </c>
      <c r="J23" s="18">
        <f t="shared" si="8"/>
        <v>6009720</v>
      </c>
      <c r="K23" s="21">
        <f>VLOOKUP(B23,Sheet2!$A$4:$D$55,4,FALSE)</f>
        <v>1.115926611</v>
      </c>
      <c r="L23" s="18">
        <f t="shared" si="9"/>
        <v>0</v>
      </c>
      <c r="M23" s="2">
        <f t="shared" si="2"/>
        <v>0</v>
      </c>
      <c r="N23" s="18">
        <f t="shared" si="11"/>
        <v>6789240.481</v>
      </c>
      <c r="O23" s="2">
        <f t="shared" si="3"/>
        <v>0.0335</v>
      </c>
      <c r="P23" s="2"/>
      <c r="Q23" s="18"/>
      <c r="R23" s="18"/>
    </row>
    <row r="24" ht="15.75" customHeight="1">
      <c r="A24" s="1">
        <v>19.0</v>
      </c>
      <c r="B24" s="1">
        <f t="shared" si="4"/>
        <v>19</v>
      </c>
      <c r="C24" s="1" t="s">
        <v>36</v>
      </c>
      <c r="D24" s="2">
        <f t="shared" si="5"/>
        <v>0.0335</v>
      </c>
      <c r="E24" s="18">
        <f>VLOOKUP(B24,Sheet2!$A$4:$D$55,2,FALSE)</f>
        <v>547436679.8</v>
      </c>
      <c r="F24" s="18">
        <f>VLOOKUP(B24,Sheet2!$A$4:$D$55,3,FALSE)</f>
        <v>-19177415.01</v>
      </c>
      <c r="G24" s="18">
        <v>5.0497100115576065E8</v>
      </c>
      <c r="H24" s="18">
        <f t="shared" si="7"/>
        <v>16916528.54</v>
      </c>
      <c r="I24" s="18">
        <f>IFERROR(VLOOKUP(A24,Sheet3!$A$1:$J$47,10,FALSE),0)</f>
        <v>5611731</v>
      </c>
      <c r="J24" s="18">
        <f t="shared" si="8"/>
        <v>5611731</v>
      </c>
      <c r="K24" s="21">
        <f>VLOOKUP(B24,Sheet2!$A$4:$D$55,4,FALSE)</f>
        <v>1.123528546</v>
      </c>
      <c r="L24" s="18">
        <f t="shared" si="9"/>
        <v>0</v>
      </c>
      <c r="M24" s="2">
        <f t="shared" si="2"/>
        <v>0</v>
      </c>
      <c r="N24" s="18">
        <f t="shared" si="11"/>
        <v>16916528.54</v>
      </c>
      <c r="O24" s="2">
        <f t="shared" si="3"/>
        <v>0.0335</v>
      </c>
      <c r="P24" s="2"/>
      <c r="Q24" s="18"/>
      <c r="R24" s="18"/>
    </row>
    <row r="25" ht="15.75" customHeight="1">
      <c r="A25" s="1">
        <v>22.0</v>
      </c>
      <c r="B25" s="1">
        <f t="shared" si="4"/>
        <v>22</v>
      </c>
      <c r="C25" s="1" t="s">
        <v>37</v>
      </c>
      <c r="D25" s="2">
        <f t="shared" si="5"/>
        <v>0.0335</v>
      </c>
      <c r="E25" s="18">
        <f>VLOOKUP(B25,Sheet2!$A$4:$D$55,2,FALSE)</f>
        <v>407237924.2</v>
      </c>
      <c r="F25" s="18">
        <f>VLOOKUP(B25,Sheet2!$A$4:$D$55,3,FALSE)</f>
        <v>-12189112.51</v>
      </c>
      <c r="G25" s="18">
        <f t="shared" ref="G25:G41" si="12">SUM(E25:F25)</f>
        <v>395048811.7</v>
      </c>
      <c r="H25" s="18">
        <f t="shared" si="7"/>
        <v>13234135.19</v>
      </c>
      <c r="I25" s="18">
        <f>IFERROR(VLOOKUP(A25,Sheet3!$A$1:$J$47,10,FALSE),0)</f>
        <v>252142</v>
      </c>
      <c r="J25" s="18">
        <f t="shared" si="8"/>
        <v>252142</v>
      </c>
      <c r="K25" s="21">
        <f>VLOOKUP(B25,Sheet2!$A$4:$D$55,4,FALSE)</f>
        <v>1.106961162</v>
      </c>
      <c r="L25" s="18">
        <f t="shared" si="9"/>
        <v>0</v>
      </c>
      <c r="M25" s="2">
        <f t="shared" si="2"/>
        <v>0</v>
      </c>
      <c r="N25" s="18">
        <f t="shared" si="11"/>
        <v>13234135.19</v>
      </c>
      <c r="O25" s="2">
        <f t="shared" si="3"/>
        <v>0.0335</v>
      </c>
      <c r="P25" s="2"/>
      <c r="Q25" s="18"/>
      <c r="R25" s="18"/>
    </row>
    <row r="26" ht="15.75" customHeight="1">
      <c r="A26" s="1">
        <v>23.0</v>
      </c>
      <c r="B26" s="1">
        <f t="shared" si="4"/>
        <v>23</v>
      </c>
      <c r="C26" s="1" t="s">
        <v>38</v>
      </c>
      <c r="D26" s="2">
        <f t="shared" si="5"/>
        <v>0.0335</v>
      </c>
      <c r="E26" s="18">
        <f>VLOOKUP(B26,Sheet2!$A$4:$D$55,2,FALSE)</f>
        <v>752200577.7</v>
      </c>
      <c r="F26" s="18">
        <f>VLOOKUP(B26,Sheet2!$A$4:$D$55,3,FALSE)</f>
        <v>-21995762.85</v>
      </c>
      <c r="G26" s="18">
        <f t="shared" si="12"/>
        <v>730204814.8</v>
      </c>
      <c r="H26" s="18">
        <f t="shared" si="7"/>
        <v>24461861.3</v>
      </c>
      <c r="I26" s="18">
        <f>IFERROR(VLOOKUP(A26,Sheet3!$A$1:$J$47,10,FALSE),0)</f>
        <v>16723995</v>
      </c>
      <c r="J26" s="18">
        <f t="shared" si="8"/>
        <v>16723995</v>
      </c>
      <c r="K26" s="21">
        <f>VLOOKUP(B26,Sheet2!$A$4:$D$55,4,FALSE)</f>
        <v>1.108606957</v>
      </c>
      <c r="L26" s="18">
        <f t="shared" si="9"/>
        <v>0</v>
      </c>
      <c r="M26" s="2">
        <f t="shared" si="2"/>
        <v>0</v>
      </c>
      <c r="N26" s="18">
        <f t="shared" si="11"/>
        <v>24461861.3</v>
      </c>
      <c r="O26" s="2">
        <f t="shared" si="3"/>
        <v>0.0335</v>
      </c>
      <c r="P26" s="2"/>
      <c r="Q26" s="18"/>
      <c r="R26" s="18"/>
    </row>
    <row r="27" ht="15.75" customHeight="1">
      <c r="A27" s="1">
        <v>24.0</v>
      </c>
      <c r="B27" s="1">
        <f t="shared" si="4"/>
        <v>24</v>
      </c>
      <c r="C27" s="1" t="s">
        <v>39</v>
      </c>
      <c r="D27" s="2">
        <f t="shared" si="5"/>
        <v>0.0335</v>
      </c>
      <c r="E27" s="18">
        <f>VLOOKUP(B27,Sheet2!$A$4:$D$55,2,FALSE)</f>
        <v>486737511</v>
      </c>
      <c r="F27" s="18">
        <f>VLOOKUP(B27,Sheet2!$A$4:$D$55,3,FALSE)</f>
        <v>-8359916.267</v>
      </c>
      <c r="G27" s="18">
        <f t="shared" si="12"/>
        <v>478377594.8</v>
      </c>
      <c r="H27" s="18">
        <f t="shared" si="7"/>
        <v>16025649.43</v>
      </c>
      <c r="I27" s="18">
        <f>IFERROR(VLOOKUP(A27,Sheet3!$A$1:$J$47,10,FALSE),0)</f>
        <v>32838</v>
      </c>
      <c r="J27" s="18">
        <f t="shared" si="8"/>
        <v>32838</v>
      </c>
      <c r="K27" s="21">
        <f>VLOOKUP(B27,Sheet2!$A$4:$D$55,4,FALSE)</f>
        <v>1.122320236</v>
      </c>
      <c r="L27" s="18">
        <f t="shared" si="9"/>
        <v>0</v>
      </c>
      <c r="M27" s="2">
        <f t="shared" si="2"/>
        <v>0</v>
      </c>
      <c r="N27" s="18">
        <f t="shared" si="11"/>
        <v>16025649.43</v>
      </c>
      <c r="O27" s="2">
        <f t="shared" si="3"/>
        <v>0.0335</v>
      </c>
      <c r="P27" s="2"/>
      <c r="Q27" s="18"/>
      <c r="R27" s="18"/>
    </row>
    <row r="28" ht="15.75" customHeight="1">
      <c r="A28" s="1">
        <v>27.0</v>
      </c>
      <c r="B28" s="1">
        <f t="shared" si="4"/>
        <v>27</v>
      </c>
      <c r="C28" s="1" t="s">
        <v>40</v>
      </c>
      <c r="D28" s="2">
        <f t="shared" si="5"/>
        <v>0.0335</v>
      </c>
      <c r="E28" s="18">
        <f>VLOOKUP(B28,Sheet2!$A$4:$D$55,2,FALSE)</f>
        <v>377627343.6</v>
      </c>
      <c r="F28" s="18">
        <f>VLOOKUP(B28,Sheet2!$A$4:$D$55,3,FALSE)</f>
        <v>-10766480.89</v>
      </c>
      <c r="G28" s="18">
        <f t="shared" si="12"/>
        <v>366860862.7</v>
      </c>
      <c r="H28" s="18">
        <f t="shared" si="7"/>
        <v>12289838.9</v>
      </c>
      <c r="I28" s="18">
        <f>IFERROR(VLOOKUP(A28,Sheet3!$A$1:$J$47,10,FALSE),0)</f>
        <v>14810810</v>
      </c>
      <c r="J28" s="18">
        <f t="shared" si="8"/>
        <v>14810810</v>
      </c>
      <c r="K28" s="21">
        <f>VLOOKUP(B28,Sheet2!$A$4:$D$55,4,FALSE)</f>
        <v>1.126800165</v>
      </c>
      <c r="L28" s="18">
        <f t="shared" si="9"/>
        <v>0</v>
      </c>
      <c r="M28" s="2">
        <f t="shared" si="2"/>
        <v>0</v>
      </c>
      <c r="N28" s="18">
        <f t="shared" si="11"/>
        <v>12289838.9</v>
      </c>
      <c r="O28" s="2">
        <f t="shared" si="3"/>
        <v>0.0335</v>
      </c>
      <c r="P28" s="2"/>
      <c r="Q28" s="18"/>
      <c r="R28" s="18"/>
    </row>
    <row r="29" ht="15.75" customHeight="1">
      <c r="A29" s="1">
        <v>28.0</v>
      </c>
      <c r="B29" s="1">
        <f t="shared" si="4"/>
        <v>28</v>
      </c>
      <c r="C29" s="1" t="s">
        <v>41</v>
      </c>
      <c r="D29" s="2">
        <f t="shared" si="5"/>
        <v>0.0335</v>
      </c>
      <c r="E29" s="18">
        <f>VLOOKUP(B29,Sheet2!$A$4:$D$55,2,FALSE)</f>
        <v>217683764.3</v>
      </c>
      <c r="F29" s="18">
        <f>VLOOKUP(B29,Sheet2!$A$4:$D$55,3,FALSE)</f>
        <v>-5033901.554</v>
      </c>
      <c r="G29" s="18">
        <f t="shared" si="12"/>
        <v>212649862.8</v>
      </c>
      <c r="H29" s="18">
        <f t="shared" si="7"/>
        <v>7123770.403</v>
      </c>
      <c r="I29" s="18">
        <f>IFERROR(VLOOKUP(A29,Sheet3!$A$1:$J$47,10,FALSE),0)</f>
        <v>3492134</v>
      </c>
      <c r="J29" s="18">
        <f t="shared" si="8"/>
        <v>3492134</v>
      </c>
      <c r="K29" s="21">
        <f>VLOOKUP(B29,Sheet2!$A$4:$D$55,4,FALSE)</f>
        <v>1.113672221</v>
      </c>
      <c r="L29" s="18">
        <f t="shared" si="9"/>
        <v>0</v>
      </c>
      <c r="M29" s="2">
        <f t="shared" si="2"/>
        <v>0</v>
      </c>
      <c r="N29" s="18">
        <f t="shared" si="11"/>
        <v>7123770.403</v>
      </c>
      <c r="O29" s="2">
        <f t="shared" si="3"/>
        <v>0.0335</v>
      </c>
      <c r="P29" s="2"/>
      <c r="Q29" s="18"/>
      <c r="R29" s="18"/>
    </row>
    <row r="30" ht="15.75" customHeight="1">
      <c r="A30" s="1">
        <v>29.0</v>
      </c>
      <c r="B30" s="1">
        <f t="shared" si="4"/>
        <v>29</v>
      </c>
      <c r="C30" s="1" t="s">
        <v>42</v>
      </c>
      <c r="D30" s="2">
        <f t="shared" si="5"/>
        <v>0.0335</v>
      </c>
      <c r="E30" s="18">
        <f>VLOOKUP(B30,Sheet2!$A$4:$D$55,2,FALSE)</f>
        <v>789637003.5</v>
      </c>
      <c r="F30" s="18">
        <f>VLOOKUP(B30,Sheet2!$A$4:$D$55,3,FALSE)</f>
        <v>-22503995.33</v>
      </c>
      <c r="G30" s="18">
        <f t="shared" si="12"/>
        <v>767133008.2</v>
      </c>
      <c r="H30" s="18">
        <f t="shared" si="7"/>
        <v>25698955.77</v>
      </c>
      <c r="I30" s="18">
        <f>IFERROR(VLOOKUP(A30,Sheet3!$A$1:$J$47,10,FALSE),0)</f>
        <v>19050112</v>
      </c>
      <c r="J30" s="18">
        <f t="shared" si="8"/>
        <v>19050112</v>
      </c>
      <c r="K30" s="21">
        <f>VLOOKUP(B30,Sheet2!$A$4:$D$55,4,FALSE)</f>
        <v>1.116048049</v>
      </c>
      <c r="L30" s="18">
        <f t="shared" si="9"/>
        <v>0</v>
      </c>
      <c r="M30" s="2">
        <f t="shared" si="2"/>
        <v>0</v>
      </c>
      <c r="N30" s="18">
        <f t="shared" si="11"/>
        <v>25698955.77</v>
      </c>
      <c r="O30" s="2">
        <f t="shared" si="3"/>
        <v>0.0335</v>
      </c>
      <c r="P30" s="2"/>
      <c r="Q30" s="18"/>
      <c r="R30" s="18"/>
    </row>
    <row r="31" ht="15.75" customHeight="1">
      <c r="A31" s="1">
        <v>30.0</v>
      </c>
      <c r="B31" s="1">
        <f t="shared" si="4"/>
        <v>30</v>
      </c>
      <c r="C31" s="1" t="s">
        <v>43</v>
      </c>
      <c r="D31" s="2">
        <f t="shared" si="5"/>
        <v>0.0335</v>
      </c>
      <c r="E31" s="18">
        <f>VLOOKUP(B31,Sheet2!$A$4:$D$55,2,FALSE)</f>
        <v>58127095.09</v>
      </c>
      <c r="F31" s="18">
        <f>VLOOKUP(B31,Sheet2!$A$4:$D$55,3,FALSE)</f>
        <v>-2170749.115</v>
      </c>
      <c r="G31" s="18">
        <f t="shared" si="12"/>
        <v>55956345.97</v>
      </c>
      <c r="H31" s="18">
        <f t="shared" si="7"/>
        <v>1874537.59</v>
      </c>
      <c r="I31" s="18">
        <f>IFERROR(VLOOKUP(A31,Sheet3!$A$1:$J$47,10,FALSE),0)</f>
        <v>191668</v>
      </c>
      <c r="J31" s="18">
        <f t="shared" si="8"/>
        <v>191668</v>
      </c>
      <c r="K31" s="21">
        <f>VLOOKUP(B31,Sheet2!$A$4:$D$55,4,FALSE)</f>
        <v>1.123749838</v>
      </c>
      <c r="L31" s="18">
        <f t="shared" si="9"/>
        <v>0</v>
      </c>
      <c r="M31" s="2">
        <f t="shared" si="2"/>
        <v>0</v>
      </c>
      <c r="N31" s="18">
        <f t="shared" si="11"/>
        <v>1874537.59</v>
      </c>
      <c r="O31" s="2">
        <f t="shared" si="3"/>
        <v>0.0335</v>
      </c>
      <c r="P31" s="2"/>
      <c r="Q31" s="18"/>
      <c r="R31" s="18"/>
    </row>
    <row r="32" ht="15.75" customHeight="1">
      <c r="A32" s="1">
        <v>32.0</v>
      </c>
      <c r="B32" s="1">
        <f t="shared" si="4"/>
        <v>32</v>
      </c>
      <c r="C32" s="1" t="s">
        <v>44</v>
      </c>
      <c r="D32" s="2">
        <f t="shared" si="5"/>
        <v>0.0335</v>
      </c>
      <c r="E32" s="18">
        <f>VLOOKUP(B32,Sheet2!$A$4:$D$55,2,FALSE)</f>
        <v>188692780.8</v>
      </c>
      <c r="F32" s="18">
        <f>VLOOKUP(B32,Sheet2!$A$4:$D$55,3,FALSE)</f>
        <v>-1559796.837</v>
      </c>
      <c r="G32" s="18">
        <f t="shared" si="12"/>
        <v>187132984</v>
      </c>
      <c r="H32" s="18">
        <f t="shared" si="7"/>
        <v>6268954.963</v>
      </c>
      <c r="I32" s="18">
        <f>IFERROR(VLOOKUP(A32,Sheet3!$A$1:$J$47,10,FALSE),0)</f>
        <v>4268228</v>
      </c>
      <c r="J32" s="18">
        <f t="shared" si="8"/>
        <v>4268228</v>
      </c>
      <c r="K32" s="21">
        <f>VLOOKUP(B32,Sheet2!$A$4:$D$55,4,FALSE)</f>
        <v>1.118279527</v>
      </c>
      <c r="L32" s="18">
        <f t="shared" si="9"/>
        <v>0</v>
      </c>
      <c r="M32" s="2">
        <f t="shared" si="2"/>
        <v>0</v>
      </c>
      <c r="N32" s="18">
        <f t="shared" si="11"/>
        <v>6268954.963</v>
      </c>
      <c r="O32" s="2">
        <f t="shared" si="3"/>
        <v>0.0335</v>
      </c>
      <c r="P32" s="2"/>
      <c r="Q32" s="18"/>
      <c r="R32" s="18"/>
    </row>
    <row r="33" ht="15.75" customHeight="1">
      <c r="A33" s="1">
        <v>33.0</v>
      </c>
      <c r="B33" s="1">
        <f t="shared" si="4"/>
        <v>33</v>
      </c>
      <c r="C33" s="1" t="s">
        <v>45</v>
      </c>
      <c r="D33" s="2">
        <f t="shared" si="5"/>
        <v>0.0335</v>
      </c>
      <c r="E33" s="18">
        <f>VLOOKUP(B33,Sheet2!$A$4:$D$55,2,FALSE)</f>
        <v>268140104.1</v>
      </c>
      <c r="F33" s="18">
        <f>VLOOKUP(B33,Sheet2!$A$4:$D$55,3,FALSE)</f>
        <v>-9677748.862</v>
      </c>
      <c r="G33" s="18">
        <f t="shared" si="12"/>
        <v>258462355.3</v>
      </c>
      <c r="H33" s="18">
        <f t="shared" si="7"/>
        <v>8658488.902</v>
      </c>
      <c r="I33" s="18">
        <f>IFERROR(VLOOKUP(A33,Sheet3!$A$1:$J$47,10,FALSE),0)</f>
        <v>11514720</v>
      </c>
      <c r="J33" s="18">
        <f t="shared" si="8"/>
        <v>11514720</v>
      </c>
      <c r="K33" s="21">
        <f>VLOOKUP(B33,Sheet2!$A$4:$D$55,4,FALSE)</f>
        <v>1.116502169</v>
      </c>
      <c r="L33" s="18">
        <f t="shared" si="9"/>
        <v>0</v>
      </c>
      <c r="M33" s="2">
        <f t="shared" si="2"/>
        <v>0</v>
      </c>
      <c r="N33" s="18">
        <f>H33</f>
        <v>8658488.902</v>
      </c>
      <c r="O33" s="2">
        <f t="shared" si="3"/>
        <v>0.0335</v>
      </c>
      <c r="P33" s="2"/>
      <c r="Q33" s="18"/>
      <c r="R33" s="18"/>
    </row>
    <row r="34" ht="15.75" customHeight="1">
      <c r="A34" s="1">
        <v>34.0</v>
      </c>
      <c r="B34" s="1">
        <f t="shared" si="4"/>
        <v>34</v>
      </c>
      <c r="C34" s="1" t="s">
        <v>46</v>
      </c>
      <c r="D34" s="2">
        <f t="shared" si="5"/>
        <v>0.0335</v>
      </c>
      <c r="E34" s="18">
        <f>VLOOKUP(B34,Sheet2!$A$4:$D$55,2,FALSE)</f>
        <v>211509818.7</v>
      </c>
      <c r="F34" s="18">
        <f>VLOOKUP(B34,Sheet2!$A$4:$D$55,3,FALSE)</f>
        <v>-6144248.343</v>
      </c>
      <c r="G34" s="18">
        <f t="shared" si="12"/>
        <v>205365570.3</v>
      </c>
      <c r="H34" s="18">
        <f t="shared" si="7"/>
        <v>6879746.605</v>
      </c>
      <c r="I34" s="18">
        <f>IFERROR(VLOOKUP(A34,Sheet3!$A$1:$J$47,10,FALSE),0)</f>
        <v>184989</v>
      </c>
      <c r="J34" s="18">
        <f t="shared" si="8"/>
        <v>184989</v>
      </c>
      <c r="K34" s="21">
        <f>VLOOKUP(B34,Sheet2!$A$4:$D$55,4,FALSE)</f>
        <v>1.125244961</v>
      </c>
      <c r="L34" s="18">
        <f t="shared" si="9"/>
        <v>0</v>
      </c>
      <c r="M34" s="2">
        <f t="shared" si="2"/>
        <v>0</v>
      </c>
      <c r="N34" s="18">
        <f t="shared" ref="N34:N41" si="13">H34+L34</f>
        <v>6879746.605</v>
      </c>
      <c r="O34" s="2">
        <f t="shared" si="3"/>
        <v>0.0335</v>
      </c>
      <c r="P34" s="2"/>
      <c r="Q34" s="18"/>
      <c r="R34" s="18"/>
    </row>
    <row r="35" ht="15.75" customHeight="1">
      <c r="A35" s="1">
        <v>35.0</v>
      </c>
      <c r="B35" s="1">
        <f t="shared" si="4"/>
        <v>35</v>
      </c>
      <c r="C35" s="1" t="s">
        <v>47</v>
      </c>
      <c r="D35" s="2">
        <f t="shared" si="5"/>
        <v>0.0335</v>
      </c>
      <c r="E35" s="18">
        <f>VLOOKUP(B35,Sheet2!$A$4:$D$55,2,FALSE)</f>
        <v>181212936.5</v>
      </c>
      <c r="F35" s="18">
        <f>VLOOKUP(B35,Sheet2!$A$4:$D$55,3,FALSE)</f>
        <v>-4822581.771</v>
      </c>
      <c r="G35" s="18">
        <f t="shared" si="12"/>
        <v>176390354.7</v>
      </c>
      <c r="H35" s="18">
        <f t="shared" si="7"/>
        <v>5909076.884</v>
      </c>
      <c r="I35" s="18">
        <f>IFERROR(VLOOKUP(A35,Sheet3!$A$1:$J$47,10,FALSE),0)</f>
        <v>463185</v>
      </c>
      <c r="J35" s="18">
        <f t="shared" si="8"/>
        <v>463185</v>
      </c>
      <c r="K35" s="21">
        <f>VLOOKUP(B35,Sheet2!$A$4:$D$55,4,FALSE)</f>
        <v>1.114884793</v>
      </c>
      <c r="L35" s="18">
        <f t="shared" si="9"/>
        <v>0</v>
      </c>
      <c r="M35" s="2">
        <f t="shared" si="2"/>
        <v>0</v>
      </c>
      <c r="N35" s="18">
        <f t="shared" si="13"/>
        <v>5909076.884</v>
      </c>
      <c r="O35" s="2">
        <f t="shared" si="3"/>
        <v>0.0335</v>
      </c>
      <c r="P35" s="2"/>
      <c r="Q35" s="18"/>
      <c r="R35" s="18"/>
    </row>
    <row r="36" ht="15.75" customHeight="1">
      <c r="A36" s="1">
        <v>37.0</v>
      </c>
      <c r="B36" s="1">
        <f t="shared" si="4"/>
        <v>37</v>
      </c>
      <c r="C36" s="1" t="s">
        <v>48</v>
      </c>
      <c r="D36" s="2">
        <f t="shared" si="5"/>
        <v>0.0335</v>
      </c>
      <c r="E36" s="18">
        <f>VLOOKUP(B36,Sheet2!$A$4:$D$55,2,FALSE)</f>
        <v>289251252.8</v>
      </c>
      <c r="F36" s="18">
        <f>VLOOKUP(B36,Sheet2!$A$4:$D$55,3,FALSE)</f>
        <v>-17685003.37</v>
      </c>
      <c r="G36" s="18">
        <f t="shared" si="12"/>
        <v>271566249.4</v>
      </c>
      <c r="H36" s="18">
        <f t="shared" si="7"/>
        <v>9097469.356</v>
      </c>
      <c r="I36" s="18">
        <f>IFERROR(VLOOKUP(A36,Sheet3!$A$1:$J$47,10,FALSE),0)</f>
        <v>6840695</v>
      </c>
      <c r="J36" s="18">
        <f t="shared" si="8"/>
        <v>6840695</v>
      </c>
      <c r="K36" s="21">
        <f>VLOOKUP(B36,Sheet2!$A$4:$D$55,4,FALSE)</f>
        <v>1.124096515</v>
      </c>
      <c r="L36" s="18">
        <f t="shared" si="9"/>
        <v>0</v>
      </c>
      <c r="M36" s="2">
        <f t="shared" si="2"/>
        <v>0</v>
      </c>
      <c r="N36" s="18">
        <f t="shared" si="13"/>
        <v>9097469.356</v>
      </c>
      <c r="O36" s="2">
        <f t="shared" si="3"/>
        <v>0.0335</v>
      </c>
      <c r="P36" s="2"/>
      <c r="Q36" s="18"/>
      <c r="R36" s="18"/>
    </row>
    <row r="37" ht="15.75" customHeight="1">
      <c r="A37" s="1">
        <v>38.0</v>
      </c>
      <c r="B37" s="1">
        <f t="shared" si="4"/>
        <v>38</v>
      </c>
      <c r="C37" s="1" t="s">
        <v>49</v>
      </c>
      <c r="D37" s="2">
        <f t="shared" si="5"/>
        <v>0.0335</v>
      </c>
      <c r="E37" s="18">
        <f>VLOOKUP(B37,Sheet2!$A$4:$D$55,2,FALSE)</f>
        <v>269291220.6</v>
      </c>
      <c r="F37" s="18">
        <f>VLOOKUP(B37,Sheet2!$A$4:$D$55,3,FALSE)</f>
        <v>-9397272.742</v>
      </c>
      <c r="G37" s="18">
        <f t="shared" si="12"/>
        <v>259893947.9</v>
      </c>
      <c r="H37" s="18">
        <f t="shared" si="7"/>
        <v>8706447.254</v>
      </c>
      <c r="I37" s="18">
        <f>IFERROR(VLOOKUP(A37,Sheet3!$A$1:$J$47,10,FALSE),0)</f>
        <v>91617</v>
      </c>
      <c r="J37" s="18">
        <f t="shared" si="8"/>
        <v>91617</v>
      </c>
      <c r="K37" s="21">
        <f>VLOOKUP(B37,Sheet2!$A$4:$D$55,4,FALSE)</f>
        <v>1.125933191</v>
      </c>
      <c r="L37" s="18">
        <f t="shared" si="9"/>
        <v>0</v>
      </c>
      <c r="M37" s="2">
        <f t="shared" si="2"/>
        <v>0</v>
      </c>
      <c r="N37" s="18">
        <f t="shared" si="13"/>
        <v>8706447.254</v>
      </c>
      <c r="O37" s="2">
        <f t="shared" si="3"/>
        <v>0.0335</v>
      </c>
      <c r="P37" s="2"/>
      <c r="Q37" s="18"/>
      <c r="R37" s="18"/>
    </row>
    <row r="38" ht="15.75" customHeight="1">
      <c r="A38" s="1">
        <v>39.0</v>
      </c>
      <c r="B38" s="1">
        <f t="shared" si="4"/>
        <v>39</v>
      </c>
      <c r="C38" s="1" t="s">
        <v>50</v>
      </c>
      <c r="D38" s="2">
        <f t="shared" si="5"/>
        <v>0.0335</v>
      </c>
      <c r="E38" s="18">
        <f>VLOOKUP(B38,Sheet2!$A$4:$D$55,2,FALSE)</f>
        <v>176645119.6</v>
      </c>
      <c r="F38" s="18">
        <f>VLOOKUP(B38,Sheet2!$A$4:$D$55,3,FALSE)</f>
        <v>-3400751.663</v>
      </c>
      <c r="G38" s="18">
        <f t="shared" si="12"/>
        <v>173244368</v>
      </c>
      <c r="H38" s="18">
        <f t="shared" si="7"/>
        <v>5803686.327</v>
      </c>
      <c r="I38" s="18">
        <f>IFERROR(VLOOKUP(A38,Sheet3!$A$1:$J$47,10,FALSE),0)</f>
        <v>6921839</v>
      </c>
      <c r="J38" s="18">
        <f t="shared" si="8"/>
        <v>6921839</v>
      </c>
      <c r="K38" s="21">
        <f>VLOOKUP(B38,Sheet2!$A$4:$D$55,4,FALSE)</f>
        <v>1.12055056</v>
      </c>
      <c r="L38" s="18">
        <f t="shared" si="9"/>
        <v>0</v>
      </c>
      <c r="M38" s="2">
        <f t="shared" si="2"/>
        <v>0</v>
      </c>
      <c r="N38" s="18">
        <f t="shared" si="13"/>
        <v>5803686.327</v>
      </c>
      <c r="O38" s="2">
        <f t="shared" si="3"/>
        <v>0.0335</v>
      </c>
      <c r="P38" s="2"/>
      <c r="Q38" s="18"/>
      <c r="R38" s="18"/>
    </row>
    <row r="39" ht="15.75" customHeight="1">
      <c r="A39" s="1">
        <v>40.0</v>
      </c>
      <c r="B39" s="1">
        <f t="shared" si="4"/>
        <v>40</v>
      </c>
      <c r="C39" s="1" t="s">
        <v>51</v>
      </c>
      <c r="D39" s="2">
        <f t="shared" si="5"/>
        <v>0.0335</v>
      </c>
      <c r="E39" s="18">
        <f>VLOOKUP(B39,Sheet2!$A$4:$D$55,2,FALSE)</f>
        <v>313333077.2</v>
      </c>
      <c r="F39" s="18">
        <f>VLOOKUP(B39,Sheet2!$A$4:$D$55,3,FALSE)</f>
        <v>-16549136.08</v>
      </c>
      <c r="G39" s="18">
        <f t="shared" si="12"/>
        <v>296783941.1</v>
      </c>
      <c r="H39" s="18">
        <f t="shared" si="7"/>
        <v>9942262.026</v>
      </c>
      <c r="I39" s="18">
        <f>IFERROR(VLOOKUP(A39,Sheet3!$A$1:$J$47,10,FALSE),0)</f>
        <v>3188533</v>
      </c>
      <c r="J39" s="18">
        <f t="shared" si="8"/>
        <v>3188533</v>
      </c>
      <c r="K39" s="21">
        <f>VLOOKUP(B39,Sheet2!$A$4:$D$55,4,FALSE)</f>
        <v>1.120710323</v>
      </c>
      <c r="L39" s="18">
        <f t="shared" si="9"/>
        <v>0</v>
      </c>
      <c r="M39" s="2">
        <f t="shared" si="2"/>
        <v>0</v>
      </c>
      <c r="N39" s="18">
        <f t="shared" si="13"/>
        <v>9942262.026</v>
      </c>
      <c r="O39" s="2">
        <f t="shared" si="3"/>
        <v>0.0335</v>
      </c>
      <c r="P39" s="2"/>
      <c r="Q39" s="18"/>
      <c r="R39" s="18"/>
    </row>
    <row r="40" ht="15.75" customHeight="1">
      <c r="A40" s="1">
        <v>43.0</v>
      </c>
      <c r="B40" s="1">
        <f t="shared" si="4"/>
        <v>43</v>
      </c>
      <c r="C40" s="1" t="s">
        <v>52</v>
      </c>
      <c r="D40" s="2">
        <f t="shared" si="5"/>
        <v>0.0335</v>
      </c>
      <c r="E40" s="18">
        <f>VLOOKUP(B40,Sheet2!$A$4:$D$55,2,FALSE)</f>
        <v>514668314.9</v>
      </c>
      <c r="F40" s="18">
        <f>VLOOKUP(B40,Sheet2!$A$4:$D$55,3,FALSE)</f>
        <v>-18705780.57</v>
      </c>
      <c r="G40" s="18">
        <f t="shared" si="12"/>
        <v>495962534.3</v>
      </c>
      <c r="H40" s="18">
        <f t="shared" si="7"/>
        <v>16614744.9</v>
      </c>
      <c r="I40" s="18">
        <f>IFERROR(VLOOKUP(A40,Sheet3!$A$1:$J$47,10,FALSE),0)</f>
        <v>774052</v>
      </c>
      <c r="J40" s="18">
        <f t="shared" si="8"/>
        <v>774052</v>
      </c>
      <c r="K40" s="21">
        <f>VLOOKUP(B40,Sheet2!$A$4:$D$55,4,FALSE)</f>
        <v>1.117486143</v>
      </c>
      <c r="L40" s="18">
        <f t="shared" si="9"/>
        <v>0</v>
      </c>
      <c r="M40" s="2">
        <f t="shared" si="2"/>
        <v>0</v>
      </c>
      <c r="N40" s="18">
        <f t="shared" si="13"/>
        <v>16614744.9</v>
      </c>
      <c r="O40" s="2">
        <f t="shared" si="3"/>
        <v>0.0335</v>
      </c>
      <c r="P40" s="2"/>
      <c r="Q40" s="18"/>
      <c r="R40" s="18"/>
    </row>
    <row r="41" ht="15.75" customHeight="1">
      <c r="A41" s="1">
        <v>44.0</v>
      </c>
      <c r="B41" s="1">
        <f t="shared" si="4"/>
        <v>44</v>
      </c>
      <c r="C41" s="1" t="s">
        <v>53</v>
      </c>
      <c r="D41" s="2">
        <f t="shared" si="5"/>
        <v>0.0335</v>
      </c>
      <c r="E41" s="18">
        <f>VLOOKUP(B41,Sheet2!$A$4:$D$55,2,FALSE)</f>
        <v>498829692.5</v>
      </c>
      <c r="F41" s="18">
        <f>VLOOKUP(B41,Sheet2!$A$4:$D$55,3,FALSE)</f>
        <v>-23594370.1</v>
      </c>
      <c r="G41" s="18">
        <f t="shared" si="12"/>
        <v>475235322.4</v>
      </c>
      <c r="H41" s="18">
        <f t="shared" si="7"/>
        <v>15920383.3</v>
      </c>
      <c r="I41" s="18">
        <f>IFERROR(VLOOKUP(A41,Sheet3!$A$1:$J$47,10,FALSE),0)</f>
        <v>286556</v>
      </c>
      <c r="J41" s="18">
        <f t="shared" si="8"/>
        <v>286556</v>
      </c>
      <c r="K41" s="21">
        <f>VLOOKUP(B41,Sheet2!$A$4:$D$55,4,FALSE)</f>
        <v>1.107486621</v>
      </c>
      <c r="L41" s="18">
        <f t="shared" si="9"/>
        <v>0</v>
      </c>
      <c r="M41" s="2">
        <f t="shared" si="2"/>
        <v>0</v>
      </c>
      <c r="N41" s="18">
        <f t="shared" si="13"/>
        <v>15920383.3</v>
      </c>
      <c r="O41" s="2">
        <f t="shared" si="3"/>
        <v>0.0335</v>
      </c>
      <c r="P41" s="2"/>
      <c r="Q41" s="18"/>
      <c r="R41" s="18"/>
    </row>
    <row r="42" ht="15.75" customHeight="1">
      <c r="A42" s="1">
        <v>45.0</v>
      </c>
      <c r="B42" s="1">
        <f t="shared" si="4"/>
        <v>45</v>
      </c>
      <c r="C42" s="1" t="s">
        <v>54</v>
      </c>
      <c r="D42" s="2">
        <f t="shared" si="5"/>
        <v>0.0335</v>
      </c>
      <c r="E42" s="18">
        <v>0.0</v>
      </c>
      <c r="F42" s="18">
        <f>VLOOKUP(B42,Sheet2!$A$4:$D$55,3,FALSE)</f>
        <v>0</v>
      </c>
      <c r="G42" s="18"/>
      <c r="H42" s="18"/>
      <c r="I42" s="18" t="str">
        <f>IFERROR(VLOOKUP(A42,Sheet3!$A$1:$J$47,10,FALSE),0)</f>
        <v/>
      </c>
      <c r="J42" s="18"/>
      <c r="K42" s="21" t="str">
        <f>VLOOKUP(B42,Sheet2!$A$4:$D$55,4,FALSE)</f>
        <v/>
      </c>
      <c r="L42" s="18"/>
      <c r="M42" s="2"/>
      <c r="N42" s="18"/>
      <c r="O42" s="2"/>
      <c r="P42" s="2"/>
      <c r="Q42" s="18"/>
      <c r="R42" s="18"/>
    </row>
    <row r="43" ht="15.75" customHeight="1">
      <c r="A43" s="1">
        <v>48.0</v>
      </c>
      <c r="B43" s="1">
        <f t="shared" si="4"/>
        <v>48</v>
      </c>
      <c r="C43" s="1" t="s">
        <v>55</v>
      </c>
      <c r="D43" s="2">
        <f t="shared" si="5"/>
        <v>0.0335</v>
      </c>
      <c r="E43" s="18">
        <f>VLOOKUP(B43,Sheet2!$A$4:$D$55,2,FALSE)</f>
        <v>356203789.9</v>
      </c>
      <c r="F43" s="18">
        <f>VLOOKUP(B43,Sheet2!$A$4:$D$55,3,FALSE)</f>
        <v>-11011631.49</v>
      </c>
      <c r="G43" s="18">
        <f t="shared" ref="G43:G59" si="14">SUM(E43:F43)</f>
        <v>345192158.4</v>
      </c>
      <c r="H43" s="18">
        <f t="shared" ref="H43:H59" si="15">G43*D43</f>
        <v>11563937.31</v>
      </c>
      <c r="I43" s="18">
        <f>IFERROR(VLOOKUP(A43,Sheet3!$A$1:$J$47,10,FALSE),0)</f>
        <v>313789</v>
      </c>
      <c r="J43" s="18">
        <f t="shared" ref="J43:J59" si="16">I43*(1+$J$5)</f>
        <v>313789</v>
      </c>
      <c r="K43" s="21">
        <f>VLOOKUP(B43,Sheet2!$A$4:$D$55,4,FALSE)</f>
        <v>1.103518999</v>
      </c>
      <c r="L43" s="18">
        <f t="shared" ref="L43:L59" si="17">J43*K43*$L$5</f>
        <v>0</v>
      </c>
      <c r="M43" s="2">
        <f t="shared" ref="M43:M59" si="18">L43/G43</f>
        <v>0</v>
      </c>
      <c r="N43" s="18">
        <f t="shared" ref="N43:N59" si="19">H43+L43</f>
        <v>11563937.31</v>
      </c>
      <c r="O43" s="2">
        <f t="shared" ref="O43:O59" si="20">N43/G43</f>
        <v>0.0335</v>
      </c>
      <c r="P43" s="2"/>
      <c r="Q43" s="18"/>
      <c r="R43" s="18"/>
    </row>
    <row r="44" ht="15.75" customHeight="1">
      <c r="A44" s="1">
        <v>49.0</v>
      </c>
      <c r="B44" s="1">
        <f t="shared" si="4"/>
        <v>49</v>
      </c>
      <c r="C44" s="1" t="s">
        <v>56</v>
      </c>
      <c r="D44" s="2">
        <f t="shared" si="5"/>
        <v>0.0335</v>
      </c>
      <c r="E44" s="18">
        <f>VLOOKUP(B44,Sheet2!$A$4:$D$55,2,FALSE)</f>
        <v>366338423.6</v>
      </c>
      <c r="F44" s="18">
        <f>VLOOKUP(B44,Sheet2!$A$4:$D$55,3,FALSE)</f>
        <v>-6566737.325</v>
      </c>
      <c r="G44" s="18">
        <f t="shared" si="14"/>
        <v>359771686.3</v>
      </c>
      <c r="H44" s="18">
        <f t="shared" si="15"/>
        <v>12052351.49</v>
      </c>
      <c r="I44" s="18">
        <f>IFERROR(VLOOKUP(A44,Sheet3!$A$1:$J$47,10,FALSE),0)</f>
        <v>139759</v>
      </c>
      <c r="J44" s="18">
        <f t="shared" si="16"/>
        <v>139759</v>
      </c>
      <c r="K44" s="21">
        <f>VLOOKUP(B44,Sheet2!$A$4:$D$55,4,FALSE)</f>
        <v>1.114792672</v>
      </c>
      <c r="L44" s="18">
        <f t="shared" si="17"/>
        <v>0</v>
      </c>
      <c r="M44" s="2">
        <f t="shared" si="18"/>
        <v>0</v>
      </c>
      <c r="N44" s="18">
        <f t="shared" si="19"/>
        <v>12052351.49</v>
      </c>
      <c r="O44" s="2">
        <f t="shared" si="20"/>
        <v>0.0335</v>
      </c>
      <c r="P44" s="2"/>
      <c r="Q44" s="18"/>
      <c r="R44" s="18"/>
    </row>
    <row r="45" ht="15.75" customHeight="1">
      <c r="A45" s="1">
        <v>51.0</v>
      </c>
      <c r="B45" s="1">
        <f t="shared" si="4"/>
        <v>51</v>
      </c>
      <c r="C45" s="1" t="s">
        <v>57</v>
      </c>
      <c r="D45" s="2">
        <f t="shared" si="5"/>
        <v>0.0335</v>
      </c>
      <c r="E45" s="18">
        <f>VLOOKUP(B45,Sheet2!$A$4:$D$55,2,FALSE)</f>
        <v>309657370.5</v>
      </c>
      <c r="F45" s="18">
        <f>VLOOKUP(B45,Sheet2!$A$4:$D$55,3,FALSE)</f>
        <v>-25033471.79</v>
      </c>
      <c r="G45" s="18">
        <f t="shared" si="14"/>
        <v>284623898.7</v>
      </c>
      <c r="H45" s="18">
        <f t="shared" si="15"/>
        <v>9534900.607</v>
      </c>
      <c r="I45" s="18">
        <f>IFERROR(VLOOKUP(A45,Sheet3!$A$1:$J$47,10,FALSE),0)</f>
        <v>203474</v>
      </c>
      <c r="J45" s="18">
        <f t="shared" si="16"/>
        <v>203474</v>
      </c>
      <c r="K45" s="21">
        <f>VLOOKUP(B45,Sheet2!$A$4:$D$55,4,FALSE)</f>
        <v>1.117542759</v>
      </c>
      <c r="L45" s="18">
        <f t="shared" si="17"/>
        <v>0</v>
      </c>
      <c r="M45" s="2">
        <f t="shared" si="18"/>
        <v>0</v>
      </c>
      <c r="N45" s="18">
        <f t="shared" si="19"/>
        <v>9534900.607</v>
      </c>
      <c r="O45" s="2">
        <f t="shared" si="20"/>
        <v>0.0335</v>
      </c>
      <c r="P45" s="2"/>
      <c r="Q45" s="18"/>
      <c r="R45" s="18"/>
    </row>
    <row r="46" ht="15.75" customHeight="1">
      <c r="A46" s="1">
        <v>55.0</v>
      </c>
      <c r="B46" s="1">
        <f t="shared" si="4"/>
        <v>55</v>
      </c>
      <c r="C46" s="1" t="s">
        <v>58</v>
      </c>
      <c r="D46" s="2">
        <f t="shared" si="5"/>
        <v>0.0335</v>
      </c>
      <c r="E46" s="18">
        <f>VLOOKUP(B46,Sheet2!$A$4:$D$55,2,FALSE)</f>
        <v>42207368.69</v>
      </c>
      <c r="F46" s="18">
        <f>VLOOKUP(B46,Sheet2!$A$4:$D$55,3,FALSE)</f>
        <v>-2083744.79</v>
      </c>
      <c r="G46" s="18">
        <f t="shared" si="14"/>
        <v>40123623.9</v>
      </c>
      <c r="H46" s="18">
        <f t="shared" si="15"/>
        <v>1344141.401</v>
      </c>
      <c r="I46" s="18">
        <f>IFERROR(VLOOKUP(A46,Sheet3!$A$1:$J$47,10,FALSE),0)</f>
        <v>0</v>
      </c>
      <c r="J46" s="18">
        <f t="shared" si="16"/>
        <v>0</v>
      </c>
      <c r="K46" s="21">
        <f>VLOOKUP(B46,Sheet2!$A$4:$D$55,4,FALSE)</f>
        <v>1.231768497</v>
      </c>
      <c r="L46" s="18">
        <f t="shared" si="17"/>
        <v>0</v>
      </c>
      <c r="M46" s="2">
        <f t="shared" si="18"/>
        <v>0</v>
      </c>
      <c r="N46" s="18">
        <f t="shared" si="19"/>
        <v>1344141.401</v>
      </c>
      <c r="O46" s="2">
        <f t="shared" si="20"/>
        <v>0.0335</v>
      </c>
      <c r="P46" s="2"/>
      <c r="Q46" s="18"/>
      <c r="R46" s="18"/>
    </row>
    <row r="47" ht="15.75" customHeight="1">
      <c r="A47" s="1">
        <v>2004.0</v>
      </c>
      <c r="B47" s="1">
        <v>56.0</v>
      </c>
      <c r="C47" s="1" t="s">
        <v>59</v>
      </c>
      <c r="D47" s="2">
        <f t="shared" si="5"/>
        <v>0.0335</v>
      </c>
      <c r="E47" s="18">
        <f>VLOOKUP(A47,Sheet2!$A$4:$D$55,2,FALSE)</f>
        <v>309955921.6</v>
      </c>
      <c r="F47" s="18">
        <f>VLOOKUP(A47,Sheet2!$A$4:$D$55,3,FALSE)</f>
        <v>-7536320.163</v>
      </c>
      <c r="G47" s="18">
        <f t="shared" si="14"/>
        <v>302419601.4</v>
      </c>
      <c r="H47" s="18">
        <f t="shared" si="15"/>
        <v>10131056.65</v>
      </c>
      <c r="I47" s="18">
        <f>IFERROR(VLOOKUP(A47,Sheet3!$A$1:$J$47,10,FALSE),0)</f>
        <v>120060</v>
      </c>
      <c r="J47" s="18">
        <f t="shared" si="16"/>
        <v>120060</v>
      </c>
      <c r="K47" s="21">
        <f>VLOOKUP(A47,Sheet2!$A$4:$D$55,4,FALSE)</f>
        <v>1.129326217</v>
      </c>
      <c r="L47" s="18">
        <f t="shared" si="17"/>
        <v>0</v>
      </c>
      <c r="M47" s="2">
        <f t="shared" si="18"/>
        <v>0</v>
      </c>
      <c r="N47" s="18">
        <f t="shared" si="19"/>
        <v>10131056.65</v>
      </c>
      <c r="O47" s="2">
        <f t="shared" si="20"/>
        <v>0.0335</v>
      </c>
      <c r="P47" s="2"/>
      <c r="Q47" s="18"/>
      <c r="R47" s="18"/>
    </row>
    <row r="48" ht="15.75" customHeight="1">
      <c r="A48" s="1">
        <v>5050.0</v>
      </c>
      <c r="B48" s="1">
        <v>57.0</v>
      </c>
      <c r="C48" s="1" t="s">
        <v>60</v>
      </c>
      <c r="D48" s="2">
        <f t="shared" si="5"/>
        <v>0.0335</v>
      </c>
      <c r="E48" s="18">
        <f>VLOOKUP(A48,Sheet2!$A$4:$D$55,2,FALSE)</f>
        <v>519561680.1</v>
      </c>
      <c r="F48" s="18">
        <f>VLOOKUP(A48,Sheet2!$A$4:$D$55,3,FALSE)</f>
        <v>-16338430.87</v>
      </c>
      <c r="G48" s="18">
        <f t="shared" si="14"/>
        <v>503223249.3</v>
      </c>
      <c r="H48" s="18">
        <f t="shared" si="15"/>
        <v>16857978.85</v>
      </c>
      <c r="I48" s="18">
        <f>IFERROR(VLOOKUP(A48,Sheet3!$A$1:$J$47,10,FALSE),0)</f>
        <v>975025</v>
      </c>
      <c r="J48" s="18">
        <f t="shared" si="16"/>
        <v>975025</v>
      </c>
      <c r="K48" s="21">
        <f>VLOOKUP(A48,Sheet2!$A$4:$D$55,4,FALSE)</f>
        <v>1.111510588</v>
      </c>
      <c r="L48" s="18">
        <f t="shared" si="17"/>
        <v>0</v>
      </c>
      <c r="M48" s="2">
        <f t="shared" si="18"/>
        <v>0</v>
      </c>
      <c r="N48" s="18">
        <f t="shared" si="19"/>
        <v>16857978.85</v>
      </c>
      <c r="O48" s="2">
        <f t="shared" si="20"/>
        <v>0.0335</v>
      </c>
      <c r="P48" s="2"/>
      <c r="Q48" s="18"/>
      <c r="R48" s="18"/>
    </row>
    <row r="49" ht="15.75" customHeight="1">
      <c r="A49" s="1">
        <v>2001.0</v>
      </c>
      <c r="B49" s="1">
        <v>58.0</v>
      </c>
      <c r="C49" s="1" t="s">
        <v>61</v>
      </c>
      <c r="D49" s="2">
        <f t="shared" si="5"/>
        <v>0.0335</v>
      </c>
      <c r="E49" s="18">
        <f>VLOOKUP(A49,Sheet2!$A$4:$D$55,2,FALSE)</f>
        <v>143763775.1</v>
      </c>
      <c r="F49" s="18">
        <f>VLOOKUP(A49,Sheet2!$A$4:$D$55,3,FALSE)</f>
        <v>-8316432.681</v>
      </c>
      <c r="G49" s="18">
        <f t="shared" si="14"/>
        <v>135447342.4</v>
      </c>
      <c r="H49" s="18">
        <f t="shared" si="15"/>
        <v>4537485.971</v>
      </c>
      <c r="I49" s="18" t="str">
        <f>IFERROR(VLOOKUP(A49,Sheet3!$A$1:$J$47,10,FALSE),0)</f>
        <v/>
      </c>
      <c r="J49" s="18">
        <f t="shared" si="16"/>
        <v>0</v>
      </c>
      <c r="K49" s="21">
        <f>VLOOKUP(A49,Sheet2!$A$4:$D$55,4,FALSE)</f>
        <v>1.112022307</v>
      </c>
      <c r="L49" s="18">
        <f t="shared" si="17"/>
        <v>0</v>
      </c>
      <c r="M49" s="2">
        <f t="shared" si="18"/>
        <v>0</v>
      </c>
      <c r="N49" s="18">
        <f t="shared" si="19"/>
        <v>4537485.971</v>
      </c>
      <c r="O49" s="2">
        <f t="shared" si="20"/>
        <v>0.0335</v>
      </c>
      <c r="P49" s="2"/>
      <c r="Q49" s="18"/>
      <c r="R49" s="18"/>
    </row>
    <row r="50" ht="15.75" customHeight="1">
      <c r="A50" s="1">
        <v>60.0</v>
      </c>
      <c r="B50" s="1">
        <f t="shared" ref="B50:B59" si="21">A50</f>
        <v>60</v>
      </c>
      <c r="C50" s="1" t="s">
        <v>62</v>
      </c>
      <c r="D50" s="2">
        <f t="shared" si="5"/>
        <v>0.0335</v>
      </c>
      <c r="E50" s="18">
        <f>VLOOKUP(B50,Sheet2!$A$4:$D$55,2,FALSE)</f>
        <v>65397476.11</v>
      </c>
      <c r="F50" s="18">
        <f>VLOOKUP(B50,Sheet2!$A$4:$D$55,3,FALSE)</f>
        <v>-1193961.462</v>
      </c>
      <c r="G50" s="18">
        <f t="shared" si="14"/>
        <v>64203514.64</v>
      </c>
      <c r="H50" s="18">
        <f t="shared" si="15"/>
        <v>2150817.741</v>
      </c>
      <c r="I50" s="18" t="str">
        <f>IFERROR(VLOOKUP(A50,Sheet3!$A$1:$J$47,10,FALSE),0)</f>
        <v/>
      </c>
      <c r="J50" s="18">
        <f t="shared" si="16"/>
        <v>0</v>
      </c>
      <c r="K50" s="21">
        <f>VLOOKUP(B50,Sheet2!$A$4:$D$55,4,FALSE)</f>
        <v>1.118089669</v>
      </c>
      <c r="L50" s="18">
        <f t="shared" si="17"/>
        <v>0</v>
      </c>
      <c r="M50" s="2">
        <f t="shared" si="18"/>
        <v>0</v>
      </c>
      <c r="N50" s="18">
        <f t="shared" si="19"/>
        <v>2150817.741</v>
      </c>
      <c r="O50" s="2">
        <f t="shared" si="20"/>
        <v>0.0335</v>
      </c>
      <c r="P50" s="2"/>
      <c r="Q50" s="18"/>
      <c r="R50" s="18"/>
    </row>
    <row r="51" ht="15.75" customHeight="1">
      <c r="A51" s="1">
        <v>61.0</v>
      </c>
      <c r="B51" s="1">
        <f t="shared" si="21"/>
        <v>61</v>
      </c>
      <c r="C51" s="1" t="s">
        <v>63</v>
      </c>
      <c r="D51" s="2">
        <f t="shared" si="5"/>
        <v>0.0335</v>
      </c>
      <c r="E51" s="18">
        <f>VLOOKUP(B51,Sheet2!$A$4:$D$55,2,FALSE)</f>
        <v>125229830.2</v>
      </c>
      <c r="F51" s="18">
        <f>VLOOKUP(B51,Sheet2!$A$4:$D$55,3,FALSE)</f>
        <v>-2540208.979</v>
      </c>
      <c r="G51" s="18">
        <f t="shared" si="14"/>
        <v>122689621.2</v>
      </c>
      <c r="H51" s="18">
        <f t="shared" si="15"/>
        <v>4110102.309</v>
      </c>
      <c r="I51" s="18" t="str">
        <f>IFERROR(VLOOKUP(A51,Sheet3!$A$1:$J$47,10,FALSE),0)</f>
        <v/>
      </c>
      <c r="J51" s="18">
        <f t="shared" si="16"/>
        <v>0</v>
      </c>
      <c r="K51" s="21">
        <f>VLOOKUP(B51,Sheet2!$A$4:$D$55,4,FALSE)</f>
        <v>1.114660554</v>
      </c>
      <c r="L51" s="18">
        <f t="shared" si="17"/>
        <v>0</v>
      </c>
      <c r="M51" s="2">
        <f t="shared" si="18"/>
        <v>0</v>
      </c>
      <c r="N51" s="18">
        <f t="shared" si="19"/>
        <v>4110102.309</v>
      </c>
      <c r="O51" s="2">
        <f t="shared" si="20"/>
        <v>0.0335</v>
      </c>
      <c r="P51" s="2"/>
      <c r="Q51" s="18"/>
      <c r="R51" s="18"/>
    </row>
    <row r="52" ht="15.75" customHeight="1">
      <c r="A52" s="1">
        <v>62.0</v>
      </c>
      <c r="B52" s="1">
        <f t="shared" si="21"/>
        <v>62</v>
      </c>
      <c r="C52" s="1" t="s">
        <v>64</v>
      </c>
      <c r="D52" s="2">
        <f t="shared" si="5"/>
        <v>0.0335</v>
      </c>
      <c r="E52" s="18">
        <f>VLOOKUP(B52,Sheet2!$A$4:$D$55,2,FALSE)</f>
        <v>319596936.4</v>
      </c>
      <c r="F52" s="18">
        <f>VLOOKUP(B52,Sheet2!$A$4:$D$55,3,FALSE)</f>
        <v>-10425193.72</v>
      </c>
      <c r="G52" s="18">
        <f t="shared" si="14"/>
        <v>309171742.6</v>
      </c>
      <c r="H52" s="18">
        <f t="shared" si="15"/>
        <v>10357253.38</v>
      </c>
      <c r="I52" s="18">
        <f>IFERROR(VLOOKUP(A52,Sheet3!$A$1:$J$47,10,FALSE),0)</f>
        <v>80603</v>
      </c>
      <c r="J52" s="18">
        <f t="shared" si="16"/>
        <v>80603</v>
      </c>
      <c r="K52" s="21">
        <f>VLOOKUP(B52,Sheet2!$A$4:$D$55,4,FALSE)</f>
        <v>1.117144</v>
      </c>
      <c r="L52" s="18">
        <f t="shared" si="17"/>
        <v>0</v>
      </c>
      <c r="M52" s="2">
        <f t="shared" si="18"/>
        <v>0</v>
      </c>
      <c r="N52" s="18">
        <f t="shared" si="19"/>
        <v>10357253.38</v>
      </c>
      <c r="O52" s="2">
        <f t="shared" si="20"/>
        <v>0.0335</v>
      </c>
      <c r="P52" s="2"/>
      <c r="Q52" s="18"/>
      <c r="R52" s="18"/>
    </row>
    <row r="53" ht="15.75" customHeight="1">
      <c r="A53" s="1">
        <v>63.0</v>
      </c>
      <c r="B53" s="1">
        <f t="shared" si="21"/>
        <v>63</v>
      </c>
      <c r="C53" s="1" t="s">
        <v>65</v>
      </c>
      <c r="D53" s="2">
        <f t="shared" si="5"/>
        <v>0.0335</v>
      </c>
      <c r="E53" s="18">
        <f>VLOOKUP(B53,Sheet2!$A$4:$D$55,2,FALSE)</f>
        <v>461431157.3</v>
      </c>
      <c r="F53" s="18">
        <f>VLOOKUP(B53,Sheet2!$A$4:$D$55,3,FALSE)</f>
        <v>-12473354.17</v>
      </c>
      <c r="G53" s="18">
        <f t="shared" si="14"/>
        <v>448957803.1</v>
      </c>
      <c r="H53" s="18">
        <f t="shared" si="15"/>
        <v>15040086.41</v>
      </c>
      <c r="I53" s="18">
        <f>IFERROR(VLOOKUP(A53,Sheet3!$A$1:$J$47,10,FALSE),0)</f>
        <v>59485</v>
      </c>
      <c r="J53" s="18">
        <f t="shared" si="16"/>
        <v>59485</v>
      </c>
      <c r="K53" s="21">
        <f>VLOOKUP(B53,Sheet2!$A$4:$D$55,4,FALSE)</f>
        <v>1.114019978</v>
      </c>
      <c r="L53" s="18">
        <f t="shared" si="17"/>
        <v>0</v>
      </c>
      <c r="M53" s="2">
        <f t="shared" si="18"/>
        <v>0</v>
      </c>
      <c r="N53" s="18">
        <f t="shared" si="19"/>
        <v>15040086.41</v>
      </c>
      <c r="O53" s="2">
        <f t="shared" si="20"/>
        <v>0.0335</v>
      </c>
      <c r="P53" s="2"/>
      <c r="Q53" s="18"/>
      <c r="R53" s="18"/>
    </row>
    <row r="54" ht="15.75" customHeight="1">
      <c r="A54" s="1">
        <v>87.0</v>
      </c>
      <c r="B54" s="1">
        <f t="shared" si="21"/>
        <v>87</v>
      </c>
      <c r="C54" s="1" t="s">
        <v>66</v>
      </c>
      <c r="D54" s="2">
        <f t="shared" si="5"/>
        <v>0.0335</v>
      </c>
      <c r="E54" s="18">
        <f>VLOOKUP(B54,Sheet2!$A$4:$D$55,2,FALSE)</f>
        <v>17606231.09</v>
      </c>
      <c r="F54" s="18">
        <f>VLOOKUP(B54,Sheet2!$A$4:$D$55,3,FALSE)</f>
        <v>109629.3577</v>
      </c>
      <c r="G54" s="18">
        <f t="shared" si="14"/>
        <v>17715860.45</v>
      </c>
      <c r="H54" s="18">
        <f t="shared" si="15"/>
        <v>593481.3249</v>
      </c>
      <c r="I54" s="18">
        <f>IFERROR(VLOOKUP(A54,Sheet3!$A$1:$J$47,10,FALSE),0)</f>
        <v>0</v>
      </c>
      <c r="J54" s="18">
        <f t="shared" si="16"/>
        <v>0</v>
      </c>
      <c r="K54" s="21">
        <f>VLOOKUP(B54,Sheet2!$A$4:$D$55,4,FALSE)</f>
        <v>1.385676167</v>
      </c>
      <c r="L54" s="18">
        <f t="shared" si="17"/>
        <v>0</v>
      </c>
      <c r="M54" s="2">
        <f t="shared" si="18"/>
        <v>0</v>
      </c>
      <c r="N54" s="18">
        <f t="shared" si="19"/>
        <v>593481.3249</v>
      </c>
      <c r="O54" s="2">
        <f t="shared" si="20"/>
        <v>0.0335</v>
      </c>
      <c r="P54" s="2"/>
      <c r="Q54" s="18"/>
      <c r="R54" s="18"/>
    </row>
    <row r="55" ht="15.75" customHeight="1">
      <c r="A55" s="1">
        <v>88.0</v>
      </c>
      <c r="B55" s="1">
        <f t="shared" si="21"/>
        <v>88</v>
      </c>
      <c r="C55" s="1" t="s">
        <v>67</v>
      </c>
      <c r="D55" s="2">
        <f t="shared" si="5"/>
        <v>0.0335</v>
      </c>
      <c r="E55" s="18">
        <f>VLOOKUP(B55,Sheet2!$A$4:$D$55,2,FALSE)</f>
        <v>8651763.698</v>
      </c>
      <c r="F55" s="18">
        <f>VLOOKUP(B55,Sheet2!$A$4:$D$55,3,FALSE)</f>
        <v>413196.8469</v>
      </c>
      <c r="G55" s="18">
        <f t="shared" si="14"/>
        <v>9064960.545</v>
      </c>
      <c r="H55" s="18">
        <f t="shared" si="15"/>
        <v>303676.1783</v>
      </c>
      <c r="I55" s="18">
        <f>IFERROR(VLOOKUP(A55,Sheet3!$A$1:$J$47,10,FALSE),0)</f>
        <v>0</v>
      </c>
      <c r="J55" s="18">
        <f t="shared" si="16"/>
        <v>0</v>
      </c>
      <c r="K55" s="21">
        <f>VLOOKUP(B55,Sheet2!$A$4:$D$55,4,FALSE)</f>
        <v>1.224779758</v>
      </c>
      <c r="L55" s="18">
        <f t="shared" si="17"/>
        <v>0</v>
      </c>
      <c r="M55" s="2">
        <f t="shared" si="18"/>
        <v>0</v>
      </c>
      <c r="N55" s="18">
        <f t="shared" si="19"/>
        <v>303676.1783</v>
      </c>
      <c r="O55" s="2">
        <f t="shared" si="20"/>
        <v>0.0335</v>
      </c>
      <c r="P55" s="2"/>
      <c r="Q55" s="18"/>
      <c r="R55" s="18"/>
    </row>
    <row r="56" ht="15.75" customHeight="1">
      <c r="A56" s="1">
        <v>333.0</v>
      </c>
      <c r="B56" s="1">
        <f t="shared" si="21"/>
        <v>333</v>
      </c>
      <c r="C56" s="1" t="s">
        <v>68</v>
      </c>
      <c r="D56" s="2">
        <f t="shared" si="5"/>
        <v>0.0335</v>
      </c>
      <c r="E56" s="18">
        <f>VLOOKUP(B56,Sheet2!$A$4:$D$55,2,FALSE)</f>
        <v>22777068.9</v>
      </c>
      <c r="F56" s="18">
        <f>VLOOKUP(B56,Sheet2!$A$4:$D$55,3,FALSE)</f>
        <v>-338061.3742</v>
      </c>
      <c r="G56" s="18">
        <f t="shared" si="14"/>
        <v>22439007.53</v>
      </c>
      <c r="H56" s="18">
        <f t="shared" si="15"/>
        <v>751706.7521</v>
      </c>
      <c r="I56" s="18">
        <f>IFERROR(VLOOKUP(A56,Sheet3!$A$1:$J$47,10,FALSE),0)</f>
        <v>0</v>
      </c>
      <c r="J56" s="18">
        <f t="shared" si="16"/>
        <v>0</v>
      </c>
      <c r="K56" s="21">
        <f>VLOOKUP(B56,Sheet2!$A$4:$D$55,4,FALSE)</f>
        <v>1.25655269</v>
      </c>
      <c r="L56" s="18">
        <f t="shared" si="17"/>
        <v>0</v>
      </c>
      <c r="M56" s="2">
        <f t="shared" si="18"/>
        <v>0</v>
      </c>
      <c r="N56" s="18">
        <f t="shared" si="19"/>
        <v>751706.7521</v>
      </c>
      <c r="O56" s="2">
        <f t="shared" si="20"/>
        <v>0.0335</v>
      </c>
      <c r="P56" s="2"/>
      <c r="Q56" s="18"/>
      <c r="R56" s="18"/>
    </row>
    <row r="57" ht="15.75" customHeight="1">
      <c r="A57" s="1">
        <v>5033.0</v>
      </c>
      <c r="B57" s="1">
        <f t="shared" si="21"/>
        <v>5033</v>
      </c>
      <c r="C57" s="1" t="s">
        <v>69</v>
      </c>
      <c r="D57" s="2">
        <f t="shared" si="5"/>
        <v>0.0335</v>
      </c>
      <c r="E57" s="18">
        <f>VLOOKUP(B57,Sheet2!$A$4:$D$55,2,FALSE)</f>
        <v>74050922.78</v>
      </c>
      <c r="F57" s="18">
        <f>VLOOKUP(B57,Sheet2!$A$4:$D$55,3,FALSE)</f>
        <v>-5356242.109</v>
      </c>
      <c r="G57" s="18">
        <f t="shared" si="14"/>
        <v>68694680.67</v>
      </c>
      <c r="H57" s="18">
        <f t="shared" si="15"/>
        <v>2301271.802</v>
      </c>
      <c r="I57" s="18">
        <f>IFERROR(VLOOKUP(A57,Sheet3!$A$1:$J$47,10,FALSE),0)</f>
        <v>0</v>
      </c>
      <c r="J57" s="18">
        <f t="shared" si="16"/>
        <v>0</v>
      </c>
      <c r="K57" s="21">
        <f>VLOOKUP(B57,Sheet2!$A$4:$D$55,4,FALSE)</f>
        <v>1.136928894</v>
      </c>
      <c r="L57" s="18">
        <f t="shared" si="17"/>
        <v>0</v>
      </c>
      <c r="M57" s="2">
        <f t="shared" si="18"/>
        <v>0</v>
      </c>
      <c r="N57" s="18">
        <f t="shared" si="19"/>
        <v>2301271.802</v>
      </c>
      <c r="O57" s="2">
        <f t="shared" si="20"/>
        <v>0.0335</v>
      </c>
      <c r="P57" s="2"/>
      <c r="Q57" s="18"/>
      <c r="R57" s="18"/>
    </row>
    <row r="58" ht="15.75" customHeight="1">
      <c r="A58" s="1">
        <v>8992.0</v>
      </c>
      <c r="B58" s="1">
        <f t="shared" si="21"/>
        <v>8992</v>
      </c>
      <c r="C58" s="1" t="s">
        <v>70</v>
      </c>
      <c r="D58" s="2">
        <f t="shared" si="5"/>
        <v>0.0335</v>
      </c>
      <c r="E58" s="18">
        <f>VLOOKUP(B58,Sheet2!$A$4:$D$55,2,FALSE)</f>
        <v>261789165.1</v>
      </c>
      <c r="F58" s="18">
        <f>VLOOKUP(B58,Sheet2!$A$4:$D$55,3,FALSE)</f>
        <v>-5706399.43</v>
      </c>
      <c r="G58" s="18">
        <f t="shared" si="14"/>
        <v>256082765.7</v>
      </c>
      <c r="H58" s="18">
        <f t="shared" si="15"/>
        <v>8578772.651</v>
      </c>
      <c r="I58" s="18">
        <f>IFERROR(VLOOKUP(A58,Sheet3!$A$1:$J$47,10,FALSE),0)</f>
        <v>0</v>
      </c>
      <c r="J58" s="18">
        <f t="shared" si="16"/>
        <v>0</v>
      </c>
      <c r="K58" s="21">
        <f>VLOOKUP(B58,Sheet2!$A$4:$D$55,4,FALSE)</f>
        <v>1.115492712</v>
      </c>
      <c r="L58" s="18">
        <f t="shared" si="17"/>
        <v>0</v>
      </c>
      <c r="M58" s="2">
        <f t="shared" si="18"/>
        <v>0</v>
      </c>
      <c r="N58" s="18">
        <f t="shared" si="19"/>
        <v>8578772.651</v>
      </c>
      <c r="O58" s="2">
        <f t="shared" si="20"/>
        <v>0.0335</v>
      </c>
      <c r="P58" s="2"/>
      <c r="Q58" s="18"/>
      <c r="R58" s="18"/>
    </row>
    <row r="59" ht="15.75" customHeight="1">
      <c r="A59" s="1">
        <v>65.0</v>
      </c>
      <c r="B59" s="1">
        <f t="shared" si="21"/>
        <v>65</v>
      </c>
      <c r="C59" s="1" t="s">
        <v>71</v>
      </c>
      <c r="D59" s="2">
        <f t="shared" si="5"/>
        <v>0.0335</v>
      </c>
      <c r="E59" s="18">
        <f>VLOOKUP(B59,Sheet2!$A$4:$D$55,2,FALSE)</f>
        <v>141958936.7</v>
      </c>
      <c r="F59" s="18">
        <f>VLOOKUP(B59,Sheet2!$A$4:$D$55,3,FALSE)</f>
        <v>-5748864.487</v>
      </c>
      <c r="G59" s="18">
        <f t="shared" si="14"/>
        <v>136210072.2</v>
      </c>
      <c r="H59" s="18">
        <f t="shared" si="15"/>
        <v>4563037.419</v>
      </c>
      <c r="I59" s="18">
        <f>IFERROR(VLOOKUP(A59,Sheet3!$A$1:$J$47,10,FALSE),0)</f>
        <v>118374</v>
      </c>
      <c r="J59" s="18">
        <f t="shared" si="16"/>
        <v>118374</v>
      </c>
      <c r="K59" s="21">
        <f>VLOOKUP(B59,Sheet2!$A$4:$D$55,4,FALSE)</f>
        <v>1.108314393</v>
      </c>
      <c r="L59" s="18">
        <f t="shared" si="17"/>
        <v>0</v>
      </c>
      <c r="M59" s="2">
        <f t="shared" si="18"/>
        <v>0</v>
      </c>
      <c r="N59" s="18">
        <f t="shared" si="19"/>
        <v>4563037.419</v>
      </c>
      <c r="O59" s="2">
        <f t="shared" si="20"/>
        <v>0.0335</v>
      </c>
      <c r="P59" s="2"/>
      <c r="Q59" s="18"/>
      <c r="R59" s="18"/>
    </row>
    <row r="60" ht="15.75" customHeight="1"/>
    <row r="61" ht="15.75" customHeight="1"/>
    <row r="62" ht="15.75" customHeight="1">
      <c r="A62" s="1" t="s">
        <v>72</v>
      </c>
    </row>
    <row r="63" ht="15.75" customHeight="1">
      <c r="A63" s="1" t="s">
        <v>73</v>
      </c>
    </row>
    <row r="64" ht="15.75" customHeight="1">
      <c r="A64" s="1" t="s">
        <v>74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0"/>
    <col customWidth="1" min="2" max="3" width="8.63"/>
    <col customWidth="1" min="4" max="4" width="9.0"/>
    <col customWidth="1" min="5" max="6" width="11.63"/>
    <col customWidth="1" min="7" max="7" width="12.63"/>
    <col customWidth="1" min="8" max="8" width="6.63"/>
    <col customWidth="1" min="9" max="9" width="8.63"/>
    <col customWidth="1" min="10" max="10" width="11.63"/>
    <col customWidth="1" min="11" max="26" width="8.63"/>
  </cols>
  <sheetData>
    <row r="1">
      <c r="A1" s="23">
        <v>1.0</v>
      </c>
      <c r="B1" s="24" t="s">
        <v>75</v>
      </c>
      <c r="C1" s="25" t="s">
        <v>76</v>
      </c>
      <c r="D1" s="24" t="s">
        <v>77</v>
      </c>
      <c r="E1" s="26">
        <v>1.6254341E7</v>
      </c>
      <c r="F1" s="26">
        <v>1.3348338E7</v>
      </c>
      <c r="G1" s="26">
        <v>2906004.0</v>
      </c>
      <c r="H1" s="24" t="s">
        <v>78</v>
      </c>
      <c r="I1" s="24"/>
      <c r="J1" s="26">
        <v>1.6254341E7</v>
      </c>
    </row>
    <row r="2">
      <c r="A2" s="23">
        <v>2.0</v>
      </c>
      <c r="B2" s="27" t="s">
        <v>79</v>
      </c>
      <c r="C2" s="25" t="s">
        <v>80</v>
      </c>
      <c r="D2" s="24" t="s">
        <v>81</v>
      </c>
      <c r="E2" s="26">
        <v>6.9701248E7</v>
      </c>
      <c r="F2" s="26">
        <v>6.4287579E7</v>
      </c>
      <c r="G2" s="26">
        <v>5413668.0</v>
      </c>
      <c r="H2" s="24" t="s">
        <v>78</v>
      </c>
      <c r="I2" s="24"/>
      <c r="J2" s="26">
        <v>6.9701248E7</v>
      </c>
    </row>
    <row r="3">
      <c r="A3" s="23">
        <v>3.0</v>
      </c>
      <c r="B3" s="27" t="s">
        <v>82</v>
      </c>
      <c r="C3" s="25" t="s">
        <v>80</v>
      </c>
      <c r="D3" s="24" t="s">
        <v>81</v>
      </c>
      <c r="E3" s="26">
        <v>76453.0</v>
      </c>
      <c r="F3" s="26">
        <v>84654.0</v>
      </c>
      <c r="G3" s="26">
        <v>-8201.0</v>
      </c>
      <c r="H3" s="24" t="s">
        <v>78</v>
      </c>
      <c r="I3" s="24"/>
      <c r="J3" s="26">
        <v>76453.0</v>
      </c>
    </row>
    <row r="4">
      <c r="A4" s="23">
        <v>4.0</v>
      </c>
      <c r="B4" s="24" t="s">
        <v>83</v>
      </c>
      <c r="C4" s="25" t="s">
        <v>84</v>
      </c>
      <c r="D4" s="24" t="s">
        <v>85</v>
      </c>
      <c r="E4" s="26">
        <v>740904.0</v>
      </c>
      <c r="F4" s="26">
        <v>843082.0</v>
      </c>
      <c r="G4" s="26">
        <v>-102178.0</v>
      </c>
      <c r="H4" s="24" t="s">
        <v>78</v>
      </c>
      <c r="I4" s="24"/>
      <c r="J4" s="26">
        <v>740904.0</v>
      </c>
    </row>
    <row r="5">
      <c r="A5" s="23">
        <v>5.0</v>
      </c>
      <c r="B5" s="24" t="s">
        <v>86</v>
      </c>
      <c r="C5" s="24"/>
      <c r="D5" s="24" t="s">
        <v>87</v>
      </c>
      <c r="E5" s="24"/>
      <c r="F5" s="24"/>
      <c r="G5" s="26">
        <v>0.0</v>
      </c>
      <c r="H5" s="24"/>
      <c r="I5" s="24"/>
      <c r="J5" s="24"/>
    </row>
    <row r="6">
      <c r="A6" s="23">
        <v>6.0</v>
      </c>
      <c r="B6" s="27" t="s">
        <v>88</v>
      </c>
      <c r="C6" s="25" t="s">
        <v>80</v>
      </c>
      <c r="D6" s="24" t="s">
        <v>85</v>
      </c>
      <c r="E6" s="26">
        <v>88944.0</v>
      </c>
      <c r="F6" s="26">
        <v>89429.0</v>
      </c>
      <c r="G6" s="26">
        <v>-485.0</v>
      </c>
      <c r="H6" s="24" t="s">
        <v>89</v>
      </c>
      <c r="I6" s="24"/>
      <c r="J6" s="26">
        <v>88944.0</v>
      </c>
    </row>
    <row r="7">
      <c r="A7" s="23">
        <v>8.0</v>
      </c>
      <c r="B7" s="24" t="s">
        <v>26</v>
      </c>
      <c r="C7" s="25" t="s">
        <v>90</v>
      </c>
      <c r="D7" s="24" t="s">
        <v>77</v>
      </c>
      <c r="E7" s="26">
        <v>9453568.0</v>
      </c>
      <c r="F7" s="26">
        <v>9786191.0</v>
      </c>
      <c r="G7" s="26">
        <v>-332623.0</v>
      </c>
      <c r="H7" s="24" t="s">
        <v>78</v>
      </c>
      <c r="I7" s="24"/>
      <c r="J7" s="26">
        <v>9453568.0</v>
      </c>
    </row>
    <row r="8">
      <c r="A8" s="23">
        <v>9.0</v>
      </c>
      <c r="B8" s="28" t="s">
        <v>91</v>
      </c>
      <c r="C8" s="24" t="s">
        <v>92</v>
      </c>
      <c r="D8" s="24" t="s">
        <v>81</v>
      </c>
      <c r="E8" s="26">
        <v>9.1606194E7</v>
      </c>
      <c r="F8" s="26">
        <v>7.812172E7</v>
      </c>
      <c r="G8" s="26">
        <v>1.3484474E7</v>
      </c>
      <c r="H8" s="24" t="s">
        <v>78</v>
      </c>
      <c r="I8" s="24"/>
      <c r="J8" s="26">
        <v>9.1606194E7</v>
      </c>
    </row>
    <row r="9">
      <c r="A9" s="23">
        <v>10.0</v>
      </c>
      <c r="B9" s="27" t="s">
        <v>93</v>
      </c>
      <c r="C9" s="25" t="s">
        <v>80</v>
      </c>
      <c r="D9" s="24" t="s">
        <v>85</v>
      </c>
      <c r="E9" s="26">
        <v>18055.0</v>
      </c>
      <c r="F9" s="26">
        <v>54943.0</v>
      </c>
      <c r="G9" s="26">
        <v>-36888.0</v>
      </c>
      <c r="H9" s="24" t="s">
        <v>89</v>
      </c>
      <c r="I9" s="24"/>
      <c r="J9" s="26">
        <v>18055.0</v>
      </c>
    </row>
    <row r="10">
      <c r="A10" s="23">
        <v>11.0</v>
      </c>
      <c r="B10" s="24" t="s">
        <v>94</v>
      </c>
      <c r="C10" s="25" t="s">
        <v>95</v>
      </c>
      <c r="D10" s="24" t="s">
        <v>77</v>
      </c>
      <c r="E10" s="26">
        <v>1.0963202E7</v>
      </c>
      <c r="F10" s="26">
        <v>7444843.0</v>
      </c>
      <c r="G10" s="26">
        <v>3518359.0</v>
      </c>
      <c r="H10" s="24" t="s">
        <v>78</v>
      </c>
      <c r="I10" s="24"/>
      <c r="J10" s="26">
        <v>1.0963202E7</v>
      </c>
    </row>
    <row r="11">
      <c r="A11" s="23">
        <v>12.0</v>
      </c>
      <c r="B11" s="29" t="s">
        <v>96</v>
      </c>
      <c r="C11" s="25" t="s">
        <v>97</v>
      </c>
      <c r="D11" s="24" t="s">
        <v>77</v>
      </c>
      <c r="E11" s="26">
        <v>1.0117687E7</v>
      </c>
      <c r="F11" s="26">
        <v>1.0810488E7</v>
      </c>
      <c r="G11" s="26">
        <v>-692801.0</v>
      </c>
      <c r="H11" s="24" t="s">
        <v>78</v>
      </c>
      <c r="I11" s="24"/>
      <c r="J11" s="26">
        <v>1.0117687E7</v>
      </c>
    </row>
    <row r="12">
      <c r="A12" s="23">
        <v>13.0</v>
      </c>
      <c r="B12" s="29" t="s">
        <v>98</v>
      </c>
      <c r="C12" s="25" t="s">
        <v>97</v>
      </c>
      <c r="D12" s="24" t="s">
        <v>77</v>
      </c>
      <c r="E12" s="24"/>
      <c r="F12" s="24"/>
      <c r="G12" s="26">
        <v>0.0</v>
      </c>
      <c r="H12" s="24"/>
      <c r="I12" s="24"/>
      <c r="J12" s="24"/>
    </row>
    <row r="13">
      <c r="A13" s="23">
        <v>15.0</v>
      </c>
      <c r="B13" s="30" t="s">
        <v>99</v>
      </c>
      <c r="C13" s="25" t="s">
        <v>100</v>
      </c>
      <c r="D13" s="24" t="s">
        <v>101</v>
      </c>
      <c r="E13" s="26">
        <v>2.4002631E7</v>
      </c>
      <c r="F13" s="26">
        <v>2.0960273E7</v>
      </c>
      <c r="G13" s="26">
        <v>3042358.0</v>
      </c>
      <c r="H13" s="24" t="s">
        <v>78</v>
      </c>
      <c r="I13" s="24"/>
      <c r="J13" s="26">
        <v>2.4002631E7</v>
      </c>
    </row>
    <row r="14">
      <c r="A14" s="23">
        <v>16.0</v>
      </c>
      <c r="B14" s="24" t="s">
        <v>102</v>
      </c>
      <c r="C14" s="25" t="s">
        <v>103</v>
      </c>
      <c r="D14" s="24" t="s">
        <v>87</v>
      </c>
      <c r="E14" s="26">
        <v>287362.0</v>
      </c>
      <c r="F14" s="26">
        <v>584045.0</v>
      </c>
      <c r="G14" s="26">
        <v>-296682.0</v>
      </c>
      <c r="H14" s="24" t="s">
        <v>78</v>
      </c>
      <c r="I14" s="24"/>
      <c r="J14" s="26">
        <v>287362.0</v>
      </c>
    </row>
    <row r="15">
      <c r="A15" s="23">
        <v>17.0</v>
      </c>
      <c r="B15" s="24" t="s">
        <v>104</v>
      </c>
      <c r="C15" s="25" t="s">
        <v>105</v>
      </c>
      <c r="D15" s="24" t="s">
        <v>87</v>
      </c>
      <c r="E15" s="26">
        <v>3898540.0</v>
      </c>
      <c r="F15" s="26">
        <v>2294544.0</v>
      </c>
      <c r="G15" s="26">
        <v>1603996.0</v>
      </c>
      <c r="H15" s="24" t="s">
        <v>78</v>
      </c>
      <c r="I15" s="24"/>
      <c r="J15" s="26">
        <v>3898540.0</v>
      </c>
    </row>
    <row r="16">
      <c r="A16" s="23">
        <v>18.0</v>
      </c>
      <c r="B16" s="30" t="s">
        <v>106</v>
      </c>
      <c r="C16" s="25" t="s">
        <v>100</v>
      </c>
      <c r="D16" s="24" t="s">
        <v>101</v>
      </c>
      <c r="E16" s="26">
        <v>6009720.0</v>
      </c>
      <c r="F16" s="26">
        <v>4259963.0</v>
      </c>
      <c r="G16" s="26">
        <v>1749757.0</v>
      </c>
      <c r="H16" s="24" t="s">
        <v>89</v>
      </c>
      <c r="I16" s="24"/>
      <c r="J16" s="26">
        <v>6009720.0</v>
      </c>
    </row>
    <row r="17">
      <c r="A17" s="23">
        <v>19.0</v>
      </c>
      <c r="B17" s="24" t="s">
        <v>107</v>
      </c>
      <c r="C17" s="25" t="s">
        <v>108</v>
      </c>
      <c r="D17" s="24" t="s">
        <v>87</v>
      </c>
      <c r="E17" s="26">
        <v>5611731.0</v>
      </c>
      <c r="F17" s="26">
        <v>6815018.0</v>
      </c>
      <c r="G17" s="26">
        <v>-1203288.0</v>
      </c>
      <c r="H17" s="24" t="s">
        <v>78</v>
      </c>
      <c r="I17" s="24"/>
      <c r="J17" s="26">
        <v>5611731.0</v>
      </c>
    </row>
    <row r="18">
      <c r="A18" s="23">
        <v>22.0</v>
      </c>
      <c r="B18" s="28" t="s">
        <v>109</v>
      </c>
      <c r="C18" s="25" t="s">
        <v>92</v>
      </c>
      <c r="D18" s="24" t="s">
        <v>81</v>
      </c>
      <c r="E18" s="26">
        <v>252142.0</v>
      </c>
      <c r="F18" s="26">
        <v>149879.0</v>
      </c>
      <c r="G18" s="26">
        <v>102263.0</v>
      </c>
      <c r="H18" s="24" t="s">
        <v>89</v>
      </c>
      <c r="I18" s="24"/>
      <c r="J18" s="26">
        <v>252142.0</v>
      </c>
    </row>
    <row r="19">
      <c r="A19" s="23">
        <v>23.0</v>
      </c>
      <c r="B19" s="24" t="s">
        <v>38</v>
      </c>
      <c r="C19" s="25" t="s">
        <v>110</v>
      </c>
      <c r="D19" s="24" t="s">
        <v>101</v>
      </c>
      <c r="E19" s="26">
        <v>1.7137352E7</v>
      </c>
      <c r="F19" s="26">
        <v>1.9463313E7</v>
      </c>
      <c r="G19" s="26">
        <v>-2325961.0</v>
      </c>
      <c r="H19" s="24" t="s">
        <v>89</v>
      </c>
      <c r="I19" s="24"/>
      <c r="J19" s="26">
        <v>1.6723995E7</v>
      </c>
    </row>
    <row r="20">
      <c r="A20" s="23">
        <v>24.0</v>
      </c>
      <c r="B20" s="30" t="s">
        <v>111</v>
      </c>
      <c r="C20" s="25" t="s">
        <v>100</v>
      </c>
      <c r="D20" s="24" t="s">
        <v>101</v>
      </c>
      <c r="E20" s="26">
        <v>80606.0</v>
      </c>
      <c r="F20" s="26">
        <v>32838.0</v>
      </c>
      <c r="G20" s="26">
        <v>47767.0</v>
      </c>
      <c r="H20" s="24" t="s">
        <v>78</v>
      </c>
      <c r="I20" s="24"/>
      <c r="J20" s="26">
        <v>32838.0</v>
      </c>
    </row>
    <row r="21" ht="15.75" customHeight="1">
      <c r="A21" s="23">
        <v>27.0</v>
      </c>
      <c r="B21" s="24" t="s">
        <v>112</v>
      </c>
      <c r="C21" s="25" t="s">
        <v>113</v>
      </c>
      <c r="D21" s="24" t="s">
        <v>87</v>
      </c>
      <c r="E21" s="26">
        <v>1.481081E7</v>
      </c>
      <c r="F21" s="26">
        <v>1.416882E7</v>
      </c>
      <c r="G21" s="26">
        <v>641989.0</v>
      </c>
      <c r="H21" s="24" t="s">
        <v>114</v>
      </c>
      <c r="I21" s="24"/>
      <c r="J21" s="26">
        <v>1.481081E7</v>
      </c>
    </row>
    <row r="22" ht="15.75" customHeight="1">
      <c r="A22" s="23">
        <v>28.0</v>
      </c>
      <c r="B22" s="30" t="s">
        <v>115</v>
      </c>
      <c r="C22" s="25" t="s">
        <v>100</v>
      </c>
      <c r="D22" s="24" t="s">
        <v>101</v>
      </c>
      <c r="E22" s="26">
        <v>3492134.0</v>
      </c>
      <c r="F22" s="26">
        <v>2810286.0</v>
      </c>
      <c r="G22" s="26">
        <v>681848.0</v>
      </c>
      <c r="H22" s="24" t="s">
        <v>78</v>
      </c>
      <c r="I22" s="24"/>
      <c r="J22" s="26">
        <v>3492134.0</v>
      </c>
    </row>
    <row r="23" ht="15.75" customHeight="1">
      <c r="A23" s="23">
        <v>29.0</v>
      </c>
      <c r="B23" s="28" t="s">
        <v>116</v>
      </c>
      <c r="C23" s="25" t="s">
        <v>92</v>
      </c>
      <c r="D23" s="24" t="s">
        <v>81</v>
      </c>
      <c r="E23" s="26">
        <v>1.9050112E7</v>
      </c>
      <c r="F23" s="26">
        <v>1.6893655E7</v>
      </c>
      <c r="G23" s="26">
        <v>2156458.0</v>
      </c>
      <c r="H23" s="24" t="s">
        <v>78</v>
      </c>
      <c r="I23" s="24"/>
      <c r="J23" s="26">
        <v>1.9050112E7</v>
      </c>
    </row>
    <row r="24" ht="15.75" customHeight="1">
      <c r="A24" s="23">
        <v>30.0</v>
      </c>
      <c r="B24" s="27" t="s">
        <v>117</v>
      </c>
      <c r="C24" s="25" t="s">
        <v>80</v>
      </c>
      <c r="D24" s="24" t="s">
        <v>85</v>
      </c>
      <c r="E24" s="26">
        <v>191668.0</v>
      </c>
      <c r="F24" s="26">
        <v>243316.0</v>
      </c>
      <c r="G24" s="26">
        <v>-51648.0</v>
      </c>
      <c r="H24" s="24" t="s">
        <v>89</v>
      </c>
      <c r="I24" s="24"/>
      <c r="J24" s="26">
        <v>191668.0</v>
      </c>
    </row>
    <row r="25" ht="15.75" customHeight="1">
      <c r="A25" s="23">
        <v>32.0</v>
      </c>
      <c r="B25" s="24" t="s">
        <v>118</v>
      </c>
      <c r="C25" s="25" t="s">
        <v>119</v>
      </c>
      <c r="D25" s="24" t="s">
        <v>77</v>
      </c>
      <c r="E25" s="26">
        <v>6976026.0</v>
      </c>
      <c r="F25" s="26">
        <v>7083359.0</v>
      </c>
      <c r="G25" s="26">
        <v>-107334.0</v>
      </c>
      <c r="H25" s="24" t="s">
        <v>89</v>
      </c>
      <c r="I25" s="24"/>
      <c r="J25" s="26">
        <v>4268228.0</v>
      </c>
    </row>
    <row r="26" ht="15.75" customHeight="1">
      <c r="A26" s="23">
        <v>33.0</v>
      </c>
      <c r="B26" s="29" t="s">
        <v>120</v>
      </c>
      <c r="C26" s="25" t="s">
        <v>97</v>
      </c>
      <c r="D26" s="24" t="s">
        <v>77</v>
      </c>
      <c r="E26" s="26">
        <v>1.151472E7</v>
      </c>
      <c r="F26" s="26">
        <v>1.0367697E7</v>
      </c>
      <c r="G26" s="26">
        <v>1147023.0</v>
      </c>
      <c r="H26" s="24" t="s">
        <v>78</v>
      </c>
      <c r="I26" s="24"/>
      <c r="J26" s="26">
        <v>1.151472E7</v>
      </c>
    </row>
    <row r="27" ht="15.75" customHeight="1">
      <c r="A27" s="23">
        <v>34.0</v>
      </c>
      <c r="B27" s="30" t="s">
        <v>121</v>
      </c>
      <c r="C27" s="25" t="s">
        <v>100</v>
      </c>
      <c r="D27" s="24" t="s">
        <v>101</v>
      </c>
      <c r="E27" s="26">
        <v>184989.0</v>
      </c>
      <c r="F27" s="26">
        <v>138458.0</v>
      </c>
      <c r="G27" s="26">
        <v>46530.0</v>
      </c>
      <c r="H27" s="24" t="s">
        <v>78</v>
      </c>
      <c r="I27" s="24"/>
      <c r="J27" s="26">
        <v>184989.0</v>
      </c>
    </row>
    <row r="28" ht="15.75" customHeight="1">
      <c r="A28" s="23">
        <v>35.0</v>
      </c>
      <c r="B28" s="27" t="s">
        <v>122</v>
      </c>
      <c r="C28" s="25" t="s">
        <v>80</v>
      </c>
      <c r="D28" s="24" t="s">
        <v>85</v>
      </c>
      <c r="E28" s="26">
        <v>463185.0</v>
      </c>
      <c r="F28" s="26">
        <v>681917.0</v>
      </c>
      <c r="G28" s="26">
        <v>-218732.0</v>
      </c>
      <c r="H28" s="24" t="s">
        <v>89</v>
      </c>
      <c r="I28" s="24"/>
      <c r="J28" s="26">
        <v>463185.0</v>
      </c>
    </row>
    <row r="29" ht="15.75" customHeight="1">
      <c r="A29" s="23">
        <v>37.0</v>
      </c>
      <c r="B29" s="27" t="s">
        <v>123</v>
      </c>
      <c r="C29" s="25" t="s">
        <v>80</v>
      </c>
      <c r="D29" s="24" t="s">
        <v>85</v>
      </c>
      <c r="E29" s="26">
        <v>6840695.0</v>
      </c>
      <c r="F29" s="26">
        <v>6604839.0</v>
      </c>
      <c r="G29" s="26">
        <v>235856.0</v>
      </c>
      <c r="H29" s="24" t="s">
        <v>89</v>
      </c>
      <c r="I29" s="24"/>
      <c r="J29" s="26">
        <v>6840695.0</v>
      </c>
    </row>
    <row r="30" ht="15.75" customHeight="1">
      <c r="A30" s="23">
        <v>38.0</v>
      </c>
      <c r="B30" s="27" t="s">
        <v>124</v>
      </c>
      <c r="C30" s="25" t="s">
        <v>80</v>
      </c>
      <c r="D30" s="24" t="s">
        <v>81</v>
      </c>
      <c r="E30" s="26">
        <v>91617.0</v>
      </c>
      <c r="F30" s="26">
        <v>108988.0</v>
      </c>
      <c r="G30" s="26">
        <v>-17371.0</v>
      </c>
      <c r="H30" s="24" t="s">
        <v>78</v>
      </c>
      <c r="I30" s="24"/>
      <c r="J30" s="26">
        <v>91617.0</v>
      </c>
    </row>
    <row r="31" ht="15.75" customHeight="1">
      <c r="A31" s="23">
        <v>39.0</v>
      </c>
      <c r="B31" s="24" t="s">
        <v>125</v>
      </c>
      <c r="C31" s="25" t="s">
        <v>126</v>
      </c>
      <c r="D31" s="24" t="s">
        <v>77</v>
      </c>
      <c r="E31" s="26">
        <v>6921839.0</v>
      </c>
      <c r="F31" s="26">
        <v>6968427.0</v>
      </c>
      <c r="G31" s="26">
        <v>-46588.0</v>
      </c>
      <c r="H31" s="24" t="s">
        <v>89</v>
      </c>
      <c r="I31" s="24"/>
      <c r="J31" s="26">
        <v>6921839.0</v>
      </c>
    </row>
    <row r="32" ht="15.75" customHeight="1">
      <c r="A32" s="23">
        <v>40.0</v>
      </c>
      <c r="B32" s="29" t="s">
        <v>127</v>
      </c>
      <c r="C32" s="25" t="s">
        <v>97</v>
      </c>
      <c r="D32" s="24" t="s">
        <v>77</v>
      </c>
      <c r="E32" s="26">
        <v>3188533.0</v>
      </c>
      <c r="F32" s="26">
        <v>2967932.0</v>
      </c>
      <c r="G32" s="26">
        <v>220602.0</v>
      </c>
      <c r="H32" s="24" t="s">
        <v>78</v>
      </c>
      <c r="I32" s="24"/>
      <c r="J32" s="26">
        <v>3188533.0</v>
      </c>
    </row>
    <row r="33" ht="15.75" customHeight="1">
      <c r="A33" s="23">
        <v>43.0</v>
      </c>
      <c r="B33" s="27" t="s">
        <v>128</v>
      </c>
      <c r="C33" s="25" t="s">
        <v>80</v>
      </c>
      <c r="D33" s="24" t="s">
        <v>85</v>
      </c>
      <c r="E33" s="26">
        <v>774052.0</v>
      </c>
      <c r="F33" s="26">
        <v>978114.0</v>
      </c>
      <c r="G33" s="26">
        <v>-204062.0</v>
      </c>
      <c r="H33" s="24" t="s">
        <v>89</v>
      </c>
      <c r="I33" s="24"/>
      <c r="J33" s="26">
        <v>774052.0</v>
      </c>
    </row>
    <row r="34" ht="15.75" customHeight="1">
      <c r="A34" s="23">
        <v>44.0</v>
      </c>
      <c r="B34" s="24" t="s">
        <v>129</v>
      </c>
      <c r="C34" s="25" t="s">
        <v>130</v>
      </c>
      <c r="D34" s="24" t="s">
        <v>77</v>
      </c>
      <c r="E34" s="26">
        <v>286556.0</v>
      </c>
      <c r="F34" s="26">
        <v>2.1279335E7</v>
      </c>
      <c r="G34" s="26">
        <v>-2.0992779E7</v>
      </c>
      <c r="H34" s="24" t="s">
        <v>89</v>
      </c>
      <c r="I34" s="24"/>
      <c r="J34" s="26">
        <v>286556.0</v>
      </c>
    </row>
    <row r="35" ht="15.75" customHeight="1">
      <c r="A35" s="23">
        <v>45.0</v>
      </c>
      <c r="B35" s="24" t="s">
        <v>131</v>
      </c>
      <c r="C35" s="25" t="s">
        <v>108</v>
      </c>
      <c r="D35" s="24" t="s">
        <v>87</v>
      </c>
      <c r="E35" s="24"/>
      <c r="F35" s="24"/>
      <c r="G35" s="26">
        <v>0.0</v>
      </c>
      <c r="H35" s="24"/>
      <c r="I35" s="24"/>
      <c r="J35" s="24"/>
    </row>
    <row r="36" ht="15.75" customHeight="1">
      <c r="A36" s="23">
        <v>48.0</v>
      </c>
      <c r="B36" s="28" t="s">
        <v>132</v>
      </c>
      <c r="C36" s="25" t="s">
        <v>92</v>
      </c>
      <c r="D36" s="24" t="s">
        <v>81</v>
      </c>
      <c r="E36" s="26">
        <v>313789.0</v>
      </c>
      <c r="F36" s="26">
        <v>238246.0</v>
      </c>
      <c r="G36" s="26">
        <v>75544.0</v>
      </c>
      <c r="H36" s="24" t="s">
        <v>89</v>
      </c>
      <c r="I36" s="24"/>
      <c r="J36" s="26">
        <v>313789.0</v>
      </c>
    </row>
    <row r="37" ht="15.75" customHeight="1">
      <c r="A37" s="23">
        <v>49.0</v>
      </c>
      <c r="B37" s="27" t="s">
        <v>133</v>
      </c>
      <c r="C37" s="25" t="s">
        <v>80</v>
      </c>
      <c r="D37" s="24" t="s">
        <v>85</v>
      </c>
      <c r="E37" s="26">
        <v>139759.0</v>
      </c>
      <c r="F37" s="26">
        <v>271909.0</v>
      </c>
      <c r="G37" s="26">
        <v>-132150.0</v>
      </c>
      <c r="H37" s="24" t="s">
        <v>89</v>
      </c>
      <c r="I37" s="24"/>
      <c r="J37" s="26">
        <v>139759.0</v>
      </c>
    </row>
    <row r="38" ht="15.75" customHeight="1">
      <c r="A38" s="23">
        <v>51.0</v>
      </c>
      <c r="B38" s="24" t="s">
        <v>134</v>
      </c>
      <c r="C38" s="25" t="s">
        <v>110</v>
      </c>
      <c r="D38" s="24" t="s">
        <v>101</v>
      </c>
      <c r="E38" s="26">
        <v>203474.0</v>
      </c>
      <c r="F38" s="26">
        <v>148661.0</v>
      </c>
      <c r="G38" s="26">
        <v>54814.0</v>
      </c>
      <c r="H38" s="24" t="s">
        <v>89</v>
      </c>
      <c r="I38" s="24"/>
      <c r="J38" s="26">
        <v>203474.0</v>
      </c>
    </row>
    <row r="39" ht="15.75" customHeight="1">
      <c r="A39" s="23">
        <v>55.0</v>
      </c>
      <c r="B39" s="27" t="s">
        <v>135</v>
      </c>
      <c r="C39" s="25" t="s">
        <v>80</v>
      </c>
      <c r="D39" s="24" t="s">
        <v>81</v>
      </c>
      <c r="E39" s="26">
        <v>0.0</v>
      </c>
      <c r="F39" s="26">
        <v>9138.0</v>
      </c>
      <c r="G39" s="26">
        <v>-9138.0</v>
      </c>
      <c r="H39" s="24" t="s">
        <v>89</v>
      </c>
      <c r="I39" s="24"/>
      <c r="J39" s="26">
        <v>0.0</v>
      </c>
    </row>
    <row r="40" ht="15.75" customHeight="1">
      <c r="A40" s="23">
        <v>2004.0</v>
      </c>
      <c r="B40" s="30" t="s">
        <v>136</v>
      </c>
      <c r="C40" s="25" t="s">
        <v>100</v>
      </c>
      <c r="D40" s="24" t="s">
        <v>101</v>
      </c>
      <c r="E40" s="26">
        <v>120060.0</v>
      </c>
      <c r="F40" s="26">
        <v>116083.0</v>
      </c>
      <c r="G40" s="26">
        <v>3977.0</v>
      </c>
      <c r="H40" s="24" t="s">
        <v>78</v>
      </c>
      <c r="I40" s="24"/>
      <c r="J40" s="26">
        <v>120060.0</v>
      </c>
    </row>
    <row r="41" ht="15.75" customHeight="1">
      <c r="A41" s="23">
        <v>5050.0</v>
      </c>
      <c r="B41" s="24" t="s">
        <v>137</v>
      </c>
      <c r="C41" s="25" t="s">
        <v>103</v>
      </c>
      <c r="D41" s="24" t="s">
        <v>87</v>
      </c>
      <c r="E41" s="26">
        <v>975025.0</v>
      </c>
      <c r="F41" s="26">
        <v>1175622.0</v>
      </c>
      <c r="G41" s="26">
        <v>-200597.0</v>
      </c>
      <c r="H41" s="24" t="s">
        <v>78</v>
      </c>
      <c r="I41" s="24"/>
      <c r="J41" s="26">
        <v>975025.0</v>
      </c>
    </row>
    <row r="42" ht="15.75" customHeight="1">
      <c r="A42" s="23">
        <v>2001.0</v>
      </c>
      <c r="B42" s="27" t="s">
        <v>138</v>
      </c>
      <c r="C42" s="25" t="s">
        <v>80</v>
      </c>
      <c r="D42" s="24" t="s">
        <v>81</v>
      </c>
      <c r="E42" s="24"/>
      <c r="F42" s="24"/>
      <c r="G42" s="26">
        <v>0.0</v>
      </c>
      <c r="H42" s="24"/>
      <c r="I42" s="24"/>
      <c r="J42" s="24"/>
    </row>
    <row r="43" ht="15.75" customHeight="1">
      <c r="A43" s="23">
        <v>60.0</v>
      </c>
      <c r="B43" s="24" t="s">
        <v>139</v>
      </c>
      <c r="C43" s="24"/>
      <c r="D43" s="24" t="s">
        <v>87</v>
      </c>
      <c r="E43" s="24"/>
      <c r="F43" s="24"/>
      <c r="G43" s="26">
        <v>0.0</v>
      </c>
      <c r="H43" s="24"/>
      <c r="I43" s="24"/>
      <c r="J43" s="24"/>
    </row>
    <row r="44" ht="15.75" customHeight="1">
      <c r="A44" s="23">
        <v>61.0</v>
      </c>
      <c r="B44" s="24" t="s">
        <v>140</v>
      </c>
      <c r="C44" s="24"/>
      <c r="D44" s="24" t="s">
        <v>77</v>
      </c>
      <c r="E44" s="24"/>
      <c r="F44" s="24"/>
      <c r="G44" s="26">
        <v>0.0</v>
      </c>
      <c r="H44" s="24"/>
      <c r="I44" s="24"/>
      <c r="J44" s="24"/>
    </row>
    <row r="45" ht="15.75" customHeight="1">
      <c r="A45" s="23">
        <v>62.0</v>
      </c>
      <c r="B45" s="30" t="s">
        <v>141</v>
      </c>
      <c r="C45" s="25" t="s">
        <v>100</v>
      </c>
      <c r="D45" s="24" t="s">
        <v>101</v>
      </c>
      <c r="E45" s="26">
        <v>80603.0</v>
      </c>
      <c r="F45" s="26">
        <v>43854.0</v>
      </c>
      <c r="G45" s="26">
        <v>36749.0</v>
      </c>
      <c r="H45" s="24" t="s">
        <v>78</v>
      </c>
      <c r="I45" s="24"/>
      <c r="J45" s="26">
        <v>80603.0</v>
      </c>
    </row>
    <row r="46" ht="15.75" customHeight="1">
      <c r="A46" s="23">
        <v>63.0</v>
      </c>
      <c r="B46" s="27" t="s">
        <v>142</v>
      </c>
      <c r="C46" s="25" t="s">
        <v>80</v>
      </c>
      <c r="D46" s="24" t="s">
        <v>85</v>
      </c>
      <c r="E46" s="26">
        <v>59485.0</v>
      </c>
      <c r="F46" s="26">
        <v>95117.0</v>
      </c>
      <c r="G46" s="26">
        <v>-35631.0</v>
      </c>
      <c r="H46" s="24" t="s">
        <v>89</v>
      </c>
      <c r="I46" s="24"/>
      <c r="J46" s="26">
        <v>59485.0</v>
      </c>
    </row>
    <row r="47" ht="15.75" customHeight="1">
      <c r="A47" s="23">
        <v>65.0</v>
      </c>
      <c r="B47" s="24" t="s">
        <v>143</v>
      </c>
      <c r="C47" s="25" t="s">
        <v>84</v>
      </c>
      <c r="D47" s="24" t="s">
        <v>85</v>
      </c>
      <c r="E47" s="31">
        <v>118374.0</v>
      </c>
      <c r="F47" s="31">
        <v>81190.0</v>
      </c>
      <c r="G47" s="31">
        <v>37184.0</v>
      </c>
      <c r="H47" s="24" t="s">
        <v>78</v>
      </c>
      <c r="I47" s="24"/>
      <c r="J47" s="31">
        <v>118374.0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8.0"/>
    <col customWidth="1" min="3" max="3" width="18.75"/>
    <col customWidth="1" min="4" max="26" width="8.63"/>
  </cols>
  <sheetData>
    <row r="3">
      <c r="B3" s="32" t="s">
        <v>144</v>
      </c>
      <c r="C3" s="32" t="s">
        <v>145</v>
      </c>
      <c r="D3" s="32" t="s">
        <v>146</v>
      </c>
    </row>
    <row r="4">
      <c r="A4" s="33">
        <v>1.0</v>
      </c>
      <c r="B4" s="32">
        <v>4.4082897503364307E8</v>
      </c>
      <c r="C4" s="32">
        <v>-1.6779404289400782E7</v>
      </c>
      <c r="D4" s="34">
        <v>1.1196537153887776</v>
      </c>
    </row>
    <row r="5">
      <c r="A5" s="33">
        <v>2.0</v>
      </c>
      <c r="B5" s="32">
        <v>1.858866660509077E9</v>
      </c>
      <c r="C5" s="32">
        <v>-7.001180190672997E7</v>
      </c>
      <c r="D5" s="34">
        <v>1.1149630516096494</v>
      </c>
    </row>
    <row r="6">
      <c r="A6" s="33">
        <v>3.0</v>
      </c>
      <c r="B6" s="32">
        <v>3.943564600119168E8</v>
      </c>
      <c r="C6" s="32">
        <v>-2.2214926874813255E7</v>
      </c>
      <c r="D6" s="34">
        <v>1.1150592197193865</v>
      </c>
    </row>
    <row r="7">
      <c r="A7" s="33">
        <v>4.0</v>
      </c>
      <c r="B7" s="32">
        <v>5.767972699804502E8</v>
      </c>
      <c r="C7" s="32">
        <v>-1.5361685948642857E7</v>
      </c>
      <c r="D7" s="34">
        <v>1.1099846191041804</v>
      </c>
    </row>
    <row r="8">
      <c r="A8" s="33">
        <v>5.0</v>
      </c>
      <c r="B8" s="32">
        <v>4.138099247202411E8</v>
      </c>
      <c r="C8" s="32">
        <v>-1.33526595721902E7</v>
      </c>
      <c r="D8" s="34">
        <v>1.1133096880777904</v>
      </c>
    </row>
    <row r="9">
      <c r="A9" s="33">
        <v>6.0</v>
      </c>
      <c r="B9" s="32">
        <v>1.2269633693355216E8</v>
      </c>
      <c r="C9" s="32">
        <v>-6855477.99662598</v>
      </c>
      <c r="D9" s="34">
        <v>1.1180012832443968</v>
      </c>
    </row>
    <row r="10">
      <c r="A10" s="33">
        <v>8.0</v>
      </c>
      <c r="B10" s="32">
        <v>6.576595301180501E8</v>
      </c>
      <c r="C10" s="32">
        <v>-1.9889718744934473E7</v>
      </c>
      <c r="D10" s="34">
        <v>1.1102695565875482</v>
      </c>
    </row>
    <row r="11">
      <c r="A11" s="33">
        <v>9.0</v>
      </c>
      <c r="B11" s="32">
        <v>2.9170674113186584E9</v>
      </c>
      <c r="C11" s="32">
        <v>-9.142323787712839E7</v>
      </c>
      <c r="D11" s="34">
        <v>1.106052155233989</v>
      </c>
    </row>
    <row r="12">
      <c r="A12" s="33">
        <v>10.0</v>
      </c>
      <c r="B12" s="32">
        <v>1.793080375780699E7</v>
      </c>
      <c r="C12" s="32">
        <v>-476152.7368993161</v>
      </c>
      <c r="D12" s="34">
        <v>1.1237799950517624</v>
      </c>
    </row>
    <row r="13">
      <c r="A13" s="33">
        <v>11.0</v>
      </c>
      <c r="B13" s="32">
        <v>5.171390296622765E8</v>
      </c>
      <c r="C13" s="32">
        <v>-3.930254927630563E7</v>
      </c>
      <c r="D13" s="34">
        <v>1.1208321340194023</v>
      </c>
    </row>
    <row r="14">
      <c r="A14" s="33">
        <v>12.0</v>
      </c>
      <c r="B14" s="32">
        <v>9.568446332678437E8</v>
      </c>
      <c r="C14" s="32">
        <v>-3.4313342322918385E7</v>
      </c>
      <c r="D14" s="34">
        <v>1.1214469245143464</v>
      </c>
    </row>
    <row r="15">
      <c r="A15" s="33">
        <v>13.0</v>
      </c>
      <c r="B15" s="32">
        <v>3.498896557182452E7</v>
      </c>
      <c r="C15" s="32">
        <v>-2349626.7363209478</v>
      </c>
      <c r="D15" s="34">
        <v>1.135764134893298</v>
      </c>
    </row>
    <row r="16">
      <c r="A16" s="33">
        <v>15.0</v>
      </c>
      <c r="B16" s="32">
        <v>6.401092546373386E8</v>
      </c>
      <c r="C16" s="32">
        <v>-1.9806708020284638E7</v>
      </c>
      <c r="D16" s="34">
        <v>1.1215228084765592</v>
      </c>
    </row>
    <row r="17">
      <c r="A17" s="33">
        <v>16.0</v>
      </c>
      <c r="B17" s="32">
        <v>3.474930438083619E8</v>
      </c>
      <c r="C17" s="32">
        <v>-5914440.698868666</v>
      </c>
      <c r="D17" s="34">
        <v>1.120618673627421</v>
      </c>
    </row>
    <row r="18">
      <c r="A18" s="33">
        <v>17.0</v>
      </c>
      <c r="B18" s="32">
        <v>8.199449203861034E7</v>
      </c>
      <c r="C18" s="32">
        <v>-5002478.87559645</v>
      </c>
      <c r="D18" s="34">
        <v>1.1207568789217148</v>
      </c>
    </row>
    <row r="19">
      <c r="A19" s="33">
        <v>18.0</v>
      </c>
      <c r="B19" s="32">
        <v>2.0908593415997773E8</v>
      </c>
      <c r="C19" s="32">
        <v>-6422039.218805128</v>
      </c>
      <c r="D19" s="34">
        <v>1.1159266108518389</v>
      </c>
    </row>
    <row r="20">
      <c r="A20" s="33">
        <v>19.0</v>
      </c>
      <c r="B20" s="32">
        <v>5.474366798110114E8</v>
      </c>
      <c r="C20" s="32">
        <v>-1.917741501222809E7</v>
      </c>
      <c r="D20" s="34">
        <v>1.1235285459397526</v>
      </c>
    </row>
    <row r="21" ht="15.75" customHeight="1">
      <c r="A21" s="33">
        <v>22.0</v>
      </c>
      <c r="B21" s="32">
        <v>4.0723792419663644E8</v>
      </c>
      <c r="C21" s="32">
        <v>-1.2189112505429834E7</v>
      </c>
      <c r="D21" s="34">
        <v>1.106961162419857</v>
      </c>
    </row>
    <row r="22" ht="15.75" customHeight="1">
      <c r="A22" s="33">
        <v>23.0</v>
      </c>
      <c r="B22" s="32">
        <v>7.522005776856068E8</v>
      </c>
      <c r="C22" s="32">
        <v>-2.1995762849120084E7</v>
      </c>
      <c r="D22" s="34">
        <v>1.1086069567461017</v>
      </c>
    </row>
    <row r="23" ht="15.75" customHeight="1">
      <c r="A23" s="33">
        <v>24.0</v>
      </c>
      <c r="B23" s="32">
        <v>4.867375110465155E8</v>
      </c>
      <c r="C23" s="32">
        <v>-8359916.266583508</v>
      </c>
      <c r="D23" s="34">
        <v>1.122320236227413</v>
      </c>
    </row>
    <row r="24" ht="15.75" customHeight="1">
      <c r="A24" s="33">
        <v>27.0</v>
      </c>
      <c r="B24" s="32">
        <v>3.776273436164944E8</v>
      </c>
      <c r="C24" s="32">
        <v>-1.0766480891630465E7</v>
      </c>
      <c r="D24" s="34">
        <v>1.126800164571964</v>
      </c>
    </row>
    <row r="25" ht="15.75" customHeight="1">
      <c r="A25" s="33">
        <v>28.0</v>
      </c>
      <c r="B25" s="32">
        <v>2.1768376434491676E8</v>
      </c>
      <c r="C25" s="32">
        <v>-5033901.5543453265</v>
      </c>
      <c r="D25" s="34">
        <v>1.1136722213908725</v>
      </c>
    </row>
    <row r="26" ht="15.75" customHeight="1">
      <c r="A26" s="33">
        <v>29.0</v>
      </c>
      <c r="B26" s="32">
        <v>7.896370034962192E8</v>
      </c>
      <c r="C26" s="32">
        <v>-2.2503995325254224E7</v>
      </c>
      <c r="D26" s="34">
        <v>1.1160480491569686</v>
      </c>
    </row>
    <row r="27" ht="15.75" customHeight="1">
      <c r="A27" s="33">
        <v>30.0</v>
      </c>
      <c r="B27" s="32">
        <v>5.812709508509708E7</v>
      </c>
      <c r="C27" s="32">
        <v>-2170749.115215465</v>
      </c>
      <c r="D27" s="34">
        <v>1.123749837668912</v>
      </c>
    </row>
    <row r="28" ht="15.75" customHeight="1">
      <c r="A28" s="33">
        <v>32.0</v>
      </c>
      <c r="B28" s="32">
        <v>1.8869278079470658E8</v>
      </c>
      <c r="C28" s="32">
        <v>-1559796.837207169</v>
      </c>
      <c r="D28" s="34">
        <v>1.1182795268578634</v>
      </c>
    </row>
    <row r="29" ht="15.75" customHeight="1">
      <c r="A29" s="33">
        <v>33.0</v>
      </c>
      <c r="B29" s="32">
        <v>2.681401041445626E8</v>
      </c>
      <c r="C29" s="32">
        <v>-9677748.861645924</v>
      </c>
      <c r="D29" s="34">
        <v>1.1165021686409196</v>
      </c>
    </row>
    <row r="30" ht="15.75" customHeight="1">
      <c r="A30" s="33">
        <v>34.0</v>
      </c>
      <c r="B30" s="32">
        <v>2.115098186548635E8</v>
      </c>
      <c r="C30" s="32">
        <v>-6144248.343209554</v>
      </c>
      <c r="D30" s="34">
        <v>1.125244960717349</v>
      </c>
    </row>
    <row r="31" ht="15.75" customHeight="1">
      <c r="A31" s="33">
        <v>35.0</v>
      </c>
      <c r="B31" s="32">
        <v>1.8121293650256E8</v>
      </c>
      <c r="C31" s="32">
        <v>-4822581.770962778</v>
      </c>
      <c r="D31" s="34">
        <v>1.1148847928711076</v>
      </c>
    </row>
    <row r="32" ht="15.75" customHeight="1">
      <c r="A32" s="33">
        <v>37.0</v>
      </c>
      <c r="B32" s="32">
        <v>2.892512527906284E8</v>
      </c>
      <c r="C32" s="32">
        <v>-1.7685003371499024E7</v>
      </c>
      <c r="D32" s="34">
        <v>1.1240965147015685</v>
      </c>
    </row>
    <row r="33" ht="15.75" customHeight="1">
      <c r="A33" s="33">
        <v>38.0</v>
      </c>
      <c r="B33" s="32">
        <v>2.6929122061389154E8</v>
      </c>
      <c r="C33" s="32">
        <v>-9397272.741507879</v>
      </c>
      <c r="D33" s="34">
        <v>1.1259331913445376</v>
      </c>
    </row>
    <row r="34" ht="15.75" customHeight="1">
      <c r="A34" s="33">
        <v>39.0</v>
      </c>
      <c r="B34" s="32">
        <v>1.766451196363311E8</v>
      </c>
      <c r="C34" s="32">
        <v>-3400751.662836368</v>
      </c>
      <c r="D34" s="34">
        <v>1.1205505604288228</v>
      </c>
    </row>
    <row r="35" ht="15.75" customHeight="1">
      <c r="A35" s="33">
        <v>40.0</v>
      </c>
      <c r="B35" s="32">
        <v>3.1333307716067624E8</v>
      </c>
      <c r="C35" s="32">
        <v>-1.6549136077379987E7</v>
      </c>
      <c r="D35" s="34">
        <v>1.120710322524318</v>
      </c>
    </row>
    <row r="36" ht="15.75" customHeight="1">
      <c r="A36" s="33">
        <v>43.0</v>
      </c>
      <c r="B36" s="32">
        <v>5.146683148837558E8</v>
      </c>
      <c r="C36" s="32">
        <v>-1.8705780573998176E7</v>
      </c>
      <c r="D36" s="34">
        <v>1.1174861425645124</v>
      </c>
    </row>
    <row r="37" ht="15.75" customHeight="1">
      <c r="A37" s="33">
        <v>44.0</v>
      </c>
      <c r="B37" s="32">
        <v>4.9882969249833393E8</v>
      </c>
      <c r="C37" s="32">
        <v>-2.3594370095480297E7</v>
      </c>
      <c r="D37" s="34">
        <v>1.107486621383598</v>
      </c>
    </row>
    <row r="38" ht="15.75" customHeight="1">
      <c r="A38" s="33">
        <v>45.0</v>
      </c>
      <c r="B38" s="32">
        <v>6903039.243065</v>
      </c>
      <c r="C38" s="32">
        <v>0.0</v>
      </c>
      <c r="D38" s="34"/>
    </row>
    <row r="39" ht="15.75" customHeight="1">
      <c r="A39" s="33">
        <v>48.0</v>
      </c>
      <c r="B39" s="32">
        <v>3.5620378994335836E8</v>
      </c>
      <c r="C39" s="32">
        <v>-1.1011631494326634E7</v>
      </c>
      <c r="D39" s="34">
        <v>1.1035189993630976</v>
      </c>
    </row>
    <row r="40" ht="15.75" customHeight="1">
      <c r="A40" s="33">
        <v>49.0</v>
      </c>
      <c r="B40" s="32">
        <v>3.663384236059862E8</v>
      </c>
      <c r="C40" s="32">
        <v>-6566737.325335734</v>
      </c>
      <c r="D40" s="34">
        <v>1.1147926720978587</v>
      </c>
    </row>
    <row r="41" ht="15.75" customHeight="1">
      <c r="A41" s="33">
        <v>51.0</v>
      </c>
      <c r="B41" s="32">
        <v>3.096573705040415E8</v>
      </c>
      <c r="C41" s="32">
        <v>-2.503347179274163E7</v>
      </c>
      <c r="D41" s="34">
        <v>1.1175427593245362</v>
      </c>
    </row>
    <row r="42" ht="15.75" customHeight="1">
      <c r="A42" s="33">
        <v>55.0</v>
      </c>
      <c r="B42" s="32">
        <v>4.220736869420014E7</v>
      </c>
      <c r="C42" s="32">
        <v>-2083744.789700462</v>
      </c>
      <c r="D42" s="34">
        <v>1.2317684965243516</v>
      </c>
    </row>
    <row r="43" ht="15.75" customHeight="1">
      <c r="A43" s="33">
        <v>2004.0</v>
      </c>
      <c r="B43" s="32">
        <v>3.0995592160329217E8</v>
      </c>
      <c r="C43" s="32">
        <v>-7536320.163158976</v>
      </c>
      <c r="D43" s="34">
        <v>1.1293262174048309</v>
      </c>
    </row>
    <row r="44" ht="15.75" customHeight="1">
      <c r="A44" s="33">
        <v>5050.0</v>
      </c>
      <c r="B44" s="32">
        <v>5.1956168013204116E8</v>
      </c>
      <c r="C44" s="32">
        <v>-1.6338430867597235E7</v>
      </c>
      <c r="D44" s="34">
        <v>1.1115105879568932</v>
      </c>
    </row>
    <row r="45" ht="15.75" customHeight="1">
      <c r="A45" s="33">
        <v>2001.0</v>
      </c>
      <c r="B45" s="32">
        <v>1.4376377508548382E8</v>
      </c>
      <c r="C45" s="32">
        <v>-8316432.680883145</v>
      </c>
      <c r="D45" s="34">
        <v>1.112022307071738</v>
      </c>
    </row>
    <row r="46" ht="15.75" customHeight="1">
      <c r="A46" s="33">
        <v>60.0</v>
      </c>
      <c r="B46" s="32">
        <v>6.539747610669262E7</v>
      </c>
      <c r="C46" s="32">
        <v>-1193961.4622319355</v>
      </c>
      <c r="D46" s="34">
        <v>1.1180896691644482</v>
      </c>
    </row>
    <row r="47" ht="15.75" customHeight="1">
      <c r="A47" s="33">
        <v>61.0</v>
      </c>
      <c r="B47" s="32">
        <v>1.2522983015790403E8</v>
      </c>
      <c r="C47" s="32">
        <v>-2540208.979465314</v>
      </c>
      <c r="D47" s="34">
        <v>1.1146605541082666</v>
      </c>
    </row>
    <row r="48" ht="15.75" customHeight="1">
      <c r="A48" s="33">
        <v>62.0</v>
      </c>
      <c r="B48" s="32">
        <v>3.195969363639205E8</v>
      </c>
      <c r="C48" s="32">
        <v>-1.042519371876296E7</v>
      </c>
      <c r="D48" s="34">
        <v>1.1171440000317876</v>
      </c>
    </row>
    <row r="49" ht="15.75" customHeight="1">
      <c r="A49" s="33">
        <v>63.0</v>
      </c>
      <c r="B49" s="32">
        <v>4.6143115732216656E8</v>
      </c>
      <c r="C49" s="32">
        <v>-1.2473354174188588E7</v>
      </c>
      <c r="D49" s="34">
        <v>1.114019977524772</v>
      </c>
    </row>
    <row r="50" ht="15.75" customHeight="1">
      <c r="A50" s="33">
        <v>87.0</v>
      </c>
      <c r="B50" s="32">
        <v>1.7606231087948553E7</v>
      </c>
      <c r="C50" s="32">
        <v>109629.35774684546</v>
      </c>
      <c r="D50" s="34">
        <v>1.3856761673391242</v>
      </c>
    </row>
    <row r="51" ht="15.75" customHeight="1">
      <c r="A51" s="33">
        <v>88.0</v>
      </c>
      <c r="B51" s="32">
        <v>8651763.698370308</v>
      </c>
      <c r="C51" s="32">
        <v>413196.8469465447</v>
      </c>
      <c r="D51" s="34">
        <v>1.2247797584303444</v>
      </c>
    </row>
    <row r="52" ht="15.75" customHeight="1">
      <c r="A52" s="33">
        <v>333.0</v>
      </c>
      <c r="B52" s="32">
        <v>2.277706889957392E7</v>
      </c>
      <c r="C52" s="32">
        <v>-338061.37421308446</v>
      </c>
      <c r="D52" s="34">
        <v>1.2565526897653194</v>
      </c>
    </row>
    <row r="53" ht="15.75" customHeight="1">
      <c r="A53" s="33">
        <v>5033.0</v>
      </c>
      <c r="B53" s="32">
        <v>7.40509227774597E7</v>
      </c>
      <c r="C53" s="32">
        <v>-5356242.108895285</v>
      </c>
      <c r="D53" s="34">
        <v>1.136928894414332</v>
      </c>
    </row>
    <row r="54" ht="15.75" customHeight="1">
      <c r="A54" s="35">
        <v>8992.0</v>
      </c>
      <c r="B54" s="32">
        <v>2.617891651257056E8</v>
      </c>
      <c r="C54" s="32">
        <v>-5706399.430046145</v>
      </c>
      <c r="D54" s="34">
        <v>1.1154927121354719</v>
      </c>
    </row>
    <row r="55" ht="15.75" customHeight="1">
      <c r="A55" s="33">
        <v>65.0</v>
      </c>
      <c r="B55" s="32">
        <v>1.419589366934404E8</v>
      </c>
      <c r="C55" s="32">
        <v>-5748864.487387998</v>
      </c>
      <c r="D55" s="34">
        <v>1.1083143930424924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4:D55">
    <cfRule type="expression" dxfId="0" priority="1">
      <formula>MOD(ROW(D4),2)=0</formula>
    </cfRule>
  </conditionalFormatting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42C7F9-2868-4341-ABAF-3B0908FDAA6C}"/>
</file>

<file path=customXml/itemProps2.xml><?xml version="1.0" encoding="utf-8"?>
<ds:datastoreItem xmlns:ds="http://schemas.openxmlformats.org/officeDocument/2006/customXml" ds:itemID="{BE1C3E98-78D4-47B0-A035-CF016527A1D4}"/>
</file>

<file path=customXml/itemProps3.xml><?xml version="1.0" encoding="utf-8"?>
<ds:datastoreItem xmlns:ds="http://schemas.openxmlformats.org/officeDocument/2006/customXml" ds:itemID="{910FC836-0EBC-4A37-9C10-13E77E42071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dcterms:created xsi:type="dcterms:W3CDTF">2020-06-17T15:56:00Z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