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hscrc_maryland_gov/Documents/Documents/1 - Website/AUUR FY 2023/"/>
    </mc:Choice>
  </mc:AlternateContent>
  <xr:revisionPtr revIDLastSave="1" documentId="8_{3CF398EF-1731-4545-AEEB-A519126B1369}" xr6:coauthVersionLast="47" xr6:coauthVersionMax="47" xr10:uidLastSave="{F0EC81C2-0B8B-4F13-A75F-7D7B0F0E951A}"/>
  <bookViews>
    <workbookView minimized="1" xWindow="5394" yWindow="2694" windowWidth="7500" windowHeight="6000" xr2:uid="{00000000-000D-0000-FFFF-FFFF00000000}"/>
  </bookViews>
  <sheets>
    <sheet name="Health Care Coverge Fund" sheetId="2" r:id="rId1"/>
    <sheet name="Deficit Assessment Fund" sheetId="4" state="hidden" r:id="rId2"/>
    <sheet name="List of Hospitals" sheetId="6" state="hidden" r:id="rId3"/>
  </sheets>
  <definedNames>
    <definedName name="_xlnm.Print_Area" localSheetId="1">'Deficit Assessment Fund'!$A$1:$I$59</definedName>
    <definedName name="_xlnm.Print_Area" localSheetId="0">'Health Care Coverge Fund'!$A$1:$G$59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2" l="1"/>
  <c r="D49" i="2"/>
  <c r="D50" i="2"/>
  <c r="D51" i="2"/>
  <c r="D52" i="2"/>
  <c r="D53" i="2"/>
  <c r="D54" i="2"/>
  <c r="D55" i="2"/>
  <c r="D56" i="2"/>
  <c r="D57" i="2"/>
  <c r="A3" i="4" l="1"/>
  <c r="A2" i="4"/>
  <c r="D8" i="4"/>
  <c r="C8" i="4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9" i="2"/>
  <c r="F8" i="4" l="1"/>
  <c r="F70" i="4"/>
  <c r="G70" i="4" l="1"/>
  <c r="G8" i="4" s="1"/>
  <c r="H8" i="4" s="1"/>
  <c r="G72" i="4" l="1"/>
  <c r="E55" i="4" l="1"/>
  <c r="E49" i="4"/>
  <c r="E48" i="4"/>
  <c r="E50" i="4"/>
  <c r="E43" i="4"/>
  <c r="E55" i="2" l="1"/>
  <c r="F55" i="2" s="1"/>
  <c r="E49" i="2"/>
  <c r="F49" i="2" s="1"/>
  <c r="E48" i="2"/>
  <c r="F48" i="2" s="1"/>
  <c r="E50" i="2"/>
  <c r="F50" i="2" s="1"/>
  <c r="E43" i="2"/>
  <c r="F43" i="2" s="1"/>
  <c r="E8" i="2"/>
  <c r="E8" i="4" s="1"/>
  <c r="G49" i="2" l="1"/>
  <c r="G48" i="2"/>
  <c r="G55" i="2"/>
  <c r="G43" i="2"/>
  <c r="G50" i="2"/>
  <c r="E11" i="4" l="1"/>
  <c r="E21" i="2"/>
  <c r="F21" i="2" s="1"/>
  <c r="E25" i="2"/>
  <c r="F25" i="2" s="1"/>
  <c r="E22" i="2"/>
  <c r="F22" i="2" s="1"/>
  <c r="G22" i="2" s="1"/>
  <c r="E10" i="4"/>
  <c r="E24" i="2"/>
  <c r="F24" i="2" s="1"/>
  <c r="E19" i="2"/>
  <c r="F19" i="2" s="1"/>
  <c r="E15" i="2"/>
  <c r="F15" i="2" s="1"/>
  <c r="E18" i="4"/>
  <c r="E23" i="2"/>
  <c r="F23" i="2" s="1"/>
  <c r="E14" i="2"/>
  <c r="F14" i="2" s="1"/>
  <c r="E13" i="4"/>
  <c r="E20" i="2"/>
  <c r="F20" i="2" s="1"/>
  <c r="E51" i="2"/>
  <c r="F51" i="2" s="1"/>
  <c r="E51" i="4"/>
  <c r="E16" i="4"/>
  <c r="E16" i="2"/>
  <c r="F16" i="2" s="1"/>
  <c r="E21" i="4"/>
  <c r="E12" i="4"/>
  <c r="E12" i="2"/>
  <c r="F12" i="2" s="1"/>
  <c r="G12" i="2" s="1"/>
  <c r="E17" i="4"/>
  <c r="E17" i="2"/>
  <c r="F17" i="2" s="1"/>
  <c r="E23" i="4" l="1"/>
  <c r="E15" i="4"/>
  <c r="E19" i="4"/>
  <c r="E24" i="4"/>
  <c r="E18" i="2"/>
  <c r="F18" i="2" s="1"/>
  <c r="E22" i="4"/>
  <c r="E47" i="2"/>
  <c r="F47" i="2" s="1"/>
  <c r="G47" i="2" s="1"/>
  <c r="E47" i="4"/>
  <c r="E11" i="2"/>
  <c r="F11" i="2" s="1"/>
  <c r="E13" i="2"/>
  <c r="F13" i="2" s="1"/>
  <c r="G13" i="2" s="1"/>
  <c r="E25" i="4"/>
  <c r="E14" i="4"/>
  <c r="E10" i="2"/>
  <c r="F10" i="2" s="1"/>
  <c r="E20" i="4"/>
  <c r="E37" i="2"/>
  <c r="F37" i="2" s="1"/>
  <c r="G37" i="2" s="1"/>
  <c r="E29" i="2"/>
  <c r="F29" i="2" s="1"/>
  <c r="G29" i="2" s="1"/>
  <c r="E33" i="2"/>
  <c r="F33" i="2" s="1"/>
  <c r="E35" i="2"/>
  <c r="F35" i="2" s="1"/>
  <c r="E36" i="4"/>
  <c r="E28" i="4"/>
  <c r="E26" i="4"/>
  <c r="E42" i="4"/>
  <c r="E27" i="2"/>
  <c r="F27" i="2" s="1"/>
  <c r="E30" i="4"/>
  <c r="E32" i="4"/>
  <c r="E39" i="2"/>
  <c r="F39" i="2" s="1"/>
  <c r="E34" i="2"/>
  <c r="F34" i="2" s="1"/>
  <c r="E40" i="2"/>
  <c r="F40" i="2" s="1"/>
  <c r="E41" i="2"/>
  <c r="F41" i="2" s="1"/>
  <c r="E31" i="2"/>
  <c r="F31" i="2" s="1"/>
  <c r="E38" i="4"/>
  <c r="E52" i="2"/>
  <c r="F52" i="2" s="1"/>
  <c r="G52" i="2" s="1"/>
  <c r="E52" i="4"/>
  <c r="E53" i="2"/>
  <c r="F53" i="2" s="1"/>
  <c r="G53" i="2" s="1"/>
  <c r="E53" i="4"/>
  <c r="G19" i="2"/>
  <c r="E45" i="4"/>
  <c r="E45" i="2"/>
  <c r="F45" i="2" s="1"/>
  <c r="E44" i="4"/>
  <c r="E44" i="2"/>
  <c r="F44" i="2" s="1"/>
  <c r="E46" i="2"/>
  <c r="F46" i="2" s="1"/>
  <c r="E46" i="4"/>
  <c r="E57" i="2"/>
  <c r="F57" i="2" s="1"/>
  <c r="E57" i="4"/>
  <c r="E54" i="4"/>
  <c r="E54" i="2"/>
  <c r="F54" i="2" s="1"/>
  <c r="E56" i="4"/>
  <c r="E56" i="2"/>
  <c r="F56" i="2" s="1"/>
  <c r="G21" i="2"/>
  <c r="G14" i="2"/>
  <c r="G24" i="2"/>
  <c r="G16" i="2"/>
  <c r="G17" i="2"/>
  <c r="G23" i="2"/>
  <c r="G20" i="2"/>
  <c r="G51" i="2"/>
  <c r="G33" i="2"/>
  <c r="G25" i="2"/>
  <c r="G15" i="2"/>
  <c r="G10" i="2" l="1"/>
  <c r="G18" i="2"/>
  <c r="G11" i="2"/>
  <c r="E33" i="4"/>
  <c r="E29" i="4"/>
  <c r="E36" i="2"/>
  <c r="F36" i="2" s="1"/>
  <c r="E30" i="2"/>
  <c r="F30" i="2" s="1"/>
  <c r="G30" i="2" s="1"/>
  <c r="E41" i="4"/>
  <c r="E26" i="2"/>
  <c r="F26" i="2" s="1"/>
  <c r="G26" i="2" s="1"/>
  <c r="G41" i="2"/>
  <c r="E42" i="2"/>
  <c r="F42" i="2" s="1"/>
  <c r="G42" i="2" s="1"/>
  <c r="E35" i="4"/>
  <c r="G27" i="2"/>
  <c r="E32" i="2"/>
  <c r="F32" i="2" s="1"/>
  <c r="E37" i="4"/>
  <c r="E27" i="4"/>
  <c r="G34" i="2"/>
  <c r="E28" i="2"/>
  <c r="F28" i="2" s="1"/>
  <c r="G28" i="2" s="1"/>
  <c r="G35" i="2"/>
  <c r="G31" i="2"/>
  <c r="E39" i="4"/>
  <c r="E38" i="2"/>
  <c r="F38" i="2" s="1"/>
  <c r="E31" i="4"/>
  <c r="E34" i="4"/>
  <c r="G44" i="2"/>
  <c r="E40" i="4"/>
  <c r="G57" i="2"/>
  <c r="G40" i="2"/>
  <c r="G45" i="2"/>
  <c r="G46" i="2"/>
  <c r="G56" i="2"/>
  <c r="G36" i="2"/>
  <c r="G39" i="2"/>
  <c r="G54" i="2"/>
  <c r="C58" i="2"/>
  <c r="G32" i="2" l="1"/>
  <c r="C58" i="4"/>
  <c r="D58" i="4" s="1"/>
  <c r="D58" i="2" s="1"/>
  <c r="G38" i="2"/>
  <c r="E9" i="2"/>
  <c r="F9" i="2" s="1"/>
  <c r="E9" i="4" l="1"/>
  <c r="E58" i="2"/>
  <c r="E58" i="4"/>
  <c r="G9" i="4" s="1"/>
  <c r="F58" i="2"/>
  <c r="G9" i="2"/>
  <c r="G58" i="2" s="1"/>
  <c r="I62" i="4" s="1"/>
  <c r="F59" i="2" l="1"/>
  <c r="F9" i="4"/>
  <c r="H9" i="4" s="1"/>
  <c r="F48" i="4"/>
  <c r="F56" i="4"/>
  <c r="F21" i="4"/>
  <c r="G54" i="4"/>
  <c r="F47" i="4"/>
  <c r="F26" i="4"/>
  <c r="F44" i="4"/>
  <c r="F13" i="4"/>
  <c r="F38" i="4"/>
  <c r="G11" i="4"/>
  <c r="F46" i="4"/>
  <c r="G45" i="4"/>
  <c r="H45" i="4" s="1"/>
  <c r="G34" i="4"/>
  <c r="H34" i="4" s="1"/>
  <c r="G31" i="4"/>
  <c r="G58" i="4"/>
  <c r="G59" i="4" s="1"/>
  <c r="G55" i="4"/>
  <c r="F42" i="4"/>
  <c r="F22" i="4"/>
  <c r="F28" i="4"/>
  <c r="F18" i="4"/>
  <c r="F58" i="4"/>
  <c r="F59" i="4" s="1"/>
  <c r="G16" i="4"/>
  <c r="G19" i="4"/>
  <c r="H19" i="4" s="1"/>
  <c r="F16" i="4"/>
  <c r="F43" i="4"/>
  <c r="G48" i="4"/>
  <c r="H48" i="4" s="1"/>
  <c r="F52" i="4"/>
  <c r="G15" i="4"/>
  <c r="H15" i="4" s="1"/>
  <c r="F11" i="4"/>
  <c r="G37" i="4"/>
  <c r="G24" i="4"/>
  <c r="H24" i="4" s="1"/>
  <c r="G13" i="4"/>
  <c r="G14" i="4"/>
  <c r="F19" i="4"/>
  <c r="F12" i="4"/>
  <c r="F50" i="4"/>
  <c r="F24" i="4"/>
  <c r="F35" i="4"/>
  <c r="F33" i="4"/>
  <c r="F15" i="4"/>
  <c r="F32" i="4"/>
  <c r="G46" i="4"/>
  <c r="H46" i="4" s="1"/>
  <c r="F29" i="4"/>
  <c r="F27" i="4"/>
  <c r="F41" i="4"/>
  <c r="G18" i="4"/>
  <c r="G29" i="4"/>
  <c r="H29" i="4" s="1"/>
  <c r="G43" i="4"/>
  <c r="H43" i="4" s="1"/>
  <c r="G17" i="4"/>
  <c r="H17" i="4" s="1"/>
  <c r="G21" i="4"/>
  <c r="H21" i="4" s="1"/>
  <c r="G39" i="4"/>
  <c r="H39" i="4" s="1"/>
  <c r="G40" i="4"/>
  <c r="H40" i="4" s="1"/>
  <c r="G25" i="4"/>
  <c r="H25" i="4" s="1"/>
  <c r="G30" i="4"/>
  <c r="G27" i="4"/>
  <c r="H27" i="4" s="1"/>
  <c r="G56" i="4"/>
  <c r="H56" i="4" s="1"/>
  <c r="F14" i="4"/>
  <c r="G44" i="4"/>
  <c r="H44" i="4" s="1"/>
  <c r="G47" i="4"/>
  <c r="H47" i="4" s="1"/>
  <c r="F23" i="4"/>
  <c r="F39" i="4"/>
  <c r="F45" i="4"/>
  <c r="F53" i="4"/>
  <c r="G22" i="4"/>
  <c r="H22" i="4" s="1"/>
  <c r="G35" i="4"/>
  <c r="H35" i="4" s="1"/>
  <c r="G50" i="4"/>
  <c r="H50" i="4" s="1"/>
  <c r="F54" i="4"/>
  <c r="F17" i="4"/>
  <c r="F20" i="4"/>
  <c r="G23" i="4"/>
  <c r="G32" i="4"/>
  <c r="H32" i="4" s="1"/>
  <c r="G20" i="4"/>
  <c r="H20" i="4" s="1"/>
  <c r="G57" i="4"/>
  <c r="H57" i="4" s="1"/>
  <c r="F34" i="4"/>
  <c r="G42" i="4"/>
  <c r="H42" i="4" s="1"/>
  <c r="F40" i="4"/>
  <c r="G12" i="4"/>
  <c r="H12" i="4" s="1"/>
  <c r="G33" i="4"/>
  <c r="H33" i="4" s="1"/>
  <c r="F55" i="4"/>
  <c r="G28" i="4"/>
  <c r="H28" i="4" s="1"/>
  <c r="G49" i="4"/>
  <c r="H49" i="4" s="1"/>
  <c r="F25" i="4"/>
  <c r="F37" i="4"/>
  <c r="G36" i="4"/>
  <c r="H36" i="4" s="1"/>
  <c r="F31" i="4"/>
  <c r="G52" i="4"/>
  <c r="H52" i="4" s="1"/>
  <c r="F49" i="4"/>
  <c r="F10" i="4"/>
  <c r="G38" i="4"/>
  <c r="H38" i="4" s="1"/>
  <c r="G26" i="4"/>
  <c r="H26" i="4" s="1"/>
  <c r="F51" i="4"/>
  <c r="F36" i="4"/>
  <c r="G53" i="4"/>
  <c r="H53" i="4" s="1"/>
  <c r="F30" i="4"/>
  <c r="F57" i="4"/>
  <c r="G10" i="4"/>
  <c r="H10" i="4" s="1"/>
  <c r="G51" i="4"/>
  <c r="H51" i="4" s="1"/>
  <c r="G41" i="4"/>
  <c r="H41" i="4" s="1"/>
  <c r="H14" i="4" l="1"/>
  <c r="H13" i="4"/>
  <c r="H23" i="4"/>
  <c r="H54" i="4"/>
  <c r="I54" i="4" s="1"/>
  <c r="H11" i="4"/>
  <c r="H30" i="4"/>
  <c r="H18" i="4"/>
  <c r="I18" i="4" s="1"/>
  <c r="H55" i="4"/>
  <c r="I55" i="4" s="1"/>
  <c r="H37" i="4"/>
  <c r="H16" i="4"/>
  <c r="H31" i="4"/>
  <c r="I36" i="4"/>
  <c r="I40" i="4"/>
  <c r="I15" i="4"/>
  <c r="I45" i="4"/>
  <c r="I25" i="4"/>
  <c r="I42" i="4"/>
  <c r="I47" i="4"/>
  <c r="I39" i="4"/>
  <c r="I34" i="4"/>
  <c r="I41" i="4"/>
  <c r="I26" i="4"/>
  <c r="I50" i="4"/>
  <c r="I44" i="4"/>
  <c r="I21" i="4"/>
  <c r="I46" i="4"/>
  <c r="I48" i="4"/>
  <c r="I11" i="4"/>
  <c r="I51" i="4"/>
  <c r="I38" i="4"/>
  <c r="I49" i="4"/>
  <c r="I57" i="4"/>
  <c r="I35" i="4"/>
  <c r="I17" i="4"/>
  <c r="I14" i="4"/>
  <c r="I12" i="4"/>
  <c r="I10" i="4"/>
  <c r="I28" i="4"/>
  <c r="I20" i="4"/>
  <c r="I22" i="4"/>
  <c r="I56" i="4"/>
  <c r="I43" i="4"/>
  <c r="I13" i="4"/>
  <c r="I9" i="4"/>
  <c r="I53" i="4"/>
  <c r="I32" i="4"/>
  <c r="I27" i="4"/>
  <c r="I29" i="4"/>
  <c r="I24" i="4"/>
  <c r="I19" i="4"/>
  <c r="I52" i="4"/>
  <c r="I33" i="4"/>
  <c r="I23" i="4"/>
  <c r="I30" i="4" l="1"/>
  <c r="I37" i="4"/>
  <c r="I16" i="4"/>
  <c r="I31" i="4"/>
  <c r="H58" i="4"/>
  <c r="H59" i="4" s="1"/>
  <c r="I58" i="4" l="1"/>
  <c r="I63" i="4" s="1"/>
  <c r="I64" i="4" s="1"/>
</calcChain>
</file>

<file path=xl/sharedStrings.xml><?xml version="1.0" encoding="utf-8"?>
<sst xmlns="http://schemas.openxmlformats.org/spreadsheetml/2006/main" count="219" uniqueCount="98">
  <si>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</si>
  <si>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</si>
  <si>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</si>
  <si>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</si>
  <si>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</si>
  <si>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</si>
  <si>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</si>
  <si>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</si>
  <si>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</si>
  <si>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Univ. of Maryland Medical System</t>
  </si>
  <si>
    <t>Holy Cross Hospital of Silver Spring</t>
  </si>
  <si>
    <t>Frederick Memorial Hospital</t>
  </si>
  <si>
    <t>Mercy Medical Center, Inc.</t>
  </si>
  <si>
    <t>Johns Hopkins Hospital</t>
  </si>
  <si>
    <t>St. Agnes Hospital</t>
  </si>
  <si>
    <t>Washington Adventist Hospital</t>
  </si>
  <si>
    <t>Calvert Memorial Hospital</t>
  </si>
  <si>
    <t>Greater Baltimore Medical Center</t>
  </si>
  <si>
    <t>Atlantic General Hospital</t>
  </si>
  <si>
    <t>Shady Grove Adventist Hospital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</si>
  <si>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</si>
  <si>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</si>
  <si>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</si>
  <si>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</si>
  <si>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</si>
  <si>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</si>
  <si>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</si>
  <si>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</si>
  <si>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</si>
  <si>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</si>
  <si>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</si>
  <si>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</si>
  <si>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</si>
  <si>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</si>
  <si>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</si>
  <si>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</si>
  <si>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RY 2021 Reduction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</si>
  <si>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</si>
  <si>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</si>
  <si>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</si>
  <si>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</si>
  <si>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Original Payments</t>
  </si>
  <si>
    <t>Calculation of the Payments to the Maryland Healthcare Coverage Fund</t>
  </si>
  <si>
    <t>ADD MU</t>
  </si>
  <si>
    <t>Estimated GBR</t>
  </si>
  <si>
    <t>Total Original Assessment</t>
  </si>
  <si>
    <t>Current Total Payments</t>
  </si>
  <si>
    <t>Total Payments to the State Each Year</t>
  </si>
  <si>
    <t>UM Capital Region Medical Center</t>
  </si>
  <si>
    <t>MedStar Union Memorial Hospital</t>
  </si>
  <si>
    <t>MedStar Good Samaritan Hospital</t>
  </si>
  <si>
    <t>FY 2023</t>
  </si>
  <si>
    <t>FY 2021</t>
  </si>
  <si>
    <t>HOSPITAL NUMBER</t>
  </si>
  <si>
    <t>HOSPITAL NAME</t>
  </si>
  <si>
    <t>UM-Queen Anne's ED</t>
  </si>
  <si>
    <t>UM-Bowie ED</t>
  </si>
  <si>
    <t>Mt. Washington Peds</t>
  </si>
  <si>
    <t>Sheppard Pratt</t>
  </si>
  <si>
    <t>Brook Lane</t>
  </si>
  <si>
    <t>McNew Family Medical Center</t>
  </si>
  <si>
    <t>List of Hospital ID Numbers</t>
  </si>
  <si>
    <t>Used in Annual Reports</t>
  </si>
  <si>
    <t>UM Laurel Regional Hospital</t>
  </si>
  <si>
    <t>UM St. Josephs Medical Center</t>
  </si>
  <si>
    <t>MedStar Southern Maryland Hospital</t>
  </si>
  <si>
    <t>Fort Washington Adventist Medical Center</t>
  </si>
  <si>
    <t>Luminus Doctors Community Hospital</t>
  </si>
  <si>
    <t>UM Upper Chesapeake Medical Center</t>
  </si>
  <si>
    <t>JH Howard County General Hospital</t>
  </si>
  <si>
    <t>Tidal McCready Foundation, Inc.</t>
  </si>
  <si>
    <t>UM Baltimore Washington Medical Center</t>
  </si>
  <si>
    <t>LifeBridge Northwest Hospital Center, Inc.</t>
  </si>
  <si>
    <t>UM Midtown Campus</t>
  </si>
  <si>
    <t>UM Memorial Hospital at Easton</t>
  </si>
  <si>
    <t>UM Charles Regional</t>
  </si>
  <si>
    <t>MedStar Harbor Hospital</t>
  </si>
  <si>
    <t>LifeBridge Carroll County General Hospital</t>
  </si>
  <si>
    <t>ChristianaCare Union Hospital</t>
  </si>
  <si>
    <t>UM Chestertown</t>
  </si>
  <si>
    <t>MedStar St. Marys Hospital</t>
  </si>
  <si>
    <t>UPMI Western Maryland</t>
  </si>
  <si>
    <t>Luminus Anne Arundel Medical Center</t>
  </si>
  <si>
    <t>JH Suburban Hospital Association,Inc</t>
  </si>
  <si>
    <t>MedStar Montgomery General Hospital</t>
  </si>
  <si>
    <t>WVU Garrett Regional Medical Center</t>
  </si>
  <si>
    <t>MedStar Franklin Square Hospital</t>
  </si>
  <si>
    <t>LifeBridge Grace Medical Center</t>
  </si>
  <si>
    <t>Lifebridge Sinai Hospital</t>
  </si>
  <si>
    <t>UM Harford Memorial Hospital</t>
  </si>
  <si>
    <t>Meritus Hospital</t>
  </si>
  <si>
    <t>UM Shock Trauma Center</t>
  </si>
  <si>
    <t>Tidal Peninsula Regional Medical Center</t>
  </si>
  <si>
    <t>Adv-Germantown</t>
  </si>
  <si>
    <t xml:space="preserve"> </t>
  </si>
  <si>
    <t>UM Cambridge</t>
  </si>
  <si>
    <t>September  1, 2022 through August 30, 2023</t>
  </si>
  <si>
    <t>Payments September 2022 through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</si>
</sst>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u/>
      <sz val="10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0" fontId="5" fillId="3" borderId="0" xfId="3" applyNumberFormat="1" applyFont="1" applyFill="1" applyAlignment="1">
      <alignment horizontal="right" wrapText="1"/>
    </xf>
    <xf numFmtId="164" fontId="8" fillId="0" borderId="0" xfId="1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/>
    </xf>
    <xf numFmtId="166" fontId="0" fillId="0" borderId="0" xfId="0" applyNumberFormat="1" applyFill="1"/>
    <xf numFmtId="166" fontId="10" fillId="0" borderId="0" xfId="4" applyNumberFormat="1" applyFont="1" applyFill="1"/>
    <xf numFmtId="164" fontId="0" fillId="0" borderId="0" xfId="1" applyNumberFormat="1" applyFont="1" applyFill="1"/>
    <xf numFmtId="10" fontId="5" fillId="0" borderId="0" xfId="3" applyNumberFormat="1" applyFont="1" applyFill="1" applyAlignment="1">
      <alignment horizontal="center" wrapText="1"/>
    </xf>
    <xf numFmtId="10" fontId="0" fillId="0" borderId="0" xfId="3" applyNumberFormat="1" applyFont="1" applyFill="1"/>
    <xf numFmtId="6" fontId="6" fillId="0" borderId="0" xfId="0" applyNumberFormat="1" applyFont="1" applyFill="1" applyAlignment="1">
      <alignment horizontal="right" wrapText="1"/>
    </xf>
    <xf numFmtId="6" fontId="12" fillId="0" borderId="0" xfId="0" applyNumberFormat="1" applyFont="1" applyFill="1" applyAlignment="1">
      <alignment horizontal="right" wrapText="1"/>
    </xf>
    <xf numFmtId="10" fontId="7" fillId="0" borderId="0" xfId="0" applyNumberFormat="1" applyFont="1" applyFill="1"/>
    <xf numFmtId="164" fontId="6" fillId="0" borderId="0" xfId="1" applyNumberFormat="1" applyFont="1" applyFill="1" applyAlignment="1">
      <alignment horizontal="right" wrapText="1"/>
    </xf>
    <xf numFmtId="10" fontId="6" fillId="0" borderId="0" xfId="1" applyNumberFormat="1" applyFont="1" applyFill="1" applyAlignment="1">
      <alignment horizontal="right" wrapText="1"/>
    </xf>
    <xf numFmtId="165" fontId="5" fillId="0" borderId="0" xfId="1" applyNumberFormat="1" applyFont="1" applyFill="1" applyAlignment="1">
      <alignment horizontal="center" wrapText="1"/>
    </xf>
    <xf numFmtId="0" fontId="0" fillId="0" borderId="0" xfId="0"/>
    <xf numFmtId="0" fontId="13" fillId="0" borderId="0" xfId="0" applyFont="1" applyAlignment="1">
      <alignment wrapText="1"/>
    </xf>
    <xf numFmtId="167" fontId="0" fillId="0" borderId="0" xfId="0" applyNumberFormat="1" applyFill="1"/>
    <xf numFmtId="0" fontId="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 wrapText="1"/>
    </xf>
    <xf numFmtId="0" fontId="14" fillId="0" borderId="0" xfId="0" applyFont="1" applyFill="1"/>
    <xf numFmtId="0" fontId="15" fillId="0" borderId="0" xfId="0" applyFont="1" applyFill="1" applyAlignment="1">
      <alignment horizontal="center" wrapText="1"/>
    </xf>
    <xf numFmtId="6" fontId="15" fillId="0" borderId="0" xfId="0" applyNumberFormat="1" applyFont="1" applyFill="1" applyAlignment="1">
      <alignment horizontal="right" wrapText="1"/>
    </xf>
    <xf numFmtId="6" fontId="16" fillId="0" borderId="0" xfId="0" applyNumberFormat="1" applyFont="1" applyFill="1" applyAlignment="1">
      <alignment horizontal="right" wrapText="1"/>
    </xf>
    <xf numFmtId="164" fontId="15" fillId="0" borderId="0" xfId="1" applyNumberFormat="1" applyFont="1" applyFill="1" applyAlignment="1">
      <alignment horizontal="right" wrapText="1"/>
    </xf>
    <xf numFmtId="164" fontId="17" fillId="0" borderId="0" xfId="1" applyNumberFormat="1" applyFont="1" applyFill="1" applyAlignment="1">
      <alignment horizontal="right" wrapText="1"/>
    </xf>
    <xf numFmtId="10" fontId="14" fillId="0" borderId="0" xfId="3" applyNumberFormat="1" applyFont="1" applyFill="1"/>
    <xf numFmtId="10" fontId="14" fillId="0" borderId="0" xfId="0" applyNumberFormat="1" applyFont="1" applyFill="1"/>
    <xf numFmtId="0" fontId="1" fillId="0" borderId="0" xfId="0" applyNumberFormat="1" applyFont="1" applyFill="1" applyAlignment="1">
      <alignment horizontal="center"/>
    </xf>
  </cellXfs>
  <cellStyles count="6">
    <cellStyle name="Comma" xfId="4" builtinId="3"/>
    <cellStyle name="Currency" xfId="1" builtinId="4"/>
    <cellStyle name="Normal" xfId="0" builtinId="0"/>
    <cellStyle name="Normal 2" xfId="5" xr:uid="{00000000-0005-0000-0000-000003000000}"/>
    <cellStyle name="Normal 2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="104" zoomScaleNormal="104" workbookViewId="0">
      <selection activeCell="B8" sqref="B8"/>
    </sheetView>
  </sheetViews>
  <sheetFormatPr defaultColWidth="9.15625" defaultRowHeight="14.4" x14ac:dyDescent="0.55000000000000004"/>
  <cols>
    <col min="1" max="1" width="8.15625" style="2" customWidth="1"/>
    <col min="2" max="2" width="35" style="2" customWidth="1"/>
    <col min="3" max="3" width="17.5234375" style="2" customWidth="1"/>
    <col min="4" max="4" width="13.5234375" style="2" customWidth="1"/>
    <col min="5" max="5" width="16.3671875" style="2" customWidth="1"/>
    <col min="6" max="6" width="14.5234375" style="2" customWidth="1"/>
    <col min="7" max="7" width="14.47265625" style="42" customWidth="1"/>
    <col min="8" max="8" width="7.15625" style="2" customWidth="1"/>
    <col min="9" max="9" width="12.7890625" style="2" bestFit="1" customWidth="1"/>
    <col min="10" max="16384" width="9.15625" style="2"/>
  </cols>
  <sheetData>
    <row r="1" spans="1:9" ht="23.25" customHeight="1" x14ac:dyDescent="0.75">
      <c r="A1" s="50" t="s">
        <v>42</v>
      </c>
      <c r="B1" s="50"/>
      <c r="C1" s="50"/>
      <c r="D1" s="50"/>
      <c r="E1" s="50"/>
      <c r="F1" s="50"/>
      <c r="G1" s="50"/>
      <c r="H1" s="25"/>
    </row>
    <row r="2" spans="1:9" ht="15.3" x14ac:dyDescent="0.55000000000000004">
      <c r="A2" s="3" t="s">
        <v>96</v>
      </c>
      <c r="B2" s="3"/>
      <c r="C2" s="3"/>
      <c r="D2" s="3"/>
      <c r="E2" s="3"/>
      <c r="G2" s="41"/>
      <c r="H2" s="1"/>
    </row>
    <row r="3" spans="1:9" ht="15.3" x14ac:dyDescent="0.55000000000000004">
      <c r="A3" s="3" t="s">
        <v>97</v>
      </c>
      <c r="B3" s="3"/>
      <c r="C3" s="3"/>
      <c r="D3" s="3"/>
      <c r="E3" s="3"/>
      <c r="G3" s="41"/>
      <c r="H3" s="1"/>
    </row>
    <row r="4" spans="1:9" x14ac:dyDescent="0.55000000000000004">
      <c r="A4" s="21" t="s">
        <v>40</v>
      </c>
      <c r="B4" s="22"/>
      <c r="C4" s="22"/>
      <c r="D4" s="1"/>
      <c r="E4" s="1"/>
      <c r="F4" s="6" t="s">
        <v>43</v>
      </c>
    </row>
    <row r="5" spans="1:9" x14ac:dyDescent="0.55000000000000004">
      <c r="A5" s="5" t="s">
        <v>0</v>
      </c>
      <c r="B5" s="5" t="s">
        <v>1</v>
      </c>
      <c r="C5" s="1"/>
      <c r="D5" s="5" t="s">
        <v>23</v>
      </c>
      <c r="E5" s="1"/>
      <c r="F5" s="5" t="s">
        <v>2</v>
      </c>
      <c r="G5" s="43" t="s">
        <v>3</v>
      </c>
      <c r="H5" s="5"/>
    </row>
    <row r="6" spans="1:9" x14ac:dyDescent="0.55000000000000004">
      <c r="A6" s="1"/>
      <c r="B6" s="5" t="s">
        <v>4</v>
      </c>
      <c r="C6" s="5" t="s">
        <v>44</v>
      </c>
      <c r="D6" s="5" t="s">
        <v>24</v>
      </c>
      <c r="E6" s="5" t="s">
        <v>5</v>
      </c>
      <c r="F6" s="5" t="s">
        <v>6</v>
      </c>
      <c r="G6" s="43" t="s">
        <v>6</v>
      </c>
      <c r="H6" s="5"/>
    </row>
    <row r="7" spans="1:9" x14ac:dyDescent="0.55000000000000004">
      <c r="A7" s="5"/>
      <c r="B7" s="5"/>
      <c r="C7" s="5" t="s">
        <v>25</v>
      </c>
      <c r="D7" s="5" t="s">
        <v>26</v>
      </c>
      <c r="E7" s="5" t="s">
        <v>7</v>
      </c>
      <c r="F7" s="5" t="s">
        <v>8</v>
      </c>
      <c r="G7" s="43" t="s">
        <v>8</v>
      </c>
      <c r="H7" s="5"/>
    </row>
    <row r="8" spans="1:9" x14ac:dyDescent="0.55000000000000004">
      <c r="A8" s="5"/>
      <c r="B8" s="5"/>
      <c r="C8" s="6" t="s">
        <v>51</v>
      </c>
      <c r="D8" s="6" t="s">
        <v>52</v>
      </c>
      <c r="E8" s="6" t="str">
        <f>+C8</f>
        <v>FY 2023</v>
      </c>
      <c r="F8" s="29">
        <v>1.2500000000000001E-2</v>
      </c>
      <c r="G8" s="43"/>
      <c r="H8" s="5"/>
    </row>
    <row r="9" spans="1:9" x14ac:dyDescent="0.55000000000000004">
      <c r="A9" s="1">
        <v>210001</v>
      </c>
      <c r="B9" s="8" t="s">
        <v>90</v>
      </c>
      <c r="C9" s="9">
        <v>437266987.96114397</v>
      </c>
      <c r="D9" s="18">
        <f>+'Deficit Assessment Fund'!D9</f>
        <v>0.86089772374311391</v>
      </c>
      <c r="E9" s="9">
        <f t="shared" ref="E9:E47" si="0">C9*D9</f>
        <v>376442154.60375643</v>
      </c>
      <c r="F9" s="31">
        <f>$F$8*E9</f>
        <v>4705526.9325469555</v>
      </c>
      <c r="G9" s="44">
        <f t="shared" ref="G9:G47" si="1">+F9/12</f>
        <v>392127.24437891296</v>
      </c>
      <c r="H9" s="9"/>
      <c r="I9" s="39"/>
    </row>
    <row r="10" spans="1:9" x14ac:dyDescent="0.55000000000000004">
      <c r="A10" s="1">
        <v>210002</v>
      </c>
      <c r="B10" s="8" t="s">
        <v>9</v>
      </c>
      <c r="C10" s="9">
        <v>1834380815.1400816</v>
      </c>
      <c r="D10" s="18">
        <f>+'Deficit Assessment Fund'!D10</f>
        <v>0.86866076795141411</v>
      </c>
      <c r="E10" s="9">
        <f t="shared" si="0"/>
        <v>1593454647.5949244</v>
      </c>
      <c r="F10" s="31">
        <f t="shared" ref="F10:F47" si="2">$F$8*E10</f>
        <v>19918183.094936557</v>
      </c>
      <c r="G10" s="44">
        <f t="shared" si="1"/>
        <v>1659848.5912447132</v>
      </c>
      <c r="H10" s="9"/>
    </row>
    <row r="11" spans="1:9" x14ac:dyDescent="0.55000000000000004">
      <c r="A11" s="1">
        <v>210003</v>
      </c>
      <c r="B11" s="8" t="s">
        <v>48</v>
      </c>
      <c r="C11" s="9">
        <v>395229088.89837164</v>
      </c>
      <c r="D11" s="18">
        <f>+'Deficit Assessment Fund'!D11</f>
        <v>0.76941377630839425</v>
      </c>
      <c r="E11" s="9">
        <f t="shared" si="0"/>
        <v>304094705.79622215</v>
      </c>
      <c r="F11" s="31">
        <f t="shared" si="2"/>
        <v>3801183.8224527771</v>
      </c>
      <c r="G11" s="44">
        <f t="shared" si="1"/>
        <v>316765.31853773142</v>
      </c>
      <c r="H11" s="9"/>
    </row>
    <row r="12" spans="1:9" ht="14.5" customHeight="1" x14ac:dyDescent="0.55000000000000004">
      <c r="A12" s="1">
        <v>210004</v>
      </c>
      <c r="B12" s="8" t="s">
        <v>10</v>
      </c>
      <c r="C12" s="9">
        <v>590758361.76140463</v>
      </c>
      <c r="D12" s="18">
        <f>+'Deficit Assessment Fund'!D12</f>
        <v>0.86687680736379857</v>
      </c>
      <c r="E12" s="9">
        <f t="shared" si="0"/>
        <v>512114722.5671944</v>
      </c>
      <c r="F12" s="31">
        <f t="shared" si="2"/>
        <v>6401434.03208993</v>
      </c>
      <c r="G12" s="44">
        <f t="shared" si="1"/>
        <v>533452.83600749413</v>
      </c>
      <c r="H12" s="9"/>
    </row>
    <row r="13" spans="1:9" x14ac:dyDescent="0.55000000000000004">
      <c r="A13" s="1">
        <v>210005</v>
      </c>
      <c r="B13" s="8" t="s">
        <v>11</v>
      </c>
      <c r="C13" s="9">
        <v>419410703.08524656</v>
      </c>
      <c r="D13" s="18">
        <f>+'Deficit Assessment Fund'!D13</f>
        <v>0.86194592930911851</v>
      </c>
      <c r="E13" s="9">
        <f t="shared" si="0"/>
        <v>361509348.23300362</v>
      </c>
      <c r="F13" s="31">
        <f t="shared" si="2"/>
        <v>4518866.8529125452</v>
      </c>
      <c r="G13" s="44">
        <f t="shared" si="1"/>
        <v>376572.23774271208</v>
      </c>
      <c r="H13" s="9"/>
    </row>
    <row r="14" spans="1:9" x14ac:dyDescent="0.55000000000000004">
      <c r="A14" s="1">
        <v>210006</v>
      </c>
      <c r="B14" s="8" t="s">
        <v>89</v>
      </c>
      <c r="C14" s="9">
        <v>124946583.62353368</v>
      </c>
      <c r="D14" s="18">
        <f>+'Deficit Assessment Fund'!D14</f>
        <v>0.82913097099291699</v>
      </c>
      <c r="E14" s="9">
        <f t="shared" si="0"/>
        <v>103597082.20202819</v>
      </c>
      <c r="F14" s="31">
        <f t="shared" si="2"/>
        <v>1294963.5275253523</v>
      </c>
      <c r="G14" s="44">
        <f t="shared" si="1"/>
        <v>107913.62729377935</v>
      </c>
      <c r="H14" s="9"/>
    </row>
    <row r="15" spans="1:9" x14ac:dyDescent="0.55000000000000004">
      <c r="A15" s="1">
        <v>210008</v>
      </c>
      <c r="B15" s="8" t="s">
        <v>12</v>
      </c>
      <c r="C15" s="9">
        <v>643604527.34305108</v>
      </c>
      <c r="D15" s="18">
        <f>+'Deficit Assessment Fund'!D15</f>
        <v>0.859851255584417</v>
      </c>
      <c r="E15" s="9">
        <f t="shared" si="0"/>
        <v>553404160.93573773</v>
      </c>
      <c r="F15" s="31">
        <f t="shared" si="2"/>
        <v>6917552.0116967224</v>
      </c>
      <c r="G15" s="44">
        <f t="shared" si="1"/>
        <v>576462.66764139349</v>
      </c>
      <c r="H15" s="9"/>
    </row>
    <row r="16" spans="1:9" x14ac:dyDescent="0.55000000000000004">
      <c r="A16" s="1">
        <v>210009</v>
      </c>
      <c r="B16" s="8" t="s">
        <v>13</v>
      </c>
      <c r="C16" s="9">
        <v>2875858400.1823292</v>
      </c>
      <c r="D16" s="18">
        <f>+'Deficit Assessment Fund'!D16</f>
        <v>0.83849410085785148</v>
      </c>
      <c r="E16" s="9">
        <f t="shared" si="0"/>
        <v>2411390303.4553814</v>
      </c>
      <c r="F16" s="31">
        <f t="shared" si="2"/>
        <v>30142378.793192267</v>
      </c>
      <c r="G16" s="44">
        <f t="shared" si="1"/>
        <v>2511864.899432689</v>
      </c>
      <c r="H16" s="9"/>
    </row>
    <row r="17" spans="1:8" x14ac:dyDescent="0.55000000000000004">
      <c r="A17" s="1">
        <v>210010</v>
      </c>
      <c r="B17" s="8" t="s">
        <v>95</v>
      </c>
      <c r="C17" s="9">
        <v>21494455.365543891</v>
      </c>
      <c r="D17" s="18">
        <f>+'Deficit Assessment Fund'!D17</f>
        <v>0.92142134274495269</v>
      </c>
      <c r="E17" s="9">
        <f t="shared" si="0"/>
        <v>19805449.924490906</v>
      </c>
      <c r="F17" s="31">
        <f t="shared" si="2"/>
        <v>247568.12405613635</v>
      </c>
      <c r="G17" s="44">
        <f t="shared" si="1"/>
        <v>20630.677004678029</v>
      </c>
      <c r="H17" s="9"/>
    </row>
    <row r="18" spans="1:8" x14ac:dyDescent="0.55000000000000004">
      <c r="A18" s="1">
        <v>210011</v>
      </c>
      <c r="B18" s="8" t="s">
        <v>14</v>
      </c>
      <c r="C18" s="9">
        <v>508231893.05268419</v>
      </c>
      <c r="D18" s="18">
        <f>+'Deficit Assessment Fund'!D18</f>
        <v>0.8524429635711418</v>
      </c>
      <c r="E18" s="9">
        <f t="shared" si="0"/>
        <v>433238701.09520173</v>
      </c>
      <c r="F18" s="31">
        <f t="shared" si="2"/>
        <v>5415483.7636900218</v>
      </c>
      <c r="G18" s="44">
        <f t="shared" si="1"/>
        <v>451290.31364083517</v>
      </c>
      <c r="H18" s="9"/>
    </row>
    <row r="19" spans="1:8" x14ac:dyDescent="0.55000000000000004">
      <c r="A19" s="1">
        <v>210012</v>
      </c>
      <c r="B19" s="8" t="s">
        <v>88</v>
      </c>
      <c r="C19" s="9">
        <v>951468846.29203463</v>
      </c>
      <c r="D19" s="18">
        <f>+'Deficit Assessment Fund'!D19</f>
        <v>0.84545962426013244</v>
      </c>
      <c r="E19" s="9">
        <f t="shared" si="0"/>
        <v>804428493.28128529</v>
      </c>
      <c r="F19" s="31">
        <f t="shared" si="2"/>
        <v>10055356.166016066</v>
      </c>
      <c r="G19" s="44">
        <f t="shared" si="1"/>
        <v>837946.34716800554</v>
      </c>
      <c r="H19" s="9"/>
    </row>
    <row r="20" spans="1:8" x14ac:dyDescent="0.55000000000000004">
      <c r="A20" s="1">
        <v>210013</v>
      </c>
      <c r="B20" s="8" t="s">
        <v>87</v>
      </c>
      <c r="C20" s="9">
        <v>38849180.233196937</v>
      </c>
      <c r="D20" s="18">
        <f>+'Deficit Assessment Fund'!D20</f>
        <v>0.66066261825130979</v>
      </c>
      <c r="E20" s="9">
        <f t="shared" si="0"/>
        <v>25666201.129780918</v>
      </c>
      <c r="F20" s="31">
        <f t="shared" si="2"/>
        <v>320827.51412226149</v>
      </c>
      <c r="G20" s="44">
        <f t="shared" si="1"/>
        <v>26735.626176855123</v>
      </c>
      <c r="H20" s="9"/>
    </row>
    <row r="21" spans="1:8" x14ac:dyDescent="0.55000000000000004">
      <c r="A21" s="1">
        <v>210015</v>
      </c>
      <c r="B21" s="8" t="s">
        <v>86</v>
      </c>
      <c r="C21" s="9">
        <v>630927774.73011076</v>
      </c>
      <c r="D21" s="18">
        <f>+'Deficit Assessment Fund'!D21</f>
        <v>0.81231402405574638</v>
      </c>
      <c r="E21" s="9">
        <f t="shared" si="0"/>
        <v>512511479.57955372</v>
      </c>
      <c r="F21" s="31">
        <f t="shared" si="2"/>
        <v>6406393.4947444219</v>
      </c>
      <c r="G21" s="44">
        <f t="shared" si="1"/>
        <v>533866.1245620352</v>
      </c>
      <c r="H21" s="9"/>
    </row>
    <row r="22" spans="1:8" x14ac:dyDescent="0.55000000000000004">
      <c r="A22" s="1">
        <v>210016</v>
      </c>
      <c r="B22" s="8" t="s">
        <v>15</v>
      </c>
      <c r="C22" s="9">
        <v>341854551.14657557</v>
      </c>
      <c r="D22" s="18">
        <f>+'Deficit Assessment Fund'!D22</f>
        <v>0.83323928420202487</v>
      </c>
      <c r="E22" s="9">
        <f t="shared" si="0"/>
        <v>284846641.49857712</v>
      </c>
      <c r="F22" s="31">
        <f t="shared" si="2"/>
        <v>3560583.0187322143</v>
      </c>
      <c r="G22" s="44">
        <f t="shared" si="1"/>
        <v>296715.25156101788</v>
      </c>
      <c r="H22" s="9"/>
    </row>
    <row r="23" spans="1:8" x14ac:dyDescent="0.55000000000000004">
      <c r="A23" s="1">
        <v>210017</v>
      </c>
      <c r="B23" s="8" t="s">
        <v>85</v>
      </c>
      <c r="C23" s="9">
        <v>75076840.478035092</v>
      </c>
      <c r="D23" s="18">
        <f>+'Deficit Assessment Fund'!D23</f>
        <v>0.8253498198048812</v>
      </c>
      <c r="E23" s="9">
        <f t="shared" si="0"/>
        <v>61964656.760066077</v>
      </c>
      <c r="F23" s="31">
        <f t="shared" si="2"/>
        <v>774558.20950082596</v>
      </c>
      <c r="G23" s="44">
        <f t="shared" si="1"/>
        <v>64546.517458402166</v>
      </c>
      <c r="H23" s="9"/>
    </row>
    <row r="24" spans="1:8" x14ac:dyDescent="0.55000000000000004">
      <c r="A24" s="1">
        <v>210018</v>
      </c>
      <c r="B24" s="8" t="s">
        <v>84</v>
      </c>
      <c r="C24" s="9">
        <v>202533047.70828378</v>
      </c>
      <c r="D24" s="18">
        <f>+'Deficit Assessment Fund'!D24</f>
        <v>0.83173106989903878</v>
      </c>
      <c r="E24" s="9">
        <f t="shared" si="0"/>
        <v>168453028.46032393</v>
      </c>
      <c r="F24" s="31">
        <f t="shared" si="2"/>
        <v>2105662.855754049</v>
      </c>
      <c r="G24" s="44">
        <f t="shared" si="1"/>
        <v>175471.90464617076</v>
      </c>
      <c r="H24" s="9"/>
    </row>
    <row r="25" spans="1:8" ht="15.7" customHeight="1" x14ac:dyDescent="0.55000000000000004">
      <c r="A25" s="1">
        <v>210019</v>
      </c>
      <c r="B25" s="8" t="s">
        <v>92</v>
      </c>
      <c r="C25" s="9">
        <v>539971890.83810878</v>
      </c>
      <c r="D25" s="18">
        <f>+'Deficit Assessment Fund'!D25</f>
        <v>0.85184994405847103</v>
      </c>
      <c r="E25" s="9">
        <f t="shared" si="0"/>
        <v>459975025.00358981</v>
      </c>
      <c r="F25" s="31">
        <f t="shared" si="2"/>
        <v>5749687.812544873</v>
      </c>
      <c r="G25" s="44">
        <f t="shared" si="1"/>
        <v>479140.65104540606</v>
      </c>
      <c r="H25" s="9"/>
    </row>
    <row r="26" spans="1:8" ht="14.2" customHeight="1" x14ac:dyDescent="0.55000000000000004">
      <c r="A26" s="1">
        <v>210022</v>
      </c>
      <c r="B26" s="8" t="s">
        <v>83</v>
      </c>
      <c r="C26" s="9">
        <v>406267624.67692596</v>
      </c>
      <c r="D26" s="18">
        <f>+'Deficit Assessment Fund'!D26</f>
        <v>0.8595499046288364</v>
      </c>
      <c r="E26" s="9">
        <f t="shared" si="0"/>
        <v>349207298.04483563</v>
      </c>
      <c r="F26" s="31">
        <f t="shared" si="2"/>
        <v>4365091.2255604453</v>
      </c>
      <c r="G26" s="44">
        <f t="shared" si="1"/>
        <v>363757.60213003709</v>
      </c>
      <c r="H26" s="9"/>
    </row>
    <row r="27" spans="1:8" x14ac:dyDescent="0.55000000000000004">
      <c r="A27" s="1">
        <v>210023</v>
      </c>
      <c r="B27" s="8" t="s">
        <v>82</v>
      </c>
      <c r="C27" s="9">
        <v>762979025.68483531</v>
      </c>
      <c r="D27" s="18">
        <f>+'Deficit Assessment Fund'!D27</f>
        <v>0.86308674810664077</v>
      </c>
      <c r="E27" s="9">
        <f t="shared" si="0"/>
        <v>658517086.15189767</v>
      </c>
      <c r="F27" s="31">
        <f t="shared" si="2"/>
        <v>8231463.576898721</v>
      </c>
      <c r="G27" s="44">
        <f t="shared" si="1"/>
        <v>685955.29807489342</v>
      </c>
      <c r="H27" s="9"/>
    </row>
    <row r="28" spans="1:8" x14ac:dyDescent="0.55000000000000004">
      <c r="A28" s="1">
        <v>210024</v>
      </c>
      <c r="B28" s="8" t="s">
        <v>49</v>
      </c>
      <c r="C28" s="9">
        <v>476527810.20167655</v>
      </c>
      <c r="D28" s="18">
        <f>+'Deficit Assessment Fund'!D28</f>
        <v>0.80928608408786296</v>
      </c>
      <c r="E28" s="9">
        <f t="shared" si="0"/>
        <v>385647325.47707921</v>
      </c>
      <c r="F28" s="31">
        <f t="shared" si="2"/>
        <v>4820591.5684634903</v>
      </c>
      <c r="G28" s="44">
        <f t="shared" si="1"/>
        <v>401715.9640386242</v>
      </c>
      <c r="H28" s="9"/>
    </row>
    <row r="29" spans="1:8" x14ac:dyDescent="0.55000000000000004">
      <c r="A29" s="1">
        <v>210027</v>
      </c>
      <c r="B29" s="8" t="s">
        <v>81</v>
      </c>
      <c r="C29" s="9">
        <v>380258687.61278147</v>
      </c>
      <c r="D29" s="18">
        <f>+'Deficit Assessment Fund'!D29</f>
        <v>0.843775726139395</v>
      </c>
      <c r="E29" s="9">
        <f t="shared" si="0"/>
        <v>320853050.26128805</v>
      </c>
      <c r="F29" s="31">
        <f t="shared" si="2"/>
        <v>4010663.1282661008</v>
      </c>
      <c r="G29" s="44">
        <f t="shared" si="1"/>
        <v>334221.92735550838</v>
      </c>
      <c r="H29" s="9"/>
    </row>
    <row r="30" spans="1:8" x14ac:dyDescent="0.55000000000000004">
      <c r="A30" s="1">
        <v>210028</v>
      </c>
      <c r="B30" s="8" t="s">
        <v>80</v>
      </c>
      <c r="C30" s="9">
        <v>217665291.47721142</v>
      </c>
      <c r="D30" s="18">
        <f>+'Deficit Assessment Fund'!D30</f>
        <v>0.83016039193439151</v>
      </c>
      <c r="E30" s="9">
        <f t="shared" si="0"/>
        <v>180697103.68323541</v>
      </c>
      <c r="F30" s="31">
        <f t="shared" si="2"/>
        <v>2258713.7960404428</v>
      </c>
      <c r="G30" s="44">
        <f t="shared" si="1"/>
        <v>188226.14967003689</v>
      </c>
      <c r="H30" s="9"/>
    </row>
    <row r="31" spans="1:8" x14ac:dyDescent="0.55000000000000004">
      <c r="A31" s="1">
        <v>210029</v>
      </c>
      <c r="B31" s="8" t="s">
        <v>27</v>
      </c>
      <c r="C31" s="9">
        <v>786697252.4023757</v>
      </c>
      <c r="D31" s="18">
        <f>+'Deficit Assessment Fund'!D31</f>
        <v>0.82986108917540358</v>
      </c>
      <c r="E31" s="9">
        <f t="shared" si="0"/>
        <v>652849438.7299329</v>
      </c>
      <c r="F31" s="31">
        <f t="shared" si="2"/>
        <v>8160617.9841241613</v>
      </c>
      <c r="G31" s="44">
        <f t="shared" si="1"/>
        <v>680051.49867701344</v>
      </c>
      <c r="H31" s="9"/>
    </row>
    <row r="32" spans="1:8" ht="15.7" customHeight="1" x14ac:dyDescent="0.55000000000000004">
      <c r="A32" s="1">
        <v>210030</v>
      </c>
      <c r="B32" s="8" t="s">
        <v>79</v>
      </c>
      <c r="C32" s="9">
        <v>58888400.703944176</v>
      </c>
      <c r="D32" s="18">
        <f>+'Deficit Assessment Fund'!D32</f>
        <v>0.80752865672317409</v>
      </c>
      <c r="E32" s="9">
        <f t="shared" si="0"/>
        <v>47554071.117032059</v>
      </c>
      <c r="F32" s="31">
        <f t="shared" si="2"/>
        <v>594425.88896290073</v>
      </c>
      <c r="G32" s="44">
        <f t="shared" si="1"/>
        <v>49535.490746908392</v>
      </c>
      <c r="H32" s="9"/>
    </row>
    <row r="33" spans="1:8" x14ac:dyDescent="0.55000000000000004">
      <c r="A33" s="1">
        <v>210032</v>
      </c>
      <c r="B33" s="8" t="s">
        <v>78</v>
      </c>
      <c r="C33" s="9">
        <v>188396932.14943072</v>
      </c>
      <c r="D33" s="18">
        <f>+'Deficit Assessment Fund'!D33</f>
        <v>0.73161349902230277</v>
      </c>
      <c r="E33" s="9">
        <f t="shared" si="0"/>
        <v>137833738.73491237</v>
      </c>
      <c r="F33" s="31">
        <f t="shared" si="2"/>
        <v>1722921.7341864046</v>
      </c>
      <c r="G33" s="44">
        <f t="shared" si="1"/>
        <v>143576.81118220038</v>
      </c>
      <c r="H33" s="9"/>
    </row>
    <row r="34" spans="1:8" x14ac:dyDescent="0.55000000000000004">
      <c r="A34" s="1">
        <v>210033</v>
      </c>
      <c r="B34" s="8" t="s">
        <v>77</v>
      </c>
      <c r="C34" s="9">
        <v>267348093.72172928</v>
      </c>
      <c r="D34" s="18">
        <f>+'Deficit Assessment Fund'!D34</f>
        <v>0.85500273191131604</v>
      </c>
      <c r="E34" s="9">
        <f t="shared" si="0"/>
        <v>228583350.50336111</v>
      </c>
      <c r="F34" s="31">
        <f t="shared" si="2"/>
        <v>2857291.8812920139</v>
      </c>
      <c r="G34" s="44">
        <f t="shared" si="1"/>
        <v>238107.65677433449</v>
      </c>
      <c r="H34" s="9"/>
    </row>
    <row r="35" spans="1:8" x14ac:dyDescent="0.55000000000000004">
      <c r="A35" s="1">
        <v>210034</v>
      </c>
      <c r="B35" s="8" t="s">
        <v>76</v>
      </c>
      <c r="C35" s="9">
        <v>210884752.53525048</v>
      </c>
      <c r="D35" s="18">
        <f>+'Deficit Assessment Fund'!D35</f>
        <v>0.80486805423879992</v>
      </c>
      <c r="E35" s="9">
        <f t="shared" si="0"/>
        <v>169734400.4416779</v>
      </c>
      <c r="F35" s="31">
        <f t="shared" si="2"/>
        <v>2121680.0055209738</v>
      </c>
      <c r="G35" s="44">
        <f t="shared" si="1"/>
        <v>176806.66712674781</v>
      </c>
      <c r="H35" s="9"/>
    </row>
    <row r="36" spans="1:8" x14ac:dyDescent="0.55000000000000004">
      <c r="A36" s="1">
        <v>210035</v>
      </c>
      <c r="B36" s="8" t="s">
        <v>75</v>
      </c>
      <c r="C36" s="9">
        <v>180392351.31694087</v>
      </c>
      <c r="D36" s="18">
        <f>+'Deficit Assessment Fund'!D36</f>
        <v>0.85246788927552597</v>
      </c>
      <c r="E36" s="9">
        <f t="shared" si="0"/>
        <v>153778686.96860173</v>
      </c>
      <c r="F36" s="31">
        <f t="shared" si="2"/>
        <v>1922233.5871075217</v>
      </c>
      <c r="G36" s="44">
        <f t="shared" si="1"/>
        <v>160186.13225896013</v>
      </c>
      <c r="H36" s="9"/>
    </row>
    <row r="37" spans="1:8" x14ac:dyDescent="0.55000000000000004">
      <c r="A37" s="1">
        <v>210037</v>
      </c>
      <c r="B37" s="8" t="s">
        <v>74</v>
      </c>
      <c r="C37" s="9">
        <v>297945133.11735564</v>
      </c>
      <c r="D37" s="18">
        <f>+'Deficit Assessment Fund'!D37</f>
        <v>0.84634419079954026</v>
      </c>
      <c r="E37" s="9">
        <f t="shared" si="0"/>
        <v>252164132.59086967</v>
      </c>
      <c r="F37" s="31">
        <f t="shared" si="2"/>
        <v>3152051.6573858708</v>
      </c>
      <c r="G37" s="44">
        <f t="shared" si="1"/>
        <v>262670.97144882259</v>
      </c>
      <c r="H37" s="9"/>
    </row>
    <row r="38" spans="1:8" x14ac:dyDescent="0.55000000000000004">
      <c r="A38" s="1">
        <v>210038</v>
      </c>
      <c r="B38" s="8" t="s">
        <v>73</v>
      </c>
      <c r="C38" s="9">
        <v>242604955.8399156</v>
      </c>
      <c r="D38" s="18">
        <f>+'Deficit Assessment Fund'!D38</f>
        <v>0.81690530927439176</v>
      </c>
      <c r="E38" s="9">
        <f t="shared" si="0"/>
        <v>198185276.48190641</v>
      </c>
      <c r="F38" s="31">
        <f t="shared" si="2"/>
        <v>2477315.9560238305</v>
      </c>
      <c r="G38" s="44">
        <f t="shared" si="1"/>
        <v>206442.99633531921</v>
      </c>
      <c r="H38" s="9"/>
    </row>
    <row r="39" spans="1:8" x14ac:dyDescent="0.55000000000000004">
      <c r="A39" s="1">
        <v>210039</v>
      </c>
      <c r="B39" s="8" t="s">
        <v>16</v>
      </c>
      <c r="C39" s="9">
        <v>177449678.86787724</v>
      </c>
      <c r="D39" s="18">
        <f>+'Deficit Assessment Fund'!D39</f>
        <v>0.86421778830381824</v>
      </c>
      <c r="E39" s="9">
        <f t="shared" si="0"/>
        <v>153355169.00641966</v>
      </c>
      <c r="F39" s="31">
        <f t="shared" si="2"/>
        <v>1916939.6125802458</v>
      </c>
      <c r="G39" s="44">
        <f t="shared" si="1"/>
        <v>159744.9677150205</v>
      </c>
      <c r="H39" s="9"/>
    </row>
    <row r="40" spans="1:8" x14ac:dyDescent="0.55000000000000004">
      <c r="A40" s="1">
        <v>210040</v>
      </c>
      <c r="B40" s="8" t="s">
        <v>72</v>
      </c>
      <c r="C40" s="9">
        <v>307674689.73233169</v>
      </c>
      <c r="D40" s="18">
        <f>+'Deficit Assessment Fund'!D40</f>
        <v>0.84002406411571129</v>
      </c>
      <c r="E40" s="9">
        <f t="shared" si="0"/>
        <v>258454143.29449376</v>
      </c>
      <c r="F40" s="31">
        <f t="shared" si="2"/>
        <v>3230676.7911811722</v>
      </c>
      <c r="G40" s="44">
        <f t="shared" si="1"/>
        <v>269223.06593176437</v>
      </c>
      <c r="H40" s="9"/>
    </row>
    <row r="41" spans="1:8" ht="14.2" customHeight="1" x14ac:dyDescent="0.55000000000000004">
      <c r="A41" s="1">
        <v>210043</v>
      </c>
      <c r="B41" s="8" t="s">
        <v>71</v>
      </c>
      <c r="C41" s="9">
        <v>518973040.34541619</v>
      </c>
      <c r="D41" s="18">
        <f>+'Deficit Assessment Fund'!D41</f>
        <v>0.87137183806770568</v>
      </c>
      <c r="E41" s="9">
        <f t="shared" si="0"/>
        <v>452218492.07337087</v>
      </c>
      <c r="F41" s="31">
        <f t="shared" si="2"/>
        <v>5652731.1509171361</v>
      </c>
      <c r="G41" s="44">
        <f t="shared" si="1"/>
        <v>471060.9292430947</v>
      </c>
      <c r="H41" s="9"/>
    </row>
    <row r="42" spans="1:8" ht="15" customHeight="1" x14ac:dyDescent="0.55000000000000004">
      <c r="A42" s="1">
        <v>210044</v>
      </c>
      <c r="B42" s="8" t="s">
        <v>17</v>
      </c>
      <c r="C42" s="9">
        <v>514059085.07599688</v>
      </c>
      <c r="D42" s="18">
        <f>+'Deficit Assessment Fund'!D42</f>
        <v>0.85928485037692925</v>
      </c>
      <c r="E42" s="9">
        <f t="shared" si="0"/>
        <v>441723184.0044291</v>
      </c>
      <c r="F42" s="31">
        <f t="shared" si="2"/>
        <v>5521539.8000553641</v>
      </c>
      <c r="G42" s="44">
        <f t="shared" si="1"/>
        <v>460128.31667128036</v>
      </c>
      <c r="H42" s="9"/>
    </row>
    <row r="43" spans="1:8" x14ac:dyDescent="0.55000000000000004">
      <c r="A43" s="1">
        <v>210045</v>
      </c>
      <c r="B43" s="8" t="s">
        <v>70</v>
      </c>
      <c r="C43" s="9">
        <v>0</v>
      </c>
      <c r="D43" s="18">
        <f>+'Deficit Assessment Fund'!D43</f>
        <v>0</v>
      </c>
      <c r="E43" s="9">
        <f t="shared" si="0"/>
        <v>0</v>
      </c>
      <c r="F43" s="31">
        <f t="shared" si="2"/>
        <v>0</v>
      </c>
      <c r="G43" s="44">
        <f t="shared" si="1"/>
        <v>0</v>
      </c>
      <c r="H43" s="9"/>
    </row>
    <row r="44" spans="1:8" x14ac:dyDescent="0.55000000000000004">
      <c r="A44" s="1">
        <v>210048</v>
      </c>
      <c r="B44" s="8" t="s">
        <v>69</v>
      </c>
      <c r="C44" s="9">
        <v>354890539.39172053</v>
      </c>
      <c r="D44" s="18">
        <f>+'Deficit Assessment Fund'!D44</f>
        <v>0.86618337474886109</v>
      </c>
      <c r="E44" s="9">
        <f t="shared" si="0"/>
        <v>307400285.07676411</v>
      </c>
      <c r="F44" s="31">
        <f t="shared" si="2"/>
        <v>3842503.5634595514</v>
      </c>
      <c r="G44" s="44">
        <f t="shared" si="1"/>
        <v>320208.63028829597</v>
      </c>
      <c r="H44" s="9"/>
    </row>
    <row r="45" spans="1:8" ht="13.45" customHeight="1" x14ac:dyDescent="0.55000000000000004">
      <c r="A45" s="1">
        <v>210049</v>
      </c>
      <c r="B45" s="8" t="s">
        <v>68</v>
      </c>
      <c r="C45" s="9">
        <v>364923354.59695196</v>
      </c>
      <c r="D45" s="18">
        <f>+'Deficit Assessment Fund'!D45</f>
        <v>0.84792692518091439</v>
      </c>
      <c r="E45" s="9">
        <f t="shared" si="0"/>
        <v>309428337.990098</v>
      </c>
      <c r="F45" s="31">
        <f t="shared" si="2"/>
        <v>3867854.224876225</v>
      </c>
      <c r="G45" s="44">
        <f t="shared" si="1"/>
        <v>322321.1854063521</v>
      </c>
      <c r="H45" s="9"/>
    </row>
    <row r="46" spans="1:8" ht="14.2" customHeight="1" x14ac:dyDescent="0.55000000000000004">
      <c r="A46" s="1">
        <v>210051</v>
      </c>
      <c r="B46" s="8" t="s">
        <v>67</v>
      </c>
      <c r="C46" s="9">
        <v>317598987.48705566</v>
      </c>
      <c r="D46" s="18">
        <f>+'Deficit Assessment Fund'!D46</f>
        <v>0.83117787556089917</v>
      </c>
      <c r="E46" s="9">
        <f t="shared" si="0"/>
        <v>263981251.69978353</v>
      </c>
      <c r="F46" s="31">
        <f t="shared" si="2"/>
        <v>3299765.6462472943</v>
      </c>
      <c r="G46" s="44">
        <f t="shared" si="1"/>
        <v>274980.47052060784</v>
      </c>
      <c r="H46" s="9"/>
    </row>
    <row r="47" spans="1:8" x14ac:dyDescent="0.55000000000000004">
      <c r="A47" s="1">
        <v>210055</v>
      </c>
      <c r="B47" s="8" t="s">
        <v>63</v>
      </c>
      <c r="C47" s="9">
        <v>40706822.075595371</v>
      </c>
      <c r="D47" s="18">
        <f>+'Deficit Assessment Fund'!D47</f>
        <v>0.83546423356481392</v>
      </c>
      <c r="E47" s="9">
        <f t="shared" si="0"/>
        <v>34009093.906246535</v>
      </c>
      <c r="F47" s="31">
        <f t="shared" si="2"/>
        <v>425113.67382808169</v>
      </c>
      <c r="G47" s="44">
        <f t="shared" si="1"/>
        <v>35426.139485673477</v>
      </c>
      <c r="H47" s="9"/>
    </row>
    <row r="48" spans="1:8" x14ac:dyDescent="0.55000000000000004">
      <c r="A48" s="1">
        <v>210056</v>
      </c>
      <c r="B48" s="8" t="s">
        <v>50</v>
      </c>
      <c r="C48" s="9">
        <v>304350726.66425264</v>
      </c>
      <c r="D48" s="18">
        <f>+'Deficit Assessment Fund'!D48</f>
        <v>0.79828482870458284</v>
      </c>
      <c r="E48" s="9">
        <f t="shared" ref="E48:E57" si="3">C48*D48</f>
        <v>242958567.70128822</v>
      </c>
      <c r="F48" s="31">
        <f t="shared" ref="F48:F57" si="4">$F$8*E48</f>
        <v>3036982.096266103</v>
      </c>
      <c r="G48" s="44">
        <f t="shared" ref="G48:G57" si="5">+F48/12</f>
        <v>253081.84135550857</v>
      </c>
      <c r="H48" s="9"/>
    </row>
    <row r="49" spans="1:8" x14ac:dyDescent="0.55000000000000004">
      <c r="A49" s="1">
        <v>210057</v>
      </c>
      <c r="B49" s="8" t="s">
        <v>19</v>
      </c>
      <c r="C49" s="9">
        <v>519475412.88968086</v>
      </c>
      <c r="D49" s="18">
        <f>+'Deficit Assessment Fund'!D49</f>
        <v>0.84474805761995253</v>
      </c>
      <c r="E49" s="9">
        <f t="shared" si="3"/>
        <v>438825846.01988077</v>
      </c>
      <c r="F49" s="31">
        <f t="shared" si="4"/>
        <v>5485323.0752485096</v>
      </c>
      <c r="G49" s="44">
        <f t="shared" si="5"/>
        <v>457110.25627070916</v>
      </c>
      <c r="H49" s="9"/>
    </row>
    <row r="50" spans="1:8" x14ac:dyDescent="0.55000000000000004">
      <c r="A50" s="1">
        <v>210058</v>
      </c>
      <c r="B50" s="8" t="s">
        <v>37</v>
      </c>
      <c r="C50" s="9">
        <v>141731908.35058373</v>
      </c>
      <c r="D50" s="18">
        <f>+'Deficit Assessment Fund'!D50</f>
        <v>0.87747662686908123</v>
      </c>
      <c r="E50" s="9">
        <f t="shared" si="3"/>
        <v>124366436.85918798</v>
      </c>
      <c r="F50" s="31">
        <f t="shared" si="4"/>
        <v>1554580.4607398498</v>
      </c>
      <c r="G50" s="44">
        <f t="shared" si="5"/>
        <v>129548.37172832082</v>
      </c>
      <c r="H50" s="9"/>
    </row>
    <row r="51" spans="1:8" x14ac:dyDescent="0.55000000000000004">
      <c r="A51" s="1">
        <v>210060</v>
      </c>
      <c r="B51" s="8" t="s">
        <v>66</v>
      </c>
      <c r="C51" s="9">
        <v>65705423.564012565</v>
      </c>
      <c r="D51" s="18">
        <f>+'Deficit Assessment Fund'!D51</f>
        <v>0.85971796320001126</v>
      </c>
      <c r="E51" s="9">
        <f t="shared" si="3"/>
        <v>56488132.917646907</v>
      </c>
      <c r="F51" s="31">
        <f t="shared" si="4"/>
        <v>706101.66147058643</v>
      </c>
      <c r="G51" s="44">
        <f t="shared" si="5"/>
        <v>58841.805122548867</v>
      </c>
      <c r="H51" s="9"/>
    </row>
    <row r="52" spans="1:8" x14ac:dyDescent="0.55000000000000004">
      <c r="A52" s="1">
        <v>210061</v>
      </c>
      <c r="B52" s="8" t="s">
        <v>18</v>
      </c>
      <c r="C52" s="9">
        <v>129531570.0162721</v>
      </c>
      <c r="D52" s="18">
        <f>+'Deficit Assessment Fund'!D52</f>
        <v>0.86057547842590443</v>
      </c>
      <c r="E52" s="9">
        <f t="shared" si="3"/>
        <v>111471692.83801189</v>
      </c>
      <c r="F52" s="31">
        <f t="shared" si="4"/>
        <v>1393396.1604751488</v>
      </c>
      <c r="G52" s="44">
        <f t="shared" si="5"/>
        <v>116116.3467062624</v>
      </c>
      <c r="H52" s="9"/>
    </row>
    <row r="53" spans="1:8" x14ac:dyDescent="0.55000000000000004">
      <c r="A53" s="1">
        <v>210062</v>
      </c>
      <c r="B53" s="8" t="s">
        <v>65</v>
      </c>
      <c r="C53" s="9">
        <v>317763351.99768084</v>
      </c>
      <c r="D53" s="18">
        <f>+'Deficit Assessment Fund'!D53</f>
        <v>0.81067769517415378</v>
      </c>
      <c r="E53" s="9">
        <f t="shared" si="3"/>
        <v>257603661.80829325</v>
      </c>
      <c r="F53" s="31">
        <f t="shared" si="4"/>
        <v>3220045.7726036659</v>
      </c>
      <c r="G53" s="44">
        <f t="shared" si="5"/>
        <v>268337.14771697216</v>
      </c>
      <c r="H53" s="9"/>
    </row>
    <row r="54" spans="1:8" x14ac:dyDescent="0.55000000000000004">
      <c r="A54" s="1">
        <v>210063</v>
      </c>
      <c r="B54" s="8" t="s">
        <v>64</v>
      </c>
      <c r="C54" s="9">
        <v>439154192.24483216</v>
      </c>
      <c r="D54" s="18">
        <f>+'Deficit Assessment Fund'!D54</f>
        <v>0.85857322248200763</v>
      </c>
      <c r="E54" s="9">
        <f t="shared" si="3"/>
        <v>377046030.0021286</v>
      </c>
      <c r="F54" s="31">
        <f t="shared" si="4"/>
        <v>4713075.3750266079</v>
      </c>
      <c r="G54" s="44">
        <f t="shared" si="5"/>
        <v>392756.2812522173</v>
      </c>
      <c r="H54" s="9"/>
    </row>
    <row r="55" spans="1:8" x14ac:dyDescent="0.55000000000000004">
      <c r="A55" s="1">
        <v>210064</v>
      </c>
      <c r="B55" s="8" t="s">
        <v>29</v>
      </c>
      <c r="C55" s="9">
        <v>76142211.882258743</v>
      </c>
      <c r="D55" s="18">
        <f>+'Deficit Assessment Fund'!D55</f>
        <v>0.82826051279994162</v>
      </c>
      <c r="E55" s="9">
        <f t="shared" si="3"/>
        <v>63065587.459321432</v>
      </c>
      <c r="F55" s="31">
        <f t="shared" si="4"/>
        <v>788319.8432415179</v>
      </c>
      <c r="G55" s="44">
        <f t="shared" si="5"/>
        <v>65693.320270126496</v>
      </c>
      <c r="H55" s="9"/>
    </row>
    <row r="56" spans="1:8" x14ac:dyDescent="0.55000000000000004">
      <c r="A56" s="1">
        <v>210065</v>
      </c>
      <c r="B56" s="8" t="s">
        <v>30</v>
      </c>
      <c r="C56" s="9">
        <v>128923038.13423733</v>
      </c>
      <c r="D56" s="18">
        <f>+'Deficit Assessment Fund'!D56</f>
        <v>0.88846945960385493</v>
      </c>
      <c r="E56" s="9">
        <f t="shared" si="3"/>
        <v>114544182.02161303</v>
      </c>
      <c r="F56" s="31">
        <f t="shared" si="4"/>
        <v>1431802.2752701631</v>
      </c>
      <c r="G56" s="44">
        <f t="shared" si="5"/>
        <v>119316.85627251359</v>
      </c>
      <c r="H56" s="9"/>
    </row>
    <row r="57" spans="1:8" x14ac:dyDescent="0.55000000000000004">
      <c r="A57" s="1">
        <v>218992</v>
      </c>
      <c r="B57" s="8" t="s">
        <v>91</v>
      </c>
      <c r="C57" s="11">
        <v>260904596.12484375</v>
      </c>
      <c r="D57" s="19">
        <f>+'Deficit Assessment Fund'!D57</f>
        <v>0.85708500361337281</v>
      </c>
      <c r="E57" s="11">
        <f t="shared" si="3"/>
        <v>223617416.71240726</v>
      </c>
      <c r="F57" s="32">
        <f t="shared" si="4"/>
        <v>2795217.708905091</v>
      </c>
      <c r="G57" s="45">
        <f t="shared" si="5"/>
        <v>232934.80907542424</v>
      </c>
      <c r="H57" s="11"/>
    </row>
    <row r="58" spans="1:8" x14ac:dyDescent="0.55000000000000004">
      <c r="A58" s="1">
        <v>9999</v>
      </c>
      <c r="B58" s="8" t="s">
        <v>20</v>
      </c>
      <c r="C58" s="9">
        <f>SUM(C9:C57)</f>
        <v>20088678888.721714</v>
      </c>
      <c r="D58" s="18">
        <f>+'Deficit Assessment Fund'!D58</f>
        <v>0.84391110867011776</v>
      </c>
      <c r="E58" s="10">
        <f>SUM(E9:E57)</f>
        <v>16953059272.699131</v>
      </c>
      <c r="F58" s="31">
        <f>SUM(F9:F57)</f>
        <v>211913240.90873915</v>
      </c>
      <c r="G58" s="46">
        <f>SUM(G9:G57)</f>
        <v>17659436.742394928</v>
      </c>
      <c r="H58" s="10"/>
    </row>
    <row r="59" spans="1:8" x14ac:dyDescent="0.55000000000000004">
      <c r="E59" s="12"/>
      <c r="F59" s="33">
        <f>F58/E58</f>
        <v>1.2500000000000001E-2</v>
      </c>
    </row>
    <row r="60" spans="1:8" x14ac:dyDescent="0.55000000000000004">
      <c r="B60" s="14"/>
      <c r="G60" s="46"/>
      <c r="H60" s="10"/>
    </row>
    <row r="61" spans="1:8" ht="15.3" x14ac:dyDescent="0.7">
      <c r="G61" s="47"/>
      <c r="H61" s="20"/>
    </row>
    <row r="62" spans="1:8" x14ac:dyDescent="0.55000000000000004">
      <c r="B62" s="15"/>
      <c r="F62" s="26"/>
      <c r="G62" s="46"/>
      <c r="H62" s="10"/>
    </row>
    <row r="63" spans="1:8" x14ac:dyDescent="0.55000000000000004">
      <c r="B63" s="15"/>
    </row>
    <row r="64" spans="1:8" x14ac:dyDescent="0.55000000000000004">
      <c r="B64" s="15"/>
      <c r="C64" s="30"/>
      <c r="D64" s="30"/>
      <c r="E64" s="30"/>
      <c r="F64" s="30"/>
      <c r="G64" s="48"/>
      <c r="H64" s="30"/>
    </row>
    <row r="65" spans="2:8" x14ac:dyDescent="0.55000000000000004">
      <c r="B65" s="15"/>
      <c r="C65" s="30"/>
      <c r="D65" s="30"/>
      <c r="E65" s="30"/>
      <c r="F65" s="30"/>
      <c r="G65" s="48"/>
      <c r="H65" s="30"/>
    </row>
    <row r="66" spans="2:8" x14ac:dyDescent="0.55000000000000004">
      <c r="B66" s="15"/>
      <c r="C66" s="30"/>
      <c r="D66" s="30"/>
      <c r="E66" s="30"/>
      <c r="F66" s="30"/>
      <c r="G66" s="49"/>
      <c r="H66" s="12"/>
    </row>
    <row r="67" spans="2:8" x14ac:dyDescent="0.55000000000000004">
      <c r="B67" s="15"/>
      <c r="G67" s="49"/>
      <c r="H67" s="12"/>
    </row>
    <row r="68" spans="2:8" x14ac:dyDescent="0.55000000000000004">
      <c r="B68" s="15"/>
    </row>
    <row r="69" spans="2:8" x14ac:dyDescent="0.55000000000000004">
      <c r="B69" s="15"/>
    </row>
  </sheetData>
  <sortState xmlns:xlrd2="http://schemas.microsoft.com/office/spreadsheetml/2017/richdata2" ref="A48:H57">
    <sortCondition ref="A48:A57"/>
  </sortState>
  <mergeCells count="1">
    <mergeCell ref="A1:G1"/>
  </mergeCells>
  <pageMargins left="0" right="0" top="0" bottom="0" header="0.3" footer="0.3"/>
  <pageSetup scale="87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zoomScaleNormal="100" workbookViewId="0">
      <selection activeCell="I10" sqref="I10"/>
    </sheetView>
  </sheetViews>
  <sheetFormatPr defaultColWidth="9.15625" defaultRowHeight="14.4" x14ac:dyDescent="0.55000000000000004"/>
  <cols>
    <col min="1" max="1" width="7.3671875" style="2" customWidth="1"/>
    <col min="2" max="2" width="35.3671875" style="2" customWidth="1"/>
    <col min="3" max="3" width="17.5234375" style="2" customWidth="1"/>
    <col min="4" max="4" width="14.734375" style="2" customWidth="1"/>
    <col min="5" max="5" width="18.15625" style="2" customWidth="1"/>
    <col min="6" max="6" width="14.47265625" style="2" customWidth="1"/>
    <col min="7" max="7" width="16.47265625" style="2" customWidth="1"/>
    <col min="8" max="8" width="14.5234375" style="2" customWidth="1"/>
    <col min="9" max="9" width="16.26171875" style="2" customWidth="1"/>
    <col min="10" max="10" width="7" style="2" customWidth="1"/>
    <col min="11" max="16384" width="9.15625" style="2"/>
  </cols>
  <sheetData>
    <row r="1" spans="1:10" ht="23.25" customHeight="1" x14ac:dyDescent="0.75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25"/>
    </row>
    <row r="2" spans="1:10" ht="19" customHeight="1" x14ac:dyDescent="0.55000000000000004">
      <c r="A2" s="3" t="str">
        <f>+'Health Care Coverge Fund'!A2</f>
        <v>September  1, 2022 through August 30, 2023</v>
      </c>
      <c r="B2" s="3"/>
      <c r="C2" s="3"/>
      <c r="D2" s="3"/>
      <c r="E2" s="3"/>
      <c r="F2" s="3"/>
      <c r="I2" s="1"/>
      <c r="J2" s="1"/>
    </row>
    <row r="3" spans="1:10" ht="15.3" x14ac:dyDescent="0.55000000000000004">
      <c r="A3" s="3" t="str">
        <f>+'Health Care Coverge Fund'!A3</f>
        <v>Payments September 2022 through August 2023</v>
      </c>
      <c r="B3" s="3"/>
      <c r="C3" s="3"/>
      <c r="D3" s="3"/>
      <c r="E3" s="3"/>
      <c r="F3" s="3"/>
      <c r="G3" s="4"/>
      <c r="I3" s="1"/>
      <c r="J3" s="1"/>
    </row>
    <row r="4" spans="1:10" ht="15.3" x14ac:dyDescent="0.55000000000000004">
      <c r="A4" s="21" t="s">
        <v>40</v>
      </c>
      <c r="B4" s="22"/>
      <c r="C4" s="22"/>
      <c r="D4" s="1"/>
      <c r="E4" s="1"/>
      <c r="F4" s="1"/>
      <c r="G4" s="4" t="s">
        <v>31</v>
      </c>
      <c r="I4" s="1"/>
      <c r="J4" s="1"/>
    </row>
    <row r="5" spans="1:10" x14ac:dyDescent="0.55000000000000004">
      <c r="A5" s="5" t="s">
        <v>0</v>
      </c>
      <c r="B5" s="5" t="s">
        <v>1</v>
      </c>
      <c r="C5" s="1"/>
      <c r="D5" s="5" t="s">
        <v>23</v>
      </c>
      <c r="E5" s="1"/>
      <c r="F5" s="5"/>
      <c r="G5" s="1"/>
      <c r="H5" s="5" t="s">
        <v>2</v>
      </c>
      <c r="I5" s="40" t="s">
        <v>3</v>
      </c>
      <c r="J5" s="5"/>
    </row>
    <row r="6" spans="1:10" x14ac:dyDescent="0.55000000000000004">
      <c r="A6" s="1"/>
      <c r="B6" s="5" t="s">
        <v>4</v>
      </c>
      <c r="C6" s="5" t="s">
        <v>5</v>
      </c>
      <c r="D6" s="5" t="s">
        <v>24</v>
      </c>
      <c r="E6" s="5" t="s">
        <v>5</v>
      </c>
      <c r="F6" s="5" t="s">
        <v>1</v>
      </c>
      <c r="G6" s="5" t="s">
        <v>22</v>
      </c>
      <c r="H6" s="5" t="s">
        <v>6</v>
      </c>
      <c r="I6" s="40" t="s">
        <v>6</v>
      </c>
      <c r="J6" s="5"/>
    </row>
    <row r="7" spans="1:10" x14ac:dyDescent="0.55000000000000004">
      <c r="A7" s="5"/>
      <c r="B7" s="5"/>
      <c r="C7" s="5" t="s">
        <v>25</v>
      </c>
      <c r="D7" s="5" t="s">
        <v>26</v>
      </c>
      <c r="E7" s="5" t="s">
        <v>7</v>
      </c>
      <c r="F7" s="5" t="s">
        <v>21</v>
      </c>
      <c r="G7" s="5" t="s">
        <v>21</v>
      </c>
      <c r="H7" s="5" t="s">
        <v>8</v>
      </c>
      <c r="I7" s="40" t="s">
        <v>8</v>
      </c>
      <c r="J7" s="5"/>
    </row>
    <row r="8" spans="1:10" x14ac:dyDescent="0.55000000000000004">
      <c r="A8" s="5"/>
      <c r="B8" s="5"/>
      <c r="C8" s="6" t="str">
        <f>+'Health Care Coverge Fund'!C8</f>
        <v>FY 2023</v>
      </c>
      <c r="D8" s="6" t="str">
        <f>+'Health Care Coverge Fund'!D8</f>
        <v>FY 2021</v>
      </c>
      <c r="E8" s="6" t="str">
        <f>+'Health Care Coverge Fund'!E8</f>
        <v>FY 2023</v>
      </c>
      <c r="F8" s="36">
        <f>+F71</f>
        <v>56475884</v>
      </c>
      <c r="G8" s="36">
        <f>+G70+G71-F8</f>
        <v>238349116</v>
      </c>
      <c r="H8" s="7">
        <f>+F8+G8</f>
        <v>294825000</v>
      </c>
      <c r="I8" s="40"/>
      <c r="J8" s="5"/>
    </row>
    <row r="9" spans="1:10" x14ac:dyDescent="0.55000000000000004">
      <c r="A9" s="1">
        <v>210001</v>
      </c>
      <c r="B9" s="8" t="s">
        <v>90</v>
      </c>
      <c r="C9" s="23">
        <v>437266987.96114397</v>
      </c>
      <c r="D9" s="18">
        <v>0.86089772374311391</v>
      </c>
      <c r="E9" s="9">
        <f t="shared" ref="E9:E47" si="0">C9*D9</f>
        <v>376442154.60375643</v>
      </c>
      <c r="F9" s="9">
        <f t="shared" ref="F9:F40" si="1">+E9/$E$58*$F$8</f>
        <v>1254045.2501306557</v>
      </c>
      <c r="G9" s="31">
        <f t="shared" ref="G9:G40" si="2">E9/$E$58*$G$8</f>
        <v>5292534.717874282</v>
      </c>
      <c r="H9" s="9">
        <f>+F9+G9</f>
        <v>6546579.9680049382</v>
      </c>
      <c r="I9" s="9">
        <f t="shared" ref="I9:I47" si="3">+H9/12</f>
        <v>545548.33066707815</v>
      </c>
      <c r="J9" s="9"/>
    </row>
    <row r="10" spans="1:10" x14ac:dyDescent="0.55000000000000004">
      <c r="A10" s="1">
        <v>210002</v>
      </c>
      <c r="B10" s="8" t="s">
        <v>9</v>
      </c>
      <c r="C10" s="23">
        <v>1834380815.1400816</v>
      </c>
      <c r="D10" s="18">
        <v>0.86866076795141411</v>
      </c>
      <c r="E10" s="9">
        <f t="shared" si="0"/>
        <v>1593454647.5949244</v>
      </c>
      <c r="F10" s="9">
        <f t="shared" si="1"/>
        <v>5308290.2849135175</v>
      </c>
      <c r="G10" s="31">
        <f t="shared" si="2"/>
        <v>22402948.077457719</v>
      </c>
      <c r="H10" s="9">
        <f t="shared" ref="H10:H47" si="4">+G10/$G$58*$H$8</f>
        <v>27711238.362371236</v>
      </c>
      <c r="I10" s="9">
        <f t="shared" si="3"/>
        <v>2309269.8635309362</v>
      </c>
      <c r="J10" s="9"/>
    </row>
    <row r="11" spans="1:10" x14ac:dyDescent="0.55000000000000004">
      <c r="A11" s="1">
        <v>210003</v>
      </c>
      <c r="B11" s="8" t="s">
        <v>48</v>
      </c>
      <c r="C11" s="23">
        <v>395229088.89837164</v>
      </c>
      <c r="D11" s="18">
        <v>0.76941377630839425</v>
      </c>
      <c r="E11" s="9">
        <f t="shared" si="0"/>
        <v>304094705.79622215</v>
      </c>
      <c r="F11" s="9">
        <f t="shared" si="1"/>
        <v>1013033.5211661924</v>
      </c>
      <c r="G11" s="31">
        <f t="shared" si="2"/>
        <v>4275376.0923570357</v>
      </c>
      <c r="H11" s="9">
        <f t="shared" si="4"/>
        <v>5288409.6135232281</v>
      </c>
      <c r="I11" s="9">
        <f t="shared" si="3"/>
        <v>440700.80112693569</v>
      </c>
      <c r="J11" s="9"/>
    </row>
    <row r="12" spans="1:10" ht="14.5" customHeight="1" x14ac:dyDescent="0.55000000000000004">
      <c r="A12" s="1">
        <v>210004</v>
      </c>
      <c r="B12" s="8" t="s">
        <v>10</v>
      </c>
      <c r="C12" s="23">
        <v>590758361.76140463</v>
      </c>
      <c r="D12" s="18">
        <v>0.86687680736379857</v>
      </c>
      <c r="E12" s="9">
        <f t="shared" si="0"/>
        <v>512114722.5671944</v>
      </c>
      <c r="F12" s="9">
        <f t="shared" si="1"/>
        <v>1706012.537393335</v>
      </c>
      <c r="G12" s="31">
        <f t="shared" si="2"/>
        <v>7200003.8135324875</v>
      </c>
      <c r="H12" s="9">
        <f t="shared" si="4"/>
        <v>8906016.3509258237</v>
      </c>
      <c r="I12" s="9">
        <f t="shared" si="3"/>
        <v>742168.0292438186</v>
      </c>
      <c r="J12" s="9"/>
    </row>
    <row r="13" spans="1:10" x14ac:dyDescent="0.55000000000000004">
      <c r="A13" s="1">
        <v>210005</v>
      </c>
      <c r="B13" s="8" t="s">
        <v>11</v>
      </c>
      <c r="C13" s="23">
        <v>419410703.08524656</v>
      </c>
      <c r="D13" s="18">
        <v>0.86194592930911851</v>
      </c>
      <c r="E13" s="9">
        <f t="shared" si="0"/>
        <v>361509348.23300362</v>
      </c>
      <c r="F13" s="9">
        <f t="shared" si="1"/>
        <v>1204299.4534090457</v>
      </c>
      <c r="G13" s="31">
        <f t="shared" si="2"/>
        <v>5082589.05906332</v>
      </c>
      <c r="H13" s="9">
        <f t="shared" si="4"/>
        <v>6286888.512472366</v>
      </c>
      <c r="I13" s="9">
        <f t="shared" si="3"/>
        <v>523907.37603936385</v>
      </c>
      <c r="J13" s="9"/>
    </row>
    <row r="14" spans="1:10" x14ac:dyDescent="0.55000000000000004">
      <c r="A14" s="1">
        <v>210006</v>
      </c>
      <c r="B14" s="8" t="s">
        <v>89</v>
      </c>
      <c r="C14" s="23">
        <v>124946583.62353368</v>
      </c>
      <c r="D14" s="18">
        <v>0.82913097099291699</v>
      </c>
      <c r="E14" s="9">
        <f t="shared" si="0"/>
        <v>103597082.20202819</v>
      </c>
      <c r="F14" s="9">
        <f t="shared" si="1"/>
        <v>345113.92327885731</v>
      </c>
      <c r="G14" s="31">
        <f t="shared" si="2"/>
        <v>1456508.3838759824</v>
      </c>
      <c r="H14" s="9">
        <f t="shared" si="4"/>
        <v>1801622.3071548399</v>
      </c>
      <c r="I14" s="9">
        <f t="shared" si="3"/>
        <v>150135.19226290332</v>
      </c>
      <c r="J14" s="9"/>
    </row>
    <row r="15" spans="1:10" x14ac:dyDescent="0.55000000000000004">
      <c r="A15" s="1">
        <v>210008</v>
      </c>
      <c r="B15" s="8" t="s">
        <v>12</v>
      </c>
      <c r="C15" s="23">
        <v>643604527.34305108</v>
      </c>
      <c r="D15" s="18">
        <v>0.859851255584417</v>
      </c>
      <c r="E15" s="9">
        <f t="shared" si="0"/>
        <v>553404160.93573773</v>
      </c>
      <c r="F15" s="9">
        <f t="shared" si="1"/>
        <v>1843560.4273769546</v>
      </c>
      <c r="G15" s="31">
        <f t="shared" si="2"/>
        <v>7780506.776270723</v>
      </c>
      <c r="H15" s="9">
        <f t="shared" si="4"/>
        <v>9624067.2036476787</v>
      </c>
      <c r="I15" s="9">
        <f t="shared" si="3"/>
        <v>802005.60030397319</v>
      </c>
      <c r="J15" s="9"/>
    </row>
    <row r="16" spans="1:10" x14ac:dyDescent="0.55000000000000004">
      <c r="A16" s="1">
        <v>210009</v>
      </c>
      <c r="B16" s="8" t="s">
        <v>13</v>
      </c>
      <c r="C16" s="23">
        <v>2875858400.1823292</v>
      </c>
      <c r="D16" s="18">
        <v>0.83849410085785148</v>
      </c>
      <c r="E16" s="9">
        <f t="shared" si="0"/>
        <v>2411390303.4553814</v>
      </c>
      <c r="F16" s="9">
        <f t="shared" si="1"/>
        <v>8033086.9411859587</v>
      </c>
      <c r="G16" s="31">
        <f t="shared" si="2"/>
        <v>33902597.632341929</v>
      </c>
      <c r="H16" s="9">
        <f t="shared" si="4"/>
        <v>41935684.573527887</v>
      </c>
      <c r="I16" s="9">
        <f t="shared" si="3"/>
        <v>3494640.381127324</v>
      </c>
      <c r="J16" s="9"/>
    </row>
    <row r="17" spans="1:10" x14ac:dyDescent="0.55000000000000004">
      <c r="A17" s="1">
        <v>210010</v>
      </c>
      <c r="B17" s="8" t="s">
        <v>95</v>
      </c>
      <c r="C17" s="23">
        <v>21494455.365543891</v>
      </c>
      <c r="D17" s="18">
        <v>0.92142134274495269</v>
      </c>
      <c r="E17" s="9">
        <f t="shared" si="0"/>
        <v>19805449.924490906</v>
      </c>
      <c r="F17" s="9">
        <f t="shared" si="1"/>
        <v>65978.07950241855</v>
      </c>
      <c r="G17" s="31">
        <f t="shared" si="2"/>
        <v>278451.8950562895</v>
      </c>
      <c r="H17" s="9">
        <f t="shared" si="4"/>
        <v>344429.97455870808</v>
      </c>
      <c r="I17" s="9">
        <f t="shared" si="3"/>
        <v>28702.49787989234</v>
      </c>
      <c r="J17" s="9"/>
    </row>
    <row r="18" spans="1:10" x14ac:dyDescent="0.55000000000000004">
      <c r="A18" s="1">
        <v>210011</v>
      </c>
      <c r="B18" s="8" t="s">
        <v>14</v>
      </c>
      <c r="C18" s="23">
        <v>508231893.05268419</v>
      </c>
      <c r="D18" s="18">
        <v>0.8524429635711418</v>
      </c>
      <c r="E18" s="9">
        <f t="shared" si="0"/>
        <v>433238701.09520173</v>
      </c>
      <c r="F18" s="9">
        <f t="shared" si="1"/>
        <v>1443252.1136031963</v>
      </c>
      <c r="G18" s="31">
        <f t="shared" si="2"/>
        <v>6091057.6528993044</v>
      </c>
      <c r="H18" s="9">
        <f t="shared" si="4"/>
        <v>7534309.7665025005</v>
      </c>
      <c r="I18" s="9">
        <f t="shared" si="3"/>
        <v>627859.14720854175</v>
      </c>
      <c r="J18" s="9"/>
    </row>
    <row r="19" spans="1:10" x14ac:dyDescent="0.55000000000000004">
      <c r="A19" s="1">
        <v>210012</v>
      </c>
      <c r="B19" s="8" t="s">
        <v>88</v>
      </c>
      <c r="C19" s="23">
        <v>951468846.29203463</v>
      </c>
      <c r="D19" s="18">
        <v>0.84545962426013244</v>
      </c>
      <c r="E19" s="9">
        <f t="shared" si="0"/>
        <v>804428493.28128529</v>
      </c>
      <c r="F19" s="9">
        <f t="shared" si="1"/>
        <v>2679800.1199706485</v>
      </c>
      <c r="G19" s="31">
        <f t="shared" si="2"/>
        <v>11309747.531383449</v>
      </c>
      <c r="H19" s="9">
        <f t="shared" si="4"/>
        <v>13989547.651354097</v>
      </c>
      <c r="I19" s="9">
        <f t="shared" si="3"/>
        <v>1165795.6376128413</v>
      </c>
      <c r="J19" s="9"/>
    </row>
    <row r="20" spans="1:10" x14ac:dyDescent="0.55000000000000004">
      <c r="A20" s="1">
        <v>210013</v>
      </c>
      <c r="B20" s="8" t="s">
        <v>87</v>
      </c>
      <c r="C20" s="23">
        <v>38849180.233196937</v>
      </c>
      <c r="D20" s="18">
        <v>0.66066261825130979</v>
      </c>
      <c r="E20" s="9">
        <f t="shared" si="0"/>
        <v>25666201.129780918</v>
      </c>
      <c r="F20" s="9">
        <f t="shared" si="1"/>
        <v>85502.05449115939</v>
      </c>
      <c r="G20" s="31">
        <f t="shared" si="2"/>
        <v>360850.28972989018</v>
      </c>
      <c r="H20" s="9">
        <f t="shared" si="4"/>
        <v>446352.34422104957</v>
      </c>
      <c r="I20" s="9">
        <f t="shared" si="3"/>
        <v>37196.028685087462</v>
      </c>
      <c r="J20" s="9"/>
    </row>
    <row r="21" spans="1:10" x14ac:dyDescent="0.55000000000000004">
      <c r="A21" s="1">
        <v>210015</v>
      </c>
      <c r="B21" s="8" t="s">
        <v>86</v>
      </c>
      <c r="C21" s="23">
        <v>630927774.73011076</v>
      </c>
      <c r="D21" s="18">
        <v>0.81231402405574638</v>
      </c>
      <c r="E21" s="9">
        <f t="shared" si="0"/>
        <v>512511479.57955372</v>
      </c>
      <c r="F21" s="9">
        <f t="shared" si="1"/>
        <v>1707334.2577180127</v>
      </c>
      <c r="G21" s="31">
        <f t="shared" si="2"/>
        <v>7205581.9620920764</v>
      </c>
      <c r="H21" s="9">
        <f t="shared" si="4"/>
        <v>8912916.2198100891</v>
      </c>
      <c r="I21" s="9">
        <f t="shared" si="3"/>
        <v>742743.01831750746</v>
      </c>
      <c r="J21" s="9"/>
    </row>
    <row r="22" spans="1:10" x14ac:dyDescent="0.55000000000000004">
      <c r="A22" s="1">
        <v>210016</v>
      </c>
      <c r="B22" s="8" t="s">
        <v>15</v>
      </c>
      <c r="C22" s="23">
        <v>341854551.14657557</v>
      </c>
      <c r="D22" s="18">
        <v>0.83323928420202487</v>
      </c>
      <c r="E22" s="9">
        <f t="shared" si="0"/>
        <v>284846641.49857712</v>
      </c>
      <c r="F22" s="9">
        <f t="shared" si="1"/>
        <v>948912.26558556058</v>
      </c>
      <c r="G22" s="31">
        <f t="shared" si="2"/>
        <v>4004760.6809284398</v>
      </c>
      <c r="H22" s="9">
        <f t="shared" si="4"/>
        <v>4953672.9465140011</v>
      </c>
      <c r="I22" s="9">
        <f t="shared" si="3"/>
        <v>412806.07887616678</v>
      </c>
      <c r="J22" s="9"/>
    </row>
    <row r="23" spans="1:10" x14ac:dyDescent="0.55000000000000004">
      <c r="A23" s="1">
        <v>210017</v>
      </c>
      <c r="B23" s="8" t="s">
        <v>85</v>
      </c>
      <c r="C23" s="23">
        <v>75076840.478035092</v>
      </c>
      <c r="D23" s="18">
        <v>0.8253498198048812</v>
      </c>
      <c r="E23" s="9">
        <f t="shared" si="0"/>
        <v>61964656.760066077</v>
      </c>
      <c r="F23" s="9">
        <f t="shared" si="1"/>
        <v>206423.43726815411</v>
      </c>
      <c r="G23" s="31">
        <f t="shared" si="2"/>
        <v>871183.24335650925</v>
      </c>
      <c r="H23" s="9">
        <f t="shared" si="4"/>
        <v>1077606.6806246634</v>
      </c>
      <c r="I23" s="9">
        <f t="shared" si="3"/>
        <v>89800.556718721942</v>
      </c>
      <c r="J23" s="9"/>
    </row>
    <row r="24" spans="1:10" x14ac:dyDescent="0.55000000000000004">
      <c r="A24" s="1">
        <v>210018</v>
      </c>
      <c r="B24" s="8" t="s">
        <v>84</v>
      </c>
      <c r="C24" s="23">
        <v>202533047.70828378</v>
      </c>
      <c r="D24" s="18">
        <v>0.83173106989903878</v>
      </c>
      <c r="E24" s="9">
        <f t="shared" si="0"/>
        <v>168453028.46032393</v>
      </c>
      <c r="F24" s="9">
        <f t="shared" si="1"/>
        <v>561169.14013828512</v>
      </c>
      <c r="G24" s="31">
        <f t="shared" si="2"/>
        <v>2368341.2990656397</v>
      </c>
      <c r="H24" s="9">
        <f t="shared" si="4"/>
        <v>2929510.439203925</v>
      </c>
      <c r="I24" s="9">
        <f t="shared" si="3"/>
        <v>244125.8699336604</v>
      </c>
      <c r="J24" s="9"/>
    </row>
    <row r="25" spans="1:10" ht="15.7" customHeight="1" x14ac:dyDescent="0.55000000000000004">
      <c r="A25" s="1">
        <v>210019</v>
      </c>
      <c r="B25" s="8" t="s">
        <v>92</v>
      </c>
      <c r="C25" s="23">
        <v>539971890.83810878</v>
      </c>
      <c r="D25" s="18">
        <v>0.85184994405847103</v>
      </c>
      <c r="E25" s="9">
        <f t="shared" si="0"/>
        <v>459975025.00358981</v>
      </c>
      <c r="F25" s="9">
        <f t="shared" si="1"/>
        <v>1532319.078057698</v>
      </c>
      <c r="G25" s="31">
        <f t="shared" si="2"/>
        <v>6466953.1810247945</v>
      </c>
      <c r="H25" s="9">
        <f t="shared" si="4"/>
        <v>7999272.2590824924</v>
      </c>
      <c r="I25" s="9">
        <f t="shared" si="3"/>
        <v>666606.0215902077</v>
      </c>
      <c r="J25" s="9"/>
    </row>
    <row r="26" spans="1:10" ht="14.2" customHeight="1" x14ac:dyDescent="0.55000000000000004">
      <c r="A26" s="1">
        <v>210022</v>
      </c>
      <c r="B26" s="8" t="s">
        <v>83</v>
      </c>
      <c r="C26" s="23">
        <v>406267624.67692596</v>
      </c>
      <c r="D26" s="18">
        <v>0.8595499046288364</v>
      </c>
      <c r="E26" s="9">
        <f t="shared" si="0"/>
        <v>349207298.04483563</v>
      </c>
      <c r="F26" s="9">
        <f t="shared" si="1"/>
        <v>1163317.5192216276</v>
      </c>
      <c r="G26" s="31">
        <f t="shared" si="2"/>
        <v>4909630.1411375506</v>
      </c>
      <c r="H26" s="9">
        <f t="shared" si="4"/>
        <v>6072947.6603591777</v>
      </c>
      <c r="I26" s="9">
        <f t="shared" si="3"/>
        <v>506078.97169659816</v>
      </c>
      <c r="J26" s="9"/>
    </row>
    <row r="27" spans="1:10" x14ac:dyDescent="0.55000000000000004">
      <c r="A27" s="1">
        <v>210023</v>
      </c>
      <c r="B27" s="8" t="s">
        <v>82</v>
      </c>
      <c r="C27" s="23">
        <v>762979025.68483531</v>
      </c>
      <c r="D27" s="18">
        <v>0.86308674810664077</v>
      </c>
      <c r="E27" s="9">
        <f t="shared" si="0"/>
        <v>658517086.15189767</v>
      </c>
      <c r="F27" s="9">
        <f t="shared" si="1"/>
        <v>2193724.0925844666</v>
      </c>
      <c r="G27" s="31">
        <f t="shared" si="2"/>
        <v>9258326.93854619</v>
      </c>
      <c r="H27" s="9">
        <f t="shared" si="4"/>
        <v>11452051.031130657</v>
      </c>
      <c r="I27" s="9">
        <f t="shared" si="3"/>
        <v>954337.58592755476</v>
      </c>
      <c r="J27" s="9"/>
    </row>
    <row r="28" spans="1:10" x14ac:dyDescent="0.55000000000000004">
      <c r="A28" s="1">
        <v>210024</v>
      </c>
      <c r="B28" s="8" t="s">
        <v>49</v>
      </c>
      <c r="C28" s="23">
        <v>476527810.20167655</v>
      </c>
      <c r="D28" s="18">
        <v>0.80928608408786296</v>
      </c>
      <c r="E28" s="9">
        <f t="shared" si="0"/>
        <v>385647325.47707921</v>
      </c>
      <c r="F28" s="9">
        <f t="shared" si="1"/>
        <v>1284710.521458949</v>
      </c>
      <c r="G28" s="31">
        <f t="shared" si="2"/>
        <v>5421953.5032977881</v>
      </c>
      <c r="H28" s="9">
        <f t="shared" si="4"/>
        <v>6706664.0247567371</v>
      </c>
      <c r="I28" s="9">
        <f t="shared" si="3"/>
        <v>558888.66872972809</v>
      </c>
      <c r="J28" s="9"/>
    </row>
    <row r="29" spans="1:10" x14ac:dyDescent="0.55000000000000004">
      <c r="A29" s="1">
        <v>210027</v>
      </c>
      <c r="B29" s="8" t="s">
        <v>81</v>
      </c>
      <c r="C29" s="23">
        <v>380258687.61278147</v>
      </c>
      <c r="D29" s="18">
        <v>0.843775726139395</v>
      </c>
      <c r="E29" s="9">
        <f t="shared" si="0"/>
        <v>320853050.26128805</v>
      </c>
      <c r="F29" s="9">
        <f t="shared" si="1"/>
        <v>1068860.7499168897</v>
      </c>
      <c r="G29" s="31">
        <f t="shared" si="2"/>
        <v>4510987.6433237894</v>
      </c>
      <c r="H29" s="9">
        <f t="shared" si="4"/>
        <v>5579848.3932406791</v>
      </c>
      <c r="I29" s="9">
        <f t="shared" si="3"/>
        <v>464987.36610338994</v>
      </c>
      <c r="J29" s="9"/>
    </row>
    <row r="30" spans="1:10" x14ac:dyDescent="0.55000000000000004">
      <c r="A30" s="1">
        <v>210028</v>
      </c>
      <c r="B30" s="8" t="s">
        <v>80</v>
      </c>
      <c r="C30" s="23">
        <v>217665291.47721142</v>
      </c>
      <c r="D30" s="18">
        <v>0.83016039193439151</v>
      </c>
      <c r="E30" s="9">
        <f t="shared" si="0"/>
        <v>180697103.68323541</v>
      </c>
      <c r="F30" s="9">
        <f t="shared" si="1"/>
        <v>601957.94178484066</v>
      </c>
      <c r="G30" s="31">
        <f t="shared" si="2"/>
        <v>2540485.1262460314</v>
      </c>
      <c r="H30" s="9">
        <f t="shared" si="4"/>
        <v>3142443.0680308719</v>
      </c>
      <c r="I30" s="9">
        <f t="shared" si="3"/>
        <v>261870.25566923933</v>
      </c>
      <c r="J30" s="9"/>
    </row>
    <row r="31" spans="1:10" x14ac:dyDescent="0.55000000000000004">
      <c r="A31" s="1">
        <v>210029</v>
      </c>
      <c r="B31" s="8" t="s">
        <v>27</v>
      </c>
      <c r="C31" s="23">
        <v>786697252.4023757</v>
      </c>
      <c r="D31" s="18">
        <v>0.82986108917540358</v>
      </c>
      <c r="E31" s="9">
        <f t="shared" si="0"/>
        <v>652849438.7299329</v>
      </c>
      <c r="F31" s="9">
        <f t="shared" si="1"/>
        <v>2174843.4060247708</v>
      </c>
      <c r="G31" s="31">
        <f t="shared" si="2"/>
        <v>9178643.4589396268</v>
      </c>
      <c r="H31" s="9">
        <f t="shared" si="4"/>
        <v>11353486.864964398</v>
      </c>
      <c r="I31" s="9">
        <f t="shared" si="3"/>
        <v>946123.9054136998</v>
      </c>
      <c r="J31" s="9"/>
    </row>
    <row r="32" spans="1:10" ht="15.7" customHeight="1" x14ac:dyDescent="0.55000000000000004">
      <c r="A32" s="1">
        <v>210030</v>
      </c>
      <c r="B32" s="8" t="s">
        <v>79</v>
      </c>
      <c r="C32" s="23">
        <v>58888400.703944176</v>
      </c>
      <c r="D32" s="18">
        <v>0.80752865672317409</v>
      </c>
      <c r="E32" s="9">
        <f t="shared" si="0"/>
        <v>47554071.117032059</v>
      </c>
      <c r="F32" s="9">
        <f t="shared" si="1"/>
        <v>158417.31931287373</v>
      </c>
      <c r="G32" s="31">
        <f t="shared" si="2"/>
        <v>668579.67229540274</v>
      </c>
      <c r="H32" s="9">
        <f t="shared" si="4"/>
        <v>826996.9916082765</v>
      </c>
      <c r="I32" s="9">
        <f t="shared" si="3"/>
        <v>68916.41596735637</v>
      </c>
      <c r="J32" s="9"/>
    </row>
    <row r="33" spans="1:12" x14ac:dyDescent="0.55000000000000004">
      <c r="A33" s="1">
        <v>210032</v>
      </c>
      <c r="B33" s="8" t="s">
        <v>78</v>
      </c>
      <c r="C33" s="23">
        <v>188396932.14943072</v>
      </c>
      <c r="D33" s="18">
        <v>0.73161349902230277</v>
      </c>
      <c r="E33" s="9">
        <f t="shared" si="0"/>
        <v>137833738.73491237</v>
      </c>
      <c r="F33" s="9">
        <f t="shared" si="1"/>
        <v>459166.81555020995</v>
      </c>
      <c r="G33" s="31">
        <f t="shared" si="2"/>
        <v>1937853.7675112372</v>
      </c>
      <c r="H33" s="9">
        <f t="shared" si="4"/>
        <v>2397020.5830614469</v>
      </c>
      <c r="I33" s="9">
        <f t="shared" si="3"/>
        <v>199751.71525512057</v>
      </c>
      <c r="J33" s="9"/>
    </row>
    <row r="34" spans="1:12" x14ac:dyDescent="0.55000000000000004">
      <c r="A34" s="1">
        <v>210033</v>
      </c>
      <c r="B34" s="8" t="s">
        <v>77</v>
      </c>
      <c r="C34" s="23">
        <v>267348093.72172928</v>
      </c>
      <c r="D34" s="18">
        <v>0.85500273191131604</v>
      </c>
      <c r="E34" s="9">
        <f t="shared" si="0"/>
        <v>228583350.50336111</v>
      </c>
      <c r="F34" s="9">
        <f t="shared" si="1"/>
        <v>761481.84110629978</v>
      </c>
      <c r="G34" s="31">
        <f t="shared" si="2"/>
        <v>3213734.9754054141</v>
      </c>
      <c r="H34" s="9">
        <f t="shared" si="4"/>
        <v>3975216.8165117139</v>
      </c>
      <c r="I34" s="9">
        <f t="shared" si="3"/>
        <v>331268.06804264284</v>
      </c>
      <c r="J34" s="9"/>
    </row>
    <row r="35" spans="1:12" x14ac:dyDescent="0.55000000000000004">
      <c r="A35" s="1">
        <v>210034</v>
      </c>
      <c r="B35" s="8" t="s">
        <v>76</v>
      </c>
      <c r="C35" s="23">
        <v>210884752.53525048</v>
      </c>
      <c r="D35" s="18">
        <v>0.80486805423879992</v>
      </c>
      <c r="E35" s="9">
        <f t="shared" si="0"/>
        <v>169734400.4416779</v>
      </c>
      <c r="F35" s="9">
        <f t="shared" si="1"/>
        <v>565437.78653512371</v>
      </c>
      <c r="G35" s="31">
        <f t="shared" si="2"/>
        <v>2386356.5654615238</v>
      </c>
      <c r="H35" s="9">
        <f t="shared" si="4"/>
        <v>2951794.3519966477</v>
      </c>
      <c r="I35" s="9">
        <f t="shared" si="3"/>
        <v>245982.86266638731</v>
      </c>
      <c r="J35" s="9"/>
    </row>
    <row r="36" spans="1:12" x14ac:dyDescent="0.55000000000000004">
      <c r="A36" s="1">
        <v>210035</v>
      </c>
      <c r="B36" s="8" t="s">
        <v>75</v>
      </c>
      <c r="C36" s="23">
        <v>180392351.31694087</v>
      </c>
      <c r="D36" s="18">
        <v>0.85246788927552597</v>
      </c>
      <c r="E36" s="9">
        <f t="shared" si="0"/>
        <v>153778686.96860173</v>
      </c>
      <c r="F36" s="9">
        <f t="shared" si="1"/>
        <v>512284.36987162969</v>
      </c>
      <c r="G36" s="31">
        <f t="shared" si="2"/>
        <v>2162029.4903134224</v>
      </c>
      <c r="H36" s="9">
        <f t="shared" si="4"/>
        <v>2674313.8601850523</v>
      </c>
      <c r="I36" s="9">
        <f t="shared" si="3"/>
        <v>222859.48834875436</v>
      </c>
      <c r="J36" s="9"/>
    </row>
    <row r="37" spans="1:12" x14ac:dyDescent="0.55000000000000004">
      <c r="A37" s="1">
        <v>210037</v>
      </c>
      <c r="B37" s="8" t="s">
        <v>74</v>
      </c>
      <c r="C37" s="23">
        <v>297945133.11735564</v>
      </c>
      <c r="D37" s="18">
        <v>0.84634419079954026</v>
      </c>
      <c r="E37" s="9">
        <f t="shared" si="0"/>
        <v>252164132.59086967</v>
      </c>
      <c r="F37" s="9">
        <f t="shared" si="1"/>
        <v>840036.71974982752</v>
      </c>
      <c r="G37" s="31">
        <f t="shared" si="2"/>
        <v>3545265.6139018759</v>
      </c>
      <c r="H37" s="9">
        <f t="shared" si="4"/>
        <v>4385302.3336517038</v>
      </c>
      <c r="I37" s="9">
        <f t="shared" si="3"/>
        <v>365441.861137642</v>
      </c>
      <c r="J37" s="9"/>
    </row>
    <row r="38" spans="1:12" x14ac:dyDescent="0.55000000000000004">
      <c r="A38" s="1">
        <v>210038</v>
      </c>
      <c r="B38" s="8" t="s">
        <v>73</v>
      </c>
      <c r="C38" s="23">
        <v>242604955.8399156</v>
      </c>
      <c r="D38" s="18">
        <v>0.81690530927439176</v>
      </c>
      <c r="E38" s="9">
        <f t="shared" si="0"/>
        <v>198185276.48190641</v>
      </c>
      <c r="F38" s="9">
        <f t="shared" si="1"/>
        <v>660216.45444987959</v>
      </c>
      <c r="G38" s="31">
        <f t="shared" si="2"/>
        <v>2786357.594451874</v>
      </c>
      <c r="H38" s="9">
        <f t="shared" si="4"/>
        <v>3446574.0489017535</v>
      </c>
      <c r="I38" s="9">
        <f t="shared" si="3"/>
        <v>287214.50407514611</v>
      </c>
      <c r="J38" s="9"/>
    </row>
    <row r="39" spans="1:12" x14ac:dyDescent="0.55000000000000004">
      <c r="A39" s="1">
        <v>210039</v>
      </c>
      <c r="B39" s="8" t="s">
        <v>16</v>
      </c>
      <c r="C39" s="23">
        <v>177449678.86787724</v>
      </c>
      <c r="D39" s="18">
        <v>0.86421778830381824</v>
      </c>
      <c r="E39" s="9">
        <f t="shared" si="0"/>
        <v>153355169.00641966</v>
      </c>
      <c r="F39" s="9">
        <f t="shared" si="1"/>
        <v>510873.50054596004</v>
      </c>
      <c r="G39" s="31">
        <f t="shared" si="2"/>
        <v>2156075.100001181</v>
      </c>
      <c r="H39" s="9">
        <f t="shared" si="4"/>
        <v>2666948.6005471409</v>
      </c>
      <c r="I39" s="9">
        <f t="shared" si="3"/>
        <v>222245.71671226175</v>
      </c>
      <c r="J39" s="9"/>
    </row>
    <row r="40" spans="1:12" x14ac:dyDescent="0.55000000000000004">
      <c r="A40" s="1">
        <v>210040</v>
      </c>
      <c r="B40" s="8" t="s">
        <v>72</v>
      </c>
      <c r="C40" s="23">
        <v>307674689.73233169</v>
      </c>
      <c r="D40" s="18">
        <v>0.84002406411571129</v>
      </c>
      <c r="E40" s="9">
        <f t="shared" si="0"/>
        <v>258454143.29449376</v>
      </c>
      <c r="F40" s="9">
        <f t="shared" si="1"/>
        <v>860990.6908970112</v>
      </c>
      <c r="G40" s="31">
        <f t="shared" si="2"/>
        <v>3633699.1211953736</v>
      </c>
      <c r="H40" s="9">
        <f t="shared" si="4"/>
        <v>4494689.8120923853</v>
      </c>
      <c r="I40" s="9">
        <f t="shared" si="3"/>
        <v>374557.4843410321</v>
      </c>
      <c r="J40" s="9"/>
    </row>
    <row r="41" spans="1:12" ht="14.2" customHeight="1" x14ac:dyDescent="0.55000000000000004">
      <c r="A41" s="1">
        <v>210043</v>
      </c>
      <c r="B41" s="8" t="s">
        <v>71</v>
      </c>
      <c r="C41" s="23">
        <v>518973040.34541619</v>
      </c>
      <c r="D41" s="18">
        <v>0.87137183806770568</v>
      </c>
      <c r="E41" s="9">
        <f t="shared" si="0"/>
        <v>452218492.07337087</v>
      </c>
      <c r="F41" s="9">
        <f t="shared" ref="F41:F58" si="5">+E41/$E$58*$F$8</f>
        <v>1506479.6677800105</v>
      </c>
      <c r="G41" s="31">
        <f t="shared" ref="G41:G58" si="6">E41/$E$58*$G$8</f>
        <v>6357901.3139013313</v>
      </c>
      <c r="H41" s="9">
        <f t="shared" si="4"/>
        <v>7864380.9816813413</v>
      </c>
      <c r="I41" s="9">
        <f t="shared" si="3"/>
        <v>655365.08180677844</v>
      </c>
      <c r="J41" s="9"/>
    </row>
    <row r="42" spans="1:12" ht="15" customHeight="1" x14ac:dyDescent="0.55000000000000004">
      <c r="A42" s="1">
        <v>210044</v>
      </c>
      <c r="B42" s="8" t="s">
        <v>17</v>
      </c>
      <c r="C42" s="23">
        <v>514059085.07599688</v>
      </c>
      <c r="D42" s="18">
        <v>0.85928485037692925</v>
      </c>
      <c r="E42" s="9">
        <f t="shared" si="0"/>
        <v>441723184.0044291</v>
      </c>
      <c r="F42" s="9">
        <f t="shared" si="5"/>
        <v>1471516.5504150908</v>
      </c>
      <c r="G42" s="31">
        <f t="shared" si="6"/>
        <v>6210344.028803627</v>
      </c>
      <c r="H42" s="9">
        <f t="shared" si="4"/>
        <v>7681860.5792187182</v>
      </c>
      <c r="I42" s="9">
        <f t="shared" si="3"/>
        <v>640155.04826822656</v>
      </c>
      <c r="J42" s="9"/>
    </row>
    <row r="43" spans="1:12" x14ac:dyDescent="0.55000000000000004">
      <c r="A43" s="1">
        <v>210045</v>
      </c>
      <c r="B43" s="8" t="s">
        <v>70</v>
      </c>
      <c r="C43" s="23">
        <v>0</v>
      </c>
      <c r="D43" s="18"/>
      <c r="E43" s="9">
        <f t="shared" si="0"/>
        <v>0</v>
      </c>
      <c r="F43" s="9">
        <f t="shared" si="5"/>
        <v>0</v>
      </c>
      <c r="G43" s="31">
        <f t="shared" si="6"/>
        <v>0</v>
      </c>
      <c r="H43" s="9">
        <f t="shared" si="4"/>
        <v>0</v>
      </c>
      <c r="I43" s="9">
        <f t="shared" si="3"/>
        <v>0</v>
      </c>
      <c r="J43" s="9"/>
    </row>
    <row r="44" spans="1:12" x14ac:dyDescent="0.55000000000000004">
      <c r="A44" s="1">
        <v>210048</v>
      </c>
      <c r="B44" s="8" t="s">
        <v>69</v>
      </c>
      <c r="C44" s="23">
        <v>354890539.39172053</v>
      </c>
      <c r="D44" s="18">
        <v>0.86618337474886109</v>
      </c>
      <c r="E44" s="9">
        <f t="shared" si="0"/>
        <v>307400285.07676411</v>
      </c>
      <c r="F44" s="9">
        <f t="shared" si="5"/>
        <v>1024045.4281617237</v>
      </c>
      <c r="G44" s="31">
        <f t="shared" si="6"/>
        <v>4321850.4122253023</v>
      </c>
      <c r="H44" s="9">
        <f t="shared" si="4"/>
        <v>5345895.8403870258</v>
      </c>
      <c r="I44" s="9">
        <f t="shared" si="3"/>
        <v>445491.32003225217</v>
      </c>
      <c r="J44" s="9"/>
      <c r="L44" s="2" t="s">
        <v>94</v>
      </c>
    </row>
    <row r="45" spans="1:12" ht="13.45" customHeight="1" x14ac:dyDescent="0.55000000000000004">
      <c r="A45" s="1">
        <v>210049</v>
      </c>
      <c r="B45" s="8" t="s">
        <v>68</v>
      </c>
      <c r="C45" s="23">
        <v>364923354.59695196</v>
      </c>
      <c r="D45" s="18">
        <v>0.84792692518091439</v>
      </c>
      <c r="E45" s="9">
        <f t="shared" si="0"/>
        <v>309428337.990098</v>
      </c>
      <c r="F45" s="9">
        <f t="shared" si="5"/>
        <v>1030801.4996905805</v>
      </c>
      <c r="G45" s="31">
        <f t="shared" si="6"/>
        <v>4350363.532560626</v>
      </c>
      <c r="H45" s="9">
        <f t="shared" si="4"/>
        <v>5381165.0322512072</v>
      </c>
      <c r="I45" s="9">
        <f t="shared" si="3"/>
        <v>448430.41935426724</v>
      </c>
      <c r="J45" s="9"/>
    </row>
    <row r="46" spans="1:12" ht="14.2" customHeight="1" x14ac:dyDescent="0.55000000000000004">
      <c r="A46" s="1">
        <v>210051</v>
      </c>
      <c r="B46" s="8" t="s">
        <v>67</v>
      </c>
      <c r="C46" s="23">
        <v>317598987.48705566</v>
      </c>
      <c r="D46" s="18">
        <v>0.83117787556089917</v>
      </c>
      <c r="E46" s="9">
        <f t="shared" si="0"/>
        <v>263981251.69978353</v>
      </c>
      <c r="F46" s="9">
        <f t="shared" si="5"/>
        <v>879403.19852359919</v>
      </c>
      <c r="G46" s="31">
        <f t="shared" si="6"/>
        <v>3711406.7125655324</v>
      </c>
      <c r="H46" s="9">
        <f t="shared" si="4"/>
        <v>4590809.9110891316</v>
      </c>
      <c r="I46" s="9">
        <f t="shared" si="3"/>
        <v>382567.49259076099</v>
      </c>
      <c r="J46" s="9"/>
    </row>
    <row r="47" spans="1:12" x14ac:dyDescent="0.55000000000000004">
      <c r="A47" s="1">
        <v>210055</v>
      </c>
      <c r="B47" s="8" t="s">
        <v>63</v>
      </c>
      <c r="C47" s="23">
        <v>40706822.075595371</v>
      </c>
      <c r="D47" s="18">
        <v>0.83546423356481392</v>
      </c>
      <c r="E47" s="9">
        <f t="shared" si="0"/>
        <v>34009093.906246535</v>
      </c>
      <c r="F47" s="9">
        <f t="shared" si="5"/>
        <v>113294.81077715177</v>
      </c>
      <c r="G47" s="31">
        <f t="shared" si="6"/>
        <v>478145.99938128277</v>
      </c>
      <c r="H47" s="9">
        <f t="shared" si="4"/>
        <v>591440.81015843456</v>
      </c>
      <c r="I47" s="9">
        <f t="shared" si="3"/>
        <v>49286.734179869549</v>
      </c>
      <c r="J47" s="9"/>
    </row>
    <row r="48" spans="1:12" x14ac:dyDescent="0.55000000000000004">
      <c r="A48" s="1">
        <v>210056</v>
      </c>
      <c r="B48" s="8" t="s">
        <v>50</v>
      </c>
      <c r="C48" s="23">
        <v>304350726.66425264</v>
      </c>
      <c r="D48" s="18">
        <v>0.79828482870458284</v>
      </c>
      <c r="E48" s="9">
        <f t="shared" ref="E48:E57" si="7">C48*D48</f>
        <v>242958567.70128822</v>
      </c>
      <c r="F48" s="9">
        <f t="shared" ref="F48:F57" si="8">+E48/$E$58*$F$8</f>
        <v>809370.13583150797</v>
      </c>
      <c r="G48" s="31">
        <f t="shared" ref="G48:G57" si="9">E48/$E$58*$G$8</f>
        <v>3415841.2888630456</v>
      </c>
      <c r="H48" s="9">
        <f t="shared" ref="H48:H57" si="10">+G48/$G$58*$H$8</f>
        <v>4225211.4246945539</v>
      </c>
      <c r="I48" s="9">
        <f t="shared" ref="I48:I57" si="11">+H48/12</f>
        <v>352100.95205787948</v>
      </c>
      <c r="J48" s="9"/>
    </row>
    <row r="49" spans="1:10" x14ac:dyDescent="0.55000000000000004">
      <c r="A49" s="1">
        <v>210057</v>
      </c>
      <c r="B49" s="8" t="s">
        <v>19</v>
      </c>
      <c r="C49" s="23">
        <v>519475412.88968086</v>
      </c>
      <c r="D49" s="18">
        <v>0.84474805761995253</v>
      </c>
      <c r="E49" s="9">
        <f t="shared" si="7"/>
        <v>438825846.01988077</v>
      </c>
      <c r="F49" s="9">
        <f t="shared" si="8"/>
        <v>1461864.6214450994</v>
      </c>
      <c r="G49" s="31">
        <f t="shared" si="9"/>
        <v>6169609.3191407872</v>
      </c>
      <c r="H49" s="9">
        <f t="shared" si="10"/>
        <v>7631473.9405858861</v>
      </c>
      <c r="I49" s="9">
        <f t="shared" si="11"/>
        <v>635956.16171549051</v>
      </c>
      <c r="J49" s="9"/>
    </row>
    <row r="50" spans="1:10" x14ac:dyDescent="0.55000000000000004">
      <c r="A50" s="1">
        <v>210058</v>
      </c>
      <c r="B50" s="8" t="s">
        <v>37</v>
      </c>
      <c r="C50" s="23">
        <v>141731908.35058373</v>
      </c>
      <c r="D50" s="18">
        <v>0.87747662686908123</v>
      </c>
      <c r="E50" s="9">
        <f t="shared" si="7"/>
        <v>124366436.85918798</v>
      </c>
      <c r="F50" s="9">
        <f t="shared" si="8"/>
        <v>414303.0675804725</v>
      </c>
      <c r="G50" s="31">
        <f t="shared" si="9"/>
        <v>1748512.1598786109</v>
      </c>
      <c r="H50" s="9">
        <f t="shared" si="10"/>
        <v>2162815.2274590833</v>
      </c>
      <c r="I50" s="9">
        <f t="shared" si="11"/>
        <v>180234.60228825695</v>
      </c>
      <c r="J50" s="9"/>
    </row>
    <row r="51" spans="1:10" x14ac:dyDescent="0.55000000000000004">
      <c r="A51" s="1">
        <v>210060</v>
      </c>
      <c r="B51" s="8" t="s">
        <v>66</v>
      </c>
      <c r="C51" s="23">
        <v>65705423.564012565</v>
      </c>
      <c r="D51" s="18">
        <v>0.85971796320001126</v>
      </c>
      <c r="E51" s="9">
        <f t="shared" si="7"/>
        <v>56488132.917646907</v>
      </c>
      <c r="F51" s="9">
        <f t="shared" si="8"/>
        <v>188179.44246623796</v>
      </c>
      <c r="G51" s="31">
        <f t="shared" si="9"/>
        <v>794186.83842471021</v>
      </c>
      <c r="H51" s="9">
        <f t="shared" si="10"/>
        <v>982366.28089094826</v>
      </c>
      <c r="I51" s="9">
        <f t="shared" si="11"/>
        <v>81863.85674091235</v>
      </c>
      <c r="J51" s="9"/>
    </row>
    <row r="52" spans="1:10" x14ac:dyDescent="0.55000000000000004">
      <c r="A52" s="1">
        <v>210061</v>
      </c>
      <c r="B52" s="8" t="s">
        <v>18</v>
      </c>
      <c r="C52" s="23">
        <v>129531570.0162721</v>
      </c>
      <c r="D52" s="18">
        <v>0.86057547842590443</v>
      </c>
      <c r="E52" s="9">
        <f t="shared" si="7"/>
        <v>111471692.83801189</v>
      </c>
      <c r="F52" s="9">
        <f t="shared" si="8"/>
        <v>371346.68691575201</v>
      </c>
      <c r="G52" s="31">
        <f t="shared" si="9"/>
        <v>1567220.3476425132</v>
      </c>
      <c r="H52" s="9">
        <f t="shared" si="10"/>
        <v>1938567.0345582652</v>
      </c>
      <c r="I52" s="9">
        <f t="shared" si="11"/>
        <v>161547.25287985543</v>
      </c>
      <c r="J52" s="9"/>
    </row>
    <row r="53" spans="1:10" x14ac:dyDescent="0.55000000000000004">
      <c r="A53" s="1">
        <v>210062</v>
      </c>
      <c r="B53" s="8" t="s">
        <v>65</v>
      </c>
      <c r="C53" s="23">
        <v>317763351.99768084</v>
      </c>
      <c r="D53" s="18">
        <v>0.81067769517415378</v>
      </c>
      <c r="E53" s="9">
        <f t="shared" si="7"/>
        <v>257603661.80829325</v>
      </c>
      <c r="F53" s="9">
        <f t="shared" si="8"/>
        <v>858157.47401348641</v>
      </c>
      <c r="G53" s="31">
        <f t="shared" si="9"/>
        <v>3621741.8981862678</v>
      </c>
      <c r="H53" s="9">
        <f t="shared" si="10"/>
        <v>4479899.3721997542</v>
      </c>
      <c r="I53" s="9">
        <f t="shared" si="11"/>
        <v>373324.94768331287</v>
      </c>
      <c r="J53" s="9"/>
    </row>
    <row r="54" spans="1:10" x14ac:dyDescent="0.55000000000000004">
      <c r="A54" s="1">
        <v>210063</v>
      </c>
      <c r="B54" s="8" t="s">
        <v>64</v>
      </c>
      <c r="C54" s="23">
        <v>439154192.24483216</v>
      </c>
      <c r="D54" s="18">
        <v>0.85857322248200763</v>
      </c>
      <c r="E54" s="9">
        <f t="shared" si="7"/>
        <v>377046030.0021286</v>
      </c>
      <c r="F54" s="9">
        <f t="shared" si="8"/>
        <v>1256056.9458606318</v>
      </c>
      <c r="G54" s="31">
        <f t="shared" si="9"/>
        <v>5301024.8178061536</v>
      </c>
      <c r="H54" s="9">
        <f t="shared" si="10"/>
        <v>6557081.7636667853</v>
      </c>
      <c r="I54" s="9">
        <f t="shared" si="11"/>
        <v>546423.4803055654</v>
      </c>
      <c r="J54" s="9"/>
    </row>
    <row r="55" spans="1:10" x14ac:dyDescent="0.55000000000000004">
      <c r="A55" s="1">
        <v>210064</v>
      </c>
      <c r="B55" s="8" t="s">
        <v>29</v>
      </c>
      <c r="C55" s="23">
        <v>76142211.882258743</v>
      </c>
      <c r="D55" s="18">
        <v>0.82826051279994162</v>
      </c>
      <c r="E55" s="9">
        <f t="shared" si="7"/>
        <v>63065587.459321432</v>
      </c>
      <c r="F55" s="9">
        <f t="shared" si="8"/>
        <v>210090.9779440315</v>
      </c>
      <c r="G55" s="31">
        <f t="shared" si="9"/>
        <v>886661.62131318566</v>
      </c>
      <c r="H55" s="9">
        <f t="shared" si="10"/>
        <v>1096752.5992572173</v>
      </c>
      <c r="I55" s="9">
        <f t="shared" si="11"/>
        <v>91396.049938101438</v>
      </c>
      <c r="J55" s="9"/>
    </row>
    <row r="56" spans="1:10" x14ac:dyDescent="0.55000000000000004">
      <c r="A56" s="1">
        <v>210065</v>
      </c>
      <c r="B56" s="8" t="s">
        <v>30</v>
      </c>
      <c r="C56" s="23">
        <v>128923038.13423733</v>
      </c>
      <c r="D56" s="18">
        <v>0.88846945960385493</v>
      </c>
      <c r="E56" s="9">
        <f t="shared" si="7"/>
        <v>114544182.02161303</v>
      </c>
      <c r="F56" s="9">
        <f t="shared" si="8"/>
        <v>381582.09870386199</v>
      </c>
      <c r="G56" s="31">
        <f t="shared" si="9"/>
        <v>1610417.5705773858</v>
      </c>
      <c r="H56" s="9">
        <f t="shared" si="10"/>
        <v>1991999.6692812478</v>
      </c>
      <c r="I56" s="9">
        <f t="shared" si="11"/>
        <v>165999.97244010397</v>
      </c>
      <c r="J56" s="9"/>
    </row>
    <row r="57" spans="1:10" x14ac:dyDescent="0.55000000000000004">
      <c r="A57" s="1">
        <v>218992</v>
      </c>
      <c r="B57" s="8" t="s">
        <v>91</v>
      </c>
      <c r="C57" s="24">
        <v>260904596.12484375</v>
      </c>
      <c r="D57" s="18">
        <v>0.85708500361337281</v>
      </c>
      <c r="E57" s="11">
        <f t="shared" si="7"/>
        <v>223617416.71240726</v>
      </c>
      <c r="F57" s="11">
        <f t="shared" si="8"/>
        <v>744938.77969075763</v>
      </c>
      <c r="G57" s="32">
        <f t="shared" si="9"/>
        <v>3143917.1383915097</v>
      </c>
      <c r="H57" s="11">
        <f t="shared" si="10"/>
        <v>3888855.918082267</v>
      </c>
      <c r="I57" s="11">
        <f t="shared" si="11"/>
        <v>324071.32650685561</v>
      </c>
      <c r="J57" s="11"/>
    </row>
    <row r="58" spans="1:10" x14ac:dyDescent="0.55000000000000004">
      <c r="A58" s="1">
        <v>9999</v>
      </c>
      <c r="B58" s="8" t="s">
        <v>20</v>
      </c>
      <c r="C58" s="23">
        <f>SUM(C9:C57)</f>
        <v>20088678888.721714</v>
      </c>
      <c r="D58" s="18">
        <f>SUMPRODUCT(C9:C57,D9:D57)/C58</f>
        <v>0.84391110867011776</v>
      </c>
      <c r="E58" s="10">
        <f>SUM(E9:E57)</f>
        <v>16953059272.699131</v>
      </c>
      <c r="F58" s="10">
        <f t="shared" si="5"/>
        <v>56475884</v>
      </c>
      <c r="G58" s="34">
        <f t="shared" si="6"/>
        <v>238349116</v>
      </c>
      <c r="H58" s="10">
        <f>SUM(H9:H57)</f>
        <v>294825000.00000012</v>
      </c>
      <c r="I58" s="10">
        <f>SUM(I9:I57)</f>
        <v>24568750.000000004</v>
      </c>
      <c r="J58" s="10"/>
    </row>
    <row r="59" spans="1:10" x14ac:dyDescent="0.55000000000000004">
      <c r="E59" s="12"/>
      <c r="F59" s="13">
        <f>+F58/E58</f>
        <v>3.3313092989032157E-3</v>
      </c>
      <c r="G59" s="35">
        <f>+G58/E58</f>
        <v>1.405935720308798E-2</v>
      </c>
      <c r="H59" s="12">
        <f>H58/E58</f>
        <v>1.7390666501991201E-2</v>
      </c>
    </row>
    <row r="60" spans="1:10" x14ac:dyDescent="0.55000000000000004">
      <c r="E60" s="12"/>
      <c r="F60" s="13"/>
      <c r="G60" s="13"/>
      <c r="H60" s="12"/>
    </row>
    <row r="61" spans="1:10" x14ac:dyDescent="0.55000000000000004">
      <c r="E61" s="12"/>
      <c r="F61" s="13"/>
      <c r="G61" s="10"/>
      <c r="H61" s="12"/>
    </row>
    <row r="62" spans="1:10" x14ac:dyDescent="0.55000000000000004">
      <c r="B62" s="14"/>
      <c r="C62" s="2" t="s">
        <v>38</v>
      </c>
      <c r="I62" s="10">
        <f>+'Health Care Coverge Fund'!G58</f>
        <v>17659436.742394928</v>
      </c>
      <c r="J62" s="10"/>
    </row>
    <row r="63" spans="1:10" ht="15.3" x14ac:dyDescent="0.7">
      <c r="C63" s="2" t="s">
        <v>39</v>
      </c>
      <c r="I63" s="20">
        <f>+I58+I62</f>
        <v>42228186.742394932</v>
      </c>
      <c r="J63" s="20"/>
    </row>
    <row r="64" spans="1:10" x14ac:dyDescent="0.55000000000000004">
      <c r="C64" s="2" t="s">
        <v>47</v>
      </c>
      <c r="I64" s="10">
        <f>+I63*12</f>
        <v>506738240.90873921</v>
      </c>
      <c r="J64" s="10"/>
    </row>
    <row r="65" spans="2:7" x14ac:dyDescent="0.55000000000000004">
      <c r="B65" s="15" t="s">
        <v>41</v>
      </c>
      <c r="F65" s="28">
        <v>56475884</v>
      </c>
      <c r="G65" s="28">
        <v>333349116</v>
      </c>
    </row>
    <row r="66" spans="2:7" x14ac:dyDescent="0.55000000000000004">
      <c r="B66" s="15" t="s">
        <v>32</v>
      </c>
      <c r="F66" s="16">
        <v>0</v>
      </c>
      <c r="G66" s="16">
        <v>-25000000</v>
      </c>
    </row>
    <row r="67" spans="2:7" x14ac:dyDescent="0.55000000000000004">
      <c r="B67" s="15" t="s">
        <v>33</v>
      </c>
      <c r="F67" s="16">
        <v>0</v>
      </c>
      <c r="G67" s="16">
        <v>-30000000</v>
      </c>
    </row>
    <row r="68" spans="2:7" x14ac:dyDescent="0.55000000000000004">
      <c r="B68" s="15" t="s">
        <v>34</v>
      </c>
      <c r="F68" s="16">
        <v>0</v>
      </c>
      <c r="G68" s="16">
        <v>-25000000</v>
      </c>
    </row>
    <row r="69" spans="2:7" ht="16.2" x14ac:dyDescent="0.85">
      <c r="B69" s="15" t="s">
        <v>36</v>
      </c>
      <c r="F69" s="27">
        <v>0</v>
      </c>
      <c r="G69" s="27">
        <v>-15000000</v>
      </c>
    </row>
    <row r="70" spans="2:7" x14ac:dyDescent="0.55000000000000004">
      <c r="B70" s="15" t="s">
        <v>35</v>
      </c>
      <c r="F70" s="17">
        <f>SUM(F66:F69)</f>
        <v>0</v>
      </c>
      <c r="G70" s="17">
        <f>SUM(G66:G69)</f>
        <v>-95000000</v>
      </c>
    </row>
    <row r="71" spans="2:7" x14ac:dyDescent="0.55000000000000004">
      <c r="B71" s="15" t="s">
        <v>45</v>
      </c>
      <c r="F71" s="16">
        <v>56475884</v>
      </c>
      <c r="G71" s="16">
        <v>389825000</v>
      </c>
    </row>
    <row r="72" spans="2:7" x14ac:dyDescent="0.55000000000000004">
      <c r="B72" s="15" t="s">
        <v>46</v>
      </c>
      <c r="C72" s="2" t="s">
        <v>51</v>
      </c>
      <c r="F72" s="26"/>
      <c r="G72" s="26">
        <f>+G70+G71</f>
        <v>294825000</v>
      </c>
    </row>
  </sheetData>
  <sortState xmlns:xlrd2="http://schemas.microsoft.com/office/spreadsheetml/2017/richdata2" ref="A48:J57">
    <sortCondition ref="A48:A57"/>
  </sortState>
  <mergeCells count="1">
    <mergeCell ref="A1:I1"/>
  </mergeCells>
  <pageMargins left="0" right="0" top="0" bottom="0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topLeftCell="A8" workbookViewId="0">
      <selection activeCell="B18" sqref="B18"/>
    </sheetView>
  </sheetViews>
  <sheetFormatPr defaultRowHeight="14.4" x14ac:dyDescent="0.55000000000000004"/>
  <cols>
    <col min="1" max="1" width="12.15625" customWidth="1"/>
    <col min="2" max="2" width="34.89453125" customWidth="1"/>
    <col min="3" max="3" width="11" style="8" customWidth="1"/>
    <col min="4" max="4" width="8.734375" style="8"/>
  </cols>
  <sheetData>
    <row r="1" spans="1:6" x14ac:dyDescent="0.55000000000000004">
      <c r="A1" s="37" t="s">
        <v>61</v>
      </c>
      <c r="B1" s="37"/>
    </row>
    <row r="2" spans="1:6" x14ac:dyDescent="0.55000000000000004">
      <c r="A2" s="37" t="s">
        <v>62</v>
      </c>
      <c r="B2" s="37"/>
    </row>
    <row r="8" spans="1:6" ht="24" x14ac:dyDescent="0.55000000000000004">
      <c r="A8" s="38" t="s">
        <v>53</v>
      </c>
      <c r="B8" s="38" t="s">
        <v>54</v>
      </c>
    </row>
    <row r="9" spans="1:6" x14ac:dyDescent="0.55000000000000004">
      <c r="A9" s="1">
        <v>210001</v>
      </c>
      <c r="B9" s="8" t="s">
        <v>90</v>
      </c>
      <c r="C9" s="1">
        <v>210001</v>
      </c>
      <c r="D9" s="1">
        <v>1</v>
      </c>
    </row>
    <row r="10" spans="1:6" x14ac:dyDescent="0.55000000000000004">
      <c r="A10" s="1">
        <v>210002</v>
      </c>
      <c r="B10" s="8" t="s">
        <v>9</v>
      </c>
      <c r="C10" s="1">
        <v>210002</v>
      </c>
      <c r="D10" s="1">
        <v>2</v>
      </c>
      <c r="F10" s="37"/>
    </row>
    <row r="11" spans="1:6" x14ac:dyDescent="0.55000000000000004">
      <c r="A11" s="1">
        <v>210003</v>
      </c>
      <c r="B11" s="8" t="s">
        <v>48</v>
      </c>
      <c r="C11" s="1">
        <v>210003</v>
      </c>
      <c r="D11" s="1">
        <v>3</v>
      </c>
      <c r="F11" s="37"/>
    </row>
    <row r="12" spans="1:6" x14ac:dyDescent="0.55000000000000004">
      <c r="A12" s="1">
        <v>210004</v>
      </c>
      <c r="B12" s="8" t="s">
        <v>10</v>
      </c>
      <c r="C12" s="1">
        <v>210004</v>
      </c>
      <c r="D12" s="1">
        <v>4</v>
      </c>
      <c r="F12" s="37"/>
    </row>
    <row r="13" spans="1:6" x14ac:dyDescent="0.55000000000000004">
      <c r="A13" s="1">
        <v>210005</v>
      </c>
      <c r="B13" s="8" t="s">
        <v>11</v>
      </c>
      <c r="C13" s="1">
        <v>210005</v>
      </c>
      <c r="D13" s="1">
        <v>5</v>
      </c>
      <c r="F13" s="37"/>
    </row>
    <row r="14" spans="1:6" x14ac:dyDescent="0.55000000000000004">
      <c r="A14" s="1">
        <v>210006</v>
      </c>
      <c r="B14" s="8" t="s">
        <v>89</v>
      </c>
      <c r="C14" s="1">
        <v>210006</v>
      </c>
      <c r="D14" s="1">
        <v>6</v>
      </c>
      <c r="F14" s="37"/>
    </row>
    <row r="15" spans="1:6" x14ac:dyDescent="0.55000000000000004">
      <c r="A15" s="1">
        <v>210008</v>
      </c>
      <c r="B15" s="8" t="s">
        <v>12</v>
      </c>
      <c r="C15" s="1">
        <v>210008</v>
      </c>
      <c r="D15" s="1">
        <v>8</v>
      </c>
      <c r="F15" s="37"/>
    </row>
    <row r="16" spans="1:6" x14ac:dyDescent="0.55000000000000004">
      <c r="A16" s="1">
        <v>210009</v>
      </c>
      <c r="B16" s="8" t="s">
        <v>13</v>
      </c>
      <c r="C16" s="1">
        <v>210009</v>
      </c>
      <c r="D16" s="1">
        <v>9</v>
      </c>
      <c r="F16" s="37"/>
    </row>
    <row r="17" spans="1:6" x14ac:dyDescent="0.55000000000000004">
      <c r="A17" s="1">
        <v>210010</v>
      </c>
      <c r="B17" s="8" t="s">
        <v>95</v>
      </c>
      <c r="C17" s="1">
        <v>210010</v>
      </c>
      <c r="D17" s="1">
        <v>10</v>
      </c>
      <c r="F17" s="37"/>
    </row>
    <row r="18" spans="1:6" x14ac:dyDescent="0.55000000000000004">
      <c r="A18" s="1">
        <v>210011</v>
      </c>
      <c r="B18" s="8" t="s">
        <v>14</v>
      </c>
      <c r="C18" s="1">
        <v>210011</v>
      </c>
      <c r="D18" s="1">
        <v>11</v>
      </c>
      <c r="F18" s="37"/>
    </row>
    <row r="19" spans="1:6" x14ac:dyDescent="0.55000000000000004">
      <c r="A19" s="1">
        <v>210012</v>
      </c>
      <c r="B19" s="8" t="s">
        <v>88</v>
      </c>
      <c r="C19" s="1">
        <v>210012</v>
      </c>
      <c r="D19" s="1">
        <v>12</v>
      </c>
      <c r="F19" s="37"/>
    </row>
    <row r="20" spans="1:6" x14ac:dyDescent="0.55000000000000004">
      <c r="A20" s="1">
        <v>210013</v>
      </c>
      <c r="B20" s="8" t="s">
        <v>87</v>
      </c>
      <c r="C20" s="1">
        <v>210013</v>
      </c>
      <c r="D20" s="1">
        <v>13</v>
      </c>
      <c r="F20" s="37"/>
    </row>
    <row r="21" spans="1:6" x14ac:dyDescent="0.55000000000000004">
      <c r="A21" s="1">
        <v>210015</v>
      </c>
      <c r="B21" s="8" t="s">
        <v>86</v>
      </c>
      <c r="C21" s="1">
        <v>210015</v>
      </c>
      <c r="D21" s="1">
        <v>15</v>
      </c>
      <c r="F21" s="37"/>
    </row>
    <row r="22" spans="1:6" x14ac:dyDescent="0.55000000000000004">
      <c r="A22" s="1">
        <v>210016</v>
      </c>
      <c r="B22" s="8" t="s">
        <v>15</v>
      </c>
      <c r="C22" s="1">
        <v>210016</v>
      </c>
      <c r="D22" s="1">
        <v>16</v>
      </c>
      <c r="F22" s="37"/>
    </row>
    <row r="23" spans="1:6" x14ac:dyDescent="0.55000000000000004">
      <c r="A23" s="1">
        <v>210017</v>
      </c>
      <c r="B23" s="8" t="s">
        <v>85</v>
      </c>
      <c r="C23" s="1">
        <v>210017</v>
      </c>
      <c r="D23" s="1">
        <v>17</v>
      </c>
      <c r="F23" s="37"/>
    </row>
    <row r="24" spans="1:6" x14ac:dyDescent="0.55000000000000004">
      <c r="A24" s="1">
        <v>210018</v>
      </c>
      <c r="B24" s="8" t="s">
        <v>84</v>
      </c>
      <c r="C24" s="1">
        <v>210018</v>
      </c>
      <c r="D24" s="1">
        <v>18</v>
      </c>
      <c r="F24" s="37"/>
    </row>
    <row r="25" spans="1:6" x14ac:dyDescent="0.55000000000000004">
      <c r="A25" s="1">
        <v>210019</v>
      </c>
      <c r="B25" s="8" t="s">
        <v>92</v>
      </c>
      <c r="C25" s="1">
        <v>210019</v>
      </c>
      <c r="D25" s="1">
        <v>19</v>
      </c>
      <c r="F25" s="37"/>
    </row>
    <row r="26" spans="1:6" x14ac:dyDescent="0.55000000000000004">
      <c r="A26" s="1">
        <v>210022</v>
      </c>
      <c r="B26" s="8" t="s">
        <v>83</v>
      </c>
      <c r="C26" s="1">
        <v>210022</v>
      </c>
      <c r="D26" s="1">
        <v>22</v>
      </c>
      <c r="F26" s="37"/>
    </row>
    <row r="27" spans="1:6" x14ac:dyDescent="0.55000000000000004">
      <c r="A27" s="1">
        <v>210023</v>
      </c>
      <c r="B27" s="8" t="s">
        <v>82</v>
      </c>
      <c r="C27" s="1">
        <v>210023</v>
      </c>
      <c r="D27" s="1">
        <v>23</v>
      </c>
      <c r="F27" s="37"/>
    </row>
    <row r="28" spans="1:6" x14ac:dyDescent="0.55000000000000004">
      <c r="A28" s="1">
        <v>210024</v>
      </c>
      <c r="B28" s="8" t="s">
        <v>49</v>
      </c>
      <c r="C28" s="1">
        <v>210024</v>
      </c>
      <c r="D28" s="1">
        <v>24</v>
      </c>
      <c r="F28" s="37"/>
    </row>
    <row r="29" spans="1:6" x14ac:dyDescent="0.55000000000000004">
      <c r="A29" s="1">
        <v>210027</v>
      </c>
      <c r="B29" s="8" t="s">
        <v>81</v>
      </c>
      <c r="C29" s="1">
        <v>210027</v>
      </c>
      <c r="D29" s="1">
        <v>27</v>
      </c>
      <c r="F29" s="37"/>
    </row>
    <row r="30" spans="1:6" x14ac:dyDescent="0.55000000000000004">
      <c r="A30" s="1">
        <v>210028</v>
      </c>
      <c r="B30" s="8" t="s">
        <v>80</v>
      </c>
      <c r="C30" s="1">
        <v>210028</v>
      </c>
      <c r="D30" s="1">
        <v>28</v>
      </c>
      <c r="F30" s="37"/>
    </row>
    <row r="31" spans="1:6" x14ac:dyDescent="0.55000000000000004">
      <c r="A31" s="1">
        <v>210029</v>
      </c>
      <c r="B31" s="8" t="s">
        <v>27</v>
      </c>
      <c r="C31" s="1">
        <v>210029</v>
      </c>
      <c r="D31" s="1">
        <v>29</v>
      </c>
      <c r="F31" s="37"/>
    </row>
    <row r="32" spans="1:6" x14ac:dyDescent="0.55000000000000004">
      <c r="A32" s="1">
        <v>210030</v>
      </c>
      <c r="B32" s="8" t="s">
        <v>79</v>
      </c>
      <c r="C32" s="1">
        <v>210030</v>
      </c>
      <c r="D32" s="1">
        <v>30</v>
      </c>
      <c r="F32" s="37"/>
    </row>
    <row r="33" spans="1:6" x14ac:dyDescent="0.55000000000000004">
      <c r="A33" s="1">
        <v>210032</v>
      </c>
      <c r="B33" s="8" t="s">
        <v>78</v>
      </c>
      <c r="C33" s="1">
        <v>210032</v>
      </c>
      <c r="D33" s="1">
        <v>32</v>
      </c>
      <c r="F33" s="37"/>
    </row>
    <row r="34" spans="1:6" x14ac:dyDescent="0.55000000000000004">
      <c r="A34" s="1">
        <v>210033</v>
      </c>
      <c r="B34" s="8" t="s">
        <v>77</v>
      </c>
      <c r="C34" s="1">
        <v>210033</v>
      </c>
      <c r="D34" s="1">
        <v>33</v>
      </c>
      <c r="F34" s="37"/>
    </row>
    <row r="35" spans="1:6" x14ac:dyDescent="0.55000000000000004">
      <c r="A35" s="1">
        <v>210034</v>
      </c>
      <c r="B35" s="8" t="s">
        <v>76</v>
      </c>
      <c r="C35" s="1">
        <v>210034</v>
      </c>
      <c r="D35" s="1">
        <v>34</v>
      </c>
      <c r="F35" s="37"/>
    </row>
    <row r="36" spans="1:6" x14ac:dyDescent="0.55000000000000004">
      <c r="A36" s="1">
        <v>210035</v>
      </c>
      <c r="B36" s="8" t="s">
        <v>75</v>
      </c>
      <c r="C36" s="1">
        <v>210035</v>
      </c>
      <c r="D36" s="1">
        <v>35</v>
      </c>
      <c r="F36" s="37"/>
    </row>
    <row r="37" spans="1:6" x14ac:dyDescent="0.55000000000000004">
      <c r="A37" s="1">
        <v>210037</v>
      </c>
      <c r="B37" s="8" t="s">
        <v>74</v>
      </c>
      <c r="C37" s="1">
        <v>210037</v>
      </c>
      <c r="D37" s="1">
        <v>37</v>
      </c>
      <c r="F37" s="37"/>
    </row>
    <row r="38" spans="1:6" x14ac:dyDescent="0.55000000000000004">
      <c r="A38" s="1">
        <v>210038</v>
      </c>
      <c r="B38" s="8" t="s">
        <v>73</v>
      </c>
      <c r="C38" s="1">
        <v>210038</v>
      </c>
      <c r="D38" s="1">
        <v>38</v>
      </c>
      <c r="F38" s="37"/>
    </row>
    <row r="39" spans="1:6" x14ac:dyDescent="0.55000000000000004">
      <c r="A39" s="1">
        <v>210039</v>
      </c>
      <c r="B39" s="8" t="s">
        <v>16</v>
      </c>
      <c r="C39" s="1">
        <v>210039</v>
      </c>
      <c r="D39" s="1">
        <v>39</v>
      </c>
      <c r="F39" s="37"/>
    </row>
    <row r="40" spans="1:6" x14ac:dyDescent="0.55000000000000004">
      <c r="A40" s="1">
        <v>210040</v>
      </c>
      <c r="B40" s="8" t="s">
        <v>72</v>
      </c>
      <c r="C40" s="1">
        <v>210040</v>
      </c>
      <c r="D40" s="1">
        <v>40</v>
      </c>
      <c r="F40" s="37"/>
    </row>
    <row r="41" spans="1:6" x14ac:dyDescent="0.55000000000000004">
      <c r="A41" s="1">
        <v>210043</v>
      </c>
      <c r="B41" s="8" t="s">
        <v>71</v>
      </c>
      <c r="C41" s="1">
        <v>210043</v>
      </c>
      <c r="D41" s="1">
        <v>43</v>
      </c>
      <c r="F41" s="37"/>
    </row>
    <row r="42" spans="1:6" x14ac:dyDescent="0.55000000000000004">
      <c r="A42" s="1">
        <v>210044</v>
      </c>
      <c r="B42" s="8" t="s">
        <v>17</v>
      </c>
      <c r="C42" s="1">
        <v>210044</v>
      </c>
      <c r="D42" s="1">
        <v>44</v>
      </c>
      <c r="F42" s="37"/>
    </row>
    <row r="43" spans="1:6" x14ac:dyDescent="0.55000000000000004">
      <c r="A43" s="1">
        <v>210045</v>
      </c>
      <c r="B43" s="8" t="s">
        <v>70</v>
      </c>
      <c r="C43" s="1">
        <v>210045</v>
      </c>
      <c r="D43" s="1">
        <v>45</v>
      </c>
      <c r="F43" s="37"/>
    </row>
    <row r="44" spans="1:6" x14ac:dyDescent="0.55000000000000004">
      <c r="A44" s="1">
        <v>210048</v>
      </c>
      <c r="B44" s="8" t="s">
        <v>69</v>
      </c>
      <c r="C44" s="1">
        <v>210048</v>
      </c>
      <c r="D44" s="1">
        <v>48</v>
      </c>
      <c r="F44" s="37"/>
    </row>
    <row r="45" spans="1:6" x14ac:dyDescent="0.55000000000000004">
      <c r="A45" s="1">
        <v>210049</v>
      </c>
      <c r="B45" s="8" t="s">
        <v>68</v>
      </c>
      <c r="C45" s="1">
        <v>210049</v>
      </c>
      <c r="D45" s="1">
        <v>49</v>
      </c>
      <c r="F45" s="37"/>
    </row>
    <row r="46" spans="1:6" x14ac:dyDescent="0.55000000000000004">
      <c r="A46" s="1">
        <v>210051</v>
      </c>
      <c r="B46" s="8" t="s">
        <v>67</v>
      </c>
      <c r="C46" s="1">
        <v>210051</v>
      </c>
      <c r="D46" s="1">
        <v>51</v>
      </c>
      <c r="F46" s="37"/>
    </row>
    <row r="47" spans="1:6" x14ac:dyDescent="0.55000000000000004">
      <c r="A47" s="1">
        <v>210055</v>
      </c>
      <c r="B47" s="8" t="s">
        <v>63</v>
      </c>
      <c r="C47" s="1">
        <v>210055</v>
      </c>
      <c r="D47" s="1">
        <v>55</v>
      </c>
      <c r="F47" s="37"/>
    </row>
    <row r="48" spans="1:6" x14ac:dyDescent="0.55000000000000004">
      <c r="A48" s="1">
        <v>210056</v>
      </c>
      <c r="B48" s="8" t="s">
        <v>50</v>
      </c>
      <c r="C48" s="1">
        <v>210056</v>
      </c>
      <c r="D48" s="1">
        <v>2004</v>
      </c>
      <c r="F48" s="37"/>
    </row>
    <row r="49" spans="1:6" x14ac:dyDescent="0.55000000000000004">
      <c r="A49" s="1">
        <v>210057</v>
      </c>
      <c r="B49" s="8" t="s">
        <v>19</v>
      </c>
      <c r="C49" s="1">
        <v>210057</v>
      </c>
      <c r="D49" s="1">
        <v>5050</v>
      </c>
      <c r="F49" s="37"/>
    </row>
    <row r="50" spans="1:6" x14ac:dyDescent="0.55000000000000004">
      <c r="A50" s="1">
        <v>210058</v>
      </c>
      <c r="B50" s="8" t="s">
        <v>37</v>
      </c>
      <c r="C50" s="1">
        <v>210058</v>
      </c>
      <c r="D50" s="1">
        <v>2001</v>
      </c>
      <c r="F50" s="37"/>
    </row>
    <row r="51" spans="1:6" x14ac:dyDescent="0.55000000000000004">
      <c r="A51" s="1">
        <v>210060</v>
      </c>
      <c r="B51" s="8" t="s">
        <v>66</v>
      </c>
      <c r="C51" s="1">
        <v>210060</v>
      </c>
      <c r="D51" s="1">
        <v>60</v>
      </c>
      <c r="F51" s="37"/>
    </row>
    <row r="52" spans="1:6" x14ac:dyDescent="0.55000000000000004">
      <c r="A52" s="1">
        <v>210061</v>
      </c>
      <c r="B52" s="8" t="s">
        <v>18</v>
      </c>
      <c r="C52" s="1">
        <v>210061</v>
      </c>
      <c r="D52" s="1">
        <v>61</v>
      </c>
      <c r="F52" s="37"/>
    </row>
    <row r="53" spans="1:6" x14ac:dyDescent="0.55000000000000004">
      <c r="A53" s="1">
        <v>210062</v>
      </c>
      <c r="B53" s="8" t="s">
        <v>65</v>
      </c>
      <c r="C53" s="1">
        <v>210062</v>
      </c>
      <c r="D53" s="1">
        <v>62</v>
      </c>
      <c r="F53" s="37"/>
    </row>
    <row r="54" spans="1:6" x14ac:dyDescent="0.55000000000000004">
      <c r="A54" s="1">
        <v>210063</v>
      </c>
      <c r="B54" s="8" t="s">
        <v>64</v>
      </c>
      <c r="C54" s="1">
        <v>210063</v>
      </c>
      <c r="D54" s="1">
        <v>63</v>
      </c>
      <c r="F54" s="37"/>
    </row>
    <row r="55" spans="1:6" x14ac:dyDescent="0.55000000000000004">
      <c r="A55" s="1">
        <v>210064</v>
      </c>
      <c r="B55" s="8" t="s">
        <v>29</v>
      </c>
      <c r="C55" s="1">
        <v>210064</v>
      </c>
      <c r="D55" s="1">
        <v>5033</v>
      </c>
      <c r="F55" s="37"/>
    </row>
    <row r="56" spans="1:6" x14ac:dyDescent="0.55000000000000004">
      <c r="A56" s="1">
        <v>210065</v>
      </c>
      <c r="B56" s="8" t="s">
        <v>30</v>
      </c>
      <c r="C56" s="1">
        <v>210065</v>
      </c>
      <c r="D56" s="1">
        <v>65</v>
      </c>
      <c r="F56" s="37"/>
    </row>
    <row r="57" spans="1:6" x14ac:dyDescent="0.55000000000000004">
      <c r="A57" s="1">
        <v>218992</v>
      </c>
      <c r="B57" s="8" t="s">
        <v>91</v>
      </c>
      <c r="C57" s="1">
        <v>218992</v>
      </c>
      <c r="D57" s="1">
        <v>8992</v>
      </c>
      <c r="F57" s="37"/>
    </row>
    <row r="59" spans="1:6" s="37" customFormat="1" x14ac:dyDescent="0.55000000000000004">
      <c r="C59" s="8"/>
      <c r="D59" s="8"/>
    </row>
    <row r="60" spans="1:6" x14ac:dyDescent="0.55000000000000004">
      <c r="A60" s="1">
        <v>210087</v>
      </c>
      <c r="B60" s="8" t="s">
        <v>93</v>
      </c>
      <c r="C60" s="8">
        <v>210087</v>
      </c>
    </row>
    <row r="61" spans="1:6" x14ac:dyDescent="0.55000000000000004">
      <c r="A61" s="1">
        <v>210088</v>
      </c>
      <c r="B61" s="8" t="s">
        <v>55</v>
      </c>
      <c r="C61" s="8">
        <v>210088</v>
      </c>
    </row>
    <row r="62" spans="1:6" x14ac:dyDescent="0.55000000000000004">
      <c r="A62" s="1">
        <v>210333</v>
      </c>
      <c r="B62" s="8" t="s">
        <v>56</v>
      </c>
      <c r="C62" s="8">
        <v>210333</v>
      </c>
    </row>
    <row r="63" spans="1:6" x14ac:dyDescent="0.55000000000000004">
      <c r="A63" s="1">
        <v>213300</v>
      </c>
      <c r="B63" s="8" t="s">
        <v>57</v>
      </c>
      <c r="C63" s="8">
        <v>213300</v>
      </c>
    </row>
    <row r="64" spans="1:6" x14ac:dyDescent="0.55000000000000004">
      <c r="A64" s="1">
        <v>214000</v>
      </c>
      <c r="B64" s="8" t="s">
        <v>58</v>
      </c>
      <c r="C64" s="8">
        <v>214000</v>
      </c>
    </row>
    <row r="65" spans="1:3" x14ac:dyDescent="0.55000000000000004">
      <c r="A65" s="1">
        <v>214003</v>
      </c>
      <c r="B65" s="8" t="s">
        <v>59</v>
      </c>
      <c r="C65" s="8">
        <v>214003</v>
      </c>
    </row>
    <row r="66" spans="1:3" x14ac:dyDescent="0.55000000000000004">
      <c r="A66" s="1">
        <v>214020</v>
      </c>
      <c r="B66" s="8" t="s">
        <v>60</v>
      </c>
      <c r="C66" s="8">
        <v>214020</v>
      </c>
    </row>
  </sheetData>
  <sortState xmlns:xlrd2="http://schemas.microsoft.com/office/spreadsheetml/2017/richdata2" ref="C47:F56">
    <sortCondition ref="C47:C56"/>
  </sortState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731AFA-77AB-4E42-96C6-FEC99B77F00E}"/>
</file>

<file path=customXml/itemProps2.xml><?xml version="1.0" encoding="utf-8"?>
<ds:datastoreItem xmlns:ds="http://schemas.openxmlformats.org/officeDocument/2006/customXml" ds:itemID="{EDD340F2-E95F-4AA1-BA03-BF5718AD5D44}"/>
</file>

<file path=customXml/itemProps3.xml><?xml version="1.0" encoding="utf-8"?>
<ds:datastoreItem xmlns:ds="http://schemas.openxmlformats.org/officeDocument/2006/customXml" ds:itemID="{21A0F7FE-C5F1-48D7-8B03-45A69E145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Health Care Coverge Fund</vt:lpstr>
      <vt:lpstr>Deficit Assessment Fund</vt:lpstr>
      <vt:lpstr>List of Hospitals</vt:lpstr>
      <vt:lpstr>'Deficit Assessment Fund'!Print_Area</vt:lpstr>
      <vt:lpstr>'Health Care Coverge Fund'!Print_Area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Jschmith</dc:creator>
  <cp:lastModifiedBy>Andrea  Strong</cp:lastModifiedBy>
  <cp:lastPrinted>2022-06-30T20:16:58Z</cp:lastPrinted>
  <dcterms:created xsi:type="dcterms:W3CDTF">2013-10-01T19:39:49Z</dcterms:created>
  <dcterms:modified xsi:type="dcterms:W3CDTF">2022-07-05T18:10:02Z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