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dhscrc-my.sharepoint.com/personal/astrong_hscrc_maryland_gov/Documents/Documents/1 - Website/AUUR FY 2023/"/>
    </mc:Choice>
  </mc:AlternateContent>
  <xr:revisionPtr revIDLastSave="1" documentId="13_ncr:1_{72D76039-C687-46B8-A093-9B9EFE6F1675}" xr6:coauthVersionLast="47" xr6:coauthVersionMax="47" xr10:uidLastSave="{0ABE481B-892C-4F05-B17D-12D27AB01AD0}"/>
  <bookViews>
    <workbookView xWindow="57480" yWindow="8595" windowWidth="25440" windowHeight="15390" firstSheet="1" activeTab="1" xr2:uid="{00000000-000D-0000-FFFF-FFFF00000000}"/>
  </bookViews>
  <sheets>
    <sheet name="Health Care Coverge Fund" sheetId="2" state="hidden" r:id="rId1"/>
    <sheet name="Deficit Assessment Fund" sheetId="4" r:id="rId2"/>
    <sheet name="Estimated Gross Revenue FY 2023" sheetId="5" state="hidden" r:id="rId3"/>
    <sheet name="List of Hospitals" sheetId="6" state="hidden" r:id="rId4"/>
    <sheet name="RE-REGULATE FY21" sheetId="8" state="hidden" r:id="rId5"/>
  </sheets>
  <definedNames>
    <definedName name="_xlnm.Print_Area" localSheetId="1">'Deficit Assessment Fund'!$A$1:$I$59</definedName>
    <definedName name="_xlnm.Print_Area" localSheetId="0">'Health Care Coverge Fund'!$A$1:$G$59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2" i="4" l="1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10" i="4"/>
  <c r="B11" i="4"/>
  <c r="B9" i="4"/>
  <c r="A10" i="4"/>
  <c r="D10" i="4" s="1"/>
  <c r="A11" i="4"/>
  <c r="D11" i="4" s="1"/>
  <c r="A12" i="4"/>
  <c r="D12" i="4" s="1"/>
  <c r="A13" i="4"/>
  <c r="D13" i="4" s="1"/>
  <c r="A14" i="4"/>
  <c r="D14" i="4" s="1"/>
  <c r="A15" i="4"/>
  <c r="D15" i="4" s="1"/>
  <c r="A16" i="4"/>
  <c r="D16" i="4" s="1"/>
  <c r="A17" i="4"/>
  <c r="D17" i="4" s="1"/>
  <c r="A18" i="4"/>
  <c r="D18" i="4" s="1"/>
  <c r="A19" i="4"/>
  <c r="D19" i="4" s="1"/>
  <c r="A20" i="4"/>
  <c r="D20" i="4" s="1"/>
  <c r="A21" i="4"/>
  <c r="D21" i="4" s="1"/>
  <c r="A22" i="4"/>
  <c r="D22" i="4" s="1"/>
  <c r="A23" i="4"/>
  <c r="D23" i="4" s="1"/>
  <c r="A24" i="4"/>
  <c r="D24" i="4" s="1"/>
  <c r="A25" i="4"/>
  <c r="A26" i="4"/>
  <c r="D26" i="4" s="1"/>
  <c r="A27" i="4"/>
  <c r="D27" i="4" s="1"/>
  <c r="A28" i="4"/>
  <c r="D28" i="4" s="1"/>
  <c r="A29" i="4"/>
  <c r="D29" i="4" s="1"/>
  <c r="A30" i="4"/>
  <c r="D30" i="4" s="1"/>
  <c r="A31" i="4"/>
  <c r="D31" i="4" s="1"/>
  <c r="A32" i="4"/>
  <c r="D32" i="4" s="1"/>
  <c r="A33" i="4"/>
  <c r="D33" i="4" s="1"/>
  <c r="A34" i="4"/>
  <c r="D34" i="4" s="1"/>
  <c r="A35" i="4"/>
  <c r="D35" i="4" s="1"/>
  <c r="A36" i="4"/>
  <c r="D36" i="4" s="1"/>
  <c r="A37" i="4"/>
  <c r="D37" i="4" s="1"/>
  <c r="A38" i="4"/>
  <c r="D38" i="4" s="1"/>
  <c r="A39" i="4"/>
  <c r="D39" i="4" s="1"/>
  <c r="A40" i="4"/>
  <c r="D40" i="4" s="1"/>
  <c r="A41" i="4"/>
  <c r="D41" i="4" s="1"/>
  <c r="A42" i="4"/>
  <c r="D42" i="4" s="1"/>
  <c r="A43" i="4"/>
  <c r="A44" i="4"/>
  <c r="D44" i="4" s="1"/>
  <c r="A45" i="4"/>
  <c r="D45" i="4" s="1"/>
  <c r="A46" i="4"/>
  <c r="D46" i="4" s="1"/>
  <c r="A47" i="4"/>
  <c r="D47" i="4" s="1"/>
  <c r="A48" i="4"/>
  <c r="D48" i="4" s="1"/>
  <c r="A49" i="4"/>
  <c r="D49" i="4" s="1"/>
  <c r="A50" i="4"/>
  <c r="D50" i="4" s="1"/>
  <c r="A51" i="4"/>
  <c r="D51" i="4" s="1"/>
  <c r="A52" i="4"/>
  <c r="D52" i="4" s="1"/>
  <c r="D52" i="2" s="1"/>
  <c r="A53" i="4"/>
  <c r="D53" i="4" s="1"/>
  <c r="D53" i="2" s="1"/>
  <c r="A54" i="4"/>
  <c r="D54" i="4" s="1"/>
  <c r="D54" i="2" s="1"/>
  <c r="A55" i="4"/>
  <c r="D55" i="4" s="1"/>
  <c r="D55" i="2" s="1"/>
  <c r="A56" i="4"/>
  <c r="D56" i="4" s="1"/>
  <c r="D56" i="2" s="1"/>
  <c r="A57" i="4"/>
  <c r="D57" i="4" s="1"/>
  <c r="A9" i="4"/>
  <c r="D9" i="4" s="1"/>
  <c r="B48" i="2"/>
  <c r="B49" i="2"/>
  <c r="B50" i="2"/>
  <c r="B51" i="2"/>
  <c r="B52" i="2"/>
  <c r="B53" i="2"/>
  <c r="B54" i="2"/>
  <c r="B55" i="2"/>
  <c r="B56" i="2"/>
  <c r="B57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13" i="2"/>
  <c r="B14" i="2"/>
  <c r="B15" i="2"/>
  <c r="B16" i="2"/>
  <c r="B17" i="2"/>
  <c r="B18" i="2"/>
  <c r="B19" i="2"/>
  <c r="B20" i="2"/>
  <c r="B10" i="2"/>
  <c r="B11" i="2"/>
  <c r="B12" i="2"/>
  <c r="B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9" i="2"/>
  <c r="D57" i="2"/>
  <c r="D48" i="2"/>
  <c r="D49" i="2"/>
  <c r="D50" i="2"/>
  <c r="D51" i="2"/>
  <c r="C48" i="2"/>
  <c r="C48" i="4" s="1"/>
  <c r="C49" i="2"/>
  <c r="C49" i="4" s="1"/>
  <c r="C50" i="2"/>
  <c r="C50" i="4" s="1"/>
  <c r="C55" i="2"/>
  <c r="C55" i="4" s="1"/>
  <c r="D25" i="4" l="1"/>
  <c r="A3" i="4"/>
  <c r="A2" i="4"/>
  <c r="D8" i="4"/>
  <c r="C8" i="4"/>
  <c r="D10" i="2" l="1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9" i="2"/>
  <c r="J8" i="2" l="1"/>
  <c r="C43" i="2" l="1"/>
  <c r="C43" i="4" s="1"/>
  <c r="F8" i="4"/>
  <c r="F70" i="4"/>
  <c r="G70" i="4" l="1"/>
  <c r="G8" i="4" s="1"/>
  <c r="H8" i="4" s="1"/>
  <c r="G72" i="4" l="1"/>
  <c r="E55" i="4" l="1"/>
  <c r="E49" i="4"/>
  <c r="E48" i="4"/>
  <c r="E50" i="4"/>
  <c r="E43" i="4"/>
  <c r="E55" i="2" l="1"/>
  <c r="F55" i="2" s="1"/>
  <c r="J55" i="2" s="1"/>
  <c r="K55" i="2" s="1"/>
  <c r="E49" i="2"/>
  <c r="F49" i="2" s="1"/>
  <c r="J49" i="2" s="1"/>
  <c r="K49" i="2" s="1"/>
  <c r="E48" i="2"/>
  <c r="F48" i="2" s="1"/>
  <c r="J48" i="2" s="1"/>
  <c r="K48" i="2" s="1"/>
  <c r="E50" i="2"/>
  <c r="F50" i="2" s="1"/>
  <c r="J50" i="2" s="1"/>
  <c r="K50" i="2" s="1"/>
  <c r="E43" i="2"/>
  <c r="F43" i="2" s="1"/>
  <c r="J43" i="2" s="1"/>
  <c r="K43" i="2" s="1"/>
  <c r="E8" i="2"/>
  <c r="E8" i="4" s="1"/>
  <c r="G49" i="2" l="1"/>
  <c r="G48" i="2"/>
  <c r="G55" i="2"/>
  <c r="G43" i="2"/>
  <c r="G50" i="2"/>
  <c r="C17" i="2" l="1"/>
  <c r="C16" i="2"/>
  <c r="C12" i="2"/>
  <c r="C11" i="2"/>
  <c r="C11" i="4" s="1"/>
  <c r="E11" i="4" s="1"/>
  <c r="C21" i="2"/>
  <c r="E21" i="2" s="1"/>
  <c r="F21" i="2" s="1"/>
  <c r="J21" i="2" s="1"/>
  <c r="K21" i="2" s="1"/>
  <c r="C25" i="2"/>
  <c r="E25" i="2" s="1"/>
  <c r="F25" i="2" s="1"/>
  <c r="J25" i="2" s="1"/>
  <c r="K25" i="2" s="1"/>
  <c r="C22" i="2"/>
  <c r="E22" i="2" s="1"/>
  <c r="F22" i="2" s="1"/>
  <c r="G22" i="2" s="1"/>
  <c r="C10" i="2"/>
  <c r="C10" i="4" s="1"/>
  <c r="E10" i="4" s="1"/>
  <c r="C24" i="2"/>
  <c r="E24" i="2" s="1"/>
  <c r="F24" i="2" s="1"/>
  <c r="J24" i="2" s="1"/>
  <c r="K24" i="2" s="1"/>
  <c r="C19" i="2"/>
  <c r="E19" i="2" s="1"/>
  <c r="F19" i="2" s="1"/>
  <c r="J19" i="2" s="1"/>
  <c r="K19" i="2" s="1"/>
  <c r="C15" i="2"/>
  <c r="E15" i="2" s="1"/>
  <c r="F15" i="2" s="1"/>
  <c r="J15" i="2" s="1"/>
  <c r="K15" i="2" s="1"/>
  <c r="C18" i="2"/>
  <c r="C18" i="4" s="1"/>
  <c r="E18" i="4" s="1"/>
  <c r="C23" i="2"/>
  <c r="E23" i="2" s="1"/>
  <c r="F23" i="2" s="1"/>
  <c r="J23" i="2" s="1"/>
  <c r="K23" i="2" s="1"/>
  <c r="C14" i="2"/>
  <c r="E14" i="2" s="1"/>
  <c r="F14" i="2" s="1"/>
  <c r="J14" i="2" s="1"/>
  <c r="K14" i="2" s="1"/>
  <c r="C13" i="2"/>
  <c r="C13" i="4" s="1"/>
  <c r="E13" i="4" s="1"/>
  <c r="C20" i="2"/>
  <c r="E20" i="2" s="1"/>
  <c r="F20" i="2" s="1"/>
  <c r="J20" i="2" s="1"/>
  <c r="K20" i="2" s="1"/>
  <c r="C51" i="2"/>
  <c r="E51" i="2" s="1"/>
  <c r="F51" i="2" s="1"/>
  <c r="J51" i="2" s="1"/>
  <c r="K51" i="2" s="1"/>
  <c r="C47" i="2"/>
  <c r="C44" i="2"/>
  <c r="C54" i="2"/>
  <c r="C53" i="2"/>
  <c r="C57" i="2"/>
  <c r="C46" i="2"/>
  <c r="C56" i="2"/>
  <c r="C45" i="2"/>
  <c r="C52" i="2"/>
  <c r="C51" i="4"/>
  <c r="E51" i="4" s="1"/>
  <c r="C16" i="4"/>
  <c r="E16" i="4" s="1"/>
  <c r="E16" i="2"/>
  <c r="F16" i="2" s="1"/>
  <c r="J16" i="2" s="1"/>
  <c r="K16" i="2" s="1"/>
  <c r="C21" i="4"/>
  <c r="E21" i="4" s="1"/>
  <c r="C12" i="4"/>
  <c r="E12" i="4" s="1"/>
  <c r="E12" i="2"/>
  <c r="F12" i="2" s="1"/>
  <c r="G12" i="2" s="1"/>
  <c r="C17" i="4"/>
  <c r="E17" i="4" s="1"/>
  <c r="E17" i="2"/>
  <c r="F17" i="2" s="1"/>
  <c r="J17" i="2" s="1"/>
  <c r="K17" i="2" s="1"/>
  <c r="C23" i="4" l="1"/>
  <c r="E23" i="4" s="1"/>
  <c r="C15" i="4"/>
  <c r="E15" i="4" s="1"/>
  <c r="C19" i="4"/>
  <c r="E19" i="4" s="1"/>
  <c r="C24" i="4"/>
  <c r="E24" i="4" s="1"/>
  <c r="E18" i="2"/>
  <c r="F18" i="2" s="1"/>
  <c r="J18" i="2" s="1"/>
  <c r="K18" i="2" s="1"/>
  <c r="C22" i="4"/>
  <c r="E22" i="4" s="1"/>
  <c r="E47" i="2"/>
  <c r="F47" i="2" s="1"/>
  <c r="J47" i="2" s="1"/>
  <c r="K47" i="2" s="1"/>
  <c r="C47" i="4"/>
  <c r="E47" i="4" s="1"/>
  <c r="E11" i="2"/>
  <c r="F11" i="2" s="1"/>
  <c r="J11" i="2" s="1"/>
  <c r="K11" i="2" s="1"/>
  <c r="E13" i="2"/>
  <c r="F13" i="2" s="1"/>
  <c r="G13" i="2" s="1"/>
  <c r="C25" i="4"/>
  <c r="E25" i="4" s="1"/>
  <c r="C14" i="4"/>
  <c r="E14" i="4" s="1"/>
  <c r="E10" i="2"/>
  <c r="F10" i="2" s="1"/>
  <c r="J10" i="2" s="1"/>
  <c r="K10" i="2" s="1"/>
  <c r="C20" i="4"/>
  <c r="E20" i="4" s="1"/>
  <c r="C37" i="2"/>
  <c r="E37" i="2" s="1"/>
  <c r="F37" i="2" s="1"/>
  <c r="G37" i="2" s="1"/>
  <c r="C29" i="2"/>
  <c r="E29" i="2" s="1"/>
  <c r="F29" i="2" s="1"/>
  <c r="J29" i="2" s="1"/>
  <c r="K29" i="2" s="1"/>
  <c r="C33" i="2"/>
  <c r="E33" i="2" s="1"/>
  <c r="F33" i="2" s="1"/>
  <c r="J33" i="2" s="1"/>
  <c r="K33" i="2" s="1"/>
  <c r="C35" i="2"/>
  <c r="E35" i="2" s="1"/>
  <c r="F35" i="2" s="1"/>
  <c r="C36" i="2"/>
  <c r="C36" i="4" s="1"/>
  <c r="E36" i="4" s="1"/>
  <c r="C28" i="2"/>
  <c r="C28" i="4" s="1"/>
  <c r="E28" i="4" s="1"/>
  <c r="C26" i="2"/>
  <c r="C26" i="4" s="1"/>
  <c r="E26" i="4" s="1"/>
  <c r="C42" i="2"/>
  <c r="C42" i="4" s="1"/>
  <c r="E42" i="4" s="1"/>
  <c r="C27" i="2"/>
  <c r="E27" i="2" s="1"/>
  <c r="F27" i="2" s="1"/>
  <c r="J27" i="2" s="1"/>
  <c r="K27" i="2" s="1"/>
  <c r="C30" i="2"/>
  <c r="C30" i="4" s="1"/>
  <c r="E30" i="4" s="1"/>
  <c r="C32" i="2"/>
  <c r="C32" i="4" s="1"/>
  <c r="E32" i="4" s="1"/>
  <c r="C39" i="2"/>
  <c r="E39" i="2" s="1"/>
  <c r="F39" i="2" s="1"/>
  <c r="C34" i="2"/>
  <c r="E34" i="2" s="1"/>
  <c r="F34" i="2" s="1"/>
  <c r="J34" i="2" s="1"/>
  <c r="K34" i="2" s="1"/>
  <c r="C40" i="2"/>
  <c r="E40" i="2" s="1"/>
  <c r="F40" i="2" s="1"/>
  <c r="J40" i="2" s="1"/>
  <c r="K40" i="2" s="1"/>
  <c r="C41" i="2"/>
  <c r="E41" i="2" s="1"/>
  <c r="F41" i="2" s="1"/>
  <c r="J41" i="2" s="1"/>
  <c r="K41" i="2" s="1"/>
  <c r="C31" i="2"/>
  <c r="E31" i="2" s="1"/>
  <c r="F31" i="2" s="1"/>
  <c r="J31" i="2" s="1"/>
  <c r="K31" i="2" s="1"/>
  <c r="C38" i="2"/>
  <c r="C38" i="4" s="1"/>
  <c r="E38" i="4" s="1"/>
  <c r="E52" i="2"/>
  <c r="F52" i="2" s="1"/>
  <c r="G52" i="2" s="1"/>
  <c r="C52" i="4"/>
  <c r="E52" i="4" s="1"/>
  <c r="E53" i="2"/>
  <c r="F53" i="2" s="1"/>
  <c r="G53" i="2" s="1"/>
  <c r="C53" i="4"/>
  <c r="E53" i="4" s="1"/>
  <c r="J12" i="2"/>
  <c r="K12" i="2" s="1"/>
  <c r="G19" i="2"/>
  <c r="C45" i="4"/>
  <c r="E45" i="4" s="1"/>
  <c r="E45" i="2"/>
  <c r="F45" i="2" s="1"/>
  <c r="C44" i="4"/>
  <c r="E44" i="4" s="1"/>
  <c r="E44" i="2"/>
  <c r="F44" i="2" s="1"/>
  <c r="J44" i="2" s="1"/>
  <c r="K44" i="2" s="1"/>
  <c r="E46" i="2"/>
  <c r="F46" i="2" s="1"/>
  <c r="J46" i="2" s="1"/>
  <c r="K46" i="2" s="1"/>
  <c r="C46" i="4"/>
  <c r="E46" i="4" s="1"/>
  <c r="E57" i="2"/>
  <c r="F57" i="2" s="1"/>
  <c r="J57" i="2" s="1"/>
  <c r="K57" i="2" s="1"/>
  <c r="C57" i="4"/>
  <c r="E57" i="4" s="1"/>
  <c r="C54" i="4"/>
  <c r="E54" i="4" s="1"/>
  <c r="E54" i="2"/>
  <c r="F54" i="2" s="1"/>
  <c r="G29" i="2"/>
  <c r="C56" i="4"/>
  <c r="E56" i="4" s="1"/>
  <c r="E56" i="2"/>
  <c r="F56" i="2" s="1"/>
  <c r="G21" i="2"/>
  <c r="J22" i="2"/>
  <c r="K22" i="2" s="1"/>
  <c r="G14" i="2"/>
  <c r="G24" i="2"/>
  <c r="G16" i="2"/>
  <c r="G47" i="2"/>
  <c r="G17" i="2"/>
  <c r="G23" i="2"/>
  <c r="G20" i="2"/>
  <c r="G51" i="2"/>
  <c r="G33" i="2"/>
  <c r="G25" i="2"/>
  <c r="G15" i="2"/>
  <c r="G10" i="2" l="1"/>
  <c r="J52" i="2"/>
  <c r="K52" i="2" s="1"/>
  <c r="G18" i="2"/>
  <c r="G11" i="2"/>
  <c r="C33" i="4"/>
  <c r="E33" i="4" s="1"/>
  <c r="C29" i="4"/>
  <c r="E29" i="4" s="1"/>
  <c r="E36" i="2"/>
  <c r="F36" i="2" s="1"/>
  <c r="J36" i="2" s="1"/>
  <c r="K36" i="2" s="1"/>
  <c r="E30" i="2"/>
  <c r="F30" i="2" s="1"/>
  <c r="G30" i="2" s="1"/>
  <c r="J13" i="2"/>
  <c r="K13" i="2" s="1"/>
  <c r="C41" i="4"/>
  <c r="E41" i="4" s="1"/>
  <c r="E26" i="2"/>
  <c r="F26" i="2" s="1"/>
  <c r="G26" i="2" s="1"/>
  <c r="G41" i="2"/>
  <c r="E42" i="2"/>
  <c r="F42" i="2" s="1"/>
  <c r="G42" i="2" s="1"/>
  <c r="C35" i="4"/>
  <c r="E35" i="4" s="1"/>
  <c r="G27" i="2"/>
  <c r="E32" i="2"/>
  <c r="F32" i="2" s="1"/>
  <c r="J32" i="2" s="1"/>
  <c r="K32" i="2" s="1"/>
  <c r="C37" i="4"/>
  <c r="E37" i="4" s="1"/>
  <c r="C27" i="4"/>
  <c r="E27" i="4" s="1"/>
  <c r="J53" i="2"/>
  <c r="K53" i="2" s="1"/>
  <c r="J37" i="2"/>
  <c r="K37" i="2" s="1"/>
  <c r="G34" i="2"/>
  <c r="E28" i="2"/>
  <c r="F28" i="2" s="1"/>
  <c r="G28" i="2" s="1"/>
  <c r="G35" i="2"/>
  <c r="J35" i="2"/>
  <c r="K35" i="2" s="1"/>
  <c r="G31" i="2"/>
  <c r="C39" i="4"/>
  <c r="E39" i="4" s="1"/>
  <c r="E38" i="2"/>
  <c r="F38" i="2" s="1"/>
  <c r="C31" i="4"/>
  <c r="E31" i="4" s="1"/>
  <c r="C34" i="4"/>
  <c r="E34" i="4" s="1"/>
  <c r="G44" i="2"/>
  <c r="C40" i="4"/>
  <c r="E40" i="4" s="1"/>
  <c r="G57" i="2"/>
  <c r="G40" i="2"/>
  <c r="G45" i="2"/>
  <c r="J45" i="2"/>
  <c r="K45" i="2" s="1"/>
  <c r="G46" i="2"/>
  <c r="J56" i="2"/>
  <c r="K56" i="2" s="1"/>
  <c r="G56" i="2"/>
  <c r="G36" i="2"/>
  <c r="G39" i="2"/>
  <c r="J39" i="2"/>
  <c r="K39" i="2" s="1"/>
  <c r="J54" i="2"/>
  <c r="K54" i="2" s="1"/>
  <c r="G54" i="2"/>
  <c r="C9" i="2"/>
  <c r="C58" i="2" s="1"/>
  <c r="D58" i="5"/>
  <c r="J30" i="2" l="1"/>
  <c r="K30" i="2" s="1"/>
  <c r="J26" i="2"/>
  <c r="K26" i="2" s="1"/>
  <c r="G32" i="2"/>
  <c r="J42" i="2"/>
  <c r="K42" i="2" s="1"/>
  <c r="J28" i="2"/>
  <c r="K28" i="2" s="1"/>
  <c r="C9" i="4"/>
  <c r="C58" i="4" s="1"/>
  <c r="D58" i="4" s="1"/>
  <c r="D58" i="2" s="1"/>
  <c r="J38" i="2"/>
  <c r="K38" i="2" s="1"/>
  <c r="G38" i="2"/>
  <c r="E9" i="2"/>
  <c r="F9" i="2" s="1"/>
  <c r="E9" i="4" l="1"/>
  <c r="E58" i="2"/>
  <c r="E58" i="4"/>
  <c r="G9" i="4" s="1"/>
  <c r="J9" i="2"/>
  <c r="K9" i="2" s="1"/>
  <c r="F58" i="2"/>
  <c r="G9" i="2"/>
  <c r="G58" i="2" s="1"/>
  <c r="I62" i="4" s="1"/>
  <c r="J58" i="2" l="1"/>
  <c r="K58" i="2" s="1"/>
  <c r="F59" i="2"/>
  <c r="F9" i="4"/>
  <c r="H9" i="4" s="1"/>
  <c r="F48" i="4"/>
  <c r="F56" i="4"/>
  <c r="F21" i="4"/>
  <c r="G54" i="4"/>
  <c r="F47" i="4"/>
  <c r="F26" i="4"/>
  <c r="F44" i="4"/>
  <c r="F13" i="4"/>
  <c r="F38" i="4"/>
  <c r="G11" i="4"/>
  <c r="F46" i="4"/>
  <c r="G45" i="4"/>
  <c r="H45" i="4" s="1"/>
  <c r="G34" i="4"/>
  <c r="H34" i="4" s="1"/>
  <c r="G31" i="4"/>
  <c r="G58" i="4"/>
  <c r="G59" i="4" s="1"/>
  <c r="G55" i="4"/>
  <c r="F42" i="4"/>
  <c r="F22" i="4"/>
  <c r="F28" i="4"/>
  <c r="F18" i="4"/>
  <c r="F58" i="4"/>
  <c r="F59" i="4" s="1"/>
  <c r="G16" i="4"/>
  <c r="G19" i="4"/>
  <c r="H19" i="4" s="1"/>
  <c r="F16" i="4"/>
  <c r="F43" i="4"/>
  <c r="G48" i="4"/>
  <c r="H48" i="4" s="1"/>
  <c r="F52" i="4"/>
  <c r="G15" i="4"/>
  <c r="H15" i="4" s="1"/>
  <c r="F11" i="4"/>
  <c r="G37" i="4"/>
  <c r="G24" i="4"/>
  <c r="H24" i="4" s="1"/>
  <c r="G13" i="4"/>
  <c r="G14" i="4"/>
  <c r="F19" i="4"/>
  <c r="F12" i="4"/>
  <c r="F50" i="4"/>
  <c r="F24" i="4"/>
  <c r="F35" i="4"/>
  <c r="F33" i="4"/>
  <c r="F15" i="4"/>
  <c r="F32" i="4"/>
  <c r="G46" i="4"/>
  <c r="H46" i="4" s="1"/>
  <c r="F29" i="4"/>
  <c r="F27" i="4"/>
  <c r="F41" i="4"/>
  <c r="G18" i="4"/>
  <c r="G29" i="4"/>
  <c r="H29" i="4" s="1"/>
  <c r="G43" i="4"/>
  <c r="H43" i="4" s="1"/>
  <c r="G17" i="4"/>
  <c r="H17" i="4" s="1"/>
  <c r="G21" i="4"/>
  <c r="H21" i="4" s="1"/>
  <c r="G39" i="4"/>
  <c r="H39" i="4" s="1"/>
  <c r="G40" i="4"/>
  <c r="H40" i="4" s="1"/>
  <c r="G25" i="4"/>
  <c r="H25" i="4" s="1"/>
  <c r="G30" i="4"/>
  <c r="G27" i="4"/>
  <c r="H27" i="4" s="1"/>
  <c r="G56" i="4"/>
  <c r="H56" i="4" s="1"/>
  <c r="F14" i="4"/>
  <c r="G44" i="4"/>
  <c r="H44" i="4" s="1"/>
  <c r="G47" i="4"/>
  <c r="H47" i="4" s="1"/>
  <c r="F23" i="4"/>
  <c r="F39" i="4"/>
  <c r="F45" i="4"/>
  <c r="F53" i="4"/>
  <c r="G22" i="4"/>
  <c r="H22" i="4" s="1"/>
  <c r="G35" i="4"/>
  <c r="H35" i="4" s="1"/>
  <c r="G50" i="4"/>
  <c r="H50" i="4" s="1"/>
  <c r="F54" i="4"/>
  <c r="F17" i="4"/>
  <c r="F20" i="4"/>
  <c r="G23" i="4"/>
  <c r="G32" i="4"/>
  <c r="H32" i="4" s="1"/>
  <c r="G20" i="4"/>
  <c r="H20" i="4" s="1"/>
  <c r="G57" i="4"/>
  <c r="H57" i="4" s="1"/>
  <c r="F34" i="4"/>
  <c r="G42" i="4"/>
  <c r="H42" i="4" s="1"/>
  <c r="F40" i="4"/>
  <c r="G12" i="4"/>
  <c r="H12" i="4" s="1"/>
  <c r="G33" i="4"/>
  <c r="H33" i="4" s="1"/>
  <c r="F55" i="4"/>
  <c r="G28" i="4"/>
  <c r="H28" i="4" s="1"/>
  <c r="G49" i="4"/>
  <c r="H49" i="4" s="1"/>
  <c r="F25" i="4"/>
  <c r="F37" i="4"/>
  <c r="G36" i="4"/>
  <c r="H36" i="4" s="1"/>
  <c r="F31" i="4"/>
  <c r="G52" i="4"/>
  <c r="H52" i="4" s="1"/>
  <c r="F49" i="4"/>
  <c r="F10" i="4"/>
  <c r="G38" i="4"/>
  <c r="H38" i="4" s="1"/>
  <c r="G26" i="4"/>
  <c r="H26" i="4" s="1"/>
  <c r="F51" i="4"/>
  <c r="F36" i="4"/>
  <c r="G53" i="4"/>
  <c r="H53" i="4" s="1"/>
  <c r="F30" i="4"/>
  <c r="F57" i="4"/>
  <c r="G10" i="4"/>
  <c r="H10" i="4" s="1"/>
  <c r="G51" i="4"/>
  <c r="H51" i="4" s="1"/>
  <c r="G41" i="4"/>
  <c r="H41" i="4" s="1"/>
  <c r="H14" i="4" l="1"/>
  <c r="H13" i="4"/>
  <c r="H23" i="4"/>
  <c r="H54" i="4"/>
  <c r="I54" i="4" s="1"/>
  <c r="H11" i="4"/>
  <c r="H30" i="4"/>
  <c r="H18" i="4"/>
  <c r="I18" i="4" s="1"/>
  <c r="H55" i="4"/>
  <c r="I55" i="4" s="1"/>
  <c r="H37" i="4"/>
  <c r="H16" i="4"/>
  <c r="H31" i="4"/>
  <c r="I36" i="4"/>
  <c r="I40" i="4"/>
  <c r="I15" i="4"/>
  <c r="I45" i="4"/>
  <c r="I25" i="4"/>
  <c r="I42" i="4"/>
  <c r="I47" i="4"/>
  <c r="I39" i="4"/>
  <c r="I34" i="4"/>
  <c r="I41" i="4"/>
  <c r="I26" i="4"/>
  <c r="I50" i="4"/>
  <c r="I44" i="4"/>
  <c r="I21" i="4"/>
  <c r="I46" i="4"/>
  <c r="I48" i="4"/>
  <c r="I11" i="4"/>
  <c r="I51" i="4"/>
  <c r="I38" i="4"/>
  <c r="I49" i="4"/>
  <c r="I57" i="4"/>
  <c r="I35" i="4"/>
  <c r="I17" i="4"/>
  <c r="I14" i="4"/>
  <c r="I12" i="4"/>
  <c r="I10" i="4"/>
  <c r="I28" i="4"/>
  <c r="I20" i="4"/>
  <c r="I22" i="4"/>
  <c r="I56" i="4"/>
  <c r="I43" i="4"/>
  <c r="I13" i="4"/>
  <c r="I9" i="4"/>
  <c r="I53" i="4"/>
  <c r="I32" i="4"/>
  <c r="I27" i="4"/>
  <c r="I29" i="4"/>
  <c r="I24" i="4"/>
  <c r="I19" i="4"/>
  <c r="I52" i="4"/>
  <c r="I33" i="4"/>
  <c r="I23" i="4"/>
  <c r="I30" i="4" l="1"/>
  <c r="I37" i="4"/>
  <c r="I16" i="4"/>
  <c r="I31" i="4"/>
  <c r="H58" i="4"/>
  <c r="H59" i="4" s="1"/>
  <c r="I58" i="4" l="1"/>
  <c r="I63" i="4" s="1"/>
  <c r="I64" i="4" s="1"/>
</calcChain>
</file>

<file path=xl/sharedStrings.xml><?xml version="1.0" encoding="utf-8"?>
<sst xmlns="http://schemas.openxmlformats.org/spreadsheetml/2006/main" count="439" uniqueCount="261">
  <si>
    <t>HOSPID</t>
  </si>
  <si>
    <t>Hospital</t>
  </si>
  <si>
    <t>Total</t>
  </si>
  <si>
    <t xml:space="preserve">Monthly </t>
  </si>
  <si>
    <t>Name</t>
  </si>
  <si>
    <t xml:space="preserve">Estimated </t>
  </si>
  <si>
    <t>Payments</t>
  </si>
  <si>
    <t>Net Revenue</t>
  </si>
  <si>
    <t>Due</t>
  </si>
  <si>
    <t>Meritus</t>
  </si>
  <si>
    <t>Univ. of Maryland Medical System</t>
  </si>
  <si>
    <t>Prince Georges Hospital</t>
  </si>
  <si>
    <t>Holy Cross Hospital of Silver Spring</t>
  </si>
  <si>
    <t>Frederick Memorial Hospital</t>
  </si>
  <si>
    <t>Harford Memorial Hospital</t>
  </si>
  <si>
    <t>St. Josephs Hospital</t>
  </si>
  <si>
    <t>Mercy Medical Center, Inc.</t>
  </si>
  <si>
    <t>Johns Hopkins Hospital</t>
  </si>
  <si>
    <t>Dorchester General Hospital</t>
  </si>
  <si>
    <t>St. Agnes Hospital</t>
  </si>
  <si>
    <t>Sinai Hospital</t>
  </si>
  <si>
    <t>Bon Secours Hospital</t>
  </si>
  <si>
    <t>Franklin Square Hospital</t>
  </si>
  <si>
    <t>Washington Adventist Hospital</t>
  </si>
  <si>
    <t>Garrett County Memorial Hospital</t>
  </si>
  <si>
    <t>Montgomery General Hospital</t>
  </si>
  <si>
    <t>Peninsula Regional Medical Center</t>
  </si>
  <si>
    <t>Suburban Hospital Association,Inc</t>
  </si>
  <si>
    <t>Anne Arundel General Hospital</t>
  </si>
  <si>
    <t>Union Memorial Hospital</t>
  </si>
  <si>
    <t>Western Maryland</t>
  </si>
  <si>
    <t>St. Marys Hospital</t>
  </si>
  <si>
    <t>Chester River Hospital Center</t>
  </si>
  <si>
    <t>Union Hospital of Cecil County</t>
  </si>
  <si>
    <t>Carroll County General Hospital</t>
  </si>
  <si>
    <t>Harbor Hospital Center</t>
  </si>
  <si>
    <t>Civista Medical Center</t>
  </si>
  <si>
    <t>Memorial Hospital at Easton</t>
  </si>
  <si>
    <t>Maryland General Hospital</t>
  </si>
  <si>
    <t>Calvert Memorial Hospital</t>
  </si>
  <si>
    <t>Northwest Hospital Center, Inc.</t>
  </si>
  <si>
    <t>Baltimore Washington Medical Center</t>
  </si>
  <si>
    <t>Greater Baltimore Medical Center</t>
  </si>
  <si>
    <t>McCready Foundation, Inc.</t>
  </si>
  <si>
    <t>Howard County General Hospital</t>
  </si>
  <si>
    <t>Upper Chesapeake Medical Center</t>
  </si>
  <si>
    <t>Doctors Community Hospital</t>
  </si>
  <si>
    <t>Southern Maryland Hospital</t>
  </si>
  <si>
    <t>Laurel Regional Hospital</t>
  </si>
  <si>
    <t>Fort Washington Medical Center</t>
  </si>
  <si>
    <t>Atlantic General Hospital</t>
  </si>
  <si>
    <t>Good Samaritan Hospital</t>
  </si>
  <si>
    <t>Shady Grove Adventist Hospital</t>
  </si>
  <si>
    <t>SHOCK TRAUMA</t>
  </si>
  <si>
    <t>STATE-WIDE</t>
  </si>
  <si>
    <t>Portion</t>
  </si>
  <si>
    <t>Payer</t>
  </si>
  <si>
    <t>Net Patient</t>
  </si>
  <si>
    <t>Revenue</t>
  </si>
  <si>
    <t>Gross Revenue</t>
  </si>
  <si>
    <t>Percent</t>
  </si>
  <si>
    <t>Johns Hopkins Bayview</t>
  </si>
  <si>
    <t>Calculation of the Payments to the Deficit Assessment Fund</t>
  </si>
  <si>
    <t>Levindale</t>
  </si>
  <si>
    <t>Holy Cross Germantown Hospital</t>
  </si>
  <si>
    <t>(ADD M/U)</t>
  </si>
  <si>
    <t>RY 2018 Reduction</t>
  </si>
  <si>
    <t>RY 2019 Reduction</t>
  </si>
  <si>
    <t>RY 2020 Reduction</t>
  </si>
  <si>
    <t>Reduction In Cell G8</t>
  </si>
  <si>
    <t>RY 2021 Reduction</t>
  </si>
  <si>
    <t>Adventist White Oak</t>
  </si>
  <si>
    <t>UM Rehab &amp; Orthopedic Institute</t>
  </si>
  <si>
    <t>Payments from HealthCare Coverage Fund</t>
  </si>
  <si>
    <t>Total Payments to the State Each Month</t>
  </si>
  <si>
    <t>Peninsula and McCready Est. Gross Revenue Combined</t>
  </si>
  <si>
    <t>Original Payments</t>
  </si>
  <si>
    <t>Calculation of the Payments to the Maryland Healthcare Coverage Fund</t>
  </si>
  <si>
    <t>ADD MU</t>
  </si>
  <si>
    <t>Estimated GBR</t>
  </si>
  <si>
    <t>Total Original Assessment</t>
  </si>
  <si>
    <t>Current Total Payments</t>
  </si>
  <si>
    <t>Total Payments to the State Each Year</t>
  </si>
  <si>
    <t>With McCready Combined With Peninsula</t>
  </si>
  <si>
    <t>Hosp Name</t>
  </si>
  <si>
    <t>Meritus Medical Center</t>
  </si>
  <si>
    <t>University of Maryland Medical Center</t>
  </si>
  <si>
    <t>UM Capital Region Medical Center</t>
  </si>
  <si>
    <t>Holy Cross Hospital</t>
  </si>
  <si>
    <t>Frederick Health Hospital</t>
  </si>
  <si>
    <t>Mercy Medical Center</t>
  </si>
  <si>
    <t>University of Maryland Shore Medical Center at Dorchester</t>
  </si>
  <si>
    <t>Ascension St. Agnes Hospital</t>
  </si>
  <si>
    <t>Grace Medical Center</t>
  </si>
  <si>
    <t>MedStar Franklin Square Hospital Center</t>
  </si>
  <si>
    <t>MedStar Montgomery Medical Center</t>
  </si>
  <si>
    <t>TidalHealth Peninsula Regional, Inc</t>
  </si>
  <si>
    <t>Suburban Hospital</t>
  </si>
  <si>
    <t>Anne Arundel Medical Center</t>
  </si>
  <si>
    <t>MedStar Union Memorial Hospital</t>
  </si>
  <si>
    <t>Western Maryland Regional Medical Center</t>
  </si>
  <si>
    <t>MedStar St. Mary's Hospital</t>
  </si>
  <si>
    <t>Johns Hopkins Bayview Medical Center</t>
  </si>
  <si>
    <t>University of Maryland Shore Medical Center at Chestertown</t>
  </si>
  <si>
    <t>Carroll Hospital Center</t>
  </si>
  <si>
    <t>MedStar Harbor Hospital Center</t>
  </si>
  <si>
    <t>University of Maryland Charles Regional Medical Center</t>
  </si>
  <si>
    <t>University of Maryland Shore Medical Center at Easton</t>
  </si>
  <si>
    <t>University of Maryland Medical Center Midtown Campus</t>
  </si>
  <si>
    <t>Northwest Hospital Center</t>
  </si>
  <si>
    <t>University of Maryland Baltimore Washington Medical Center</t>
  </si>
  <si>
    <t>TidalHealth McCready Pavillion</t>
  </si>
  <si>
    <t>University of Maryland Laurel Medical Center</t>
  </si>
  <si>
    <t>MedStar Southern Maryland Hospital Center</t>
  </si>
  <si>
    <t>University of Maryland St. Joseph Medical Center</t>
  </si>
  <si>
    <t>Holy Cross Hospital - Germantown</t>
  </si>
  <si>
    <t>University of Maryland Rehabilitation &amp; Orthopaedic Institute</t>
  </si>
  <si>
    <t>MedStar Good Samaritan Hospital</t>
  </si>
  <si>
    <t>University of Maryland - MIEMSS</t>
  </si>
  <si>
    <t>Corrected</t>
  </si>
  <si>
    <t># of Months</t>
  </si>
  <si>
    <t>Monthly</t>
  </si>
  <si>
    <t>Paid</t>
  </si>
  <si>
    <t>Due(Note)</t>
  </si>
  <si>
    <t>Remaining Total</t>
  </si>
  <si>
    <t>Amount</t>
  </si>
  <si>
    <t>Actual Payment</t>
  </si>
  <si>
    <t>FY 2023</t>
  </si>
  <si>
    <t>FY 2021</t>
  </si>
  <si>
    <t>FY2023</t>
  </si>
  <si>
    <t>July 1, 2022 through June 30, 2023</t>
  </si>
  <si>
    <t>Based on Hospital Actual Payment for July 2022</t>
  </si>
  <si>
    <t>HOSPITAL NUMBER</t>
  </si>
  <si>
    <t>HOSPITAL NAME</t>
  </si>
  <si>
    <t>UM-Queen Anne's ED</t>
  </si>
  <si>
    <t>UM-Bowie ED</t>
  </si>
  <si>
    <t>Mt. Washington Peds</t>
  </si>
  <si>
    <t>Sheppard Pratt</t>
  </si>
  <si>
    <t>Brook Lane</t>
  </si>
  <si>
    <t>McNew Family Medical Center</t>
  </si>
  <si>
    <t>List of Hospital ID Numbers</t>
  </si>
  <si>
    <t>Used in Annual Reports</t>
  </si>
  <si>
    <t>UM Laurel Regional Hospital</t>
  </si>
  <si>
    <t>UM St. Josephs Medical Center</t>
  </si>
  <si>
    <t>MedStar Southern Maryland Hospital</t>
  </si>
  <si>
    <t>Fort Washington Adventist Medical Center</t>
  </si>
  <si>
    <t>Luminus Doctors Community Hospital</t>
  </si>
  <si>
    <t>UM Upper Chesapeake Medical Center</t>
  </si>
  <si>
    <t>JH Howard County General Hospital</t>
  </si>
  <si>
    <t>Tidal McCready Foundation, Inc.</t>
  </si>
  <si>
    <t>UM Baltimore Washington Medical Center</t>
  </si>
  <si>
    <t>LifeBridge Northwest Hospital Center, Inc.</t>
  </si>
  <si>
    <t>UM Midtown Campus</t>
  </si>
  <si>
    <t>UM Memorial Hospital at Easton</t>
  </si>
  <si>
    <t>UM Charles Regional</t>
  </si>
  <si>
    <t>MedStar Harbor Hospital</t>
  </si>
  <si>
    <t>LifeBridge Carroll County General Hospital</t>
  </si>
  <si>
    <t>ChristianaCare Union Hospital</t>
  </si>
  <si>
    <t>UM Chestertown</t>
  </si>
  <si>
    <t>MedStar St. Marys Hospital</t>
  </si>
  <si>
    <t>UPMI Western Maryland</t>
  </si>
  <si>
    <t>Luminus Anne Arundel Medical Center</t>
  </si>
  <si>
    <t>JH Suburban Hospital Association,Inc</t>
  </si>
  <si>
    <t>MedStar Montgomery General Hospital</t>
  </si>
  <si>
    <t>WVU Garrett Regional Medical Center</t>
  </si>
  <si>
    <t>MedStar Franklin Square Hospital</t>
  </si>
  <si>
    <t>LifeBridge Grace Medical Center</t>
  </si>
  <si>
    <t>Lifebridge Sinai Hospital</t>
  </si>
  <si>
    <t>UM Harford Memorial Hospital</t>
  </si>
  <si>
    <t>Meritus Hospital</t>
  </si>
  <si>
    <t>UM Shock Trauma Center</t>
  </si>
  <si>
    <t>Tidal Peninsula Regional Medical Center</t>
  </si>
  <si>
    <t>Adv-Germantown</t>
  </si>
  <si>
    <t xml:space="preserve"> </t>
  </si>
  <si>
    <t>Estimated FY23 GBR By Hospital</t>
  </si>
  <si>
    <t>BASEYEAR</t>
  </si>
  <si>
    <t>HOSPNUMB</t>
  </si>
  <si>
    <t>HOSPNAME</t>
  </si>
  <si>
    <t>SCHEDULE</t>
  </si>
  <si>
    <t>CATEGORY</t>
  </si>
  <si>
    <t>GREV_DHS</t>
  </si>
  <si>
    <t>GREV_AMB</t>
  </si>
  <si>
    <t>GREV_IAN</t>
  </si>
  <si>
    <t>GREV_OAN</t>
  </si>
  <si>
    <t>GREV_PAT</t>
  </si>
  <si>
    <t>BAD_DEBT</t>
  </si>
  <si>
    <t>CHARUNC</t>
  </si>
  <si>
    <t>CONTRACT</t>
  </si>
  <si>
    <t>UNC_PAY</t>
  </si>
  <si>
    <t>DENIALS</t>
  </si>
  <si>
    <t>OTH_DEDU</t>
  </si>
  <si>
    <t>TOT_DEDU</t>
  </si>
  <si>
    <t>UNC_REC</t>
  </si>
  <si>
    <t>NET_P_RE</t>
  </si>
  <si>
    <t>OTH_O_RE</t>
  </si>
  <si>
    <t>NET_O_RE</t>
  </si>
  <si>
    <t>WAGEBENE</t>
  </si>
  <si>
    <t>PROF_FEE</t>
  </si>
  <si>
    <t>SUPPLY</t>
  </si>
  <si>
    <t>DEP_AMOR</t>
  </si>
  <si>
    <t>OTH_EXPS</t>
  </si>
  <si>
    <t>TOT_EXPS</t>
  </si>
  <si>
    <t>OP_PROFT_1</t>
  </si>
  <si>
    <t>NON_O_RE</t>
  </si>
  <si>
    <t>NON_O_EX</t>
  </si>
  <si>
    <t>AL_PROFT</t>
  </si>
  <si>
    <t>COSTEIPD</t>
  </si>
  <si>
    <t>COSTEIPA</t>
  </si>
  <si>
    <t>WC_RATIO</t>
  </si>
  <si>
    <t>ADMISSIONS</t>
  </si>
  <si>
    <t>EIPA</t>
  </si>
  <si>
    <t>Meritus Medical Cntr</t>
  </si>
  <si>
    <t>RE</t>
  </si>
  <si>
    <t>REGULATE</t>
  </si>
  <si>
    <t>UMMC</t>
  </si>
  <si>
    <t>UM-Prince George's Hospital</t>
  </si>
  <si>
    <t>Holy Cross</t>
  </si>
  <si>
    <t>Frederick Memorial</t>
  </si>
  <si>
    <t>UM-Harford Memorial</t>
  </si>
  <si>
    <t>Mercy Medical Cntr</t>
  </si>
  <si>
    <t>Johns Hopkins</t>
  </si>
  <si>
    <t>UM-SRH at Dorchester</t>
  </si>
  <si>
    <t>Grace Medical center</t>
  </si>
  <si>
    <t>MedStar Franklin  Square</t>
  </si>
  <si>
    <t>Garrett Co Memorial</t>
  </si>
  <si>
    <t>MedStar Montgomery</t>
  </si>
  <si>
    <t>Peninsula Regional</t>
  </si>
  <si>
    <t>Suburban</t>
  </si>
  <si>
    <t>Anne Arundel Medical Cntr</t>
  </si>
  <si>
    <t>MedStar Union Memorial</t>
  </si>
  <si>
    <t>MedStar St. Mary's</t>
  </si>
  <si>
    <t>JH Bayview</t>
  </si>
  <si>
    <t>UM-SRH at Chestertown</t>
  </si>
  <si>
    <t>Union Hospital of Cecil Co</t>
  </si>
  <si>
    <t>Carroll Co Hospital Cntr</t>
  </si>
  <si>
    <t>MedStar Harbor Hospital Cntr</t>
  </si>
  <si>
    <t>UM-Charles Regional</t>
  </si>
  <si>
    <t>UM-SRH at Easton</t>
  </si>
  <si>
    <t>UMMC - Midtown</t>
  </si>
  <si>
    <t>Calvert Health Med Cntr</t>
  </si>
  <si>
    <t>Northwest Hospital Cntr</t>
  </si>
  <si>
    <t>UM-BWMC</t>
  </si>
  <si>
    <t>GBMC</t>
  </si>
  <si>
    <t>McCready Memorial</t>
  </si>
  <si>
    <t>Howard County General</t>
  </si>
  <si>
    <t>UM-Upper Chesapeake</t>
  </si>
  <si>
    <t>Doctors Community</t>
  </si>
  <si>
    <t>UM-Laurel Regional</t>
  </si>
  <si>
    <t>MedStar Good Samaritan</t>
  </si>
  <si>
    <t>Shady Grove</t>
  </si>
  <si>
    <t>UM-ROI</t>
  </si>
  <si>
    <t>Ft. Washington</t>
  </si>
  <si>
    <t>Atlantic General</t>
  </si>
  <si>
    <t>MedStar Southern MD</t>
  </si>
  <si>
    <t>UM-St. Joseph Med Cntr</t>
  </si>
  <si>
    <t>HC-Germantown</t>
  </si>
  <si>
    <t>Germantown ED</t>
  </si>
  <si>
    <t>UM-Bowie Health Cntr</t>
  </si>
  <si>
    <t>UM-Shock Trauma</t>
  </si>
  <si>
    <t>Payments July 2022 through June 2023</t>
  </si>
  <si>
    <t>UM Cambridge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</si>
</sst>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"/>
    <numFmt numFmtId="166" formatCode="_(* #,##0_);_(* \(#,##0\);_(* &quot;-&quot;??_);_(@_)"/>
    <numFmt numFmtId="167" formatCode="#,##0.0"/>
    <numFmt numFmtId="168" formatCode="&quot;$&quot;#,##0.00"/>
  </numFmts>
  <fonts count="21" x14ac:knownFonts="1">
    <font>
      <sz val="11"/>
      <color theme="1"/>
      <name val="Calibri"/>
      <family val="2"/>
      <scheme val="minor"/>
    </font>
    <font>
      <b/>
      <sz val="18"/>
      <color indexed="8"/>
      <name val="Arial"/>
      <family val="2"/>
    </font>
    <font>
      <b/>
      <sz val="12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u/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u val="singleAccounting"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u val="singleAccounting"/>
      <sz val="11"/>
      <color theme="1"/>
      <name val="Calibri"/>
      <family val="2"/>
      <scheme val="minor"/>
    </font>
    <font>
      <sz val="11"/>
      <color theme="1"/>
      <name val="Times New Roman"/>
      <family val="2"/>
    </font>
    <font>
      <b/>
      <sz val="11"/>
      <color theme="1"/>
      <name val="Times New Roman"/>
      <family val="1"/>
    </font>
    <font>
      <b/>
      <u/>
      <sz val="10"/>
      <color rgb="FF000000"/>
      <name val="Arial"/>
      <family val="2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u/>
      <sz val="10"/>
      <name val="Arial"/>
      <family val="2"/>
    </font>
    <font>
      <u val="singleAccounting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2" fillId="0" borderId="0"/>
  </cellStyleXfs>
  <cellXfs count="91">
    <xf numFmtId="0" fontId="0" fillId="0" borderId="0" xfId="0"/>
    <xf numFmtId="0" fontId="4" fillId="0" borderId="0" xfId="0" applyFont="1" applyFill="1" applyAlignment="1">
      <alignment horizontal="right" wrapText="1"/>
    </xf>
    <xf numFmtId="0" fontId="0" fillId="0" borderId="0" xfId="0" applyFill="1"/>
    <xf numFmtId="0" fontId="2" fillId="0" borderId="0" xfId="0" applyNumberFormat="1" applyFont="1" applyFill="1" applyAlignment="1"/>
    <xf numFmtId="0" fontId="2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6" fontId="5" fillId="0" borderId="0" xfId="0" applyNumberFormat="1" applyFont="1" applyFill="1" applyAlignment="1">
      <alignment horizontal="center" wrapText="1"/>
    </xf>
    <xf numFmtId="0" fontId="4" fillId="0" borderId="0" xfId="0" applyFont="1" applyFill="1" applyAlignment="1">
      <alignment horizontal="left" wrapText="1"/>
    </xf>
    <xf numFmtId="6" fontId="4" fillId="0" borderId="0" xfId="0" applyNumberFormat="1" applyFont="1" applyFill="1" applyAlignment="1">
      <alignment horizontal="right" wrapText="1"/>
    </xf>
    <xf numFmtId="164" fontId="4" fillId="0" borderId="0" xfId="1" applyNumberFormat="1" applyFont="1" applyFill="1" applyAlignment="1">
      <alignment horizontal="right" wrapText="1"/>
    </xf>
    <xf numFmtId="6" fontId="5" fillId="0" borderId="0" xfId="0" applyNumberFormat="1" applyFont="1" applyFill="1" applyAlignment="1">
      <alignment horizontal="right" wrapText="1"/>
    </xf>
    <xf numFmtId="10" fontId="0" fillId="0" borderId="0" xfId="0" applyNumberFormat="1" applyFill="1"/>
    <xf numFmtId="10" fontId="4" fillId="0" borderId="0" xfId="1" applyNumberFormat="1" applyFont="1" applyFill="1" applyAlignment="1">
      <alignment horizontal="right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right"/>
    </xf>
    <xf numFmtId="166" fontId="0" fillId="0" borderId="0" xfId="4" applyNumberFormat="1" applyFont="1" applyFill="1"/>
    <xf numFmtId="166" fontId="7" fillId="0" borderId="0" xfId="0" applyNumberFormat="1" applyFont="1" applyFill="1"/>
    <xf numFmtId="10" fontId="4" fillId="3" borderId="0" xfId="3" applyNumberFormat="1" applyFont="1" applyFill="1" applyAlignment="1">
      <alignment horizontal="right" wrapText="1"/>
    </xf>
    <xf numFmtId="10" fontId="5" fillId="3" borderId="0" xfId="3" applyNumberFormat="1" applyFont="1" applyFill="1" applyAlignment="1">
      <alignment horizontal="right" wrapText="1"/>
    </xf>
    <xf numFmtId="164" fontId="9" fillId="0" borderId="0" xfId="1" applyNumberFormat="1" applyFont="1" applyFill="1" applyAlignment="1">
      <alignment horizontal="right" wrapText="1"/>
    </xf>
    <xf numFmtId="0" fontId="10" fillId="2" borderId="0" xfId="0" applyFont="1" applyFill="1" applyAlignment="1">
      <alignment horizontal="left"/>
    </xf>
    <xf numFmtId="0" fontId="4" fillId="2" borderId="0" xfId="0" applyFont="1" applyFill="1" applyAlignment="1">
      <alignment horizontal="right" wrapText="1"/>
    </xf>
    <xf numFmtId="165" fontId="4" fillId="3" borderId="0" xfId="1" applyNumberFormat="1" applyFont="1" applyFill="1" applyAlignment="1">
      <alignment horizontal="right" wrapText="1"/>
    </xf>
    <xf numFmtId="165" fontId="5" fillId="3" borderId="0" xfId="1" applyNumberFormat="1" applyFont="1" applyFill="1" applyAlignment="1">
      <alignment horizontal="right" wrapText="1"/>
    </xf>
    <xf numFmtId="0" fontId="1" fillId="0" borderId="0" xfId="0" applyNumberFormat="1" applyFont="1" applyFill="1" applyAlignment="1">
      <alignment horizontal="center"/>
    </xf>
    <xf numFmtId="166" fontId="0" fillId="0" borderId="0" xfId="0" applyNumberFormat="1" applyFill="1"/>
    <xf numFmtId="166" fontId="11" fillId="0" borderId="0" xfId="4" applyNumberFormat="1" applyFont="1" applyFill="1"/>
    <xf numFmtId="164" fontId="0" fillId="0" borderId="0" xfId="1" applyNumberFormat="1" applyFont="1" applyFill="1"/>
    <xf numFmtId="10" fontId="5" fillId="0" borderId="0" xfId="3" applyNumberFormat="1" applyFont="1" applyFill="1" applyAlignment="1">
      <alignment horizontal="center" wrapText="1"/>
    </xf>
    <xf numFmtId="10" fontId="0" fillId="0" borderId="0" xfId="3" applyNumberFormat="1" applyFont="1" applyFill="1"/>
    <xf numFmtId="0" fontId="12" fillId="0" borderId="0" xfId="5" applyAlignment="1">
      <alignment horizontal="center"/>
    </xf>
    <xf numFmtId="0" fontId="12" fillId="0" borderId="0" xfId="5"/>
    <xf numFmtId="6" fontId="12" fillId="0" borderId="0" xfId="5" applyNumberFormat="1"/>
    <xf numFmtId="0" fontId="13" fillId="0" borderId="0" xfId="5" applyFont="1" applyAlignment="1">
      <alignment horizontal="centerContinuous" vertical="top"/>
    </xf>
    <xf numFmtId="0" fontId="12" fillId="0" borderId="0" xfId="5" applyAlignment="1">
      <alignment horizontal="centerContinuous" vertical="top"/>
    </xf>
    <xf numFmtId="0" fontId="4" fillId="0" borderId="1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166" fontId="9" fillId="0" borderId="0" xfId="0" applyNumberFormat="1" applyFont="1" applyFill="1" applyBorder="1" applyAlignment="1">
      <alignment horizontal="center" wrapText="1"/>
    </xf>
    <xf numFmtId="165" fontId="4" fillId="0" borderId="0" xfId="1" applyNumberFormat="1" applyFont="1" applyFill="1" applyBorder="1" applyAlignment="1">
      <alignment horizontal="right" wrapText="1"/>
    </xf>
    <xf numFmtId="0" fontId="14" fillId="0" borderId="4" xfId="0" applyFont="1" applyFill="1" applyBorder="1" applyAlignment="1">
      <alignment horizontal="center" wrapText="1"/>
    </xf>
    <xf numFmtId="165" fontId="4" fillId="0" borderId="4" xfId="1" applyNumberFormat="1" applyFont="1" applyFill="1" applyBorder="1" applyAlignment="1">
      <alignment horizontal="right" wrapText="1"/>
    </xf>
    <xf numFmtId="165" fontId="0" fillId="0" borderId="5" xfId="0" applyNumberFormat="1" applyFill="1" applyBorder="1"/>
    <xf numFmtId="165" fontId="5" fillId="0" borderId="0" xfId="1" applyNumberFormat="1" applyFont="1" applyFill="1" applyBorder="1" applyAlignment="1">
      <alignment horizontal="right" wrapText="1"/>
    </xf>
    <xf numFmtId="8" fontId="0" fillId="0" borderId="0" xfId="0" applyNumberFormat="1" applyFill="1"/>
    <xf numFmtId="6" fontId="6" fillId="0" borderId="0" xfId="0" applyNumberFormat="1" applyFont="1" applyFill="1" applyAlignment="1">
      <alignment horizontal="right" wrapText="1"/>
    </xf>
    <xf numFmtId="6" fontId="14" fillId="0" borderId="0" xfId="0" applyNumberFormat="1" applyFont="1" applyFill="1" applyAlignment="1">
      <alignment horizontal="right" wrapText="1"/>
    </xf>
    <xf numFmtId="10" fontId="7" fillId="0" borderId="0" xfId="0" applyNumberFormat="1" applyFont="1" applyFill="1"/>
    <xf numFmtId="164" fontId="6" fillId="0" borderId="0" xfId="1" applyNumberFormat="1" applyFont="1" applyFill="1" applyAlignment="1">
      <alignment horizontal="right" wrapText="1"/>
    </xf>
    <xf numFmtId="10" fontId="6" fillId="0" borderId="0" xfId="1" applyNumberFormat="1" applyFont="1" applyFill="1" applyAlignment="1">
      <alignment horizontal="right" wrapText="1"/>
    </xf>
    <xf numFmtId="0" fontId="8" fillId="0" borderId="0" xfId="0" applyFont="1"/>
    <xf numFmtId="165" fontId="5" fillId="0" borderId="0" xfId="1" applyNumberFormat="1" applyFont="1" applyFill="1" applyAlignment="1">
      <alignment horizontal="center" wrapText="1"/>
    </xf>
    <xf numFmtId="0" fontId="6" fillId="0" borderId="0" xfId="0" applyFont="1" applyFill="1" applyAlignment="1">
      <alignment horizontal="right" wrapText="1"/>
    </xf>
    <xf numFmtId="0" fontId="0" fillId="0" borderId="0" xfId="0"/>
    <xf numFmtId="0" fontId="15" fillId="0" borderId="0" xfId="0" applyFont="1" applyAlignment="1">
      <alignment wrapText="1"/>
    </xf>
    <xf numFmtId="0" fontId="6" fillId="0" borderId="0" xfId="0" applyFont="1" applyFill="1" applyAlignment="1">
      <alignment horizontal="left" wrapText="1"/>
    </xf>
    <xf numFmtId="165" fontId="4" fillId="0" borderId="7" xfId="1" applyNumberFormat="1" applyFont="1" applyFill="1" applyBorder="1" applyAlignment="1">
      <alignment horizontal="right" wrapText="1"/>
    </xf>
    <xf numFmtId="165" fontId="6" fillId="0" borderId="6" xfId="1" applyNumberFormat="1" applyFont="1" applyFill="1" applyBorder="1" applyAlignment="1">
      <alignment horizontal="right" wrapText="1"/>
    </xf>
    <xf numFmtId="165" fontId="6" fillId="0" borderId="4" xfId="1" applyNumberFormat="1" applyFont="1" applyFill="1" applyBorder="1" applyAlignment="1">
      <alignment horizontal="right" wrapText="1"/>
    </xf>
    <xf numFmtId="0" fontId="7" fillId="0" borderId="0" xfId="0" applyFont="1" applyFill="1"/>
    <xf numFmtId="10" fontId="7" fillId="0" borderId="0" xfId="3" applyNumberFormat="1" applyFont="1" applyFill="1"/>
    <xf numFmtId="165" fontId="4" fillId="0" borderId="7" xfId="0" applyNumberFormat="1" applyFont="1" applyFill="1" applyBorder="1" applyAlignment="1">
      <alignment horizontal="right" wrapText="1"/>
    </xf>
    <xf numFmtId="165" fontId="5" fillId="0" borderId="4" xfId="1" applyNumberFormat="1" applyFont="1" applyFill="1" applyBorder="1" applyAlignment="1">
      <alignment horizontal="right" wrapText="1"/>
    </xf>
    <xf numFmtId="165" fontId="5" fillId="0" borderId="7" xfId="1" applyNumberFormat="1" applyFont="1" applyFill="1" applyBorder="1" applyAlignment="1">
      <alignment horizontal="right" wrapText="1"/>
    </xf>
    <xf numFmtId="0" fontId="4" fillId="0" borderId="8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center" wrapText="1"/>
    </xf>
    <xf numFmtId="165" fontId="6" fillId="0" borderId="9" xfId="1" applyNumberFormat="1" applyFont="1" applyFill="1" applyBorder="1" applyAlignment="1">
      <alignment horizontal="right" wrapText="1"/>
    </xf>
    <xf numFmtId="165" fontId="4" fillId="0" borderId="10" xfId="1" applyNumberFormat="1" applyFont="1" applyFill="1" applyBorder="1" applyAlignment="1">
      <alignment horizontal="right" wrapText="1"/>
    </xf>
    <xf numFmtId="165" fontId="4" fillId="0" borderId="9" xfId="1" applyNumberFormat="1" applyFont="1" applyFill="1" applyBorder="1" applyAlignment="1">
      <alignment horizontal="right" wrapText="1"/>
    </xf>
    <xf numFmtId="0" fontId="16" fillId="0" borderId="0" xfId="0" applyFont="1"/>
    <xf numFmtId="167" fontId="16" fillId="0" borderId="0" xfId="0" applyNumberFormat="1" applyFont="1"/>
    <xf numFmtId="0" fontId="17" fillId="0" borderId="0" xfId="0" applyFont="1"/>
    <xf numFmtId="167" fontId="8" fillId="0" borderId="0" xfId="0" applyNumberFormat="1" applyFont="1"/>
    <xf numFmtId="168" fontId="0" fillId="0" borderId="0" xfId="0" applyNumberFormat="1" applyFill="1"/>
    <xf numFmtId="6" fontId="0" fillId="0" borderId="0" xfId="0" applyNumberFormat="1"/>
    <xf numFmtId="0" fontId="4" fillId="0" borderId="0" xfId="0" applyFont="1" applyFill="1" applyAlignment="1">
      <alignment horizontal="center" wrapText="1"/>
    </xf>
    <xf numFmtId="0" fontId="18" fillId="0" borderId="0" xfId="0" applyFont="1" applyFill="1" applyAlignment="1">
      <alignment horizontal="right" wrapText="1"/>
    </xf>
    <xf numFmtId="0" fontId="17" fillId="0" borderId="0" xfId="0" applyFont="1" applyFill="1"/>
    <xf numFmtId="0" fontId="18" fillId="0" borderId="0" xfId="0" applyFont="1" applyFill="1" applyAlignment="1">
      <alignment horizontal="center" wrapText="1"/>
    </xf>
    <xf numFmtId="6" fontId="18" fillId="0" borderId="0" xfId="0" applyNumberFormat="1" applyFont="1" applyFill="1" applyAlignment="1">
      <alignment horizontal="right" wrapText="1"/>
    </xf>
    <xf numFmtId="6" fontId="19" fillId="0" borderId="0" xfId="0" applyNumberFormat="1" applyFont="1" applyFill="1" applyAlignment="1">
      <alignment horizontal="right" wrapText="1"/>
    </xf>
    <xf numFmtId="164" fontId="18" fillId="0" borderId="0" xfId="1" applyNumberFormat="1" applyFont="1" applyFill="1" applyAlignment="1">
      <alignment horizontal="right" wrapText="1"/>
    </xf>
    <xf numFmtId="164" fontId="20" fillId="0" borderId="0" xfId="1" applyNumberFormat="1" applyFont="1" applyFill="1" applyAlignment="1">
      <alignment horizontal="right" wrapText="1"/>
    </xf>
    <xf numFmtId="10" fontId="17" fillId="0" borderId="0" xfId="3" applyNumberFormat="1" applyFont="1" applyFill="1"/>
    <xf numFmtId="10" fontId="17" fillId="0" borderId="0" xfId="0" applyNumberFormat="1" applyFont="1" applyFill="1"/>
    <xf numFmtId="0" fontId="1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 wrapText="1"/>
    </xf>
  </cellXfs>
  <cellStyles count="6">
    <cellStyle name="Comma" xfId="4" builtinId="3"/>
    <cellStyle name="Currency" xfId="1" builtinId="4"/>
    <cellStyle name="Normal" xfId="0" builtinId="0"/>
    <cellStyle name="Normal 2" xfId="5" xr:uid="{00000000-0005-0000-0000-000003000000}"/>
    <cellStyle name="Normal 2 2" xfId="2" xr:uid="{00000000-0005-0000-0000-000004000000}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78"/>
  <sheetViews>
    <sheetView zoomScale="104" zoomScaleNormal="104" workbookViewId="0">
      <selection activeCell="F9" sqref="F9"/>
    </sheetView>
  </sheetViews>
  <sheetFormatPr defaultColWidth="9.15625" defaultRowHeight="14.4" x14ac:dyDescent="0.55000000000000004"/>
  <cols>
    <col min="1" max="1" width="8.15625" style="2" customWidth="1"/>
    <col min="2" max="2" width="35" style="2" customWidth="1"/>
    <col min="3" max="3" width="17.5234375" style="2" customWidth="1"/>
    <col min="4" max="4" width="13.5234375" style="2" customWidth="1"/>
    <col min="5" max="5" width="16.3671875" style="2" customWidth="1"/>
    <col min="6" max="6" width="14.5234375" style="2" customWidth="1"/>
    <col min="7" max="7" width="14.47265625" style="81" customWidth="1"/>
    <col min="8" max="8" width="7.15625" style="2" customWidth="1"/>
    <col min="9" max="9" width="17.7890625" style="2" customWidth="1"/>
    <col min="10" max="10" width="17.26171875" style="2" customWidth="1"/>
    <col min="11" max="11" width="18.26171875" style="2" customWidth="1"/>
    <col min="12" max="12" width="17.7890625" style="2" customWidth="1"/>
    <col min="13" max="14" width="9.15625" style="2"/>
    <col min="15" max="15" width="33.7890625" style="2" customWidth="1"/>
    <col min="16" max="16" width="14.26171875" style="2" customWidth="1"/>
    <col min="17" max="19" width="9.15625" style="2"/>
    <col min="20" max="20" width="12.7890625" style="2" bestFit="1" customWidth="1"/>
    <col min="21" max="16384" width="9.15625" style="2"/>
  </cols>
  <sheetData>
    <row r="1" spans="1:20" ht="23.25" customHeight="1" x14ac:dyDescent="0.75">
      <c r="A1" s="89" t="s">
        <v>77</v>
      </c>
      <c r="B1" s="89"/>
      <c r="C1" s="89"/>
      <c r="D1" s="89"/>
      <c r="E1" s="89"/>
      <c r="F1" s="89"/>
      <c r="G1" s="89"/>
      <c r="H1" s="25"/>
      <c r="I1" s="1"/>
    </row>
    <row r="2" spans="1:20" ht="15.3" x14ac:dyDescent="0.55000000000000004">
      <c r="A2" s="3" t="s">
        <v>130</v>
      </c>
      <c r="B2" s="3"/>
      <c r="C2" s="3"/>
      <c r="D2" s="3"/>
      <c r="E2" s="3"/>
      <c r="G2" s="80"/>
      <c r="H2" s="1"/>
      <c r="I2" s="1"/>
    </row>
    <row r="3" spans="1:20" ht="15.3" x14ac:dyDescent="0.55000000000000004">
      <c r="A3" s="3" t="s">
        <v>259</v>
      </c>
      <c r="B3" s="3"/>
      <c r="C3" s="3"/>
      <c r="D3" s="3"/>
      <c r="E3" s="3"/>
      <c r="G3" s="80"/>
      <c r="H3" s="1"/>
      <c r="I3" s="90" t="s">
        <v>131</v>
      </c>
      <c r="J3" s="90"/>
      <c r="K3" s="90"/>
    </row>
    <row r="4" spans="1:20" ht="14.7" thickBot="1" x14ac:dyDescent="0.6">
      <c r="A4" s="21" t="s">
        <v>75</v>
      </c>
      <c r="B4" s="22"/>
      <c r="C4" s="22"/>
      <c r="D4" s="1"/>
      <c r="E4" s="1"/>
      <c r="F4" s="6" t="s">
        <v>78</v>
      </c>
      <c r="I4" s="1"/>
    </row>
    <row r="5" spans="1:20" x14ac:dyDescent="0.55000000000000004">
      <c r="A5" s="5" t="s">
        <v>0</v>
      </c>
      <c r="B5" s="5" t="s">
        <v>1</v>
      </c>
      <c r="C5" s="1"/>
      <c r="D5" s="5" t="s">
        <v>57</v>
      </c>
      <c r="E5" s="1"/>
      <c r="F5" s="5" t="s">
        <v>2</v>
      </c>
      <c r="G5" s="82" t="s">
        <v>3</v>
      </c>
      <c r="H5" s="5"/>
      <c r="I5" s="67" t="s">
        <v>126</v>
      </c>
      <c r="J5" s="36" t="s">
        <v>124</v>
      </c>
      <c r="K5" s="37" t="s">
        <v>119</v>
      </c>
      <c r="L5" s="38"/>
    </row>
    <row r="6" spans="1:20" x14ac:dyDescent="0.55000000000000004">
      <c r="A6" s="1"/>
      <c r="B6" s="5" t="s">
        <v>4</v>
      </c>
      <c r="C6" s="5" t="s">
        <v>79</v>
      </c>
      <c r="D6" s="5" t="s">
        <v>58</v>
      </c>
      <c r="E6" s="5" t="s">
        <v>5</v>
      </c>
      <c r="F6" s="5" t="s">
        <v>6</v>
      </c>
      <c r="G6" s="82" t="s">
        <v>6</v>
      </c>
      <c r="H6" s="5"/>
      <c r="I6" s="68" t="s">
        <v>120</v>
      </c>
      <c r="J6" s="38" t="s">
        <v>125</v>
      </c>
      <c r="K6" s="39" t="s">
        <v>121</v>
      </c>
      <c r="L6" s="38"/>
    </row>
    <row r="7" spans="1:20" x14ac:dyDescent="0.55000000000000004">
      <c r="A7" s="5"/>
      <c r="B7" s="5"/>
      <c r="C7" s="5" t="s">
        <v>59</v>
      </c>
      <c r="D7" s="5" t="s">
        <v>60</v>
      </c>
      <c r="E7" s="5" t="s">
        <v>7</v>
      </c>
      <c r="F7" s="5" t="s">
        <v>8</v>
      </c>
      <c r="G7" s="82" t="s">
        <v>8</v>
      </c>
      <c r="H7" s="5"/>
      <c r="I7" s="68" t="s">
        <v>122</v>
      </c>
      <c r="J7" s="38" t="s">
        <v>8</v>
      </c>
      <c r="K7" s="39" t="s">
        <v>6</v>
      </c>
      <c r="L7" s="38"/>
    </row>
    <row r="8" spans="1:20" ht="15.3" x14ac:dyDescent="0.7">
      <c r="A8" s="5"/>
      <c r="B8" s="5"/>
      <c r="C8" s="6" t="s">
        <v>127</v>
      </c>
      <c r="D8" s="6" t="s">
        <v>128</v>
      </c>
      <c r="E8" s="6" t="str">
        <f>+C8</f>
        <v>FY 2023</v>
      </c>
      <c r="F8" s="29">
        <v>1.2500000000000001E-2</v>
      </c>
      <c r="G8" s="82"/>
      <c r="H8" s="5"/>
      <c r="I8" s="69">
        <v>1</v>
      </c>
      <c r="J8" s="41">
        <f>+F71</f>
        <v>0</v>
      </c>
      <c r="K8" s="43" t="s">
        <v>123</v>
      </c>
      <c r="L8" s="40"/>
    </row>
    <row r="9" spans="1:20" x14ac:dyDescent="0.55000000000000004">
      <c r="A9" s="1">
        <f>+'List of Hospitals'!A9</f>
        <v>210001</v>
      </c>
      <c r="B9" s="8" t="str">
        <f>+'List of Hospitals'!B9</f>
        <v>Meritus Hospital</v>
      </c>
      <c r="C9" s="9">
        <f>+'Estimated Gross Revenue FY 2023'!D9</f>
        <v>437266987.96114397</v>
      </c>
      <c r="D9" s="18">
        <f>+'Deficit Assessment Fund'!D9</f>
        <v>0.86089772374311391</v>
      </c>
      <c r="E9" s="9">
        <f t="shared" ref="E9:E47" si="0">C9*D9</f>
        <v>376442154.60375643</v>
      </c>
      <c r="F9" s="48">
        <f>$F$8*E9</f>
        <v>4705526.9325469555</v>
      </c>
      <c r="G9" s="83">
        <f t="shared" ref="G9:G47" si="1">+F9/12</f>
        <v>392127.24437891296</v>
      </c>
      <c r="H9" s="9"/>
      <c r="I9" s="44">
        <v>358636.93110285921</v>
      </c>
      <c r="J9" s="42">
        <f>+F9-I9</f>
        <v>4346890.0014440967</v>
      </c>
      <c r="K9" s="44">
        <f>+J9/(12-$I$8)</f>
        <v>395171.81831309968</v>
      </c>
      <c r="L9" s="59"/>
      <c r="N9" s="1">
        <v>1</v>
      </c>
      <c r="O9" s="8" t="s">
        <v>9</v>
      </c>
      <c r="P9" s="44">
        <v>358636.93110285921</v>
      </c>
      <c r="R9" s="2">
        <v>210001</v>
      </c>
      <c r="S9" s="30">
        <v>0.86089772374311391</v>
      </c>
      <c r="T9" s="77"/>
    </row>
    <row r="10" spans="1:20" x14ac:dyDescent="0.55000000000000004">
      <c r="A10" s="1">
        <f>+'List of Hospitals'!A10</f>
        <v>210002</v>
      </c>
      <c r="B10" s="8" t="str">
        <f>+'List of Hospitals'!B10</f>
        <v>Univ. of Maryland Medical System</v>
      </c>
      <c r="C10" s="9">
        <f>+'Estimated Gross Revenue FY 2023'!D10</f>
        <v>1834380815.1400816</v>
      </c>
      <c r="D10" s="18">
        <f>+'Deficit Assessment Fund'!D10</f>
        <v>0.86866076795141411</v>
      </c>
      <c r="E10" s="9">
        <f t="shared" si="0"/>
        <v>1593454647.5949244</v>
      </c>
      <c r="F10" s="48">
        <f t="shared" ref="F10:F47" si="2">$F$8*E10</f>
        <v>19918183.094936557</v>
      </c>
      <c r="G10" s="83">
        <f t="shared" si="1"/>
        <v>1659848.5912447132</v>
      </c>
      <c r="H10" s="9"/>
      <c r="I10" s="44">
        <v>1499052.5282466153</v>
      </c>
      <c r="J10" s="42">
        <f t="shared" ref="J10:J58" si="3">+F10-I10</f>
        <v>18419130.566689942</v>
      </c>
      <c r="K10" s="44">
        <f t="shared" ref="K10:K58" si="4">+J10/(12-$I$8)</f>
        <v>1674466.415153631</v>
      </c>
      <c r="L10" s="59"/>
      <c r="N10" s="1">
        <v>2</v>
      </c>
      <c r="O10" s="8" t="s">
        <v>10</v>
      </c>
      <c r="P10" s="44">
        <v>1499052.5282466153</v>
      </c>
      <c r="R10" s="2">
        <v>210002</v>
      </c>
      <c r="S10" s="30">
        <v>0.86866076795141434</v>
      </c>
    </row>
    <row r="11" spans="1:20" x14ac:dyDescent="0.55000000000000004">
      <c r="A11" s="1">
        <f>+'List of Hospitals'!A11</f>
        <v>210003</v>
      </c>
      <c r="B11" s="8" t="str">
        <f>+'List of Hospitals'!B11</f>
        <v>UM Capital Region Medical Center</v>
      </c>
      <c r="C11" s="9">
        <f>+'Estimated Gross Revenue FY 2023'!D11</f>
        <v>395229088.89837164</v>
      </c>
      <c r="D11" s="18">
        <f>+'Deficit Assessment Fund'!D11</f>
        <v>0.76941377630839425</v>
      </c>
      <c r="E11" s="9">
        <f t="shared" si="0"/>
        <v>304094705.79622215</v>
      </c>
      <c r="F11" s="48">
        <f t="shared" si="2"/>
        <v>3801183.8224527771</v>
      </c>
      <c r="G11" s="83">
        <f t="shared" si="1"/>
        <v>316765.31853773142</v>
      </c>
      <c r="H11" s="9"/>
      <c r="I11" s="44">
        <v>309627.64025265997</v>
      </c>
      <c r="J11" s="42">
        <f t="shared" si="3"/>
        <v>3491556.182200117</v>
      </c>
      <c r="K11" s="44">
        <f t="shared" si="4"/>
        <v>317414.19838182884</v>
      </c>
      <c r="L11" s="59"/>
      <c r="N11" s="1">
        <v>3</v>
      </c>
      <c r="O11" s="8" t="s">
        <v>11</v>
      </c>
      <c r="P11" s="44">
        <v>309627.64025265997</v>
      </c>
      <c r="R11" s="2">
        <v>210003</v>
      </c>
      <c r="S11" s="30">
        <v>0.76941377630839425</v>
      </c>
    </row>
    <row r="12" spans="1:20" ht="14.5" customHeight="1" x14ac:dyDescent="0.55000000000000004">
      <c r="A12" s="1">
        <f>+'List of Hospitals'!A12</f>
        <v>210004</v>
      </c>
      <c r="B12" s="8" t="str">
        <f>+'List of Hospitals'!B12</f>
        <v>Holy Cross Hospital of Silver Spring</v>
      </c>
      <c r="C12" s="9">
        <f>+'Estimated Gross Revenue FY 2023'!D12</f>
        <v>590758361.76140463</v>
      </c>
      <c r="D12" s="18">
        <f>+'Deficit Assessment Fund'!D12</f>
        <v>0.86687680736379857</v>
      </c>
      <c r="E12" s="9">
        <f t="shared" si="0"/>
        <v>512114722.5671944</v>
      </c>
      <c r="F12" s="48">
        <f t="shared" si="2"/>
        <v>6401434.03208993</v>
      </c>
      <c r="G12" s="83">
        <f t="shared" si="1"/>
        <v>533452.83600749413</v>
      </c>
      <c r="H12" s="9"/>
      <c r="I12" s="44">
        <v>475092.16950076667</v>
      </c>
      <c r="J12" s="42">
        <f t="shared" si="3"/>
        <v>5926341.8625891637</v>
      </c>
      <c r="K12" s="44">
        <f t="shared" si="4"/>
        <v>538758.35114446946</v>
      </c>
      <c r="L12" s="59"/>
      <c r="N12" s="1">
        <v>4</v>
      </c>
      <c r="O12" s="8" t="s">
        <v>12</v>
      </c>
      <c r="P12" s="44">
        <v>475092.16950076667</v>
      </c>
      <c r="R12" s="2">
        <v>210004</v>
      </c>
      <c r="S12" s="30">
        <v>0.86687680736379868</v>
      </c>
    </row>
    <row r="13" spans="1:20" x14ac:dyDescent="0.55000000000000004">
      <c r="A13" s="1">
        <f>+'List of Hospitals'!A13</f>
        <v>210005</v>
      </c>
      <c r="B13" s="8" t="str">
        <f>+'List of Hospitals'!B13</f>
        <v>Frederick Memorial Hospital</v>
      </c>
      <c r="C13" s="9">
        <f>+'Estimated Gross Revenue FY 2023'!D13</f>
        <v>419410703.08524656</v>
      </c>
      <c r="D13" s="18">
        <f>+'Deficit Assessment Fund'!D13</f>
        <v>0.86194592930911851</v>
      </c>
      <c r="E13" s="9">
        <f t="shared" si="0"/>
        <v>361509348.23300362</v>
      </c>
      <c r="F13" s="48">
        <f t="shared" si="2"/>
        <v>4518866.8529125452</v>
      </c>
      <c r="G13" s="83">
        <f t="shared" si="1"/>
        <v>376572.23774271208</v>
      </c>
      <c r="H13" s="9"/>
      <c r="I13" s="44">
        <v>346074.05312389211</v>
      </c>
      <c r="J13" s="42">
        <f t="shared" si="3"/>
        <v>4172792.7997886529</v>
      </c>
      <c r="K13" s="44">
        <f t="shared" si="4"/>
        <v>379344.79998078663</v>
      </c>
      <c r="L13" s="59"/>
      <c r="N13" s="1">
        <v>5</v>
      </c>
      <c r="O13" s="8" t="s">
        <v>13</v>
      </c>
      <c r="P13" s="44">
        <v>346074.05312389211</v>
      </c>
      <c r="R13" s="2">
        <v>210005</v>
      </c>
      <c r="S13" s="30">
        <v>0.86194592930911851</v>
      </c>
    </row>
    <row r="14" spans="1:20" x14ac:dyDescent="0.55000000000000004">
      <c r="A14" s="1">
        <f>+'List of Hospitals'!A14</f>
        <v>210006</v>
      </c>
      <c r="B14" s="8" t="str">
        <f>+'List of Hospitals'!B14</f>
        <v>UM Harford Memorial Hospital</v>
      </c>
      <c r="C14" s="9">
        <f>+'Estimated Gross Revenue FY 2023'!D14</f>
        <v>124946583.62353368</v>
      </c>
      <c r="D14" s="18">
        <f>+'Deficit Assessment Fund'!D14</f>
        <v>0.82913097099291699</v>
      </c>
      <c r="E14" s="9">
        <f t="shared" si="0"/>
        <v>103597082.20202819</v>
      </c>
      <c r="F14" s="48">
        <f t="shared" si="2"/>
        <v>1294963.5275253523</v>
      </c>
      <c r="G14" s="83">
        <f t="shared" si="1"/>
        <v>107913.62729377935</v>
      </c>
      <c r="H14" s="9"/>
      <c r="I14" s="44">
        <v>109417.43640667664</v>
      </c>
      <c r="J14" s="42">
        <f t="shared" si="3"/>
        <v>1185546.0911186757</v>
      </c>
      <c r="K14" s="44">
        <f t="shared" si="4"/>
        <v>107776.91737442506</v>
      </c>
      <c r="L14" s="59"/>
      <c r="N14" s="1">
        <v>6</v>
      </c>
      <c r="O14" s="8" t="s">
        <v>14</v>
      </c>
      <c r="P14" s="44">
        <v>109417.43640667664</v>
      </c>
      <c r="R14" s="2">
        <v>210006</v>
      </c>
      <c r="S14" s="30">
        <v>0.82913097099291699</v>
      </c>
    </row>
    <row r="15" spans="1:20" x14ac:dyDescent="0.55000000000000004">
      <c r="A15" s="1">
        <f>+'List of Hospitals'!A15</f>
        <v>210008</v>
      </c>
      <c r="B15" s="8" t="str">
        <f>+'List of Hospitals'!B15</f>
        <v>Mercy Medical Center, Inc.</v>
      </c>
      <c r="C15" s="9">
        <f>+'Estimated Gross Revenue FY 2023'!D15</f>
        <v>643604527.34305108</v>
      </c>
      <c r="D15" s="18">
        <f>+'Deficit Assessment Fund'!D15</f>
        <v>0.859851255584417</v>
      </c>
      <c r="E15" s="9">
        <f t="shared" si="0"/>
        <v>553404160.93573773</v>
      </c>
      <c r="F15" s="48">
        <f t="shared" si="2"/>
        <v>6917552.0116967224</v>
      </c>
      <c r="G15" s="83">
        <f t="shared" si="1"/>
        <v>576462.66764139349</v>
      </c>
      <c r="H15" s="9"/>
      <c r="I15" s="44">
        <v>537437.26065692352</v>
      </c>
      <c r="J15" s="42">
        <f t="shared" si="3"/>
        <v>6380114.7510397993</v>
      </c>
      <c r="K15" s="44">
        <f t="shared" si="4"/>
        <v>580010.43191270903</v>
      </c>
      <c r="L15" s="59"/>
      <c r="N15" s="1">
        <v>8</v>
      </c>
      <c r="O15" s="8" t="s">
        <v>16</v>
      </c>
      <c r="P15" s="44">
        <v>537437.26065692352</v>
      </c>
      <c r="R15" s="2">
        <v>210008</v>
      </c>
      <c r="S15" s="30">
        <v>0.859851255584417</v>
      </c>
    </row>
    <row r="16" spans="1:20" x14ac:dyDescent="0.55000000000000004">
      <c r="A16" s="1">
        <f>+'List of Hospitals'!A16</f>
        <v>210009</v>
      </c>
      <c r="B16" s="8" t="str">
        <f>+'List of Hospitals'!B16</f>
        <v>Johns Hopkins Hospital</v>
      </c>
      <c r="C16" s="9">
        <f>+'Estimated Gross Revenue FY 2023'!D16</f>
        <v>2875858400.1823292</v>
      </c>
      <c r="D16" s="18">
        <f>+'Deficit Assessment Fund'!D16</f>
        <v>0.83849410085785148</v>
      </c>
      <c r="E16" s="9">
        <f t="shared" si="0"/>
        <v>2411390303.4553814</v>
      </c>
      <c r="F16" s="48">
        <f t="shared" si="2"/>
        <v>30142378.793192267</v>
      </c>
      <c r="G16" s="83">
        <f t="shared" si="1"/>
        <v>2511864.899432689</v>
      </c>
      <c r="H16" s="9"/>
      <c r="I16" s="44">
        <v>2367657.3400659217</v>
      </c>
      <c r="J16" s="42">
        <f t="shared" si="3"/>
        <v>27774721.453126345</v>
      </c>
      <c r="K16" s="44">
        <f t="shared" si="4"/>
        <v>2524974.6775569404</v>
      </c>
      <c r="L16" s="59"/>
      <c r="N16" s="1">
        <v>9</v>
      </c>
      <c r="O16" s="8" t="s">
        <v>17</v>
      </c>
      <c r="P16" s="44">
        <v>2367657.3400659217</v>
      </c>
      <c r="R16" s="2">
        <v>210009</v>
      </c>
      <c r="S16" s="30">
        <v>0.83849410085785148</v>
      </c>
    </row>
    <row r="17" spans="1:19" x14ac:dyDescent="0.55000000000000004">
      <c r="A17" s="1">
        <f>+'List of Hospitals'!A17</f>
        <v>210010</v>
      </c>
      <c r="B17" s="8" t="str">
        <f>+'List of Hospitals'!B17</f>
        <v>UM Cambridge</v>
      </c>
      <c r="C17" s="9">
        <f>+'Estimated Gross Revenue FY 2023'!D17</f>
        <v>21494455.365543891</v>
      </c>
      <c r="D17" s="18">
        <f>+'Deficit Assessment Fund'!D17</f>
        <v>0.92142134274495269</v>
      </c>
      <c r="E17" s="9">
        <f t="shared" si="0"/>
        <v>19805449.924490906</v>
      </c>
      <c r="F17" s="48">
        <f t="shared" si="2"/>
        <v>247568.12405613635</v>
      </c>
      <c r="G17" s="83">
        <f t="shared" si="1"/>
        <v>20630.677004678029</v>
      </c>
      <c r="H17" s="9"/>
      <c r="I17" s="44">
        <v>40959.911816085594</v>
      </c>
      <c r="J17" s="42">
        <f t="shared" si="3"/>
        <v>206608.21224005075</v>
      </c>
      <c r="K17" s="44">
        <f t="shared" si="4"/>
        <v>18782.564749095523</v>
      </c>
      <c r="L17" s="59"/>
      <c r="N17" s="1">
        <v>10</v>
      </c>
      <c r="O17" s="8" t="s">
        <v>18</v>
      </c>
      <c r="P17" s="44">
        <v>40959.911816085594</v>
      </c>
      <c r="R17" s="2">
        <v>210010</v>
      </c>
      <c r="S17" s="30">
        <v>0.92142134274495269</v>
      </c>
    </row>
    <row r="18" spans="1:19" x14ac:dyDescent="0.55000000000000004">
      <c r="A18" s="1">
        <f>+'List of Hospitals'!A18</f>
        <v>210011</v>
      </c>
      <c r="B18" s="8" t="str">
        <f>+'List of Hospitals'!B18</f>
        <v>St. Agnes Hospital</v>
      </c>
      <c r="C18" s="9">
        <f>+'Estimated Gross Revenue FY 2023'!D18</f>
        <v>508231893.05268419</v>
      </c>
      <c r="D18" s="18">
        <f>+'Deficit Assessment Fund'!D18</f>
        <v>0.8524429635711418</v>
      </c>
      <c r="E18" s="9">
        <f t="shared" si="0"/>
        <v>433238701.09520173</v>
      </c>
      <c r="F18" s="48">
        <f t="shared" si="2"/>
        <v>5415483.7636900218</v>
      </c>
      <c r="G18" s="83">
        <f t="shared" si="1"/>
        <v>451290.31364083517</v>
      </c>
      <c r="H18" s="9"/>
      <c r="I18" s="44">
        <v>398612.19322404417</v>
      </c>
      <c r="J18" s="42">
        <f t="shared" si="3"/>
        <v>5016871.5704659773</v>
      </c>
      <c r="K18" s="44">
        <f t="shared" si="4"/>
        <v>456079.2336787252</v>
      </c>
      <c r="L18" s="59"/>
      <c r="N18" s="1">
        <v>11</v>
      </c>
      <c r="O18" s="8" t="s">
        <v>19</v>
      </c>
      <c r="P18" s="44">
        <v>398612.19322404417</v>
      </c>
      <c r="R18" s="2">
        <v>210011</v>
      </c>
      <c r="S18" s="30">
        <v>0.85244296357114169</v>
      </c>
    </row>
    <row r="19" spans="1:19" x14ac:dyDescent="0.55000000000000004">
      <c r="A19" s="1">
        <f>+'List of Hospitals'!A19</f>
        <v>210012</v>
      </c>
      <c r="B19" s="8" t="str">
        <f>+'List of Hospitals'!B19</f>
        <v>Lifebridge Sinai Hospital</v>
      </c>
      <c r="C19" s="9">
        <f>+'Estimated Gross Revenue FY 2023'!D19</f>
        <v>951468846.29203463</v>
      </c>
      <c r="D19" s="18">
        <f>+'Deficit Assessment Fund'!D19</f>
        <v>0.84545962426013244</v>
      </c>
      <c r="E19" s="9">
        <f t="shared" si="0"/>
        <v>804428493.28128529</v>
      </c>
      <c r="F19" s="48">
        <f t="shared" si="2"/>
        <v>10055356.166016066</v>
      </c>
      <c r="G19" s="83">
        <f t="shared" si="1"/>
        <v>837946.34716800554</v>
      </c>
      <c r="H19" s="9"/>
      <c r="I19" s="44">
        <v>801883.71438693802</v>
      </c>
      <c r="J19" s="42">
        <f t="shared" si="3"/>
        <v>9253472.4516291283</v>
      </c>
      <c r="K19" s="44">
        <f t="shared" si="4"/>
        <v>841224.76832992071</v>
      </c>
      <c r="L19" s="59"/>
      <c r="N19" s="1">
        <v>12</v>
      </c>
      <c r="O19" s="8" t="s">
        <v>20</v>
      </c>
      <c r="P19" s="44">
        <v>801883.71438693802</v>
      </c>
      <c r="R19" s="2">
        <v>210012</v>
      </c>
      <c r="S19" s="30">
        <v>0.84545962426013233</v>
      </c>
    </row>
    <row r="20" spans="1:19" x14ac:dyDescent="0.55000000000000004">
      <c r="A20" s="1">
        <f>+'List of Hospitals'!A20</f>
        <v>210013</v>
      </c>
      <c r="B20" s="8" t="str">
        <f>+'List of Hospitals'!B20</f>
        <v>LifeBridge Grace Medical Center</v>
      </c>
      <c r="C20" s="9">
        <f>+'Estimated Gross Revenue FY 2023'!D20</f>
        <v>38849180.233196937</v>
      </c>
      <c r="D20" s="18">
        <f>+'Deficit Assessment Fund'!D20</f>
        <v>0.66066261825130979</v>
      </c>
      <c r="E20" s="9">
        <f t="shared" si="0"/>
        <v>25666201.129780918</v>
      </c>
      <c r="F20" s="48">
        <f t="shared" si="2"/>
        <v>320827.51412226149</v>
      </c>
      <c r="G20" s="83">
        <f t="shared" si="1"/>
        <v>26735.626176855123</v>
      </c>
      <c r="H20" s="9"/>
      <c r="I20" s="44">
        <v>32170.379449528176</v>
      </c>
      <c r="J20" s="42">
        <f t="shared" si="3"/>
        <v>288657.13467273331</v>
      </c>
      <c r="K20" s="44">
        <f t="shared" si="4"/>
        <v>26241.55769752121</v>
      </c>
      <c r="L20" s="59"/>
      <c r="N20" s="1">
        <v>13</v>
      </c>
      <c r="O20" s="8" t="s">
        <v>21</v>
      </c>
      <c r="P20" s="44">
        <v>32170.379449528176</v>
      </c>
      <c r="R20" s="2">
        <v>210013</v>
      </c>
      <c r="S20" s="30">
        <v>0.66066261825130979</v>
      </c>
    </row>
    <row r="21" spans="1:19" x14ac:dyDescent="0.55000000000000004">
      <c r="A21" s="1">
        <f>+'List of Hospitals'!A21</f>
        <v>210015</v>
      </c>
      <c r="B21" s="8" t="str">
        <f>+'List of Hospitals'!B21</f>
        <v>MedStar Franklin Square Hospital</v>
      </c>
      <c r="C21" s="9">
        <f>+'Estimated Gross Revenue FY 2023'!D21</f>
        <v>630927774.73011076</v>
      </c>
      <c r="D21" s="18">
        <f>+'Deficit Assessment Fund'!D21</f>
        <v>0.81231402405574638</v>
      </c>
      <c r="E21" s="9">
        <f t="shared" si="0"/>
        <v>512511479.57955372</v>
      </c>
      <c r="F21" s="48">
        <f t="shared" si="2"/>
        <v>6406393.4947444219</v>
      </c>
      <c r="G21" s="83">
        <f t="shared" si="1"/>
        <v>533866.1245620352</v>
      </c>
      <c r="H21" s="9"/>
      <c r="I21" s="44">
        <v>522764.20661240869</v>
      </c>
      <c r="J21" s="42">
        <f t="shared" si="3"/>
        <v>5883629.2881320128</v>
      </c>
      <c r="K21" s="44">
        <f t="shared" si="4"/>
        <v>534875.389830183</v>
      </c>
      <c r="L21" s="59"/>
      <c r="N21" s="1">
        <v>15</v>
      </c>
      <c r="O21" s="8" t="s">
        <v>22</v>
      </c>
      <c r="P21" s="44">
        <v>522764.20661240869</v>
      </c>
      <c r="R21" s="2">
        <v>210015</v>
      </c>
      <c r="S21" s="30">
        <v>0.81231402405574638</v>
      </c>
    </row>
    <row r="22" spans="1:19" x14ac:dyDescent="0.55000000000000004">
      <c r="A22" s="1">
        <f>+'List of Hospitals'!A22</f>
        <v>210016</v>
      </c>
      <c r="B22" s="8" t="str">
        <f>+'List of Hospitals'!B22</f>
        <v>Washington Adventist Hospital</v>
      </c>
      <c r="C22" s="9">
        <f>+'Estimated Gross Revenue FY 2023'!D22</f>
        <v>341854551.14657557</v>
      </c>
      <c r="D22" s="18">
        <f>+'Deficit Assessment Fund'!D22</f>
        <v>0.83323928420202487</v>
      </c>
      <c r="E22" s="9">
        <f t="shared" si="0"/>
        <v>284846641.49857712</v>
      </c>
      <c r="F22" s="48">
        <f t="shared" si="2"/>
        <v>3560583.0187322143</v>
      </c>
      <c r="G22" s="83">
        <f t="shared" si="1"/>
        <v>296715.25156101788</v>
      </c>
      <c r="H22" s="9"/>
      <c r="I22" s="44">
        <v>284392.85954240576</v>
      </c>
      <c r="J22" s="42">
        <f t="shared" si="3"/>
        <v>3276190.1591898086</v>
      </c>
      <c r="K22" s="44">
        <f t="shared" si="4"/>
        <v>297835.46901725535</v>
      </c>
      <c r="L22" s="59"/>
      <c r="N22" s="1">
        <v>16</v>
      </c>
      <c r="O22" s="8" t="s">
        <v>23</v>
      </c>
      <c r="P22" s="44">
        <v>284392.85954240576</v>
      </c>
      <c r="R22" s="2">
        <v>210016</v>
      </c>
      <c r="S22" s="30">
        <v>0.83323922033999587</v>
      </c>
    </row>
    <row r="23" spans="1:19" x14ac:dyDescent="0.55000000000000004">
      <c r="A23" s="1">
        <f>+'List of Hospitals'!A23</f>
        <v>210017</v>
      </c>
      <c r="B23" s="8" t="str">
        <f>+'List of Hospitals'!B23</f>
        <v>WVU Garrett Regional Medical Center</v>
      </c>
      <c r="C23" s="9">
        <f>+'Estimated Gross Revenue FY 2023'!D23</f>
        <v>75076840.478035092</v>
      </c>
      <c r="D23" s="18">
        <f>+'Deficit Assessment Fund'!D23</f>
        <v>0.8253498198048812</v>
      </c>
      <c r="E23" s="9">
        <f t="shared" si="0"/>
        <v>61964656.760066077</v>
      </c>
      <c r="F23" s="48">
        <f t="shared" si="2"/>
        <v>774558.20950082596</v>
      </c>
      <c r="G23" s="83">
        <f t="shared" si="1"/>
        <v>64546.517458402166</v>
      </c>
      <c r="H23" s="9"/>
      <c r="I23" s="44">
        <v>58715.701397192344</v>
      </c>
      <c r="J23" s="42">
        <f t="shared" si="3"/>
        <v>715842.50810363365</v>
      </c>
      <c r="K23" s="44">
        <f t="shared" si="4"/>
        <v>65076.59164578488</v>
      </c>
      <c r="L23" s="59"/>
      <c r="N23" s="1">
        <v>17</v>
      </c>
      <c r="O23" s="8" t="s">
        <v>24</v>
      </c>
      <c r="P23" s="44">
        <v>58715.701397192344</v>
      </c>
      <c r="R23" s="2">
        <v>210017</v>
      </c>
      <c r="S23" s="30">
        <v>0.8253498198048812</v>
      </c>
    </row>
    <row r="24" spans="1:19" x14ac:dyDescent="0.55000000000000004">
      <c r="A24" s="1">
        <f>+'List of Hospitals'!A24</f>
        <v>210018</v>
      </c>
      <c r="B24" s="8" t="str">
        <f>+'List of Hospitals'!B24</f>
        <v>MedStar Montgomery General Hospital</v>
      </c>
      <c r="C24" s="9">
        <f>+'Estimated Gross Revenue FY 2023'!D24</f>
        <v>202533047.70828378</v>
      </c>
      <c r="D24" s="18">
        <f>+'Deficit Assessment Fund'!D24</f>
        <v>0.83173106989903878</v>
      </c>
      <c r="E24" s="9">
        <f t="shared" si="0"/>
        <v>168453028.46032393</v>
      </c>
      <c r="F24" s="48">
        <f t="shared" si="2"/>
        <v>2105662.855754049</v>
      </c>
      <c r="G24" s="83">
        <f t="shared" si="1"/>
        <v>175471.90464617076</v>
      </c>
      <c r="H24" s="9"/>
      <c r="I24" s="44">
        <v>161795.06074183781</v>
      </c>
      <c r="J24" s="42">
        <f t="shared" si="3"/>
        <v>1943867.7950122112</v>
      </c>
      <c r="K24" s="44">
        <f t="shared" si="4"/>
        <v>176715.2540920192</v>
      </c>
      <c r="L24" s="59"/>
      <c r="N24" s="1">
        <v>18</v>
      </c>
      <c r="O24" s="8" t="s">
        <v>25</v>
      </c>
      <c r="P24" s="44">
        <v>161795.06074183781</v>
      </c>
      <c r="R24" s="2">
        <v>210018</v>
      </c>
      <c r="S24" s="30">
        <v>0.83173106989903878</v>
      </c>
    </row>
    <row r="25" spans="1:19" ht="15.7" customHeight="1" x14ac:dyDescent="0.55000000000000004">
      <c r="A25" s="1">
        <f>+'List of Hospitals'!A25</f>
        <v>210019</v>
      </c>
      <c r="B25" s="8" t="str">
        <f>+'List of Hospitals'!B25</f>
        <v>Tidal Peninsula Regional Medical Center</v>
      </c>
      <c r="C25" s="9">
        <f>+'Estimated Gross Revenue FY 2023'!D25</f>
        <v>539971890.83810878</v>
      </c>
      <c r="D25" s="18">
        <f>+'Deficit Assessment Fund'!D25</f>
        <v>0.85184994405847103</v>
      </c>
      <c r="E25" s="9">
        <f t="shared" si="0"/>
        <v>459975025.00358981</v>
      </c>
      <c r="F25" s="48">
        <f t="shared" si="2"/>
        <v>5749687.812544873</v>
      </c>
      <c r="G25" s="83">
        <f t="shared" si="1"/>
        <v>479140.65104540606</v>
      </c>
      <c r="H25" s="9"/>
      <c r="I25" s="44">
        <v>445591.53263995552</v>
      </c>
      <c r="J25" s="42">
        <f t="shared" si="3"/>
        <v>5304096.2799049178</v>
      </c>
      <c r="K25" s="44">
        <f t="shared" si="4"/>
        <v>482190.57090044708</v>
      </c>
      <c r="L25" s="59"/>
      <c r="N25" s="1">
        <v>19</v>
      </c>
      <c r="O25" s="8" t="s">
        <v>26</v>
      </c>
      <c r="P25" s="44">
        <v>445591.53263995552</v>
      </c>
      <c r="R25" s="2">
        <v>210019</v>
      </c>
      <c r="S25" s="30">
        <v>0.85203930312327192</v>
      </c>
    </row>
    <row r="26" spans="1:19" ht="14.2" customHeight="1" x14ac:dyDescent="0.55000000000000004">
      <c r="A26" s="1">
        <f>+'List of Hospitals'!A26</f>
        <v>210022</v>
      </c>
      <c r="B26" s="8" t="str">
        <f>+'List of Hospitals'!B26</f>
        <v>JH Suburban Hospital Association,Inc</v>
      </c>
      <c r="C26" s="9">
        <f>+'Estimated Gross Revenue FY 2023'!D26</f>
        <v>406267624.67692596</v>
      </c>
      <c r="D26" s="18">
        <f>+'Deficit Assessment Fund'!D26</f>
        <v>0.8595499046288364</v>
      </c>
      <c r="E26" s="9">
        <f t="shared" si="0"/>
        <v>349207298.04483563</v>
      </c>
      <c r="F26" s="48">
        <f t="shared" si="2"/>
        <v>4365091.2255604453</v>
      </c>
      <c r="G26" s="83">
        <f t="shared" si="1"/>
        <v>363757.60213003709</v>
      </c>
      <c r="H26" s="9"/>
      <c r="I26" s="44">
        <v>326359.38595434086</v>
      </c>
      <c r="J26" s="42">
        <f t="shared" si="3"/>
        <v>4038731.8396061044</v>
      </c>
      <c r="K26" s="44">
        <f t="shared" si="4"/>
        <v>367157.43996419129</v>
      </c>
      <c r="L26" s="59"/>
      <c r="N26" s="1">
        <v>22</v>
      </c>
      <c r="O26" s="8" t="s">
        <v>27</v>
      </c>
      <c r="P26" s="44">
        <v>326359.38595434086</v>
      </c>
      <c r="R26" s="2">
        <v>210022</v>
      </c>
      <c r="S26" s="30">
        <v>0.85954990462883651</v>
      </c>
    </row>
    <row r="27" spans="1:19" x14ac:dyDescent="0.55000000000000004">
      <c r="A27" s="1">
        <f>+'List of Hospitals'!A27</f>
        <v>210023</v>
      </c>
      <c r="B27" s="8" t="str">
        <f>+'List of Hospitals'!B27</f>
        <v>Luminus Anne Arundel Medical Center</v>
      </c>
      <c r="C27" s="9">
        <f>+'Estimated Gross Revenue FY 2023'!D27</f>
        <v>762979025.68483531</v>
      </c>
      <c r="D27" s="18">
        <f>+'Deficit Assessment Fund'!D27</f>
        <v>0.86308674810664077</v>
      </c>
      <c r="E27" s="9">
        <f t="shared" si="0"/>
        <v>658517086.15189767</v>
      </c>
      <c r="F27" s="48">
        <f t="shared" si="2"/>
        <v>8231463.576898721</v>
      </c>
      <c r="G27" s="83">
        <f t="shared" si="1"/>
        <v>685955.29807489342</v>
      </c>
      <c r="H27" s="9"/>
      <c r="I27" s="44">
        <v>642918.35000350804</v>
      </c>
      <c r="J27" s="42">
        <f t="shared" si="3"/>
        <v>7588545.2268952131</v>
      </c>
      <c r="K27" s="44">
        <f t="shared" si="4"/>
        <v>689867.7478995648</v>
      </c>
      <c r="L27" s="59"/>
      <c r="N27" s="1">
        <v>23</v>
      </c>
      <c r="O27" s="8" t="s">
        <v>28</v>
      </c>
      <c r="P27" s="44">
        <v>642918.35000350804</v>
      </c>
      <c r="R27" s="2">
        <v>210023</v>
      </c>
      <c r="S27" s="30">
        <v>0.86308674810664077</v>
      </c>
    </row>
    <row r="28" spans="1:19" x14ac:dyDescent="0.55000000000000004">
      <c r="A28" s="1">
        <f>+'List of Hospitals'!A28</f>
        <v>210024</v>
      </c>
      <c r="B28" s="8" t="str">
        <f>+'List of Hospitals'!B28</f>
        <v>MedStar Union Memorial Hospital</v>
      </c>
      <c r="C28" s="9">
        <f>+'Estimated Gross Revenue FY 2023'!D28</f>
        <v>476527810.20167655</v>
      </c>
      <c r="D28" s="18">
        <f>+'Deficit Assessment Fund'!D28</f>
        <v>0.80928608408786296</v>
      </c>
      <c r="E28" s="9">
        <f t="shared" si="0"/>
        <v>385647325.47707921</v>
      </c>
      <c r="F28" s="48">
        <f t="shared" si="2"/>
        <v>4820591.5684634903</v>
      </c>
      <c r="G28" s="83">
        <f t="shared" si="1"/>
        <v>401715.9640386242</v>
      </c>
      <c r="H28" s="9"/>
      <c r="I28" s="44">
        <v>378256.63241813838</v>
      </c>
      <c r="J28" s="42">
        <f t="shared" si="3"/>
        <v>4442334.9360453524</v>
      </c>
      <c r="K28" s="44">
        <f t="shared" si="4"/>
        <v>403848.63054957747</v>
      </c>
      <c r="L28" s="59"/>
      <c r="N28" s="1">
        <v>24</v>
      </c>
      <c r="O28" s="8" t="s">
        <v>29</v>
      </c>
      <c r="P28" s="44">
        <v>378256.63241813838</v>
      </c>
      <c r="R28" s="2">
        <v>210024</v>
      </c>
      <c r="S28" s="30">
        <v>0.80928608408786296</v>
      </c>
    </row>
    <row r="29" spans="1:19" x14ac:dyDescent="0.55000000000000004">
      <c r="A29" s="1">
        <f>+'List of Hospitals'!A29</f>
        <v>210027</v>
      </c>
      <c r="B29" s="8" t="str">
        <f>+'List of Hospitals'!B29</f>
        <v>UPMI Western Maryland</v>
      </c>
      <c r="C29" s="9">
        <f>+'Estimated Gross Revenue FY 2023'!D29</f>
        <v>380258687.61278147</v>
      </c>
      <c r="D29" s="18">
        <f>+'Deficit Assessment Fund'!D29</f>
        <v>0.843775726139395</v>
      </c>
      <c r="E29" s="9">
        <f t="shared" si="0"/>
        <v>320853050.26128805</v>
      </c>
      <c r="F29" s="48">
        <f t="shared" si="2"/>
        <v>4010663.1282661008</v>
      </c>
      <c r="G29" s="83">
        <f t="shared" si="1"/>
        <v>334221.92735550838</v>
      </c>
      <c r="H29" s="9"/>
      <c r="I29" s="44">
        <v>303970.487958682</v>
      </c>
      <c r="J29" s="42">
        <f t="shared" si="3"/>
        <v>3706692.640307419</v>
      </c>
      <c r="K29" s="44">
        <f t="shared" si="4"/>
        <v>336972.05820976535</v>
      </c>
      <c r="L29" s="59"/>
      <c r="N29" s="1">
        <v>27</v>
      </c>
      <c r="O29" s="8" t="s">
        <v>30</v>
      </c>
      <c r="P29" s="44">
        <v>303970.487958682</v>
      </c>
      <c r="R29" s="2">
        <v>210027</v>
      </c>
      <c r="S29" s="30">
        <v>0.843775726139395</v>
      </c>
    </row>
    <row r="30" spans="1:19" x14ac:dyDescent="0.55000000000000004">
      <c r="A30" s="1">
        <f>+'List of Hospitals'!A30</f>
        <v>210028</v>
      </c>
      <c r="B30" s="8" t="str">
        <f>+'List of Hospitals'!B30</f>
        <v>MedStar St. Marys Hospital</v>
      </c>
      <c r="C30" s="9">
        <f>+'Estimated Gross Revenue FY 2023'!D30</f>
        <v>217665291.47721142</v>
      </c>
      <c r="D30" s="18">
        <f>+'Deficit Assessment Fund'!D30</f>
        <v>0.83016039193439151</v>
      </c>
      <c r="E30" s="9">
        <f t="shared" si="0"/>
        <v>180697103.68323541</v>
      </c>
      <c r="F30" s="48">
        <f t="shared" si="2"/>
        <v>2258713.7960404428</v>
      </c>
      <c r="G30" s="83">
        <f t="shared" si="1"/>
        <v>188226.14967003689</v>
      </c>
      <c r="H30" s="9"/>
      <c r="I30" s="44">
        <v>173233.15911699581</v>
      </c>
      <c r="J30" s="42">
        <f t="shared" si="3"/>
        <v>2085480.636923447</v>
      </c>
      <c r="K30" s="44">
        <f t="shared" si="4"/>
        <v>189589.14881122246</v>
      </c>
      <c r="L30" s="59"/>
      <c r="N30" s="1">
        <v>28</v>
      </c>
      <c r="O30" s="8" t="s">
        <v>31</v>
      </c>
      <c r="P30" s="44">
        <v>173233.15911699581</v>
      </c>
      <c r="R30" s="2">
        <v>210028</v>
      </c>
      <c r="S30" s="30">
        <v>0.83016039193439151</v>
      </c>
    </row>
    <row r="31" spans="1:19" x14ac:dyDescent="0.55000000000000004">
      <c r="A31" s="1">
        <f>+'List of Hospitals'!A31</f>
        <v>210029</v>
      </c>
      <c r="B31" s="8" t="str">
        <f>+'List of Hospitals'!B31</f>
        <v>Johns Hopkins Bayview</v>
      </c>
      <c r="C31" s="9">
        <f>+'Estimated Gross Revenue FY 2023'!D31</f>
        <v>786697252.4023757</v>
      </c>
      <c r="D31" s="18">
        <f>+'Deficit Assessment Fund'!D31</f>
        <v>0.82986108917540358</v>
      </c>
      <c r="E31" s="9">
        <f t="shared" si="0"/>
        <v>652849438.7299329</v>
      </c>
      <c r="F31" s="48">
        <f t="shared" si="2"/>
        <v>8160617.9841241613</v>
      </c>
      <c r="G31" s="83">
        <f t="shared" si="1"/>
        <v>680051.49867701344</v>
      </c>
      <c r="H31" s="9"/>
      <c r="I31" s="44">
        <v>652227.49500519305</v>
      </c>
      <c r="J31" s="42">
        <f t="shared" si="3"/>
        <v>7508390.4891189681</v>
      </c>
      <c r="K31" s="44">
        <f t="shared" si="4"/>
        <v>682580.95355626987</v>
      </c>
      <c r="L31" s="59"/>
      <c r="N31" s="1">
        <v>29</v>
      </c>
      <c r="O31" s="8" t="s">
        <v>61</v>
      </c>
      <c r="P31" s="44">
        <v>652227.49500519305</v>
      </c>
      <c r="R31" s="2">
        <v>210029</v>
      </c>
      <c r="S31" s="30">
        <v>0.82986108917540358</v>
      </c>
    </row>
    <row r="32" spans="1:19" ht="15.7" customHeight="1" x14ac:dyDescent="0.55000000000000004">
      <c r="A32" s="1">
        <f>+'List of Hospitals'!A32</f>
        <v>210030</v>
      </c>
      <c r="B32" s="8" t="str">
        <f>+'List of Hospitals'!B32</f>
        <v>UM Chestertown</v>
      </c>
      <c r="C32" s="9">
        <f>+'Estimated Gross Revenue FY 2023'!D32</f>
        <v>58888400.703944176</v>
      </c>
      <c r="D32" s="18">
        <f>+'Deficit Assessment Fund'!D32</f>
        <v>0.80752865672317409</v>
      </c>
      <c r="E32" s="9">
        <f t="shared" si="0"/>
        <v>47554071.117032059</v>
      </c>
      <c r="F32" s="48">
        <f t="shared" si="2"/>
        <v>594425.88896290073</v>
      </c>
      <c r="G32" s="83">
        <f t="shared" si="1"/>
        <v>49535.490746908392</v>
      </c>
      <c r="H32" s="9"/>
      <c r="I32" s="44">
        <v>54411.490495052763</v>
      </c>
      <c r="J32" s="42">
        <f t="shared" si="3"/>
        <v>540014.39846784796</v>
      </c>
      <c r="K32" s="44">
        <f t="shared" si="4"/>
        <v>49092.218042531633</v>
      </c>
      <c r="L32" s="59"/>
      <c r="N32" s="1">
        <v>30</v>
      </c>
      <c r="O32" s="8" t="s">
        <v>32</v>
      </c>
      <c r="P32" s="44">
        <v>54411.490495052763</v>
      </c>
      <c r="R32" s="2">
        <v>210030</v>
      </c>
      <c r="S32" s="30">
        <v>0.80752865672317409</v>
      </c>
    </row>
    <row r="33" spans="1:19" x14ac:dyDescent="0.55000000000000004">
      <c r="A33" s="1">
        <f>+'List of Hospitals'!A33</f>
        <v>210032</v>
      </c>
      <c r="B33" s="8" t="str">
        <f>+'List of Hospitals'!B33</f>
        <v>ChristianaCare Union Hospital</v>
      </c>
      <c r="C33" s="9">
        <f>+'Estimated Gross Revenue FY 2023'!D33</f>
        <v>188396932.14943072</v>
      </c>
      <c r="D33" s="18">
        <f>+'Deficit Assessment Fund'!D33</f>
        <v>0.73161349902230277</v>
      </c>
      <c r="E33" s="9">
        <f t="shared" si="0"/>
        <v>137833738.73491237</v>
      </c>
      <c r="F33" s="48">
        <f t="shared" si="2"/>
        <v>1722921.7341864046</v>
      </c>
      <c r="G33" s="83">
        <f t="shared" si="1"/>
        <v>143576.81118220038</v>
      </c>
      <c r="H33" s="9"/>
      <c r="I33" s="44">
        <v>155382.46533750935</v>
      </c>
      <c r="J33" s="42">
        <f t="shared" si="3"/>
        <v>1567539.2688488953</v>
      </c>
      <c r="K33" s="44">
        <f t="shared" si="4"/>
        <v>142503.56989535413</v>
      </c>
      <c r="L33" s="59"/>
      <c r="N33" s="1">
        <v>32</v>
      </c>
      <c r="O33" s="8" t="s">
        <v>33</v>
      </c>
      <c r="P33" s="44">
        <v>155382.46533750935</v>
      </c>
      <c r="R33" s="2">
        <v>210032</v>
      </c>
      <c r="S33" s="30">
        <v>0.73161349902230277</v>
      </c>
    </row>
    <row r="34" spans="1:19" x14ac:dyDescent="0.55000000000000004">
      <c r="A34" s="1">
        <f>+'List of Hospitals'!A34</f>
        <v>210033</v>
      </c>
      <c r="B34" s="8" t="str">
        <f>+'List of Hospitals'!B34</f>
        <v>LifeBridge Carroll County General Hospital</v>
      </c>
      <c r="C34" s="9">
        <f>+'Estimated Gross Revenue FY 2023'!D34</f>
        <v>267348093.72172928</v>
      </c>
      <c r="D34" s="18">
        <f>+'Deficit Assessment Fund'!D34</f>
        <v>0.85500273191131604</v>
      </c>
      <c r="E34" s="9">
        <f t="shared" si="0"/>
        <v>228583350.50336111</v>
      </c>
      <c r="F34" s="48">
        <f t="shared" si="2"/>
        <v>2857291.8812920139</v>
      </c>
      <c r="G34" s="83">
        <f t="shared" si="1"/>
        <v>238107.65677433449</v>
      </c>
      <c r="H34" s="9"/>
      <c r="I34" s="44">
        <v>220127.02976990736</v>
      </c>
      <c r="J34" s="42">
        <f t="shared" si="3"/>
        <v>2637164.8515221067</v>
      </c>
      <c r="K34" s="44">
        <f t="shared" si="4"/>
        <v>239742.25922928241</v>
      </c>
      <c r="L34" s="59"/>
      <c r="N34" s="1">
        <v>33</v>
      </c>
      <c r="O34" s="8" t="s">
        <v>34</v>
      </c>
      <c r="P34" s="44">
        <v>220127.02976990736</v>
      </c>
      <c r="R34" s="2">
        <v>210033</v>
      </c>
      <c r="S34" s="30">
        <v>0.85500273191131615</v>
      </c>
    </row>
    <row r="35" spans="1:19" x14ac:dyDescent="0.55000000000000004">
      <c r="A35" s="1">
        <f>+'List of Hospitals'!A35</f>
        <v>210034</v>
      </c>
      <c r="B35" s="8" t="str">
        <f>+'List of Hospitals'!B35</f>
        <v>MedStar Harbor Hospital</v>
      </c>
      <c r="C35" s="9">
        <f>+'Estimated Gross Revenue FY 2023'!D35</f>
        <v>210884752.53525048</v>
      </c>
      <c r="D35" s="18">
        <f>+'Deficit Assessment Fund'!D35</f>
        <v>0.80486805423879992</v>
      </c>
      <c r="E35" s="9">
        <f t="shared" si="0"/>
        <v>169734400.4416779</v>
      </c>
      <c r="F35" s="48">
        <f t="shared" si="2"/>
        <v>2121680.0055209738</v>
      </c>
      <c r="G35" s="83">
        <f t="shared" si="1"/>
        <v>176806.66712674781</v>
      </c>
      <c r="H35" s="9"/>
      <c r="I35" s="44">
        <v>163859.80951083449</v>
      </c>
      <c r="J35" s="42">
        <f t="shared" si="3"/>
        <v>1957820.1960101393</v>
      </c>
      <c r="K35" s="44">
        <f t="shared" si="4"/>
        <v>177983.65418273993</v>
      </c>
      <c r="L35" s="59"/>
      <c r="N35" s="1">
        <v>34</v>
      </c>
      <c r="O35" s="8" t="s">
        <v>35</v>
      </c>
      <c r="P35" s="44">
        <v>163859.80951083449</v>
      </c>
      <c r="R35" s="2">
        <v>210034</v>
      </c>
      <c r="S35" s="30">
        <v>0.80486805423879992</v>
      </c>
    </row>
    <row r="36" spans="1:19" x14ac:dyDescent="0.55000000000000004">
      <c r="A36" s="1">
        <f>+'List of Hospitals'!A36</f>
        <v>210035</v>
      </c>
      <c r="B36" s="8" t="str">
        <f>+'List of Hospitals'!B36</f>
        <v>UM Charles Regional</v>
      </c>
      <c r="C36" s="9">
        <f>+'Estimated Gross Revenue FY 2023'!D36</f>
        <v>180392351.31694087</v>
      </c>
      <c r="D36" s="18">
        <f>+'Deficit Assessment Fund'!D36</f>
        <v>0.85246788927552597</v>
      </c>
      <c r="E36" s="9">
        <f t="shared" si="0"/>
        <v>153778686.96860173</v>
      </c>
      <c r="F36" s="48">
        <f t="shared" si="2"/>
        <v>1922233.5871075217</v>
      </c>
      <c r="G36" s="83">
        <f t="shared" si="1"/>
        <v>160186.13225896013</v>
      </c>
      <c r="H36" s="9"/>
      <c r="I36" s="44">
        <v>148271.12748091237</v>
      </c>
      <c r="J36" s="42">
        <f t="shared" si="3"/>
        <v>1773962.4596266095</v>
      </c>
      <c r="K36" s="44">
        <f t="shared" si="4"/>
        <v>161269.31451150996</v>
      </c>
      <c r="L36" s="59"/>
      <c r="N36" s="1">
        <v>35</v>
      </c>
      <c r="O36" s="8" t="s">
        <v>36</v>
      </c>
      <c r="P36" s="44">
        <v>148271.12748091237</v>
      </c>
      <c r="R36" s="2">
        <v>210035</v>
      </c>
      <c r="S36" s="30">
        <v>0.85246788927552597</v>
      </c>
    </row>
    <row r="37" spans="1:19" x14ac:dyDescent="0.55000000000000004">
      <c r="A37" s="1">
        <f>+'List of Hospitals'!A37</f>
        <v>210037</v>
      </c>
      <c r="B37" s="8" t="str">
        <f>+'List of Hospitals'!B37</f>
        <v>UM Memorial Hospital at Easton</v>
      </c>
      <c r="C37" s="9">
        <f>+'Estimated Gross Revenue FY 2023'!D37</f>
        <v>297945133.11735564</v>
      </c>
      <c r="D37" s="18">
        <f>+'Deficit Assessment Fund'!D37</f>
        <v>0.84634419079954026</v>
      </c>
      <c r="E37" s="9">
        <f t="shared" si="0"/>
        <v>252164132.59086967</v>
      </c>
      <c r="F37" s="48">
        <f t="shared" si="2"/>
        <v>3152051.6573858708</v>
      </c>
      <c r="G37" s="83">
        <f t="shared" si="1"/>
        <v>262670.97144882259</v>
      </c>
      <c r="H37" s="9"/>
      <c r="I37" s="44">
        <v>215811.15914567868</v>
      </c>
      <c r="J37" s="42">
        <f t="shared" si="3"/>
        <v>2936240.498240192</v>
      </c>
      <c r="K37" s="44">
        <f t="shared" si="4"/>
        <v>266930.954385472</v>
      </c>
      <c r="L37" s="59"/>
      <c r="N37" s="1">
        <v>37</v>
      </c>
      <c r="O37" s="8" t="s">
        <v>37</v>
      </c>
      <c r="P37" s="44">
        <v>215811.15914567868</v>
      </c>
      <c r="R37" s="2">
        <v>210037</v>
      </c>
      <c r="S37" s="30">
        <v>0.84634419079954026</v>
      </c>
    </row>
    <row r="38" spans="1:19" x14ac:dyDescent="0.55000000000000004">
      <c r="A38" s="1">
        <f>+'List of Hospitals'!A38</f>
        <v>210038</v>
      </c>
      <c r="B38" s="8" t="str">
        <f>+'List of Hospitals'!B38</f>
        <v>UM Midtown Campus</v>
      </c>
      <c r="C38" s="9">
        <f>+'Estimated Gross Revenue FY 2023'!D38</f>
        <v>242604955.8399156</v>
      </c>
      <c r="D38" s="18">
        <f>+'Deficit Assessment Fund'!D38</f>
        <v>0.81690530927439176</v>
      </c>
      <c r="E38" s="9">
        <f t="shared" si="0"/>
        <v>198185276.48190641</v>
      </c>
      <c r="F38" s="48">
        <f t="shared" si="2"/>
        <v>2477315.9560238305</v>
      </c>
      <c r="G38" s="83">
        <f t="shared" si="1"/>
        <v>206442.99633531921</v>
      </c>
      <c r="H38" s="9"/>
      <c r="I38" s="44">
        <v>211341.72307559705</v>
      </c>
      <c r="J38" s="42">
        <f t="shared" si="3"/>
        <v>2265974.2329482334</v>
      </c>
      <c r="K38" s="44">
        <f t="shared" si="4"/>
        <v>205997.65754074848</v>
      </c>
      <c r="L38" s="59"/>
      <c r="N38" s="1">
        <v>38</v>
      </c>
      <c r="O38" s="8" t="s">
        <v>38</v>
      </c>
      <c r="P38" s="44">
        <v>211341.72307559705</v>
      </c>
      <c r="R38" s="2">
        <v>210038</v>
      </c>
      <c r="S38" s="30">
        <v>0.81690530927439164</v>
      </c>
    </row>
    <row r="39" spans="1:19" x14ac:dyDescent="0.55000000000000004">
      <c r="A39" s="1">
        <f>+'List of Hospitals'!A39</f>
        <v>210039</v>
      </c>
      <c r="B39" s="8" t="str">
        <f>+'List of Hospitals'!B39</f>
        <v>Calvert Memorial Hospital</v>
      </c>
      <c r="C39" s="9">
        <f>+'Estimated Gross Revenue FY 2023'!D39</f>
        <v>177449678.86787724</v>
      </c>
      <c r="D39" s="18">
        <f>+'Deficit Assessment Fund'!D39</f>
        <v>0.86421778830381824</v>
      </c>
      <c r="E39" s="9">
        <f t="shared" si="0"/>
        <v>153355169.00641966</v>
      </c>
      <c r="F39" s="48">
        <f t="shared" si="2"/>
        <v>1916939.6125802458</v>
      </c>
      <c r="G39" s="83">
        <f t="shared" si="1"/>
        <v>159744.9677150205</v>
      </c>
      <c r="H39" s="9"/>
      <c r="I39" s="44">
        <v>144739.15506468387</v>
      </c>
      <c r="J39" s="42">
        <f t="shared" si="3"/>
        <v>1772200.457515562</v>
      </c>
      <c r="K39" s="44">
        <f t="shared" si="4"/>
        <v>161109.13250141472</v>
      </c>
      <c r="L39" s="59"/>
      <c r="N39" s="1">
        <v>39</v>
      </c>
      <c r="O39" s="8" t="s">
        <v>39</v>
      </c>
      <c r="P39" s="44">
        <v>144739.15506468387</v>
      </c>
      <c r="R39" s="2">
        <v>210039</v>
      </c>
      <c r="S39" s="30">
        <v>0.86421778830381824</v>
      </c>
    </row>
    <row r="40" spans="1:19" x14ac:dyDescent="0.55000000000000004">
      <c r="A40" s="1">
        <f>+'List of Hospitals'!A40</f>
        <v>210040</v>
      </c>
      <c r="B40" s="8" t="str">
        <f>+'List of Hospitals'!B40</f>
        <v>LifeBridge Northwest Hospital Center, Inc.</v>
      </c>
      <c r="C40" s="9">
        <f>+'Estimated Gross Revenue FY 2023'!D40</f>
        <v>307674689.73233169</v>
      </c>
      <c r="D40" s="18">
        <f>+'Deficit Assessment Fund'!D40</f>
        <v>0.84002406411571129</v>
      </c>
      <c r="E40" s="9">
        <f t="shared" si="0"/>
        <v>258454143.29449376</v>
      </c>
      <c r="F40" s="48">
        <f t="shared" si="2"/>
        <v>3230676.7911811722</v>
      </c>
      <c r="G40" s="83">
        <f t="shared" si="1"/>
        <v>269223.06593176437</v>
      </c>
      <c r="H40" s="9"/>
      <c r="I40" s="44">
        <v>248167.19862861838</v>
      </c>
      <c r="J40" s="42">
        <f t="shared" si="3"/>
        <v>2982509.5925525539</v>
      </c>
      <c r="K40" s="44">
        <f t="shared" si="4"/>
        <v>271137.23568659578</v>
      </c>
      <c r="L40" s="59"/>
      <c r="N40" s="1">
        <v>40</v>
      </c>
      <c r="O40" s="8" t="s">
        <v>40</v>
      </c>
      <c r="P40" s="44">
        <v>248167.19862861838</v>
      </c>
      <c r="R40" s="2">
        <v>210040</v>
      </c>
      <c r="S40" s="30">
        <v>0.84002406411571129</v>
      </c>
    </row>
    <row r="41" spans="1:19" ht="14.2" customHeight="1" x14ac:dyDescent="0.55000000000000004">
      <c r="A41" s="1">
        <f>+'List of Hospitals'!A41</f>
        <v>210043</v>
      </c>
      <c r="B41" s="8" t="str">
        <f>+'List of Hospitals'!B41</f>
        <v>UM Baltimore Washington Medical Center</v>
      </c>
      <c r="C41" s="9">
        <f>+'Estimated Gross Revenue FY 2023'!D41</f>
        <v>518973040.34541619</v>
      </c>
      <c r="D41" s="18">
        <f>+'Deficit Assessment Fund'!D41</f>
        <v>0.87137183806770568</v>
      </c>
      <c r="E41" s="9">
        <f t="shared" si="0"/>
        <v>452218492.07337087</v>
      </c>
      <c r="F41" s="48">
        <f t="shared" si="2"/>
        <v>5652731.1509171361</v>
      </c>
      <c r="G41" s="83">
        <f t="shared" si="1"/>
        <v>471060.9292430947</v>
      </c>
      <c r="H41" s="9"/>
      <c r="I41" s="44">
        <v>436039.14985533449</v>
      </c>
      <c r="J41" s="42">
        <f t="shared" si="3"/>
        <v>5216692.0010618018</v>
      </c>
      <c r="K41" s="44">
        <f t="shared" si="4"/>
        <v>474244.72736925469</v>
      </c>
      <c r="L41" s="59"/>
      <c r="N41" s="1">
        <v>43</v>
      </c>
      <c r="O41" s="8" t="s">
        <v>41</v>
      </c>
      <c r="P41" s="44">
        <v>436039.14985533449</v>
      </c>
      <c r="R41" s="2">
        <v>210043</v>
      </c>
      <c r="S41" s="30">
        <v>0.87137183806770557</v>
      </c>
    </row>
    <row r="42" spans="1:19" ht="15" customHeight="1" x14ac:dyDescent="0.55000000000000004">
      <c r="A42" s="1">
        <f>+'List of Hospitals'!A42</f>
        <v>210044</v>
      </c>
      <c r="B42" s="8" t="str">
        <f>+'List of Hospitals'!B42</f>
        <v>Greater Baltimore Medical Center</v>
      </c>
      <c r="C42" s="9">
        <f>+'Estimated Gross Revenue FY 2023'!D42</f>
        <v>514059085.07599688</v>
      </c>
      <c r="D42" s="18">
        <f>+'Deficit Assessment Fund'!D42</f>
        <v>0.85928485037692925</v>
      </c>
      <c r="E42" s="9">
        <f t="shared" si="0"/>
        <v>441723184.0044291</v>
      </c>
      <c r="F42" s="48">
        <f t="shared" si="2"/>
        <v>5521539.8000553641</v>
      </c>
      <c r="G42" s="83">
        <f t="shared" si="1"/>
        <v>460128.31667128036</v>
      </c>
      <c r="H42" s="9"/>
      <c r="I42" s="44">
        <v>457090.68955605867</v>
      </c>
      <c r="J42" s="42">
        <f t="shared" si="3"/>
        <v>5064449.1104993057</v>
      </c>
      <c r="K42" s="44">
        <f t="shared" si="4"/>
        <v>460404.46459084598</v>
      </c>
      <c r="L42" s="59"/>
      <c r="N42" s="1">
        <v>44</v>
      </c>
      <c r="O42" s="8" t="s">
        <v>42</v>
      </c>
      <c r="P42" s="44">
        <v>457090.68955605867</v>
      </c>
      <c r="R42" s="2">
        <v>210044</v>
      </c>
      <c r="S42" s="30">
        <v>0.85928485037692925</v>
      </c>
    </row>
    <row r="43" spans="1:19" x14ac:dyDescent="0.55000000000000004">
      <c r="A43" s="1">
        <f>+'List of Hospitals'!A43</f>
        <v>210045</v>
      </c>
      <c r="B43" s="8" t="str">
        <f>+'List of Hospitals'!B43</f>
        <v>Tidal McCready Foundation, Inc.</v>
      </c>
      <c r="C43" s="9">
        <f>+'Estimated Gross Revenue FY 2023'!D43</f>
        <v>0</v>
      </c>
      <c r="D43" s="18">
        <f>+'Deficit Assessment Fund'!D43</f>
        <v>0</v>
      </c>
      <c r="E43" s="9">
        <f t="shared" si="0"/>
        <v>0</v>
      </c>
      <c r="F43" s="48">
        <f t="shared" si="2"/>
        <v>0</v>
      </c>
      <c r="G43" s="83">
        <f t="shared" si="1"/>
        <v>0</v>
      </c>
      <c r="H43" s="9"/>
      <c r="I43" s="44">
        <v>0</v>
      </c>
      <c r="J43" s="42">
        <f t="shared" si="3"/>
        <v>0</v>
      </c>
      <c r="K43" s="44">
        <f t="shared" si="4"/>
        <v>0</v>
      </c>
      <c r="L43" s="59"/>
      <c r="N43" s="1">
        <v>45</v>
      </c>
      <c r="O43" s="8" t="s">
        <v>43</v>
      </c>
      <c r="P43" s="44">
        <v>0</v>
      </c>
      <c r="R43" s="2">
        <v>210045</v>
      </c>
      <c r="S43" s="30">
        <v>0.83368258919712823</v>
      </c>
    </row>
    <row r="44" spans="1:19" x14ac:dyDescent="0.55000000000000004">
      <c r="A44" s="1">
        <f>+'List of Hospitals'!A44</f>
        <v>210048</v>
      </c>
      <c r="B44" s="8" t="str">
        <f>+'List of Hospitals'!B44</f>
        <v>JH Howard County General Hospital</v>
      </c>
      <c r="C44" s="9">
        <f>+'Estimated Gross Revenue FY 2023'!D44</f>
        <v>354890539.39172053</v>
      </c>
      <c r="D44" s="18">
        <f>+'Deficit Assessment Fund'!D44</f>
        <v>0.86618337474886109</v>
      </c>
      <c r="E44" s="9">
        <f t="shared" si="0"/>
        <v>307400285.07676411</v>
      </c>
      <c r="F44" s="48">
        <f t="shared" si="2"/>
        <v>3842503.5634595514</v>
      </c>
      <c r="G44" s="83">
        <f t="shared" si="1"/>
        <v>320208.63028829597</v>
      </c>
      <c r="H44" s="9"/>
      <c r="I44" s="44">
        <v>278915.88709687727</v>
      </c>
      <c r="J44" s="42">
        <f t="shared" si="3"/>
        <v>3563587.6763626742</v>
      </c>
      <c r="K44" s="44">
        <f t="shared" si="4"/>
        <v>323962.51603297039</v>
      </c>
      <c r="L44" s="59"/>
      <c r="N44" s="1">
        <v>48</v>
      </c>
      <c r="O44" s="8" t="s">
        <v>44</v>
      </c>
      <c r="P44" s="44">
        <v>278915.88709687727</v>
      </c>
      <c r="R44" s="2">
        <v>210048</v>
      </c>
      <c r="S44" s="30">
        <v>0.86618337474886109</v>
      </c>
    </row>
    <row r="45" spans="1:19" ht="13.45" customHeight="1" x14ac:dyDescent="0.55000000000000004">
      <c r="A45" s="1">
        <f>+'List of Hospitals'!A45</f>
        <v>210049</v>
      </c>
      <c r="B45" s="8" t="str">
        <f>+'List of Hospitals'!B45</f>
        <v>UM Upper Chesapeake Medical Center</v>
      </c>
      <c r="C45" s="9">
        <f>+'Estimated Gross Revenue FY 2023'!D45</f>
        <v>364923354.59695196</v>
      </c>
      <c r="D45" s="18">
        <f>+'Deficit Assessment Fund'!D45</f>
        <v>0.84792692518091439</v>
      </c>
      <c r="E45" s="9">
        <f t="shared" si="0"/>
        <v>309428337.990098</v>
      </c>
      <c r="F45" s="48">
        <f t="shared" si="2"/>
        <v>3867854.224876225</v>
      </c>
      <c r="G45" s="83">
        <f t="shared" si="1"/>
        <v>322321.1854063521</v>
      </c>
      <c r="H45" s="9"/>
      <c r="I45" s="44">
        <v>307643.14443245518</v>
      </c>
      <c r="J45" s="42">
        <f t="shared" si="3"/>
        <v>3560211.0804437697</v>
      </c>
      <c r="K45" s="44">
        <f t="shared" si="4"/>
        <v>323655.55276761542</v>
      </c>
      <c r="L45" s="59"/>
      <c r="N45" s="1">
        <v>49</v>
      </c>
      <c r="O45" s="8" t="s">
        <v>45</v>
      </c>
      <c r="P45" s="44">
        <v>307643.14443245518</v>
      </c>
      <c r="R45" s="2">
        <v>210049</v>
      </c>
      <c r="S45" s="30">
        <v>0.84792692518091439</v>
      </c>
    </row>
    <row r="46" spans="1:19" ht="14.2" customHeight="1" x14ac:dyDescent="0.55000000000000004">
      <c r="A46" s="1">
        <f>+'List of Hospitals'!A46</f>
        <v>210051</v>
      </c>
      <c r="B46" s="8" t="str">
        <f>+'List of Hospitals'!B46</f>
        <v>Luminus Doctors Community Hospital</v>
      </c>
      <c r="C46" s="9">
        <f>+'Estimated Gross Revenue FY 2023'!D46</f>
        <v>317598987.48705566</v>
      </c>
      <c r="D46" s="18">
        <f>+'Deficit Assessment Fund'!D46</f>
        <v>0.83117787556089917</v>
      </c>
      <c r="E46" s="9">
        <f t="shared" si="0"/>
        <v>263981251.69978353</v>
      </c>
      <c r="F46" s="48">
        <f t="shared" si="2"/>
        <v>3299765.6462472943</v>
      </c>
      <c r="G46" s="83">
        <f t="shared" si="1"/>
        <v>274980.47052060784</v>
      </c>
      <c r="H46" s="9"/>
      <c r="I46" s="44">
        <v>235083.89228275584</v>
      </c>
      <c r="J46" s="42">
        <f t="shared" si="3"/>
        <v>3064681.7539645382</v>
      </c>
      <c r="K46" s="44">
        <f t="shared" si="4"/>
        <v>278607.4321785944</v>
      </c>
      <c r="L46" s="59"/>
      <c r="N46" s="1">
        <v>51</v>
      </c>
      <c r="O46" s="8" t="s">
        <v>46</v>
      </c>
      <c r="P46" s="44">
        <v>235083.89228275584</v>
      </c>
      <c r="R46" s="2">
        <v>210051</v>
      </c>
      <c r="S46" s="30">
        <v>0.83117787556089917</v>
      </c>
    </row>
    <row r="47" spans="1:19" x14ac:dyDescent="0.55000000000000004">
      <c r="A47" s="1">
        <f>+'List of Hospitals'!A47</f>
        <v>210055</v>
      </c>
      <c r="B47" s="8" t="str">
        <f>+'List of Hospitals'!B47</f>
        <v>UM Laurel Regional Hospital</v>
      </c>
      <c r="C47" s="9">
        <f>+'Estimated Gross Revenue FY 2023'!D47</f>
        <v>40706822.075595371</v>
      </c>
      <c r="D47" s="18">
        <f>+'Deficit Assessment Fund'!D47</f>
        <v>0.83546423356481392</v>
      </c>
      <c r="E47" s="9">
        <f t="shared" si="0"/>
        <v>34009093.906246535</v>
      </c>
      <c r="F47" s="48">
        <f t="shared" si="2"/>
        <v>425113.67382808169</v>
      </c>
      <c r="G47" s="83">
        <f t="shared" si="1"/>
        <v>35426.139485673477</v>
      </c>
      <c r="H47" s="9"/>
      <c r="I47" s="44">
        <v>33406.605904554403</v>
      </c>
      <c r="J47" s="42">
        <f t="shared" si="3"/>
        <v>391707.06792352727</v>
      </c>
      <c r="K47" s="44">
        <f t="shared" si="4"/>
        <v>35609.733447593389</v>
      </c>
      <c r="L47" s="59"/>
      <c r="N47" s="1">
        <v>55</v>
      </c>
      <c r="O47" s="8" t="s">
        <v>48</v>
      </c>
      <c r="P47" s="44">
        <v>33406.605904554403</v>
      </c>
      <c r="R47" s="2">
        <v>210055</v>
      </c>
      <c r="S47" s="30">
        <v>0.83546423356481392</v>
      </c>
    </row>
    <row r="48" spans="1:19" x14ac:dyDescent="0.55000000000000004">
      <c r="A48" s="1">
        <f>+'List of Hospitals'!A48</f>
        <v>210056</v>
      </c>
      <c r="B48" s="8" t="str">
        <f>+'List of Hospitals'!B48</f>
        <v>MedStar Good Samaritan Hospital</v>
      </c>
      <c r="C48" s="9">
        <f>+'Estimated Gross Revenue FY 2023'!D48</f>
        <v>304350726.66425264</v>
      </c>
      <c r="D48" s="18">
        <f>+'Deficit Assessment Fund'!D48</f>
        <v>0.79828482870458284</v>
      </c>
      <c r="E48" s="9">
        <f t="shared" ref="E48:E57" si="5">C48*D48</f>
        <v>242958567.70128822</v>
      </c>
      <c r="F48" s="48">
        <f t="shared" ref="F48:F57" si="6">$F$8*E48</f>
        <v>3036982.096266103</v>
      </c>
      <c r="G48" s="83">
        <f t="shared" ref="G48:G57" si="7">+F48/12</f>
        <v>253081.84135550857</v>
      </c>
      <c r="H48" s="9"/>
      <c r="I48" s="44">
        <v>232664.94072371413</v>
      </c>
      <c r="J48" s="42">
        <f t="shared" ref="J48:J57" si="8">+F48-I48</f>
        <v>2804317.155542389</v>
      </c>
      <c r="K48" s="44">
        <f t="shared" ref="K48:K57" si="9">+J48/(12-$I$8)</f>
        <v>254937.92323112627</v>
      </c>
      <c r="L48" s="59"/>
      <c r="N48" s="55">
        <v>56</v>
      </c>
      <c r="O48" s="58" t="s">
        <v>51</v>
      </c>
      <c r="P48" s="61">
        <v>232664.94072371413</v>
      </c>
      <c r="R48" s="62">
        <v>210056</v>
      </c>
      <c r="S48" s="63">
        <v>0.79828482870458284</v>
      </c>
    </row>
    <row r="49" spans="1:19" x14ac:dyDescent="0.55000000000000004">
      <c r="A49" s="1">
        <f>+'List of Hospitals'!A49</f>
        <v>210057</v>
      </c>
      <c r="B49" s="8" t="str">
        <f>+'List of Hospitals'!B49</f>
        <v>Shady Grove Adventist Hospital</v>
      </c>
      <c r="C49" s="9">
        <f>+'Estimated Gross Revenue FY 2023'!D49</f>
        <v>519475412.88968086</v>
      </c>
      <c r="D49" s="18">
        <f>+'Deficit Assessment Fund'!D49</f>
        <v>0.84474805761995253</v>
      </c>
      <c r="E49" s="9">
        <f t="shared" si="5"/>
        <v>438825846.01988077</v>
      </c>
      <c r="F49" s="48">
        <f t="shared" si="6"/>
        <v>5485323.0752485096</v>
      </c>
      <c r="G49" s="83">
        <f t="shared" si="7"/>
        <v>457110.25627070916</v>
      </c>
      <c r="H49" s="9"/>
      <c r="I49" s="44">
        <v>420439.57831762615</v>
      </c>
      <c r="J49" s="42">
        <f t="shared" si="8"/>
        <v>5064883.4969308833</v>
      </c>
      <c r="K49" s="44">
        <f t="shared" si="9"/>
        <v>460443.95426644391</v>
      </c>
      <c r="L49" s="59"/>
      <c r="N49" s="55">
        <v>57</v>
      </c>
      <c r="O49" s="58" t="s">
        <v>52</v>
      </c>
      <c r="P49" s="61">
        <v>420439.57831762615</v>
      </c>
      <c r="R49" s="62">
        <v>210057</v>
      </c>
      <c r="S49" s="63">
        <v>0.84474805761995253</v>
      </c>
    </row>
    <row r="50" spans="1:19" x14ac:dyDescent="0.55000000000000004">
      <c r="A50" s="1">
        <f>+'List of Hospitals'!A50</f>
        <v>210058</v>
      </c>
      <c r="B50" s="8" t="str">
        <f>+'List of Hospitals'!B50</f>
        <v>UM Rehab &amp; Orthopedic Institute</v>
      </c>
      <c r="C50" s="9">
        <f>+'Estimated Gross Revenue FY 2023'!D50</f>
        <v>141731908.35058373</v>
      </c>
      <c r="D50" s="18">
        <f>+'Deficit Assessment Fund'!D50</f>
        <v>0.87747662686908123</v>
      </c>
      <c r="E50" s="9">
        <f t="shared" si="5"/>
        <v>124366436.85918798</v>
      </c>
      <c r="F50" s="48">
        <f t="shared" si="6"/>
        <v>1554580.4607398498</v>
      </c>
      <c r="G50" s="83">
        <f t="shared" si="7"/>
        <v>129548.37172832082</v>
      </c>
      <c r="H50" s="9"/>
      <c r="I50" s="44">
        <v>131819.02273852134</v>
      </c>
      <c r="J50" s="42">
        <f t="shared" si="8"/>
        <v>1422761.4380013286</v>
      </c>
      <c r="K50" s="44">
        <f t="shared" si="9"/>
        <v>129341.94890921169</v>
      </c>
      <c r="L50" s="59"/>
      <c r="N50" s="55">
        <v>58</v>
      </c>
      <c r="O50" s="58" t="s">
        <v>72</v>
      </c>
      <c r="P50" s="61">
        <v>131819.02273852134</v>
      </c>
      <c r="R50" s="62">
        <v>210058</v>
      </c>
      <c r="S50" s="63">
        <v>0.87747662686908146</v>
      </c>
    </row>
    <row r="51" spans="1:19" x14ac:dyDescent="0.55000000000000004">
      <c r="A51" s="1">
        <f>+'List of Hospitals'!A51</f>
        <v>210060</v>
      </c>
      <c r="B51" s="8" t="str">
        <f>+'List of Hospitals'!B51</f>
        <v>Fort Washington Adventist Medical Center</v>
      </c>
      <c r="C51" s="9">
        <f>+'Estimated Gross Revenue FY 2023'!D51</f>
        <v>65705423.564012565</v>
      </c>
      <c r="D51" s="18">
        <f>+'Deficit Assessment Fund'!D51</f>
        <v>0.85971796320001126</v>
      </c>
      <c r="E51" s="9">
        <f t="shared" si="5"/>
        <v>56488132.917646907</v>
      </c>
      <c r="F51" s="48">
        <f t="shared" si="6"/>
        <v>706101.66147058643</v>
      </c>
      <c r="G51" s="83">
        <f t="shared" si="7"/>
        <v>58841.805122548867</v>
      </c>
      <c r="H51" s="9"/>
      <c r="I51" s="44">
        <v>49796.683625467165</v>
      </c>
      <c r="J51" s="42">
        <f t="shared" si="8"/>
        <v>656304.97784511931</v>
      </c>
      <c r="K51" s="44">
        <f t="shared" si="9"/>
        <v>59664.088895010849</v>
      </c>
      <c r="L51" s="59"/>
      <c r="N51" s="55">
        <v>60</v>
      </c>
      <c r="O51" s="58" t="s">
        <v>49</v>
      </c>
      <c r="P51" s="61">
        <v>49796.683625467165</v>
      </c>
      <c r="R51" s="62">
        <v>210060</v>
      </c>
      <c r="S51" s="63">
        <v>0.85971796320001126</v>
      </c>
    </row>
    <row r="52" spans="1:19" x14ac:dyDescent="0.55000000000000004">
      <c r="A52" s="1">
        <f>+'List of Hospitals'!A52</f>
        <v>210061</v>
      </c>
      <c r="B52" s="8" t="str">
        <f>+'List of Hospitals'!B52</f>
        <v>Atlantic General Hospital</v>
      </c>
      <c r="C52" s="9">
        <f>+'Estimated Gross Revenue FY 2023'!D52</f>
        <v>129531570.0162721</v>
      </c>
      <c r="D52" s="18">
        <f>+'Deficit Assessment Fund'!D52</f>
        <v>0.86057547842590443</v>
      </c>
      <c r="E52" s="9">
        <f t="shared" si="5"/>
        <v>111471692.83801189</v>
      </c>
      <c r="F52" s="48">
        <f t="shared" si="6"/>
        <v>1393396.1604751488</v>
      </c>
      <c r="G52" s="83">
        <f t="shared" si="7"/>
        <v>116116.3467062624</v>
      </c>
      <c r="H52" s="9"/>
      <c r="I52" s="44">
        <v>108490.18526142304</v>
      </c>
      <c r="J52" s="42">
        <f t="shared" si="8"/>
        <v>1284905.9752137258</v>
      </c>
      <c r="K52" s="44">
        <f t="shared" si="9"/>
        <v>116809.63411033871</v>
      </c>
      <c r="L52" s="59"/>
      <c r="N52" s="55">
        <v>61</v>
      </c>
      <c r="O52" s="58" t="s">
        <v>50</v>
      </c>
      <c r="P52" s="61">
        <v>108490.18526142304</v>
      </c>
      <c r="R52" s="62">
        <v>210061</v>
      </c>
      <c r="S52" s="63">
        <v>0.86057547842590454</v>
      </c>
    </row>
    <row r="53" spans="1:19" x14ac:dyDescent="0.55000000000000004">
      <c r="A53" s="1">
        <f>+'List of Hospitals'!A53</f>
        <v>210062</v>
      </c>
      <c r="B53" s="8" t="str">
        <f>+'List of Hospitals'!B53</f>
        <v>MedStar Southern Maryland Hospital</v>
      </c>
      <c r="C53" s="9">
        <f>+'Estimated Gross Revenue FY 2023'!D53</f>
        <v>317763351.99768084</v>
      </c>
      <c r="D53" s="18">
        <f>+'Deficit Assessment Fund'!D53</f>
        <v>0.81067769517415378</v>
      </c>
      <c r="E53" s="9">
        <f t="shared" si="5"/>
        <v>257603661.80829325</v>
      </c>
      <c r="F53" s="48">
        <f t="shared" si="6"/>
        <v>3220045.7726036659</v>
      </c>
      <c r="G53" s="83">
        <f t="shared" si="7"/>
        <v>268337.14771697216</v>
      </c>
      <c r="H53" s="9"/>
      <c r="I53" s="44">
        <v>247362.29134539078</v>
      </c>
      <c r="J53" s="42">
        <f t="shared" si="8"/>
        <v>2972683.481258275</v>
      </c>
      <c r="K53" s="44">
        <f t="shared" si="9"/>
        <v>270243.95284166135</v>
      </c>
      <c r="L53" s="59"/>
      <c r="N53" s="55">
        <v>62</v>
      </c>
      <c r="O53" s="58" t="s">
        <v>47</v>
      </c>
      <c r="P53" s="61">
        <v>247362.29134539078</v>
      </c>
      <c r="R53" s="62">
        <v>210062</v>
      </c>
      <c r="S53" s="63">
        <v>0.81067769517415389</v>
      </c>
    </row>
    <row r="54" spans="1:19" x14ac:dyDescent="0.55000000000000004">
      <c r="A54" s="1">
        <f>+'List of Hospitals'!A54</f>
        <v>210063</v>
      </c>
      <c r="B54" s="8" t="str">
        <f>+'List of Hospitals'!B54</f>
        <v>UM St. Josephs Medical Center</v>
      </c>
      <c r="C54" s="9">
        <f>+'Estimated Gross Revenue FY 2023'!D54</f>
        <v>439154192.24483216</v>
      </c>
      <c r="D54" s="18">
        <f>+'Deficit Assessment Fund'!D54</f>
        <v>0.85857322248200763</v>
      </c>
      <c r="E54" s="9">
        <f t="shared" si="5"/>
        <v>377046030.0021286</v>
      </c>
      <c r="F54" s="48">
        <f t="shared" si="6"/>
        <v>4713075.3750266079</v>
      </c>
      <c r="G54" s="83">
        <f t="shared" si="7"/>
        <v>392756.2812522173</v>
      </c>
      <c r="H54" s="9"/>
      <c r="I54" s="44">
        <v>386192.732542718</v>
      </c>
      <c r="J54" s="42">
        <f t="shared" si="8"/>
        <v>4326882.6424838901</v>
      </c>
      <c r="K54" s="44">
        <f t="shared" si="9"/>
        <v>393352.96749853546</v>
      </c>
      <c r="L54" s="59"/>
      <c r="N54" s="55">
        <v>63</v>
      </c>
      <c r="O54" s="58" t="s">
        <v>15</v>
      </c>
      <c r="P54" s="61">
        <v>386192.732542718</v>
      </c>
      <c r="R54" s="62">
        <v>210063</v>
      </c>
      <c r="S54" s="63">
        <v>0.85857322248200774</v>
      </c>
    </row>
    <row r="55" spans="1:19" x14ac:dyDescent="0.55000000000000004">
      <c r="A55" s="1">
        <f>+'List of Hospitals'!A55</f>
        <v>210064</v>
      </c>
      <c r="B55" s="8" t="str">
        <f>+'List of Hospitals'!B55</f>
        <v>Levindale</v>
      </c>
      <c r="C55" s="9">
        <f>+'Estimated Gross Revenue FY 2023'!D55</f>
        <v>76142211.882258743</v>
      </c>
      <c r="D55" s="18">
        <f>+'Deficit Assessment Fund'!D55</f>
        <v>0.82826051279994162</v>
      </c>
      <c r="E55" s="9">
        <f t="shared" si="5"/>
        <v>63065587.459321432</v>
      </c>
      <c r="F55" s="48">
        <f t="shared" si="6"/>
        <v>788319.8432415179</v>
      </c>
      <c r="G55" s="83">
        <f t="shared" si="7"/>
        <v>65693.320270126496</v>
      </c>
      <c r="H55" s="9"/>
      <c r="I55" s="44">
        <v>57740.923848362829</v>
      </c>
      <c r="J55" s="42">
        <f t="shared" si="8"/>
        <v>730578.91939315503</v>
      </c>
      <c r="K55" s="44">
        <f t="shared" si="9"/>
        <v>66416.265399377735</v>
      </c>
      <c r="L55" s="64"/>
      <c r="N55" s="55">
        <v>64</v>
      </c>
      <c r="O55" s="58" t="s">
        <v>63</v>
      </c>
      <c r="P55" s="61">
        <v>57740.923848362829</v>
      </c>
      <c r="R55" s="62">
        <v>210064</v>
      </c>
      <c r="S55" s="63">
        <v>0.82826051279994162</v>
      </c>
    </row>
    <row r="56" spans="1:19" x14ac:dyDescent="0.55000000000000004">
      <c r="A56" s="1">
        <f>+'List of Hospitals'!A56</f>
        <v>210065</v>
      </c>
      <c r="B56" s="8" t="str">
        <f>+'List of Hospitals'!B56</f>
        <v>Holy Cross Germantown Hospital</v>
      </c>
      <c r="C56" s="9">
        <f>+'Estimated Gross Revenue FY 2023'!D56</f>
        <v>128923038.13423733</v>
      </c>
      <c r="D56" s="18">
        <f>+'Deficit Assessment Fund'!D56</f>
        <v>0.88846945960385493</v>
      </c>
      <c r="E56" s="9">
        <f t="shared" si="5"/>
        <v>114544182.02161303</v>
      </c>
      <c r="F56" s="48">
        <f t="shared" si="6"/>
        <v>1431802.2752701631</v>
      </c>
      <c r="G56" s="83">
        <f t="shared" si="7"/>
        <v>119316.85627251359</v>
      </c>
      <c r="H56" s="9"/>
      <c r="I56" s="44">
        <v>118560.25549838884</v>
      </c>
      <c r="J56" s="42">
        <f t="shared" si="8"/>
        <v>1313242.0197717743</v>
      </c>
      <c r="K56" s="44">
        <f t="shared" si="9"/>
        <v>119385.6381610704</v>
      </c>
      <c r="L56" s="59"/>
      <c r="N56" s="55">
        <v>65</v>
      </c>
      <c r="O56" s="58" t="s">
        <v>64</v>
      </c>
      <c r="P56" s="61">
        <v>118560.25549838884</v>
      </c>
      <c r="R56" s="62">
        <v>210065</v>
      </c>
      <c r="S56" s="63">
        <v>0.88846945960385482</v>
      </c>
    </row>
    <row r="57" spans="1:19" x14ac:dyDescent="0.55000000000000004">
      <c r="A57" s="1">
        <f>+'List of Hospitals'!A57</f>
        <v>218992</v>
      </c>
      <c r="B57" s="8" t="str">
        <f>+'List of Hospitals'!B57</f>
        <v>UM Shock Trauma Center</v>
      </c>
      <c r="C57" s="11">
        <f>+'Estimated Gross Revenue FY 2023'!D57</f>
        <v>260904596.12484375</v>
      </c>
      <c r="D57" s="19">
        <f>+'Deficit Assessment Fund'!D57</f>
        <v>0.85708500361337281</v>
      </c>
      <c r="E57" s="11">
        <f t="shared" si="5"/>
        <v>223617416.71240726</v>
      </c>
      <c r="F57" s="49">
        <f t="shared" si="6"/>
        <v>2795217.708905091</v>
      </c>
      <c r="G57" s="84">
        <f t="shared" si="7"/>
        <v>232934.80907542424</v>
      </c>
      <c r="H57" s="11"/>
      <c r="I57" s="65">
        <v>216888.07057469536</v>
      </c>
      <c r="J57" s="46">
        <f t="shared" si="8"/>
        <v>2578329.6383303958</v>
      </c>
      <c r="K57" s="65">
        <f t="shared" si="9"/>
        <v>234393.60348458143</v>
      </c>
      <c r="L57" s="66"/>
      <c r="N57" s="55">
        <v>8992</v>
      </c>
      <c r="O57" s="58" t="s">
        <v>53</v>
      </c>
      <c r="P57" s="61">
        <v>216888.07057469536</v>
      </c>
      <c r="R57" s="62">
        <v>218992</v>
      </c>
      <c r="S57" s="63">
        <v>0.85708500361337303</v>
      </c>
    </row>
    <row r="58" spans="1:19" ht="14.7" thickBot="1" x14ac:dyDescent="0.6">
      <c r="A58" s="1">
        <v>9999</v>
      </c>
      <c r="B58" s="8" t="s">
        <v>54</v>
      </c>
      <c r="C58" s="9">
        <f>SUM(C9:C57)</f>
        <v>20088678888.721714</v>
      </c>
      <c r="D58" s="18">
        <f>+'Deficit Assessment Fund'!D58</f>
        <v>0.84391110867011776</v>
      </c>
      <c r="E58" s="10">
        <f>SUM(E9:E57)</f>
        <v>16953059272.699131</v>
      </c>
      <c r="F58" s="48">
        <f>SUM(F9:F57)</f>
        <v>211913240.90873915</v>
      </c>
      <c r="G58" s="85">
        <f>SUM(G9:G57)</f>
        <v>17659436.742394928</v>
      </c>
      <c r="H58" s="10"/>
      <c r="I58" s="70">
        <v>16507091.550827609</v>
      </c>
      <c r="J58" s="71">
        <f t="shared" si="3"/>
        <v>195406149.35791153</v>
      </c>
      <c r="K58" s="72">
        <f t="shared" si="4"/>
        <v>17764195.396173775</v>
      </c>
      <c r="L58" s="60"/>
      <c r="N58" s="55">
        <v>9999</v>
      </c>
      <c r="O58" s="58" t="s">
        <v>54</v>
      </c>
      <c r="P58" s="61">
        <v>16507091.550827609</v>
      </c>
    </row>
    <row r="59" spans="1:19" ht="14.7" thickBot="1" x14ac:dyDescent="0.6">
      <c r="E59" s="12"/>
      <c r="F59" s="50">
        <f>F58/E58</f>
        <v>1.2500000000000001E-2</v>
      </c>
      <c r="P59" s="45">
        <v>33014183.101655219</v>
      </c>
    </row>
    <row r="60" spans="1:19" x14ac:dyDescent="0.55000000000000004">
      <c r="B60" s="14"/>
      <c r="G60" s="85"/>
      <c r="H60" s="10"/>
    </row>
    <row r="61" spans="1:19" ht="15.3" x14ac:dyDescent="0.7">
      <c r="G61" s="86"/>
      <c r="H61" s="20"/>
      <c r="J61" s="47"/>
    </row>
    <row r="62" spans="1:19" x14ac:dyDescent="0.55000000000000004">
      <c r="B62" s="15"/>
      <c r="F62" s="26"/>
      <c r="G62" s="85"/>
      <c r="H62" s="10"/>
    </row>
    <row r="63" spans="1:19" x14ac:dyDescent="0.55000000000000004">
      <c r="B63" s="15"/>
    </row>
    <row r="64" spans="1:19" x14ac:dyDescent="0.55000000000000004">
      <c r="B64" s="15"/>
      <c r="C64" s="30"/>
      <c r="D64" s="30"/>
      <c r="E64" s="30"/>
      <c r="F64" s="30"/>
      <c r="G64" s="87"/>
      <c r="H64" s="30"/>
    </row>
    <row r="65" spans="2:19" x14ac:dyDescent="0.55000000000000004">
      <c r="B65" s="15"/>
      <c r="C65" s="30"/>
      <c r="D65" s="30"/>
      <c r="E65" s="30"/>
      <c r="F65" s="30"/>
      <c r="G65" s="87"/>
      <c r="H65" s="30"/>
    </row>
    <row r="66" spans="2:19" x14ac:dyDescent="0.55000000000000004">
      <c r="B66" s="15"/>
      <c r="C66" s="30"/>
      <c r="D66" s="30"/>
      <c r="E66" s="30"/>
      <c r="F66" s="30"/>
      <c r="G66" s="88"/>
      <c r="H66" s="12"/>
    </row>
    <row r="67" spans="2:19" x14ac:dyDescent="0.55000000000000004">
      <c r="B67" s="15"/>
      <c r="G67" s="88"/>
      <c r="H67" s="12"/>
    </row>
    <row r="68" spans="2:19" x14ac:dyDescent="0.55000000000000004">
      <c r="B68" s="15"/>
    </row>
    <row r="69" spans="2:19" x14ac:dyDescent="0.55000000000000004">
      <c r="B69" s="15"/>
    </row>
    <row r="70" spans="2:19" x14ac:dyDescent="0.55000000000000004">
      <c r="R70" s="62">
        <v>210087</v>
      </c>
      <c r="S70" s="63">
        <v>0.675496029149113</v>
      </c>
    </row>
    <row r="71" spans="2:19" x14ac:dyDescent="0.55000000000000004">
      <c r="R71" s="62">
        <v>210088</v>
      </c>
      <c r="S71" s="63">
        <v>0.80715268508086602</v>
      </c>
    </row>
    <row r="72" spans="2:19" x14ac:dyDescent="0.55000000000000004">
      <c r="R72" s="62">
        <v>210333</v>
      </c>
      <c r="S72" s="63">
        <v>0.71813623164899287</v>
      </c>
    </row>
    <row r="73" spans="2:19" x14ac:dyDescent="0.55000000000000004">
      <c r="R73" s="62">
        <v>213300</v>
      </c>
      <c r="S73" s="63">
        <v>0.89234076122429651</v>
      </c>
    </row>
    <row r="74" spans="2:19" x14ac:dyDescent="0.55000000000000004">
      <c r="R74" s="62">
        <v>214000</v>
      </c>
      <c r="S74" s="63">
        <v>0.85728583452246399</v>
      </c>
    </row>
    <row r="75" spans="2:19" x14ac:dyDescent="0.55000000000000004">
      <c r="R75" s="62">
        <v>214003</v>
      </c>
      <c r="S75" s="63">
        <v>0.85702371558119839</v>
      </c>
    </row>
    <row r="76" spans="2:19" x14ac:dyDescent="0.55000000000000004">
      <c r="R76" s="62">
        <v>214020</v>
      </c>
      <c r="S76" s="63">
        <v>0.76181358335825045</v>
      </c>
    </row>
    <row r="78" spans="2:19" x14ac:dyDescent="0.55000000000000004">
      <c r="R78" s="62"/>
      <c r="S78" s="63">
        <v>0.84405978119200276</v>
      </c>
    </row>
  </sheetData>
  <sortState xmlns:xlrd2="http://schemas.microsoft.com/office/spreadsheetml/2017/richdata2" ref="A48:S57">
    <sortCondition ref="A48:A57"/>
  </sortState>
  <mergeCells count="2">
    <mergeCell ref="A1:G1"/>
    <mergeCell ref="I3:K3"/>
  </mergeCells>
  <pageMargins left="0" right="0" top="0" bottom="0" header="0.3" footer="0.3"/>
  <pageSetup scale="87" orientation="portrait" r:id="rId1"/>
  <headerFooter>
    <oddFooter>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72"/>
  <sheetViews>
    <sheetView tabSelected="1" zoomScaleNormal="100" workbookViewId="0">
      <selection activeCell="D12" sqref="D12"/>
    </sheetView>
  </sheetViews>
  <sheetFormatPr defaultColWidth="9.15625" defaultRowHeight="14.4" x14ac:dyDescent="0.55000000000000004"/>
  <cols>
    <col min="1" max="1" width="8.41796875" style="2" customWidth="1"/>
    <col min="2" max="2" width="35.3671875" style="2" customWidth="1"/>
    <col min="3" max="3" width="17.5234375" style="2" customWidth="1"/>
    <col min="4" max="4" width="14.734375" style="2" customWidth="1"/>
    <col min="5" max="5" width="18.15625" style="2" customWidth="1"/>
    <col min="6" max="6" width="14.47265625" style="2" customWidth="1"/>
    <col min="7" max="7" width="16.47265625" style="2" customWidth="1"/>
    <col min="8" max="8" width="14.5234375" style="2" customWidth="1"/>
    <col min="9" max="9" width="16.26171875" style="2" customWidth="1"/>
    <col min="10" max="10" width="7" style="2" customWidth="1"/>
    <col min="11" max="16384" width="9.15625" style="2"/>
  </cols>
  <sheetData>
    <row r="1" spans="1:10" ht="23.25" customHeight="1" x14ac:dyDescent="0.75">
      <c r="A1" s="89" t="s">
        <v>62</v>
      </c>
      <c r="B1" s="89"/>
      <c r="C1" s="89"/>
      <c r="D1" s="89"/>
      <c r="E1" s="89"/>
      <c r="F1" s="89"/>
      <c r="G1" s="89"/>
      <c r="H1" s="89"/>
      <c r="I1" s="89"/>
      <c r="J1" s="25"/>
    </row>
    <row r="2" spans="1:10" ht="19" customHeight="1" x14ac:dyDescent="0.55000000000000004">
      <c r="A2" s="3" t="str">
        <f>+'Health Care Coverge Fund'!A2</f>
        <v>July 1, 2022 through June 30, 2023</v>
      </c>
      <c r="B2" s="3"/>
      <c r="C2" s="3"/>
      <c r="D2" s="3"/>
      <c r="E2" s="3"/>
      <c r="F2" s="3"/>
      <c r="I2" s="1"/>
      <c r="J2" s="1"/>
    </row>
    <row r="3" spans="1:10" ht="15.3" x14ac:dyDescent="0.55000000000000004">
      <c r="A3" s="3" t="str">
        <f>+'Health Care Coverge Fund'!A3</f>
        <v>Payments July 2022 through June 2023</v>
      </c>
      <c r="B3" s="3"/>
      <c r="C3" s="3"/>
      <c r="D3" s="3"/>
      <c r="E3" s="3"/>
      <c r="F3" s="3"/>
      <c r="G3" s="4"/>
      <c r="I3" s="1"/>
      <c r="J3" s="1"/>
    </row>
    <row r="4" spans="1:10" ht="15.3" x14ac:dyDescent="0.55000000000000004">
      <c r="A4" s="21" t="s">
        <v>75</v>
      </c>
      <c r="B4" s="22"/>
      <c r="C4" s="22"/>
      <c r="D4" s="1"/>
      <c r="E4" s="1"/>
      <c r="F4" s="1"/>
      <c r="G4" s="4" t="s">
        <v>65</v>
      </c>
      <c r="I4" s="1"/>
      <c r="J4" s="1"/>
    </row>
    <row r="5" spans="1:10" x14ac:dyDescent="0.55000000000000004">
      <c r="A5" s="5" t="s">
        <v>0</v>
      </c>
      <c r="B5" s="5" t="s">
        <v>1</v>
      </c>
      <c r="C5" s="1"/>
      <c r="D5" s="5" t="s">
        <v>57</v>
      </c>
      <c r="E5" s="1"/>
      <c r="F5" s="5"/>
      <c r="G5" s="1"/>
      <c r="H5" s="5" t="s">
        <v>2</v>
      </c>
      <c r="I5" s="79" t="s">
        <v>3</v>
      </c>
      <c r="J5" s="5"/>
    </row>
    <row r="6" spans="1:10" x14ac:dyDescent="0.55000000000000004">
      <c r="A6" s="1"/>
      <c r="B6" s="5" t="s">
        <v>4</v>
      </c>
      <c r="C6" s="5" t="s">
        <v>5</v>
      </c>
      <c r="D6" s="5" t="s">
        <v>58</v>
      </c>
      <c r="E6" s="5" t="s">
        <v>5</v>
      </c>
      <c r="F6" s="5" t="s">
        <v>1</v>
      </c>
      <c r="G6" s="5" t="s">
        <v>56</v>
      </c>
      <c r="H6" s="5" t="s">
        <v>6</v>
      </c>
      <c r="I6" s="79" t="s">
        <v>6</v>
      </c>
      <c r="J6" s="5"/>
    </row>
    <row r="7" spans="1:10" x14ac:dyDescent="0.55000000000000004">
      <c r="A7" s="5"/>
      <c r="B7" s="5"/>
      <c r="C7" s="5" t="s">
        <v>59</v>
      </c>
      <c r="D7" s="5" t="s">
        <v>60</v>
      </c>
      <c r="E7" s="5" t="s">
        <v>7</v>
      </c>
      <c r="F7" s="5" t="s">
        <v>55</v>
      </c>
      <c r="G7" s="5" t="s">
        <v>55</v>
      </c>
      <c r="H7" s="5" t="s">
        <v>8</v>
      </c>
      <c r="I7" s="79" t="s">
        <v>8</v>
      </c>
      <c r="J7" s="5"/>
    </row>
    <row r="8" spans="1:10" x14ac:dyDescent="0.55000000000000004">
      <c r="A8" s="5"/>
      <c r="B8" s="5"/>
      <c r="C8" s="6" t="str">
        <f>+'Health Care Coverge Fund'!C8</f>
        <v>FY 2023</v>
      </c>
      <c r="D8" s="6" t="str">
        <f>+'Health Care Coverge Fund'!D8</f>
        <v>FY 2021</v>
      </c>
      <c r="E8" s="6" t="str">
        <f>+'Health Care Coverge Fund'!E8</f>
        <v>FY 2023</v>
      </c>
      <c r="F8" s="54">
        <f>+F71</f>
        <v>56475884</v>
      </c>
      <c r="G8" s="54">
        <f>+G70+G71-F8</f>
        <v>238349116</v>
      </c>
      <c r="H8" s="7">
        <f>+F8+G8</f>
        <v>294825000</v>
      </c>
      <c r="I8" s="79"/>
      <c r="J8" s="5"/>
    </row>
    <row r="9" spans="1:10" x14ac:dyDescent="0.55000000000000004">
      <c r="A9" s="1">
        <f>+'List of Hospitals'!A9</f>
        <v>210001</v>
      </c>
      <c r="B9" s="8" t="str">
        <f>+'List of Hospitals'!B9</f>
        <v>Meritus Hospital</v>
      </c>
      <c r="C9" s="23">
        <f>+'Health Care Coverge Fund'!C9</f>
        <v>437266987.96114397</v>
      </c>
      <c r="D9" s="18">
        <f>SUMIFS('RE-REGULATE FY21'!S:S,'RE-REGULATE FY21'!B:B,A9)/SUMIFS('RE-REGULATE FY21'!J:J,'RE-REGULATE FY21'!B:B,A9)</f>
        <v>0.86089772374311391</v>
      </c>
      <c r="E9" s="9">
        <f t="shared" ref="E9:E47" si="0">C9*D9</f>
        <v>376442154.60375643</v>
      </c>
      <c r="F9" s="9">
        <f t="shared" ref="F9:F40" si="1">+E9/$E$58*$F$8</f>
        <v>1254045.2501306557</v>
      </c>
      <c r="G9" s="48">
        <f t="shared" ref="G9:G40" si="2">E9/$E$58*$G$8</f>
        <v>5292534.717874282</v>
      </c>
      <c r="H9" s="9">
        <f>+F9+G9</f>
        <v>6546579.9680049382</v>
      </c>
      <c r="I9" s="9">
        <f t="shared" ref="I9:I47" si="3">+H9/12</f>
        <v>545548.33066707815</v>
      </c>
      <c r="J9" s="9"/>
    </row>
    <row r="10" spans="1:10" x14ac:dyDescent="0.55000000000000004">
      <c r="A10" s="1">
        <f>+'List of Hospitals'!A10</f>
        <v>210002</v>
      </c>
      <c r="B10" s="8" t="str">
        <f>+'List of Hospitals'!B10</f>
        <v>Univ. of Maryland Medical System</v>
      </c>
      <c r="C10" s="23">
        <f>+'Health Care Coverge Fund'!C10</f>
        <v>1834380815.1400816</v>
      </c>
      <c r="D10" s="18">
        <f>SUMIFS('RE-REGULATE FY21'!S:S,'RE-REGULATE FY21'!B:B,A10)/SUMIFS('RE-REGULATE FY21'!J:J,'RE-REGULATE FY21'!B:B,A10)</f>
        <v>0.86866076795141411</v>
      </c>
      <c r="E10" s="9">
        <f t="shared" si="0"/>
        <v>1593454647.5949244</v>
      </c>
      <c r="F10" s="9">
        <f t="shared" si="1"/>
        <v>5308290.2849135175</v>
      </c>
      <c r="G10" s="48">
        <f t="shared" si="2"/>
        <v>22402948.077457719</v>
      </c>
      <c r="H10" s="9">
        <f t="shared" ref="H10:H47" si="4">+G10/$G$58*$H$8</f>
        <v>27711238.362371236</v>
      </c>
      <c r="I10" s="9">
        <f t="shared" si="3"/>
        <v>2309269.8635309362</v>
      </c>
      <c r="J10" s="9"/>
    </row>
    <row r="11" spans="1:10" x14ac:dyDescent="0.55000000000000004">
      <c r="A11" s="1">
        <f>+'List of Hospitals'!A11</f>
        <v>210003</v>
      </c>
      <c r="B11" s="8" t="str">
        <f>+'List of Hospitals'!B11</f>
        <v>UM Capital Region Medical Center</v>
      </c>
      <c r="C11" s="23">
        <f>+'Health Care Coverge Fund'!C11</f>
        <v>395229088.89837164</v>
      </c>
      <c r="D11" s="18">
        <f>SUMIFS('RE-REGULATE FY21'!S:S,'RE-REGULATE FY21'!B:B,A11)/SUMIFS('RE-REGULATE FY21'!J:J,'RE-REGULATE FY21'!B:B,A11)</f>
        <v>0.76941377630839425</v>
      </c>
      <c r="E11" s="9">
        <f t="shared" si="0"/>
        <v>304094705.79622215</v>
      </c>
      <c r="F11" s="9">
        <f t="shared" si="1"/>
        <v>1013033.5211661924</v>
      </c>
      <c r="G11" s="48">
        <f t="shared" si="2"/>
        <v>4275376.0923570357</v>
      </c>
      <c r="H11" s="9">
        <f t="shared" si="4"/>
        <v>5288409.6135232281</v>
      </c>
      <c r="I11" s="9">
        <f t="shared" si="3"/>
        <v>440700.80112693569</v>
      </c>
      <c r="J11" s="9"/>
    </row>
    <row r="12" spans="1:10" ht="14.5" customHeight="1" x14ac:dyDescent="0.55000000000000004">
      <c r="A12" s="1">
        <f>+'List of Hospitals'!A12</f>
        <v>210004</v>
      </c>
      <c r="B12" s="8" t="str">
        <f>+'List of Hospitals'!B12</f>
        <v>Holy Cross Hospital of Silver Spring</v>
      </c>
      <c r="C12" s="23">
        <f>+'Health Care Coverge Fund'!C12</f>
        <v>590758361.76140463</v>
      </c>
      <c r="D12" s="18">
        <f>SUMIFS('RE-REGULATE FY21'!S:S,'RE-REGULATE FY21'!B:B,A12)/SUMIFS('RE-REGULATE FY21'!J:J,'RE-REGULATE FY21'!B:B,A12)</f>
        <v>0.86687680736379857</v>
      </c>
      <c r="E12" s="9">
        <f t="shared" si="0"/>
        <v>512114722.5671944</v>
      </c>
      <c r="F12" s="9">
        <f t="shared" si="1"/>
        <v>1706012.537393335</v>
      </c>
      <c r="G12" s="48">
        <f t="shared" si="2"/>
        <v>7200003.8135324875</v>
      </c>
      <c r="H12" s="9">
        <f t="shared" si="4"/>
        <v>8906016.3509258237</v>
      </c>
      <c r="I12" s="9">
        <f t="shared" si="3"/>
        <v>742168.0292438186</v>
      </c>
      <c r="J12" s="9"/>
    </row>
    <row r="13" spans="1:10" x14ac:dyDescent="0.55000000000000004">
      <c r="A13" s="1">
        <f>+'List of Hospitals'!A13</f>
        <v>210005</v>
      </c>
      <c r="B13" s="8" t="str">
        <f>+'List of Hospitals'!B13</f>
        <v>Frederick Memorial Hospital</v>
      </c>
      <c r="C13" s="23">
        <f>+'Health Care Coverge Fund'!C13</f>
        <v>419410703.08524656</v>
      </c>
      <c r="D13" s="18">
        <f>SUMIFS('RE-REGULATE FY21'!S:S,'RE-REGULATE FY21'!B:B,A13)/SUMIFS('RE-REGULATE FY21'!J:J,'RE-REGULATE FY21'!B:B,A13)</f>
        <v>0.86194592930911851</v>
      </c>
      <c r="E13" s="9">
        <f t="shared" si="0"/>
        <v>361509348.23300362</v>
      </c>
      <c r="F13" s="9">
        <f t="shared" si="1"/>
        <v>1204299.4534090457</v>
      </c>
      <c r="G13" s="48">
        <f t="shared" si="2"/>
        <v>5082589.05906332</v>
      </c>
      <c r="H13" s="9">
        <f t="shared" si="4"/>
        <v>6286888.512472366</v>
      </c>
      <c r="I13" s="9">
        <f t="shared" si="3"/>
        <v>523907.37603936385</v>
      </c>
      <c r="J13" s="9"/>
    </row>
    <row r="14" spans="1:10" x14ac:dyDescent="0.55000000000000004">
      <c r="A14" s="1">
        <f>+'List of Hospitals'!A14</f>
        <v>210006</v>
      </c>
      <c r="B14" s="8" t="str">
        <f>+'List of Hospitals'!B14</f>
        <v>UM Harford Memorial Hospital</v>
      </c>
      <c r="C14" s="23">
        <f>+'Health Care Coverge Fund'!C14</f>
        <v>124946583.62353368</v>
      </c>
      <c r="D14" s="18">
        <f>SUMIFS('RE-REGULATE FY21'!S:S,'RE-REGULATE FY21'!B:B,A14)/SUMIFS('RE-REGULATE FY21'!J:J,'RE-REGULATE FY21'!B:B,A14)</f>
        <v>0.82913097099291699</v>
      </c>
      <c r="E14" s="9">
        <f t="shared" si="0"/>
        <v>103597082.20202819</v>
      </c>
      <c r="F14" s="9">
        <f t="shared" si="1"/>
        <v>345113.92327885731</v>
      </c>
      <c r="G14" s="48">
        <f t="shared" si="2"/>
        <v>1456508.3838759824</v>
      </c>
      <c r="H14" s="9">
        <f t="shared" si="4"/>
        <v>1801622.3071548399</v>
      </c>
      <c r="I14" s="9">
        <f t="shared" si="3"/>
        <v>150135.19226290332</v>
      </c>
      <c r="J14" s="9"/>
    </row>
    <row r="15" spans="1:10" x14ac:dyDescent="0.55000000000000004">
      <c r="A15" s="1">
        <f>+'List of Hospitals'!A15</f>
        <v>210008</v>
      </c>
      <c r="B15" s="8" t="str">
        <f>+'List of Hospitals'!B15</f>
        <v>Mercy Medical Center, Inc.</v>
      </c>
      <c r="C15" s="23">
        <f>+'Health Care Coverge Fund'!C15</f>
        <v>643604527.34305108</v>
      </c>
      <c r="D15" s="18">
        <f>SUMIFS('RE-REGULATE FY21'!S:S,'RE-REGULATE FY21'!B:B,A15)/SUMIFS('RE-REGULATE FY21'!J:J,'RE-REGULATE FY21'!B:B,A15)</f>
        <v>0.859851255584417</v>
      </c>
      <c r="E15" s="9">
        <f t="shared" si="0"/>
        <v>553404160.93573773</v>
      </c>
      <c r="F15" s="9">
        <f t="shared" si="1"/>
        <v>1843560.4273769546</v>
      </c>
      <c r="G15" s="48">
        <f t="shared" si="2"/>
        <v>7780506.776270723</v>
      </c>
      <c r="H15" s="9">
        <f t="shared" si="4"/>
        <v>9624067.2036476787</v>
      </c>
      <c r="I15" s="9">
        <f t="shared" si="3"/>
        <v>802005.60030397319</v>
      </c>
      <c r="J15" s="9"/>
    </row>
    <row r="16" spans="1:10" x14ac:dyDescent="0.55000000000000004">
      <c r="A16" s="1">
        <f>+'List of Hospitals'!A16</f>
        <v>210009</v>
      </c>
      <c r="B16" s="8" t="str">
        <f>+'List of Hospitals'!B16</f>
        <v>Johns Hopkins Hospital</v>
      </c>
      <c r="C16" s="23">
        <f>+'Health Care Coverge Fund'!C16</f>
        <v>2875858400.1823292</v>
      </c>
      <c r="D16" s="18">
        <f>SUMIFS('RE-REGULATE FY21'!S:S,'RE-REGULATE FY21'!B:B,A16)/SUMIFS('RE-REGULATE FY21'!J:J,'RE-REGULATE FY21'!B:B,A16)</f>
        <v>0.83849410085785148</v>
      </c>
      <c r="E16" s="9">
        <f t="shared" si="0"/>
        <v>2411390303.4553814</v>
      </c>
      <c r="F16" s="9">
        <f t="shared" si="1"/>
        <v>8033086.9411859587</v>
      </c>
      <c r="G16" s="48">
        <f t="shared" si="2"/>
        <v>33902597.632341929</v>
      </c>
      <c r="H16" s="9">
        <f t="shared" si="4"/>
        <v>41935684.573527887</v>
      </c>
      <c r="I16" s="9">
        <f t="shared" si="3"/>
        <v>3494640.381127324</v>
      </c>
      <c r="J16" s="9"/>
    </row>
    <row r="17" spans="1:10" x14ac:dyDescent="0.55000000000000004">
      <c r="A17" s="1">
        <f>+'List of Hospitals'!A17</f>
        <v>210010</v>
      </c>
      <c r="B17" s="8" t="str">
        <f>+'List of Hospitals'!B17</f>
        <v>UM Cambridge</v>
      </c>
      <c r="C17" s="23">
        <f>+'Health Care Coverge Fund'!C17</f>
        <v>21494455.365543891</v>
      </c>
      <c r="D17" s="18">
        <f>SUMIFS('RE-REGULATE FY21'!S:S,'RE-REGULATE FY21'!B:B,A17)/SUMIFS('RE-REGULATE FY21'!J:J,'RE-REGULATE FY21'!B:B,A17)</f>
        <v>0.92142134274495269</v>
      </c>
      <c r="E17" s="9">
        <f t="shared" si="0"/>
        <v>19805449.924490906</v>
      </c>
      <c r="F17" s="9">
        <f t="shared" si="1"/>
        <v>65978.07950241855</v>
      </c>
      <c r="G17" s="48">
        <f t="shared" si="2"/>
        <v>278451.8950562895</v>
      </c>
      <c r="H17" s="9">
        <f t="shared" si="4"/>
        <v>344429.97455870808</v>
      </c>
      <c r="I17" s="9">
        <f t="shared" si="3"/>
        <v>28702.49787989234</v>
      </c>
      <c r="J17" s="9"/>
    </row>
    <row r="18" spans="1:10" x14ac:dyDescent="0.55000000000000004">
      <c r="A18" s="1">
        <f>+'List of Hospitals'!A18</f>
        <v>210011</v>
      </c>
      <c r="B18" s="8" t="str">
        <f>+'List of Hospitals'!B18</f>
        <v>St. Agnes Hospital</v>
      </c>
      <c r="C18" s="23">
        <f>+'Health Care Coverge Fund'!C18</f>
        <v>508231893.05268419</v>
      </c>
      <c r="D18" s="18">
        <f>SUMIFS('RE-REGULATE FY21'!S:S,'RE-REGULATE FY21'!B:B,A18)/SUMIFS('RE-REGULATE FY21'!J:J,'RE-REGULATE FY21'!B:B,A18)</f>
        <v>0.8524429635711418</v>
      </c>
      <c r="E18" s="9">
        <f t="shared" si="0"/>
        <v>433238701.09520173</v>
      </c>
      <c r="F18" s="9">
        <f t="shared" si="1"/>
        <v>1443252.1136031963</v>
      </c>
      <c r="G18" s="48">
        <f t="shared" si="2"/>
        <v>6091057.6528993044</v>
      </c>
      <c r="H18" s="9">
        <f t="shared" si="4"/>
        <v>7534309.7665025005</v>
      </c>
      <c r="I18" s="9">
        <f t="shared" si="3"/>
        <v>627859.14720854175</v>
      </c>
      <c r="J18" s="9"/>
    </row>
    <row r="19" spans="1:10" x14ac:dyDescent="0.55000000000000004">
      <c r="A19" s="1">
        <f>+'List of Hospitals'!A19</f>
        <v>210012</v>
      </c>
      <c r="B19" s="8" t="str">
        <f>+'List of Hospitals'!B19</f>
        <v>Lifebridge Sinai Hospital</v>
      </c>
      <c r="C19" s="23">
        <f>+'Health Care Coverge Fund'!C19</f>
        <v>951468846.29203463</v>
      </c>
      <c r="D19" s="18">
        <f>SUMIFS('RE-REGULATE FY21'!S:S,'RE-REGULATE FY21'!B:B,A19)/SUMIFS('RE-REGULATE FY21'!J:J,'RE-REGULATE FY21'!B:B,A19)</f>
        <v>0.84545962426013244</v>
      </c>
      <c r="E19" s="9">
        <f t="shared" si="0"/>
        <v>804428493.28128529</v>
      </c>
      <c r="F19" s="9">
        <f t="shared" si="1"/>
        <v>2679800.1199706485</v>
      </c>
      <c r="G19" s="48">
        <f t="shared" si="2"/>
        <v>11309747.531383449</v>
      </c>
      <c r="H19" s="9">
        <f t="shared" si="4"/>
        <v>13989547.651354097</v>
      </c>
      <c r="I19" s="9">
        <f t="shared" si="3"/>
        <v>1165795.6376128413</v>
      </c>
      <c r="J19" s="9"/>
    </row>
    <row r="20" spans="1:10" x14ac:dyDescent="0.55000000000000004">
      <c r="A20" s="1">
        <f>+'List of Hospitals'!A20</f>
        <v>210013</v>
      </c>
      <c r="B20" s="8" t="str">
        <f>+'List of Hospitals'!B20</f>
        <v>LifeBridge Grace Medical Center</v>
      </c>
      <c r="C20" s="23">
        <f>+'Health Care Coverge Fund'!C20</f>
        <v>38849180.233196937</v>
      </c>
      <c r="D20" s="18">
        <f>SUMIFS('RE-REGULATE FY21'!S:S,'RE-REGULATE FY21'!B:B,A20)/SUMIFS('RE-REGULATE FY21'!J:J,'RE-REGULATE FY21'!B:B,A20)</f>
        <v>0.66066261825130979</v>
      </c>
      <c r="E20" s="9">
        <f t="shared" si="0"/>
        <v>25666201.129780918</v>
      </c>
      <c r="F20" s="9">
        <f t="shared" si="1"/>
        <v>85502.05449115939</v>
      </c>
      <c r="G20" s="48">
        <f t="shared" si="2"/>
        <v>360850.28972989018</v>
      </c>
      <c r="H20" s="9">
        <f t="shared" si="4"/>
        <v>446352.34422104957</v>
      </c>
      <c r="I20" s="9">
        <f t="shared" si="3"/>
        <v>37196.028685087462</v>
      </c>
      <c r="J20" s="9"/>
    </row>
    <row r="21" spans="1:10" x14ac:dyDescent="0.55000000000000004">
      <c r="A21" s="1">
        <f>+'List of Hospitals'!A21</f>
        <v>210015</v>
      </c>
      <c r="B21" s="8" t="str">
        <f>+'List of Hospitals'!B21</f>
        <v>MedStar Franklin Square Hospital</v>
      </c>
      <c r="C21" s="23">
        <f>+'Health Care Coverge Fund'!C21</f>
        <v>630927774.73011076</v>
      </c>
      <c r="D21" s="18">
        <f>SUMIFS('RE-REGULATE FY21'!S:S,'RE-REGULATE FY21'!B:B,A21)/SUMIFS('RE-REGULATE FY21'!J:J,'RE-REGULATE FY21'!B:B,A21)</f>
        <v>0.81231402405574638</v>
      </c>
      <c r="E21" s="9">
        <f t="shared" si="0"/>
        <v>512511479.57955372</v>
      </c>
      <c r="F21" s="9">
        <f t="shared" si="1"/>
        <v>1707334.2577180127</v>
      </c>
      <c r="G21" s="48">
        <f t="shared" si="2"/>
        <v>7205581.9620920764</v>
      </c>
      <c r="H21" s="9">
        <f t="shared" si="4"/>
        <v>8912916.2198100891</v>
      </c>
      <c r="I21" s="9">
        <f t="shared" si="3"/>
        <v>742743.01831750746</v>
      </c>
      <c r="J21" s="9"/>
    </row>
    <row r="22" spans="1:10" x14ac:dyDescent="0.55000000000000004">
      <c r="A22" s="1">
        <f>+'List of Hospitals'!A22</f>
        <v>210016</v>
      </c>
      <c r="B22" s="8" t="str">
        <f>+'List of Hospitals'!B22</f>
        <v>Washington Adventist Hospital</v>
      </c>
      <c r="C22" s="23">
        <f>+'Health Care Coverge Fund'!C22</f>
        <v>341854551.14657557</v>
      </c>
      <c r="D22" s="18">
        <f>SUMIFS('RE-REGULATE FY21'!S:S,'RE-REGULATE FY21'!B:B,A22)/SUMIFS('RE-REGULATE FY21'!J:J,'RE-REGULATE FY21'!B:B,A22)</f>
        <v>0.83323928420202487</v>
      </c>
      <c r="E22" s="9">
        <f t="shared" si="0"/>
        <v>284846641.49857712</v>
      </c>
      <c r="F22" s="9">
        <f t="shared" si="1"/>
        <v>948912.26558556058</v>
      </c>
      <c r="G22" s="48">
        <f t="shared" si="2"/>
        <v>4004760.6809284398</v>
      </c>
      <c r="H22" s="9">
        <f t="shared" si="4"/>
        <v>4953672.9465140011</v>
      </c>
      <c r="I22" s="9">
        <f t="shared" si="3"/>
        <v>412806.07887616678</v>
      </c>
      <c r="J22" s="9"/>
    </row>
    <row r="23" spans="1:10" x14ac:dyDescent="0.55000000000000004">
      <c r="A23" s="1">
        <f>+'List of Hospitals'!A23</f>
        <v>210017</v>
      </c>
      <c r="B23" s="8" t="str">
        <f>+'List of Hospitals'!B23</f>
        <v>WVU Garrett Regional Medical Center</v>
      </c>
      <c r="C23" s="23">
        <f>+'Health Care Coverge Fund'!C23</f>
        <v>75076840.478035092</v>
      </c>
      <c r="D23" s="18">
        <f>SUMIFS('RE-REGULATE FY21'!S:S,'RE-REGULATE FY21'!B:B,A23)/SUMIFS('RE-REGULATE FY21'!J:J,'RE-REGULATE FY21'!B:B,A23)</f>
        <v>0.8253498198048812</v>
      </c>
      <c r="E23" s="9">
        <f t="shared" si="0"/>
        <v>61964656.760066077</v>
      </c>
      <c r="F23" s="9">
        <f t="shared" si="1"/>
        <v>206423.43726815411</v>
      </c>
      <c r="G23" s="48">
        <f t="shared" si="2"/>
        <v>871183.24335650925</v>
      </c>
      <c r="H23" s="9">
        <f t="shared" si="4"/>
        <v>1077606.6806246634</v>
      </c>
      <c r="I23" s="9">
        <f t="shared" si="3"/>
        <v>89800.556718721942</v>
      </c>
      <c r="J23" s="9"/>
    </row>
    <row r="24" spans="1:10" x14ac:dyDescent="0.55000000000000004">
      <c r="A24" s="1">
        <f>+'List of Hospitals'!A24</f>
        <v>210018</v>
      </c>
      <c r="B24" s="8" t="str">
        <f>+'List of Hospitals'!B24</f>
        <v>MedStar Montgomery General Hospital</v>
      </c>
      <c r="C24" s="23">
        <f>+'Health Care Coverge Fund'!C24</f>
        <v>202533047.70828378</v>
      </c>
      <c r="D24" s="18">
        <f>SUMIFS('RE-REGULATE FY21'!S:S,'RE-REGULATE FY21'!B:B,A24)/SUMIFS('RE-REGULATE FY21'!J:J,'RE-REGULATE FY21'!B:B,A24)</f>
        <v>0.83173106989903878</v>
      </c>
      <c r="E24" s="9">
        <f t="shared" si="0"/>
        <v>168453028.46032393</v>
      </c>
      <c r="F24" s="9">
        <f t="shared" si="1"/>
        <v>561169.14013828512</v>
      </c>
      <c r="G24" s="48">
        <f t="shared" si="2"/>
        <v>2368341.2990656397</v>
      </c>
      <c r="H24" s="9">
        <f t="shared" si="4"/>
        <v>2929510.439203925</v>
      </c>
      <c r="I24" s="9">
        <f t="shared" si="3"/>
        <v>244125.8699336604</v>
      </c>
      <c r="J24" s="9"/>
    </row>
    <row r="25" spans="1:10" ht="15.7" customHeight="1" x14ac:dyDescent="0.55000000000000004">
      <c r="A25" s="1">
        <f>+'List of Hospitals'!A25</f>
        <v>210019</v>
      </c>
      <c r="B25" s="8" t="str">
        <f>+'List of Hospitals'!B25</f>
        <v>Tidal Peninsula Regional Medical Center</v>
      </c>
      <c r="C25" s="23">
        <f>+'Health Care Coverge Fund'!C25</f>
        <v>539971890.83810878</v>
      </c>
      <c r="D25" s="18">
        <f>(SUMIFS('RE-REGULATE FY21'!S:S,'RE-REGULATE FY21'!B:B,A25)+SUMIFS('RE-REGULATE FY21'!S:S,'RE-REGULATE FY21'!B:B,A43))/(SUMIFS('RE-REGULATE FY21'!J:J,'RE-REGULATE FY21'!B:B,A25)+SUMIFS('RE-REGULATE FY21'!J:J,'RE-REGULATE FY21'!B:B,A43))</f>
        <v>0.85184994405847103</v>
      </c>
      <c r="E25" s="9">
        <f t="shared" si="0"/>
        <v>459975025.00358981</v>
      </c>
      <c r="F25" s="9">
        <f t="shared" si="1"/>
        <v>1532319.078057698</v>
      </c>
      <c r="G25" s="48">
        <f t="shared" si="2"/>
        <v>6466953.1810247945</v>
      </c>
      <c r="H25" s="9">
        <f t="shared" si="4"/>
        <v>7999272.2590824924</v>
      </c>
      <c r="I25" s="9">
        <f t="shared" si="3"/>
        <v>666606.0215902077</v>
      </c>
      <c r="J25" s="9"/>
    </row>
    <row r="26" spans="1:10" ht="14.2" customHeight="1" x14ac:dyDescent="0.55000000000000004">
      <c r="A26" s="1">
        <f>+'List of Hospitals'!A26</f>
        <v>210022</v>
      </c>
      <c r="B26" s="8" t="str">
        <f>+'List of Hospitals'!B26</f>
        <v>JH Suburban Hospital Association,Inc</v>
      </c>
      <c r="C26" s="23">
        <f>+'Health Care Coverge Fund'!C26</f>
        <v>406267624.67692596</v>
      </c>
      <c r="D26" s="18">
        <f>SUMIFS('RE-REGULATE FY21'!S:S,'RE-REGULATE FY21'!B:B,A26)/SUMIFS('RE-REGULATE FY21'!J:J,'RE-REGULATE FY21'!B:B,A26)</f>
        <v>0.8595499046288364</v>
      </c>
      <c r="E26" s="9">
        <f t="shared" si="0"/>
        <v>349207298.04483563</v>
      </c>
      <c r="F26" s="9">
        <f t="shared" si="1"/>
        <v>1163317.5192216276</v>
      </c>
      <c r="G26" s="48">
        <f t="shared" si="2"/>
        <v>4909630.1411375506</v>
      </c>
      <c r="H26" s="9">
        <f t="shared" si="4"/>
        <v>6072947.6603591777</v>
      </c>
      <c r="I26" s="9">
        <f t="shared" si="3"/>
        <v>506078.97169659816</v>
      </c>
      <c r="J26" s="9"/>
    </row>
    <row r="27" spans="1:10" x14ac:dyDescent="0.55000000000000004">
      <c r="A27" s="1">
        <f>+'List of Hospitals'!A27</f>
        <v>210023</v>
      </c>
      <c r="B27" s="8" t="str">
        <f>+'List of Hospitals'!B27</f>
        <v>Luminus Anne Arundel Medical Center</v>
      </c>
      <c r="C27" s="23">
        <f>+'Health Care Coverge Fund'!C27</f>
        <v>762979025.68483531</v>
      </c>
      <c r="D27" s="18">
        <f>SUMIFS('RE-REGULATE FY21'!S:S,'RE-REGULATE FY21'!B:B,A27)/SUMIFS('RE-REGULATE FY21'!J:J,'RE-REGULATE FY21'!B:B,A27)</f>
        <v>0.86308674810664077</v>
      </c>
      <c r="E27" s="9">
        <f t="shared" si="0"/>
        <v>658517086.15189767</v>
      </c>
      <c r="F27" s="9">
        <f t="shared" si="1"/>
        <v>2193724.0925844666</v>
      </c>
      <c r="G27" s="48">
        <f t="shared" si="2"/>
        <v>9258326.93854619</v>
      </c>
      <c r="H27" s="9">
        <f t="shared" si="4"/>
        <v>11452051.031130657</v>
      </c>
      <c r="I27" s="9">
        <f t="shared" si="3"/>
        <v>954337.58592755476</v>
      </c>
      <c r="J27" s="9"/>
    </row>
    <row r="28" spans="1:10" x14ac:dyDescent="0.55000000000000004">
      <c r="A28" s="1">
        <f>+'List of Hospitals'!A28</f>
        <v>210024</v>
      </c>
      <c r="B28" s="8" t="str">
        <f>+'List of Hospitals'!B28</f>
        <v>MedStar Union Memorial Hospital</v>
      </c>
      <c r="C28" s="23">
        <f>+'Health Care Coverge Fund'!C28</f>
        <v>476527810.20167655</v>
      </c>
      <c r="D28" s="18">
        <f>SUMIFS('RE-REGULATE FY21'!S:S,'RE-REGULATE FY21'!B:B,A28)/SUMIFS('RE-REGULATE FY21'!J:J,'RE-REGULATE FY21'!B:B,A28)</f>
        <v>0.80928608408786296</v>
      </c>
      <c r="E28" s="9">
        <f t="shared" si="0"/>
        <v>385647325.47707921</v>
      </c>
      <c r="F28" s="9">
        <f t="shared" si="1"/>
        <v>1284710.521458949</v>
      </c>
      <c r="G28" s="48">
        <f t="shared" si="2"/>
        <v>5421953.5032977881</v>
      </c>
      <c r="H28" s="9">
        <f t="shared" si="4"/>
        <v>6706664.0247567371</v>
      </c>
      <c r="I28" s="9">
        <f t="shared" si="3"/>
        <v>558888.66872972809</v>
      </c>
      <c r="J28" s="9"/>
    </row>
    <row r="29" spans="1:10" x14ac:dyDescent="0.55000000000000004">
      <c r="A29" s="1">
        <f>+'List of Hospitals'!A29</f>
        <v>210027</v>
      </c>
      <c r="B29" s="8" t="str">
        <f>+'List of Hospitals'!B29</f>
        <v>UPMI Western Maryland</v>
      </c>
      <c r="C29" s="23">
        <f>+'Health Care Coverge Fund'!C29</f>
        <v>380258687.61278147</v>
      </c>
      <c r="D29" s="18">
        <f>SUMIFS('RE-REGULATE FY21'!S:S,'RE-REGULATE FY21'!B:B,A29)/SUMIFS('RE-REGULATE FY21'!J:J,'RE-REGULATE FY21'!B:B,A29)</f>
        <v>0.843775726139395</v>
      </c>
      <c r="E29" s="9">
        <f t="shared" si="0"/>
        <v>320853050.26128805</v>
      </c>
      <c r="F29" s="9">
        <f t="shared" si="1"/>
        <v>1068860.7499168897</v>
      </c>
      <c r="G29" s="48">
        <f t="shared" si="2"/>
        <v>4510987.6433237894</v>
      </c>
      <c r="H29" s="9">
        <f t="shared" si="4"/>
        <v>5579848.3932406791</v>
      </c>
      <c r="I29" s="9">
        <f t="shared" si="3"/>
        <v>464987.36610338994</v>
      </c>
      <c r="J29" s="9"/>
    </row>
    <row r="30" spans="1:10" x14ac:dyDescent="0.55000000000000004">
      <c r="A30" s="1">
        <f>+'List of Hospitals'!A30</f>
        <v>210028</v>
      </c>
      <c r="B30" s="8" t="str">
        <f>+'List of Hospitals'!B30</f>
        <v>MedStar St. Marys Hospital</v>
      </c>
      <c r="C30" s="23">
        <f>+'Health Care Coverge Fund'!C30</f>
        <v>217665291.47721142</v>
      </c>
      <c r="D30" s="18">
        <f>SUMIFS('RE-REGULATE FY21'!S:S,'RE-REGULATE FY21'!B:B,A30)/SUMIFS('RE-REGULATE FY21'!J:J,'RE-REGULATE FY21'!B:B,A30)</f>
        <v>0.83016039193439151</v>
      </c>
      <c r="E30" s="9">
        <f t="shared" si="0"/>
        <v>180697103.68323541</v>
      </c>
      <c r="F30" s="9">
        <f t="shared" si="1"/>
        <v>601957.94178484066</v>
      </c>
      <c r="G30" s="48">
        <f t="shared" si="2"/>
        <v>2540485.1262460314</v>
      </c>
      <c r="H30" s="9">
        <f t="shared" si="4"/>
        <v>3142443.0680308719</v>
      </c>
      <c r="I30" s="9">
        <f t="shared" si="3"/>
        <v>261870.25566923933</v>
      </c>
      <c r="J30" s="9"/>
    </row>
    <row r="31" spans="1:10" x14ac:dyDescent="0.55000000000000004">
      <c r="A31" s="1">
        <f>+'List of Hospitals'!A31</f>
        <v>210029</v>
      </c>
      <c r="B31" s="8" t="str">
        <f>+'List of Hospitals'!B31</f>
        <v>Johns Hopkins Bayview</v>
      </c>
      <c r="C31" s="23">
        <f>+'Health Care Coverge Fund'!C31</f>
        <v>786697252.4023757</v>
      </c>
      <c r="D31" s="18">
        <f>SUMIFS('RE-REGULATE FY21'!S:S,'RE-REGULATE FY21'!B:B,A31)/SUMIFS('RE-REGULATE FY21'!J:J,'RE-REGULATE FY21'!B:B,A31)</f>
        <v>0.82986108917540358</v>
      </c>
      <c r="E31" s="9">
        <f t="shared" si="0"/>
        <v>652849438.7299329</v>
      </c>
      <c r="F31" s="9">
        <f t="shared" si="1"/>
        <v>2174843.4060247708</v>
      </c>
      <c r="G31" s="48">
        <f t="shared" si="2"/>
        <v>9178643.4589396268</v>
      </c>
      <c r="H31" s="9">
        <f t="shared" si="4"/>
        <v>11353486.864964398</v>
      </c>
      <c r="I31" s="9">
        <f t="shared" si="3"/>
        <v>946123.9054136998</v>
      </c>
      <c r="J31" s="9"/>
    </row>
    <row r="32" spans="1:10" ht="15.7" customHeight="1" x14ac:dyDescent="0.55000000000000004">
      <c r="A32" s="1">
        <f>+'List of Hospitals'!A32</f>
        <v>210030</v>
      </c>
      <c r="B32" s="8" t="str">
        <f>+'List of Hospitals'!B32</f>
        <v>UM Chestertown</v>
      </c>
      <c r="C32" s="23">
        <f>+'Health Care Coverge Fund'!C32</f>
        <v>58888400.703944176</v>
      </c>
      <c r="D32" s="18">
        <f>SUMIFS('RE-REGULATE FY21'!S:S,'RE-REGULATE FY21'!B:B,A32)/SUMIFS('RE-REGULATE FY21'!J:J,'RE-REGULATE FY21'!B:B,A32)</f>
        <v>0.80752865672317409</v>
      </c>
      <c r="E32" s="9">
        <f t="shared" si="0"/>
        <v>47554071.117032059</v>
      </c>
      <c r="F32" s="9">
        <f t="shared" si="1"/>
        <v>158417.31931287373</v>
      </c>
      <c r="G32" s="48">
        <f t="shared" si="2"/>
        <v>668579.67229540274</v>
      </c>
      <c r="H32" s="9">
        <f t="shared" si="4"/>
        <v>826996.9916082765</v>
      </c>
      <c r="I32" s="9">
        <f t="shared" si="3"/>
        <v>68916.41596735637</v>
      </c>
      <c r="J32" s="9"/>
    </row>
    <row r="33" spans="1:12" x14ac:dyDescent="0.55000000000000004">
      <c r="A33" s="1">
        <f>+'List of Hospitals'!A33</f>
        <v>210032</v>
      </c>
      <c r="B33" s="8" t="str">
        <f>+'List of Hospitals'!B33</f>
        <v>ChristianaCare Union Hospital</v>
      </c>
      <c r="C33" s="23">
        <f>+'Health Care Coverge Fund'!C33</f>
        <v>188396932.14943072</v>
      </c>
      <c r="D33" s="18">
        <f>SUMIFS('RE-REGULATE FY21'!S:S,'RE-REGULATE FY21'!B:B,A33)/SUMIFS('RE-REGULATE FY21'!J:J,'RE-REGULATE FY21'!B:B,A33)</f>
        <v>0.73161349902230277</v>
      </c>
      <c r="E33" s="9">
        <f t="shared" si="0"/>
        <v>137833738.73491237</v>
      </c>
      <c r="F33" s="9">
        <f t="shared" si="1"/>
        <v>459166.81555020995</v>
      </c>
      <c r="G33" s="48">
        <f t="shared" si="2"/>
        <v>1937853.7675112372</v>
      </c>
      <c r="H33" s="9">
        <f t="shared" si="4"/>
        <v>2397020.5830614469</v>
      </c>
      <c r="I33" s="9">
        <f t="shared" si="3"/>
        <v>199751.71525512057</v>
      </c>
      <c r="J33" s="9"/>
    </row>
    <row r="34" spans="1:12" x14ac:dyDescent="0.55000000000000004">
      <c r="A34" s="1">
        <f>+'List of Hospitals'!A34</f>
        <v>210033</v>
      </c>
      <c r="B34" s="8" t="str">
        <f>+'List of Hospitals'!B34</f>
        <v>LifeBridge Carroll County General Hospital</v>
      </c>
      <c r="C34" s="23">
        <f>+'Health Care Coverge Fund'!C34</f>
        <v>267348093.72172928</v>
      </c>
      <c r="D34" s="18">
        <f>SUMIFS('RE-REGULATE FY21'!S:S,'RE-REGULATE FY21'!B:B,A34)/SUMIFS('RE-REGULATE FY21'!J:J,'RE-REGULATE FY21'!B:B,A34)</f>
        <v>0.85500273191131604</v>
      </c>
      <c r="E34" s="9">
        <f t="shared" si="0"/>
        <v>228583350.50336111</v>
      </c>
      <c r="F34" s="9">
        <f t="shared" si="1"/>
        <v>761481.84110629978</v>
      </c>
      <c r="G34" s="48">
        <f t="shared" si="2"/>
        <v>3213734.9754054141</v>
      </c>
      <c r="H34" s="9">
        <f t="shared" si="4"/>
        <v>3975216.8165117139</v>
      </c>
      <c r="I34" s="9">
        <f t="shared" si="3"/>
        <v>331268.06804264284</v>
      </c>
      <c r="J34" s="9"/>
    </row>
    <row r="35" spans="1:12" x14ac:dyDescent="0.55000000000000004">
      <c r="A35" s="1">
        <f>+'List of Hospitals'!A35</f>
        <v>210034</v>
      </c>
      <c r="B35" s="8" t="str">
        <f>+'List of Hospitals'!B35</f>
        <v>MedStar Harbor Hospital</v>
      </c>
      <c r="C35" s="23">
        <f>+'Health Care Coverge Fund'!C35</f>
        <v>210884752.53525048</v>
      </c>
      <c r="D35" s="18">
        <f>SUMIFS('RE-REGULATE FY21'!S:S,'RE-REGULATE FY21'!B:B,A35)/SUMIFS('RE-REGULATE FY21'!J:J,'RE-REGULATE FY21'!B:B,A35)</f>
        <v>0.80486805423879992</v>
      </c>
      <c r="E35" s="9">
        <f t="shared" si="0"/>
        <v>169734400.4416779</v>
      </c>
      <c r="F35" s="9">
        <f t="shared" si="1"/>
        <v>565437.78653512371</v>
      </c>
      <c r="G35" s="48">
        <f t="shared" si="2"/>
        <v>2386356.5654615238</v>
      </c>
      <c r="H35" s="9">
        <f t="shared" si="4"/>
        <v>2951794.3519966477</v>
      </c>
      <c r="I35" s="9">
        <f t="shared" si="3"/>
        <v>245982.86266638731</v>
      </c>
      <c r="J35" s="9"/>
    </row>
    <row r="36" spans="1:12" x14ac:dyDescent="0.55000000000000004">
      <c r="A36" s="1">
        <f>+'List of Hospitals'!A36</f>
        <v>210035</v>
      </c>
      <c r="B36" s="8" t="str">
        <f>+'List of Hospitals'!B36</f>
        <v>UM Charles Regional</v>
      </c>
      <c r="C36" s="23">
        <f>+'Health Care Coverge Fund'!C36</f>
        <v>180392351.31694087</v>
      </c>
      <c r="D36" s="18">
        <f>SUMIFS('RE-REGULATE FY21'!S:S,'RE-REGULATE FY21'!B:B,A36)/SUMIFS('RE-REGULATE FY21'!J:J,'RE-REGULATE FY21'!B:B,A36)</f>
        <v>0.85246788927552597</v>
      </c>
      <c r="E36" s="9">
        <f t="shared" si="0"/>
        <v>153778686.96860173</v>
      </c>
      <c r="F36" s="9">
        <f t="shared" si="1"/>
        <v>512284.36987162969</v>
      </c>
      <c r="G36" s="48">
        <f t="shared" si="2"/>
        <v>2162029.4903134224</v>
      </c>
      <c r="H36" s="9">
        <f t="shared" si="4"/>
        <v>2674313.8601850523</v>
      </c>
      <c r="I36" s="9">
        <f t="shared" si="3"/>
        <v>222859.48834875436</v>
      </c>
      <c r="J36" s="9"/>
    </row>
    <row r="37" spans="1:12" x14ac:dyDescent="0.55000000000000004">
      <c r="A37" s="1">
        <f>+'List of Hospitals'!A37</f>
        <v>210037</v>
      </c>
      <c r="B37" s="8" t="str">
        <f>+'List of Hospitals'!B37</f>
        <v>UM Memorial Hospital at Easton</v>
      </c>
      <c r="C37" s="23">
        <f>+'Health Care Coverge Fund'!C37</f>
        <v>297945133.11735564</v>
      </c>
      <c r="D37" s="18">
        <f>SUMIFS('RE-REGULATE FY21'!S:S,'RE-REGULATE FY21'!B:B,A37)/SUMIFS('RE-REGULATE FY21'!J:J,'RE-REGULATE FY21'!B:B,A37)</f>
        <v>0.84634419079954026</v>
      </c>
      <c r="E37" s="9">
        <f t="shared" si="0"/>
        <v>252164132.59086967</v>
      </c>
      <c r="F37" s="9">
        <f t="shared" si="1"/>
        <v>840036.71974982752</v>
      </c>
      <c r="G37" s="48">
        <f t="shared" si="2"/>
        <v>3545265.6139018759</v>
      </c>
      <c r="H37" s="9">
        <f t="shared" si="4"/>
        <v>4385302.3336517038</v>
      </c>
      <c r="I37" s="9">
        <f t="shared" si="3"/>
        <v>365441.861137642</v>
      </c>
      <c r="J37" s="9"/>
    </row>
    <row r="38" spans="1:12" x14ac:dyDescent="0.55000000000000004">
      <c r="A38" s="1">
        <f>+'List of Hospitals'!A38</f>
        <v>210038</v>
      </c>
      <c r="B38" s="8" t="str">
        <f>+'List of Hospitals'!B38</f>
        <v>UM Midtown Campus</v>
      </c>
      <c r="C38" s="23">
        <f>+'Health Care Coverge Fund'!C38</f>
        <v>242604955.8399156</v>
      </c>
      <c r="D38" s="18">
        <f>SUMIFS('RE-REGULATE FY21'!S:S,'RE-REGULATE FY21'!B:B,A38)/SUMIFS('RE-REGULATE FY21'!J:J,'RE-REGULATE FY21'!B:B,A38)</f>
        <v>0.81690530927439176</v>
      </c>
      <c r="E38" s="9">
        <f t="shared" si="0"/>
        <v>198185276.48190641</v>
      </c>
      <c r="F38" s="9">
        <f t="shared" si="1"/>
        <v>660216.45444987959</v>
      </c>
      <c r="G38" s="48">
        <f t="shared" si="2"/>
        <v>2786357.594451874</v>
      </c>
      <c r="H38" s="9">
        <f t="shared" si="4"/>
        <v>3446574.0489017535</v>
      </c>
      <c r="I38" s="9">
        <f t="shared" si="3"/>
        <v>287214.50407514611</v>
      </c>
      <c r="J38" s="9"/>
    </row>
    <row r="39" spans="1:12" x14ac:dyDescent="0.55000000000000004">
      <c r="A39" s="1">
        <f>+'List of Hospitals'!A39</f>
        <v>210039</v>
      </c>
      <c r="B39" s="8" t="str">
        <f>+'List of Hospitals'!B39</f>
        <v>Calvert Memorial Hospital</v>
      </c>
      <c r="C39" s="23">
        <f>+'Health Care Coverge Fund'!C39</f>
        <v>177449678.86787724</v>
      </c>
      <c r="D39" s="18">
        <f>SUMIFS('RE-REGULATE FY21'!S:S,'RE-REGULATE FY21'!B:B,A39)/SUMIFS('RE-REGULATE FY21'!J:J,'RE-REGULATE FY21'!B:B,A39)</f>
        <v>0.86421778830381824</v>
      </c>
      <c r="E39" s="9">
        <f t="shared" si="0"/>
        <v>153355169.00641966</v>
      </c>
      <c r="F39" s="9">
        <f t="shared" si="1"/>
        <v>510873.50054596004</v>
      </c>
      <c r="G39" s="48">
        <f t="shared" si="2"/>
        <v>2156075.100001181</v>
      </c>
      <c r="H39" s="9">
        <f t="shared" si="4"/>
        <v>2666948.6005471409</v>
      </c>
      <c r="I39" s="9">
        <f t="shared" si="3"/>
        <v>222245.71671226175</v>
      </c>
      <c r="J39" s="9"/>
    </row>
    <row r="40" spans="1:12" x14ac:dyDescent="0.55000000000000004">
      <c r="A40" s="1">
        <f>+'List of Hospitals'!A40</f>
        <v>210040</v>
      </c>
      <c r="B40" s="8" t="str">
        <f>+'List of Hospitals'!B40</f>
        <v>LifeBridge Northwest Hospital Center, Inc.</v>
      </c>
      <c r="C40" s="23">
        <f>+'Health Care Coverge Fund'!C40</f>
        <v>307674689.73233169</v>
      </c>
      <c r="D40" s="18">
        <f>SUMIFS('RE-REGULATE FY21'!S:S,'RE-REGULATE FY21'!B:B,A40)/SUMIFS('RE-REGULATE FY21'!J:J,'RE-REGULATE FY21'!B:B,A40)</f>
        <v>0.84002406411571129</v>
      </c>
      <c r="E40" s="9">
        <f t="shared" si="0"/>
        <v>258454143.29449376</v>
      </c>
      <c r="F40" s="9">
        <f t="shared" si="1"/>
        <v>860990.6908970112</v>
      </c>
      <c r="G40" s="48">
        <f t="shared" si="2"/>
        <v>3633699.1211953736</v>
      </c>
      <c r="H40" s="9">
        <f t="shared" si="4"/>
        <v>4494689.8120923853</v>
      </c>
      <c r="I40" s="9">
        <f t="shared" si="3"/>
        <v>374557.4843410321</v>
      </c>
      <c r="J40" s="9"/>
    </row>
    <row r="41" spans="1:12" ht="14.2" customHeight="1" x14ac:dyDescent="0.55000000000000004">
      <c r="A41" s="1">
        <f>+'List of Hospitals'!A41</f>
        <v>210043</v>
      </c>
      <c r="B41" s="8" t="str">
        <f>+'List of Hospitals'!B41</f>
        <v>UM Baltimore Washington Medical Center</v>
      </c>
      <c r="C41" s="23">
        <f>+'Health Care Coverge Fund'!C41</f>
        <v>518973040.34541619</v>
      </c>
      <c r="D41" s="18">
        <f>SUMIFS('RE-REGULATE FY21'!S:S,'RE-REGULATE FY21'!B:B,A41)/SUMIFS('RE-REGULATE FY21'!J:J,'RE-REGULATE FY21'!B:B,A41)</f>
        <v>0.87137183806770568</v>
      </c>
      <c r="E41" s="9">
        <f t="shared" si="0"/>
        <v>452218492.07337087</v>
      </c>
      <c r="F41" s="9">
        <f t="shared" ref="F41:F58" si="5">+E41/$E$58*$F$8</f>
        <v>1506479.6677800105</v>
      </c>
      <c r="G41" s="48">
        <f t="shared" ref="G41:G58" si="6">E41/$E$58*$G$8</f>
        <v>6357901.3139013313</v>
      </c>
      <c r="H41" s="9">
        <f t="shared" si="4"/>
        <v>7864380.9816813413</v>
      </c>
      <c r="I41" s="9">
        <f t="shared" si="3"/>
        <v>655365.08180677844</v>
      </c>
      <c r="J41" s="9"/>
    </row>
    <row r="42" spans="1:12" ht="15" customHeight="1" x14ac:dyDescent="0.55000000000000004">
      <c r="A42" s="1">
        <f>+'List of Hospitals'!A42</f>
        <v>210044</v>
      </c>
      <c r="B42" s="8" t="str">
        <f>+'List of Hospitals'!B42</f>
        <v>Greater Baltimore Medical Center</v>
      </c>
      <c r="C42" s="23">
        <f>+'Health Care Coverge Fund'!C42</f>
        <v>514059085.07599688</v>
      </c>
      <c r="D42" s="18">
        <f>SUMIFS('RE-REGULATE FY21'!S:S,'RE-REGULATE FY21'!B:B,A42)/SUMIFS('RE-REGULATE FY21'!J:J,'RE-REGULATE FY21'!B:B,A42)</f>
        <v>0.85928485037692925</v>
      </c>
      <c r="E42" s="9">
        <f t="shared" si="0"/>
        <v>441723184.0044291</v>
      </c>
      <c r="F42" s="9">
        <f t="shared" si="5"/>
        <v>1471516.5504150908</v>
      </c>
      <c r="G42" s="48">
        <f t="shared" si="6"/>
        <v>6210344.028803627</v>
      </c>
      <c r="H42" s="9">
        <f t="shared" si="4"/>
        <v>7681860.5792187182</v>
      </c>
      <c r="I42" s="9">
        <f t="shared" si="3"/>
        <v>640155.04826822656</v>
      </c>
      <c r="J42" s="9"/>
    </row>
    <row r="43" spans="1:12" x14ac:dyDescent="0.55000000000000004">
      <c r="A43" s="1">
        <f>+'List of Hospitals'!A43</f>
        <v>210045</v>
      </c>
      <c r="B43" s="8" t="str">
        <f>+'List of Hospitals'!B43</f>
        <v>Tidal McCready Foundation, Inc.</v>
      </c>
      <c r="C43" s="23">
        <f>+'Health Care Coverge Fund'!C43</f>
        <v>0</v>
      </c>
      <c r="D43" s="18"/>
      <c r="E43" s="9">
        <f t="shared" si="0"/>
        <v>0</v>
      </c>
      <c r="F43" s="9">
        <f t="shared" si="5"/>
        <v>0</v>
      </c>
      <c r="G43" s="48">
        <f t="shared" si="6"/>
        <v>0</v>
      </c>
      <c r="H43" s="9">
        <f t="shared" si="4"/>
        <v>0</v>
      </c>
      <c r="I43" s="9">
        <f t="shared" si="3"/>
        <v>0</v>
      </c>
      <c r="J43" s="9"/>
    </row>
    <row r="44" spans="1:12" x14ac:dyDescent="0.55000000000000004">
      <c r="A44" s="1">
        <f>+'List of Hospitals'!A44</f>
        <v>210048</v>
      </c>
      <c r="B44" s="8" t="str">
        <f>+'List of Hospitals'!B44</f>
        <v>JH Howard County General Hospital</v>
      </c>
      <c r="C44" s="23">
        <f>+'Health Care Coverge Fund'!C44</f>
        <v>354890539.39172053</v>
      </c>
      <c r="D44" s="18">
        <f>SUMIFS('RE-REGULATE FY21'!S:S,'RE-REGULATE FY21'!B:B,A44)/SUMIFS('RE-REGULATE FY21'!J:J,'RE-REGULATE FY21'!B:B,A44)</f>
        <v>0.86618337474886109</v>
      </c>
      <c r="E44" s="9">
        <f t="shared" si="0"/>
        <v>307400285.07676411</v>
      </c>
      <c r="F44" s="9">
        <f t="shared" si="5"/>
        <v>1024045.4281617237</v>
      </c>
      <c r="G44" s="48">
        <f t="shared" si="6"/>
        <v>4321850.4122253023</v>
      </c>
      <c r="H44" s="9">
        <f t="shared" si="4"/>
        <v>5345895.8403870258</v>
      </c>
      <c r="I44" s="9">
        <f t="shared" si="3"/>
        <v>445491.32003225217</v>
      </c>
      <c r="J44" s="9"/>
      <c r="L44" s="2" t="s">
        <v>173</v>
      </c>
    </row>
    <row r="45" spans="1:12" ht="13.45" customHeight="1" x14ac:dyDescent="0.55000000000000004">
      <c r="A45" s="1">
        <f>+'List of Hospitals'!A45</f>
        <v>210049</v>
      </c>
      <c r="B45" s="8" t="str">
        <f>+'List of Hospitals'!B45</f>
        <v>UM Upper Chesapeake Medical Center</v>
      </c>
      <c r="C45" s="23">
        <f>+'Health Care Coverge Fund'!C45</f>
        <v>364923354.59695196</v>
      </c>
      <c r="D45" s="18">
        <f>SUMIFS('RE-REGULATE FY21'!S:S,'RE-REGULATE FY21'!B:B,A45)/SUMIFS('RE-REGULATE FY21'!J:J,'RE-REGULATE FY21'!B:B,A45)</f>
        <v>0.84792692518091439</v>
      </c>
      <c r="E45" s="9">
        <f t="shared" si="0"/>
        <v>309428337.990098</v>
      </c>
      <c r="F45" s="9">
        <f t="shared" si="5"/>
        <v>1030801.4996905805</v>
      </c>
      <c r="G45" s="48">
        <f t="shared" si="6"/>
        <v>4350363.532560626</v>
      </c>
      <c r="H45" s="9">
        <f t="shared" si="4"/>
        <v>5381165.0322512072</v>
      </c>
      <c r="I45" s="9">
        <f t="shared" si="3"/>
        <v>448430.41935426724</v>
      </c>
      <c r="J45" s="9"/>
    </row>
    <row r="46" spans="1:12" ht="14.2" customHeight="1" x14ac:dyDescent="0.55000000000000004">
      <c r="A46" s="1">
        <f>+'List of Hospitals'!A46</f>
        <v>210051</v>
      </c>
      <c r="B46" s="8" t="str">
        <f>+'List of Hospitals'!B46</f>
        <v>Luminus Doctors Community Hospital</v>
      </c>
      <c r="C46" s="23">
        <f>+'Health Care Coverge Fund'!C46</f>
        <v>317598987.48705566</v>
      </c>
      <c r="D46" s="18">
        <f>SUMIFS('RE-REGULATE FY21'!S:S,'RE-REGULATE FY21'!B:B,A46)/SUMIFS('RE-REGULATE FY21'!J:J,'RE-REGULATE FY21'!B:B,A46)</f>
        <v>0.83117787556089917</v>
      </c>
      <c r="E46" s="9">
        <f t="shared" si="0"/>
        <v>263981251.69978353</v>
      </c>
      <c r="F46" s="9">
        <f t="shared" si="5"/>
        <v>879403.19852359919</v>
      </c>
      <c r="G46" s="48">
        <f t="shared" si="6"/>
        <v>3711406.7125655324</v>
      </c>
      <c r="H46" s="9">
        <f t="shared" si="4"/>
        <v>4590809.9110891316</v>
      </c>
      <c r="I46" s="9">
        <f t="shared" si="3"/>
        <v>382567.49259076099</v>
      </c>
      <c r="J46" s="9"/>
    </row>
    <row r="47" spans="1:12" x14ac:dyDescent="0.55000000000000004">
      <c r="A47" s="1">
        <f>+'List of Hospitals'!A47</f>
        <v>210055</v>
      </c>
      <c r="B47" s="8" t="str">
        <f>+'List of Hospitals'!B47</f>
        <v>UM Laurel Regional Hospital</v>
      </c>
      <c r="C47" s="23">
        <f>+'Health Care Coverge Fund'!C47</f>
        <v>40706822.075595371</v>
      </c>
      <c r="D47" s="18">
        <f>SUMIFS('RE-REGULATE FY21'!S:S,'RE-REGULATE FY21'!B:B,A47)/SUMIFS('RE-REGULATE FY21'!J:J,'RE-REGULATE FY21'!B:B,A47)</f>
        <v>0.83546423356481392</v>
      </c>
      <c r="E47" s="9">
        <f t="shared" si="0"/>
        <v>34009093.906246535</v>
      </c>
      <c r="F47" s="9">
        <f t="shared" si="5"/>
        <v>113294.81077715177</v>
      </c>
      <c r="G47" s="48">
        <f t="shared" si="6"/>
        <v>478145.99938128277</v>
      </c>
      <c r="H47" s="9">
        <f t="shared" si="4"/>
        <v>591440.81015843456</v>
      </c>
      <c r="I47" s="9">
        <f t="shared" si="3"/>
        <v>49286.734179869549</v>
      </c>
      <c r="J47" s="9"/>
    </row>
    <row r="48" spans="1:12" x14ac:dyDescent="0.55000000000000004">
      <c r="A48" s="1">
        <f>+'List of Hospitals'!A48</f>
        <v>210056</v>
      </c>
      <c r="B48" s="8" t="str">
        <f>+'List of Hospitals'!B48</f>
        <v>MedStar Good Samaritan Hospital</v>
      </c>
      <c r="C48" s="23">
        <f>+'Health Care Coverge Fund'!C48</f>
        <v>304350726.66425264</v>
      </c>
      <c r="D48" s="18">
        <f>SUMIFS('RE-REGULATE FY21'!S:S,'RE-REGULATE FY21'!B:B,A48)/SUMIFS('RE-REGULATE FY21'!J:J,'RE-REGULATE FY21'!B:B,A48)</f>
        <v>0.79828482870458284</v>
      </c>
      <c r="E48" s="9">
        <f t="shared" ref="E48:E57" si="7">C48*D48</f>
        <v>242958567.70128822</v>
      </c>
      <c r="F48" s="9">
        <f t="shared" ref="F48:F57" si="8">+E48/$E$58*$F$8</f>
        <v>809370.13583150797</v>
      </c>
      <c r="G48" s="48">
        <f t="shared" ref="G48:G57" si="9">E48/$E$58*$G$8</f>
        <v>3415841.2888630456</v>
      </c>
      <c r="H48" s="9">
        <f t="shared" ref="H48:H57" si="10">+G48/$G$58*$H$8</f>
        <v>4225211.4246945539</v>
      </c>
      <c r="I48" s="9">
        <f t="shared" ref="I48:I57" si="11">+H48/12</f>
        <v>352100.95205787948</v>
      </c>
      <c r="J48" s="9"/>
    </row>
    <row r="49" spans="1:10" x14ac:dyDescent="0.55000000000000004">
      <c r="A49" s="1">
        <f>+'List of Hospitals'!A49</f>
        <v>210057</v>
      </c>
      <c r="B49" s="8" t="str">
        <f>+'List of Hospitals'!B49</f>
        <v>Shady Grove Adventist Hospital</v>
      </c>
      <c r="C49" s="23">
        <f>+'Health Care Coverge Fund'!C49</f>
        <v>519475412.88968086</v>
      </c>
      <c r="D49" s="18">
        <f>SUMIFS('RE-REGULATE FY21'!S:S,'RE-REGULATE FY21'!B:B,A49)/SUMIFS('RE-REGULATE FY21'!J:J,'RE-REGULATE FY21'!B:B,A49)</f>
        <v>0.84474805761995253</v>
      </c>
      <c r="E49" s="9">
        <f t="shared" si="7"/>
        <v>438825846.01988077</v>
      </c>
      <c r="F49" s="9">
        <f t="shared" si="8"/>
        <v>1461864.6214450994</v>
      </c>
      <c r="G49" s="48">
        <f t="shared" si="9"/>
        <v>6169609.3191407872</v>
      </c>
      <c r="H49" s="9">
        <f t="shared" si="10"/>
        <v>7631473.9405858861</v>
      </c>
      <c r="I49" s="9">
        <f t="shared" si="11"/>
        <v>635956.16171549051</v>
      </c>
      <c r="J49" s="9"/>
    </row>
    <row r="50" spans="1:10" x14ac:dyDescent="0.55000000000000004">
      <c r="A50" s="1">
        <f>+'List of Hospitals'!A50</f>
        <v>210058</v>
      </c>
      <c r="B50" s="8" t="str">
        <f>+'List of Hospitals'!B50</f>
        <v>UM Rehab &amp; Orthopedic Institute</v>
      </c>
      <c r="C50" s="23">
        <f>+'Health Care Coverge Fund'!C50</f>
        <v>141731908.35058373</v>
      </c>
      <c r="D50" s="18">
        <f>SUMIFS('RE-REGULATE FY21'!S:S,'RE-REGULATE FY21'!B:B,A50)/SUMIFS('RE-REGULATE FY21'!J:J,'RE-REGULATE FY21'!B:B,A50)</f>
        <v>0.87747662686908123</v>
      </c>
      <c r="E50" s="9">
        <f t="shared" si="7"/>
        <v>124366436.85918798</v>
      </c>
      <c r="F50" s="9">
        <f t="shared" si="8"/>
        <v>414303.0675804725</v>
      </c>
      <c r="G50" s="48">
        <f t="shared" si="9"/>
        <v>1748512.1598786109</v>
      </c>
      <c r="H50" s="9">
        <f t="shared" si="10"/>
        <v>2162815.2274590833</v>
      </c>
      <c r="I50" s="9">
        <f t="shared" si="11"/>
        <v>180234.60228825695</v>
      </c>
      <c r="J50" s="9"/>
    </row>
    <row r="51" spans="1:10" x14ac:dyDescent="0.55000000000000004">
      <c r="A51" s="1">
        <f>+'List of Hospitals'!A51</f>
        <v>210060</v>
      </c>
      <c r="B51" s="8" t="str">
        <f>+'List of Hospitals'!B51</f>
        <v>Fort Washington Adventist Medical Center</v>
      </c>
      <c r="C51" s="23">
        <f>+'Health Care Coverge Fund'!C51</f>
        <v>65705423.564012565</v>
      </c>
      <c r="D51" s="18">
        <f>SUMIFS('RE-REGULATE FY21'!S:S,'RE-REGULATE FY21'!B:B,A51)/SUMIFS('RE-REGULATE FY21'!J:J,'RE-REGULATE FY21'!B:B,A51)</f>
        <v>0.85971796320001126</v>
      </c>
      <c r="E51" s="9">
        <f t="shared" si="7"/>
        <v>56488132.917646907</v>
      </c>
      <c r="F51" s="9">
        <f t="shared" si="8"/>
        <v>188179.44246623796</v>
      </c>
      <c r="G51" s="48">
        <f t="shared" si="9"/>
        <v>794186.83842471021</v>
      </c>
      <c r="H51" s="9">
        <f t="shared" si="10"/>
        <v>982366.28089094826</v>
      </c>
      <c r="I51" s="9">
        <f t="shared" si="11"/>
        <v>81863.85674091235</v>
      </c>
      <c r="J51" s="9"/>
    </row>
    <row r="52" spans="1:10" x14ac:dyDescent="0.55000000000000004">
      <c r="A52" s="1">
        <f>+'List of Hospitals'!A52</f>
        <v>210061</v>
      </c>
      <c r="B52" s="8" t="str">
        <f>+'List of Hospitals'!B52</f>
        <v>Atlantic General Hospital</v>
      </c>
      <c r="C52" s="23">
        <f>+'Health Care Coverge Fund'!C52</f>
        <v>129531570.0162721</v>
      </c>
      <c r="D52" s="18">
        <f>SUMIFS('RE-REGULATE FY21'!S:S,'RE-REGULATE FY21'!B:B,A52)/SUMIFS('RE-REGULATE FY21'!J:J,'RE-REGULATE FY21'!B:B,A52)</f>
        <v>0.86057547842590443</v>
      </c>
      <c r="E52" s="9">
        <f t="shared" si="7"/>
        <v>111471692.83801189</v>
      </c>
      <c r="F52" s="9">
        <f t="shared" si="8"/>
        <v>371346.68691575201</v>
      </c>
      <c r="G52" s="48">
        <f t="shared" si="9"/>
        <v>1567220.3476425132</v>
      </c>
      <c r="H52" s="9">
        <f t="shared" si="10"/>
        <v>1938567.0345582652</v>
      </c>
      <c r="I52" s="9">
        <f t="shared" si="11"/>
        <v>161547.25287985543</v>
      </c>
      <c r="J52" s="9"/>
    </row>
    <row r="53" spans="1:10" x14ac:dyDescent="0.55000000000000004">
      <c r="A53" s="1">
        <f>+'List of Hospitals'!A53</f>
        <v>210062</v>
      </c>
      <c r="B53" s="8" t="str">
        <f>+'List of Hospitals'!B53</f>
        <v>MedStar Southern Maryland Hospital</v>
      </c>
      <c r="C53" s="23">
        <f>+'Health Care Coverge Fund'!C53</f>
        <v>317763351.99768084</v>
      </c>
      <c r="D53" s="18">
        <f>SUMIFS('RE-REGULATE FY21'!S:S,'RE-REGULATE FY21'!B:B,A53)/SUMIFS('RE-REGULATE FY21'!J:J,'RE-REGULATE FY21'!B:B,A53)</f>
        <v>0.81067769517415378</v>
      </c>
      <c r="E53" s="9">
        <f t="shared" si="7"/>
        <v>257603661.80829325</v>
      </c>
      <c r="F53" s="9">
        <f t="shared" si="8"/>
        <v>858157.47401348641</v>
      </c>
      <c r="G53" s="48">
        <f t="shared" si="9"/>
        <v>3621741.8981862678</v>
      </c>
      <c r="H53" s="9">
        <f t="shared" si="10"/>
        <v>4479899.3721997542</v>
      </c>
      <c r="I53" s="9">
        <f t="shared" si="11"/>
        <v>373324.94768331287</v>
      </c>
      <c r="J53" s="9"/>
    </row>
    <row r="54" spans="1:10" x14ac:dyDescent="0.55000000000000004">
      <c r="A54" s="1">
        <f>+'List of Hospitals'!A54</f>
        <v>210063</v>
      </c>
      <c r="B54" s="8" t="str">
        <f>+'List of Hospitals'!B54</f>
        <v>UM St. Josephs Medical Center</v>
      </c>
      <c r="C54" s="23">
        <f>+'Health Care Coverge Fund'!C54</f>
        <v>439154192.24483216</v>
      </c>
      <c r="D54" s="18">
        <f>SUMIFS('RE-REGULATE FY21'!S:S,'RE-REGULATE FY21'!B:B,A54)/SUMIFS('RE-REGULATE FY21'!J:J,'RE-REGULATE FY21'!B:B,A54)</f>
        <v>0.85857322248200763</v>
      </c>
      <c r="E54" s="9">
        <f t="shared" si="7"/>
        <v>377046030.0021286</v>
      </c>
      <c r="F54" s="9">
        <f t="shared" si="8"/>
        <v>1256056.9458606318</v>
      </c>
      <c r="G54" s="48">
        <f t="shared" si="9"/>
        <v>5301024.8178061536</v>
      </c>
      <c r="H54" s="9">
        <f t="shared" si="10"/>
        <v>6557081.7636667853</v>
      </c>
      <c r="I54" s="9">
        <f t="shared" si="11"/>
        <v>546423.4803055654</v>
      </c>
      <c r="J54" s="9"/>
    </row>
    <row r="55" spans="1:10" x14ac:dyDescent="0.55000000000000004">
      <c r="A55" s="1">
        <f>+'List of Hospitals'!A55</f>
        <v>210064</v>
      </c>
      <c r="B55" s="8" t="str">
        <f>+'List of Hospitals'!B55</f>
        <v>Levindale</v>
      </c>
      <c r="C55" s="23">
        <f>+'Health Care Coverge Fund'!C55</f>
        <v>76142211.882258743</v>
      </c>
      <c r="D55" s="18">
        <f>SUMIFS('RE-REGULATE FY21'!S:S,'RE-REGULATE FY21'!B:B,A55)/SUMIFS('RE-REGULATE FY21'!J:J,'RE-REGULATE FY21'!B:B,A55)</f>
        <v>0.82826051279994162</v>
      </c>
      <c r="E55" s="9">
        <f t="shared" si="7"/>
        <v>63065587.459321432</v>
      </c>
      <c r="F55" s="9">
        <f t="shared" si="8"/>
        <v>210090.9779440315</v>
      </c>
      <c r="G55" s="48">
        <f t="shared" si="9"/>
        <v>886661.62131318566</v>
      </c>
      <c r="H55" s="9">
        <f t="shared" si="10"/>
        <v>1096752.5992572173</v>
      </c>
      <c r="I55" s="9">
        <f t="shared" si="11"/>
        <v>91396.049938101438</v>
      </c>
      <c r="J55" s="9"/>
    </row>
    <row r="56" spans="1:10" x14ac:dyDescent="0.55000000000000004">
      <c r="A56" s="1">
        <f>+'List of Hospitals'!A56</f>
        <v>210065</v>
      </c>
      <c r="B56" s="8" t="str">
        <f>+'List of Hospitals'!B56</f>
        <v>Holy Cross Germantown Hospital</v>
      </c>
      <c r="C56" s="23">
        <f>+'Health Care Coverge Fund'!C56</f>
        <v>128923038.13423733</v>
      </c>
      <c r="D56" s="18">
        <f>SUMIFS('RE-REGULATE FY21'!S:S,'RE-REGULATE FY21'!B:B,A56)/SUMIFS('RE-REGULATE FY21'!J:J,'RE-REGULATE FY21'!B:B,A56)</f>
        <v>0.88846945960385493</v>
      </c>
      <c r="E56" s="9">
        <f t="shared" si="7"/>
        <v>114544182.02161303</v>
      </c>
      <c r="F56" s="9">
        <f t="shared" si="8"/>
        <v>381582.09870386199</v>
      </c>
      <c r="G56" s="48">
        <f t="shared" si="9"/>
        <v>1610417.5705773858</v>
      </c>
      <c r="H56" s="9">
        <f t="shared" si="10"/>
        <v>1991999.6692812478</v>
      </c>
      <c r="I56" s="9">
        <f t="shared" si="11"/>
        <v>165999.97244010397</v>
      </c>
      <c r="J56" s="9"/>
    </row>
    <row r="57" spans="1:10" x14ac:dyDescent="0.55000000000000004">
      <c r="A57" s="1">
        <f>+'List of Hospitals'!A57</f>
        <v>218992</v>
      </c>
      <c r="B57" s="8" t="str">
        <f>+'List of Hospitals'!B57</f>
        <v>UM Shock Trauma Center</v>
      </c>
      <c r="C57" s="24">
        <f>+'Health Care Coverge Fund'!C57</f>
        <v>260904596.12484375</v>
      </c>
      <c r="D57" s="18">
        <f>SUMIFS('RE-REGULATE FY21'!S:S,'RE-REGULATE FY21'!B:B,A57)/SUMIFS('RE-REGULATE FY21'!J:J,'RE-REGULATE FY21'!B:B,A57)</f>
        <v>0.85708500361337281</v>
      </c>
      <c r="E57" s="11">
        <f t="shared" si="7"/>
        <v>223617416.71240726</v>
      </c>
      <c r="F57" s="11">
        <f t="shared" si="8"/>
        <v>744938.77969075763</v>
      </c>
      <c r="G57" s="49">
        <f t="shared" si="9"/>
        <v>3143917.1383915097</v>
      </c>
      <c r="H57" s="11">
        <f t="shared" si="10"/>
        <v>3888855.918082267</v>
      </c>
      <c r="I57" s="11">
        <f t="shared" si="11"/>
        <v>324071.32650685561</v>
      </c>
      <c r="J57" s="11"/>
    </row>
    <row r="58" spans="1:10" x14ac:dyDescent="0.55000000000000004">
      <c r="A58" s="1">
        <v>9999</v>
      </c>
      <c r="B58" s="8" t="s">
        <v>54</v>
      </c>
      <c r="C58" s="23">
        <f>SUM(C9:C57)</f>
        <v>20088678888.721714</v>
      </c>
      <c r="D58" s="18">
        <f>SUMPRODUCT(C9:C57,D9:D57)/C58</f>
        <v>0.84391110867011776</v>
      </c>
      <c r="E58" s="10">
        <f>SUM(E9:E57)</f>
        <v>16953059272.699131</v>
      </c>
      <c r="F58" s="10">
        <f t="shared" si="5"/>
        <v>56475884</v>
      </c>
      <c r="G58" s="51">
        <f t="shared" si="6"/>
        <v>238349116</v>
      </c>
      <c r="H58" s="10">
        <f>SUM(H9:H57)</f>
        <v>294825000.00000012</v>
      </c>
      <c r="I58" s="10">
        <f>SUM(I9:I57)</f>
        <v>24568750.000000004</v>
      </c>
      <c r="J58" s="10"/>
    </row>
    <row r="59" spans="1:10" x14ac:dyDescent="0.55000000000000004">
      <c r="E59" s="12"/>
      <c r="F59" s="13">
        <f>+F58/E58</f>
        <v>3.3313092989032157E-3</v>
      </c>
      <c r="G59" s="52">
        <f>+G58/E58</f>
        <v>1.405935720308798E-2</v>
      </c>
      <c r="H59" s="12">
        <f>H58/E58</f>
        <v>1.7390666501991201E-2</v>
      </c>
    </row>
    <row r="60" spans="1:10" x14ac:dyDescent="0.55000000000000004">
      <c r="E60" s="12"/>
      <c r="F60" s="13"/>
      <c r="G60" s="13"/>
      <c r="H60" s="12"/>
    </row>
    <row r="61" spans="1:10" x14ac:dyDescent="0.55000000000000004">
      <c r="E61" s="12"/>
      <c r="F61" s="13"/>
      <c r="G61" s="10"/>
      <c r="H61" s="12"/>
    </row>
    <row r="62" spans="1:10" x14ac:dyDescent="0.55000000000000004">
      <c r="B62" s="14"/>
      <c r="C62" s="2" t="s">
        <v>73</v>
      </c>
      <c r="I62" s="10">
        <f>+'Health Care Coverge Fund'!G58</f>
        <v>17659436.742394928</v>
      </c>
      <c r="J62" s="10"/>
    </row>
    <row r="63" spans="1:10" ht="15.3" x14ac:dyDescent="0.7">
      <c r="C63" s="2" t="s">
        <v>74</v>
      </c>
      <c r="I63" s="20">
        <f>+I58+I62</f>
        <v>42228186.742394932</v>
      </c>
      <c r="J63" s="20"/>
    </row>
    <row r="64" spans="1:10" x14ac:dyDescent="0.55000000000000004">
      <c r="C64" s="2" t="s">
        <v>82</v>
      </c>
      <c r="I64" s="10">
        <f>+I63*12</f>
        <v>506738240.90873921</v>
      </c>
      <c r="J64" s="10"/>
    </row>
    <row r="65" spans="2:7" x14ac:dyDescent="0.55000000000000004">
      <c r="B65" s="15" t="s">
        <v>76</v>
      </c>
      <c r="F65" s="28">
        <v>56475884</v>
      </c>
      <c r="G65" s="28">
        <v>333349116</v>
      </c>
    </row>
    <row r="66" spans="2:7" x14ac:dyDescent="0.55000000000000004">
      <c r="B66" s="15" t="s">
        <v>66</v>
      </c>
      <c r="F66" s="16">
        <v>0</v>
      </c>
      <c r="G66" s="16">
        <v>-25000000</v>
      </c>
    </row>
    <row r="67" spans="2:7" x14ac:dyDescent="0.55000000000000004">
      <c r="B67" s="15" t="s">
        <v>67</v>
      </c>
      <c r="F67" s="16">
        <v>0</v>
      </c>
      <c r="G67" s="16">
        <v>-30000000</v>
      </c>
    </row>
    <row r="68" spans="2:7" x14ac:dyDescent="0.55000000000000004">
      <c r="B68" s="15" t="s">
        <v>68</v>
      </c>
      <c r="F68" s="16">
        <v>0</v>
      </c>
      <c r="G68" s="16">
        <v>-25000000</v>
      </c>
    </row>
    <row r="69" spans="2:7" ht="16.2" x14ac:dyDescent="0.85">
      <c r="B69" s="15" t="s">
        <v>70</v>
      </c>
      <c r="F69" s="27">
        <v>0</v>
      </c>
      <c r="G69" s="27">
        <v>-15000000</v>
      </c>
    </row>
    <row r="70" spans="2:7" x14ac:dyDescent="0.55000000000000004">
      <c r="B70" s="15" t="s">
        <v>69</v>
      </c>
      <c r="F70" s="17">
        <f>SUM(F66:F69)</f>
        <v>0</v>
      </c>
      <c r="G70" s="17">
        <f>SUM(G66:G69)</f>
        <v>-95000000</v>
      </c>
    </row>
    <row r="71" spans="2:7" x14ac:dyDescent="0.55000000000000004">
      <c r="B71" s="15" t="s">
        <v>80</v>
      </c>
      <c r="F71" s="16">
        <v>56475884</v>
      </c>
      <c r="G71" s="16">
        <v>389825000</v>
      </c>
    </row>
    <row r="72" spans="2:7" x14ac:dyDescent="0.55000000000000004">
      <c r="B72" s="15" t="s">
        <v>81</v>
      </c>
      <c r="C72" s="2" t="s">
        <v>127</v>
      </c>
      <c r="F72" s="26"/>
      <c r="G72" s="26">
        <f>+G70+G71</f>
        <v>294825000</v>
      </c>
    </row>
  </sheetData>
  <sortState xmlns:xlrd2="http://schemas.microsoft.com/office/spreadsheetml/2017/richdata2" ref="A48:J57">
    <sortCondition ref="A48:A57"/>
  </sortState>
  <mergeCells count="1">
    <mergeCell ref="A1:I1"/>
  </mergeCells>
  <pageMargins left="0" right="0" top="0" bottom="0" header="0.3" footer="0.3"/>
  <pageSetup scale="6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E58"/>
  <sheetViews>
    <sheetView workbookViewId="0">
      <selection activeCell="D58" sqref="D58"/>
    </sheetView>
  </sheetViews>
  <sheetFormatPr defaultRowHeight="14.4" x14ac:dyDescent="0.55000000000000004"/>
  <cols>
    <col min="2" max="2" width="8.734375" style="56"/>
    <col min="3" max="3" width="32.3671875" customWidth="1"/>
    <col min="4" max="4" width="27.1015625" customWidth="1"/>
    <col min="5" max="5" width="9.7890625" bestFit="1" customWidth="1"/>
  </cols>
  <sheetData>
    <row r="4" spans="1:5" x14ac:dyDescent="0.55000000000000004">
      <c r="A4" s="34" t="s">
        <v>174</v>
      </c>
      <c r="B4" s="34"/>
      <c r="C4" s="35"/>
      <c r="D4" s="35"/>
    </row>
    <row r="5" spans="1:5" x14ac:dyDescent="0.55000000000000004">
      <c r="A5" s="34" t="s">
        <v>83</v>
      </c>
      <c r="B5" s="34"/>
      <c r="C5" s="35"/>
      <c r="D5" s="35"/>
    </row>
    <row r="6" spans="1:5" s="56" customFormat="1" x14ac:dyDescent="0.55000000000000004">
      <c r="A6" s="34"/>
      <c r="B6" s="34"/>
      <c r="C6" s="35"/>
      <c r="D6" s="35"/>
    </row>
    <row r="7" spans="1:5" x14ac:dyDescent="0.55000000000000004">
      <c r="A7" s="32"/>
      <c r="B7" s="32"/>
      <c r="C7" s="32"/>
      <c r="D7" s="31" t="s">
        <v>79</v>
      </c>
    </row>
    <row r="8" spans="1:5" x14ac:dyDescent="0.55000000000000004">
      <c r="A8" s="32" t="s">
        <v>0</v>
      </c>
      <c r="B8" s="32"/>
      <c r="C8" s="32" t="s">
        <v>84</v>
      </c>
      <c r="D8" s="31" t="s">
        <v>129</v>
      </c>
    </row>
    <row r="9" spans="1:5" x14ac:dyDescent="0.55000000000000004">
      <c r="A9" s="32">
        <v>1</v>
      </c>
      <c r="B9" s="32"/>
      <c r="C9" s="32" t="s">
        <v>85</v>
      </c>
      <c r="D9" s="33">
        <v>437266987.96114397</v>
      </c>
      <c r="E9" s="78"/>
    </row>
    <row r="10" spans="1:5" x14ac:dyDescent="0.55000000000000004">
      <c r="A10" s="32">
        <v>2</v>
      </c>
      <c r="B10" s="32"/>
      <c r="C10" s="32" t="s">
        <v>86</v>
      </c>
      <c r="D10" s="33">
        <v>1834380815.1400816</v>
      </c>
      <c r="E10" s="78"/>
    </row>
    <row r="11" spans="1:5" x14ac:dyDescent="0.55000000000000004">
      <c r="A11" s="32">
        <v>3</v>
      </c>
      <c r="B11" s="32"/>
      <c r="C11" s="32" t="s">
        <v>87</v>
      </c>
      <c r="D11" s="33">
        <v>395229088.89837164</v>
      </c>
      <c r="E11" s="78"/>
    </row>
    <row r="12" spans="1:5" x14ac:dyDescent="0.55000000000000004">
      <c r="A12" s="32">
        <v>4</v>
      </c>
      <c r="B12" s="32"/>
      <c r="C12" s="32" t="s">
        <v>88</v>
      </c>
      <c r="D12" s="33">
        <v>590758361.76140463</v>
      </c>
      <c r="E12" s="78"/>
    </row>
    <row r="13" spans="1:5" x14ac:dyDescent="0.55000000000000004">
      <c r="A13" s="32">
        <v>5</v>
      </c>
      <c r="B13" s="32"/>
      <c r="C13" s="32" t="s">
        <v>89</v>
      </c>
      <c r="D13" s="33">
        <v>419410703.08524656</v>
      </c>
      <c r="E13" s="78"/>
    </row>
    <row r="14" spans="1:5" x14ac:dyDescent="0.55000000000000004">
      <c r="A14" s="32">
        <v>6</v>
      </c>
      <c r="B14" s="32"/>
      <c r="C14" s="32" t="s">
        <v>14</v>
      </c>
      <c r="D14" s="33">
        <v>124946583.62353368</v>
      </c>
      <c r="E14" s="78"/>
    </row>
    <row r="15" spans="1:5" x14ac:dyDescent="0.55000000000000004">
      <c r="A15" s="32">
        <v>8</v>
      </c>
      <c r="B15" s="32"/>
      <c r="C15" s="32" t="s">
        <v>90</v>
      </c>
      <c r="D15" s="33">
        <v>643604527.34305108</v>
      </c>
      <c r="E15" s="78"/>
    </row>
    <row r="16" spans="1:5" x14ac:dyDescent="0.55000000000000004">
      <c r="A16" s="32">
        <v>9</v>
      </c>
      <c r="B16" s="32"/>
      <c r="C16" s="32" t="s">
        <v>17</v>
      </c>
      <c r="D16" s="33">
        <v>2875858400.1823292</v>
      </c>
      <c r="E16" s="78"/>
    </row>
    <row r="17" spans="1:5" x14ac:dyDescent="0.55000000000000004">
      <c r="A17" s="32">
        <v>10</v>
      </c>
      <c r="B17" s="32"/>
      <c r="C17" s="32" t="s">
        <v>91</v>
      </c>
      <c r="D17" s="33">
        <v>21494455.365543891</v>
      </c>
      <c r="E17" s="78"/>
    </row>
    <row r="18" spans="1:5" x14ac:dyDescent="0.55000000000000004">
      <c r="A18" s="32">
        <v>11</v>
      </c>
      <c r="B18" s="32"/>
      <c r="C18" s="32" t="s">
        <v>92</v>
      </c>
      <c r="D18" s="33">
        <v>508231893.05268419</v>
      </c>
      <c r="E18" s="78"/>
    </row>
    <row r="19" spans="1:5" x14ac:dyDescent="0.55000000000000004">
      <c r="A19" s="32">
        <v>12</v>
      </c>
      <c r="B19" s="32"/>
      <c r="C19" s="32" t="s">
        <v>20</v>
      </c>
      <c r="D19" s="33">
        <v>951468846.29203463</v>
      </c>
      <c r="E19" s="78"/>
    </row>
    <row r="20" spans="1:5" x14ac:dyDescent="0.55000000000000004">
      <c r="A20" s="32">
        <v>13</v>
      </c>
      <c r="B20" s="32"/>
      <c r="C20" s="32" t="s">
        <v>93</v>
      </c>
      <c r="D20" s="33">
        <v>38849180.233196937</v>
      </c>
      <c r="E20" s="78"/>
    </row>
    <row r="21" spans="1:5" x14ac:dyDescent="0.55000000000000004">
      <c r="A21" s="32">
        <v>15</v>
      </c>
      <c r="B21" s="32"/>
      <c r="C21" s="32" t="s">
        <v>94</v>
      </c>
      <c r="D21" s="33">
        <v>630927774.73011076</v>
      </c>
      <c r="E21" s="78"/>
    </row>
    <row r="22" spans="1:5" x14ac:dyDescent="0.55000000000000004">
      <c r="A22" s="32">
        <v>16</v>
      </c>
      <c r="B22" s="32"/>
      <c r="C22" s="32" t="s">
        <v>71</v>
      </c>
      <c r="D22" s="33">
        <v>341854551.14657557</v>
      </c>
      <c r="E22" s="78"/>
    </row>
    <row r="23" spans="1:5" x14ac:dyDescent="0.55000000000000004">
      <c r="A23" s="32">
        <v>17</v>
      </c>
      <c r="B23" s="32"/>
      <c r="C23" s="32" t="s">
        <v>24</v>
      </c>
      <c r="D23" s="33">
        <v>75076840.478035092</v>
      </c>
      <c r="E23" s="78"/>
    </row>
    <row r="24" spans="1:5" x14ac:dyDescent="0.55000000000000004">
      <c r="A24" s="32">
        <v>18</v>
      </c>
      <c r="B24" s="32"/>
      <c r="C24" s="32" t="s">
        <v>95</v>
      </c>
      <c r="D24" s="33">
        <v>202533047.70828378</v>
      </c>
      <c r="E24" s="78"/>
    </row>
    <row r="25" spans="1:5" x14ac:dyDescent="0.55000000000000004">
      <c r="A25" s="32">
        <v>19</v>
      </c>
      <c r="B25" s="32"/>
      <c r="C25" s="32" t="s">
        <v>96</v>
      </c>
      <c r="D25" s="33">
        <v>539971890.83810878</v>
      </c>
      <c r="E25" s="78"/>
    </row>
    <row r="26" spans="1:5" x14ac:dyDescent="0.55000000000000004">
      <c r="A26" s="32">
        <v>22</v>
      </c>
      <c r="B26" s="32"/>
      <c r="C26" s="32" t="s">
        <v>97</v>
      </c>
      <c r="D26" s="33">
        <v>406267624.67692596</v>
      </c>
      <c r="E26" s="78"/>
    </row>
    <row r="27" spans="1:5" x14ac:dyDescent="0.55000000000000004">
      <c r="A27" s="32">
        <v>23</v>
      </c>
      <c r="B27" s="32"/>
      <c r="C27" s="32" t="s">
        <v>98</v>
      </c>
      <c r="D27" s="33">
        <v>762979025.68483531</v>
      </c>
      <c r="E27" s="78"/>
    </row>
    <row r="28" spans="1:5" x14ac:dyDescent="0.55000000000000004">
      <c r="A28" s="32">
        <v>24</v>
      </c>
      <c r="B28" s="32"/>
      <c r="C28" s="32" t="s">
        <v>99</v>
      </c>
      <c r="D28" s="33">
        <v>476527810.20167655</v>
      </c>
      <c r="E28" s="78"/>
    </row>
    <row r="29" spans="1:5" x14ac:dyDescent="0.55000000000000004">
      <c r="A29" s="32">
        <v>27</v>
      </c>
      <c r="B29" s="32"/>
      <c r="C29" s="32" t="s">
        <v>100</v>
      </c>
      <c r="D29" s="33">
        <v>380258687.61278147</v>
      </c>
      <c r="E29" s="78"/>
    </row>
    <row r="30" spans="1:5" x14ac:dyDescent="0.55000000000000004">
      <c r="A30" s="32">
        <v>28</v>
      </c>
      <c r="B30" s="32"/>
      <c r="C30" s="32" t="s">
        <v>101</v>
      </c>
      <c r="D30" s="33">
        <v>217665291.47721142</v>
      </c>
      <c r="E30" s="78"/>
    </row>
    <row r="31" spans="1:5" x14ac:dyDescent="0.55000000000000004">
      <c r="A31" s="32">
        <v>29</v>
      </c>
      <c r="B31" s="32"/>
      <c r="C31" s="32" t="s">
        <v>102</v>
      </c>
      <c r="D31" s="33">
        <v>786697252.4023757</v>
      </c>
      <c r="E31" s="78"/>
    </row>
    <row r="32" spans="1:5" x14ac:dyDescent="0.55000000000000004">
      <c r="A32" s="32">
        <v>30</v>
      </c>
      <c r="B32" s="32"/>
      <c r="C32" s="32" t="s">
        <v>103</v>
      </c>
      <c r="D32" s="33">
        <v>58888400.703944176</v>
      </c>
      <c r="E32" s="78"/>
    </row>
    <row r="33" spans="1:5" x14ac:dyDescent="0.55000000000000004">
      <c r="A33" s="32">
        <v>32</v>
      </c>
      <c r="B33" s="32"/>
      <c r="C33" s="32" t="s">
        <v>33</v>
      </c>
      <c r="D33" s="33">
        <v>188396932.14943072</v>
      </c>
      <c r="E33" s="78"/>
    </row>
    <row r="34" spans="1:5" x14ac:dyDescent="0.55000000000000004">
      <c r="A34" s="32">
        <v>33</v>
      </c>
      <c r="B34" s="32"/>
      <c r="C34" s="32" t="s">
        <v>104</v>
      </c>
      <c r="D34" s="33">
        <v>267348093.72172928</v>
      </c>
      <c r="E34" s="78"/>
    </row>
    <row r="35" spans="1:5" x14ac:dyDescent="0.55000000000000004">
      <c r="A35" s="32">
        <v>34</v>
      </c>
      <c r="B35" s="32"/>
      <c r="C35" s="32" t="s">
        <v>105</v>
      </c>
      <c r="D35" s="33">
        <v>210884752.53525048</v>
      </c>
      <c r="E35" s="78"/>
    </row>
    <row r="36" spans="1:5" x14ac:dyDescent="0.55000000000000004">
      <c r="A36" s="32">
        <v>35</v>
      </c>
      <c r="B36" s="32"/>
      <c r="C36" s="32" t="s">
        <v>106</v>
      </c>
      <c r="D36" s="33">
        <v>180392351.31694087</v>
      </c>
      <c r="E36" s="78"/>
    </row>
    <row r="37" spans="1:5" x14ac:dyDescent="0.55000000000000004">
      <c r="A37" s="32">
        <v>37</v>
      </c>
      <c r="B37" s="32"/>
      <c r="C37" s="32" t="s">
        <v>107</v>
      </c>
      <c r="D37" s="33">
        <v>297945133.11735564</v>
      </c>
      <c r="E37" s="78"/>
    </row>
    <row r="38" spans="1:5" x14ac:dyDescent="0.55000000000000004">
      <c r="A38" s="32">
        <v>38</v>
      </c>
      <c r="B38" s="32"/>
      <c r="C38" s="32" t="s">
        <v>108</v>
      </c>
      <c r="D38" s="33">
        <v>242604955.8399156</v>
      </c>
      <c r="E38" s="78"/>
    </row>
    <row r="39" spans="1:5" x14ac:dyDescent="0.55000000000000004">
      <c r="A39" s="32">
        <v>39</v>
      </c>
      <c r="B39" s="32"/>
      <c r="C39" s="32" t="s">
        <v>39</v>
      </c>
      <c r="D39" s="33">
        <v>177449678.86787724</v>
      </c>
      <c r="E39" s="78"/>
    </row>
    <row r="40" spans="1:5" x14ac:dyDescent="0.55000000000000004">
      <c r="A40" s="32">
        <v>40</v>
      </c>
      <c r="B40" s="32"/>
      <c r="C40" s="32" t="s">
        <v>109</v>
      </c>
      <c r="D40" s="33">
        <v>307674689.73233169</v>
      </c>
      <c r="E40" s="78"/>
    </row>
    <row r="41" spans="1:5" x14ac:dyDescent="0.55000000000000004">
      <c r="A41" s="32">
        <v>43</v>
      </c>
      <c r="B41" s="32"/>
      <c r="C41" s="32" t="s">
        <v>110</v>
      </c>
      <c r="D41" s="33">
        <v>518973040.34541619</v>
      </c>
      <c r="E41" s="78"/>
    </row>
    <row r="42" spans="1:5" x14ac:dyDescent="0.55000000000000004">
      <c r="A42" s="32">
        <v>44</v>
      </c>
      <c r="B42" s="32"/>
      <c r="C42" s="32" t="s">
        <v>42</v>
      </c>
      <c r="D42" s="33">
        <v>514059085.07599688</v>
      </c>
      <c r="E42" s="78"/>
    </row>
    <row r="43" spans="1:5" x14ac:dyDescent="0.55000000000000004">
      <c r="A43" s="32">
        <v>45</v>
      </c>
      <c r="B43" s="32"/>
      <c r="C43" s="32" t="s">
        <v>111</v>
      </c>
      <c r="D43" s="33"/>
    </row>
    <row r="44" spans="1:5" x14ac:dyDescent="0.55000000000000004">
      <c r="A44" s="32">
        <v>48</v>
      </c>
      <c r="B44" s="32"/>
      <c r="C44" s="32" t="s">
        <v>44</v>
      </c>
      <c r="D44" s="33">
        <v>354890539.39172053</v>
      </c>
      <c r="E44" s="78"/>
    </row>
    <row r="45" spans="1:5" x14ac:dyDescent="0.55000000000000004">
      <c r="A45" s="32">
        <v>49</v>
      </c>
      <c r="B45" s="32"/>
      <c r="C45" s="32" t="s">
        <v>45</v>
      </c>
      <c r="D45" s="33">
        <v>364923354.59695196</v>
      </c>
      <c r="E45" s="78"/>
    </row>
    <row r="46" spans="1:5" x14ac:dyDescent="0.55000000000000004">
      <c r="A46" s="32">
        <v>51</v>
      </c>
      <c r="B46" s="32"/>
      <c r="C46" s="32" t="s">
        <v>46</v>
      </c>
      <c r="D46" s="33">
        <v>317598987.48705566</v>
      </c>
      <c r="E46" s="78"/>
    </row>
    <row r="47" spans="1:5" x14ac:dyDescent="0.55000000000000004">
      <c r="A47" s="32">
        <v>55</v>
      </c>
      <c r="B47" s="32"/>
      <c r="C47" s="32" t="s">
        <v>112</v>
      </c>
      <c r="D47" s="33">
        <v>40706822.075595371</v>
      </c>
      <c r="E47" s="78"/>
    </row>
    <row r="48" spans="1:5" x14ac:dyDescent="0.55000000000000004">
      <c r="A48" s="32">
        <v>56</v>
      </c>
      <c r="B48" s="32">
        <v>2004</v>
      </c>
      <c r="C48" s="32" t="s">
        <v>117</v>
      </c>
      <c r="D48" s="33">
        <v>304350726.66425264</v>
      </c>
      <c r="E48" s="78"/>
    </row>
    <row r="49" spans="1:5" x14ac:dyDescent="0.55000000000000004">
      <c r="A49" s="32">
        <v>57</v>
      </c>
      <c r="B49" s="32">
        <v>5050</v>
      </c>
      <c r="C49" s="32" t="s">
        <v>52</v>
      </c>
      <c r="D49" s="33">
        <v>519475412.88968086</v>
      </c>
      <c r="E49" s="78"/>
    </row>
    <row r="50" spans="1:5" x14ac:dyDescent="0.55000000000000004">
      <c r="A50" s="32">
        <v>58</v>
      </c>
      <c r="B50" s="32">
        <v>2001</v>
      </c>
      <c r="C50" s="32" t="s">
        <v>116</v>
      </c>
      <c r="D50" s="33">
        <v>141731908.35058373</v>
      </c>
      <c r="E50" s="78"/>
    </row>
    <row r="51" spans="1:5" x14ac:dyDescent="0.55000000000000004">
      <c r="A51" s="32">
        <v>60</v>
      </c>
      <c r="B51" s="32"/>
      <c r="C51" s="32" t="s">
        <v>49</v>
      </c>
      <c r="D51" s="33">
        <v>65705423.564012565</v>
      </c>
      <c r="E51" s="78"/>
    </row>
    <row r="52" spans="1:5" x14ac:dyDescent="0.55000000000000004">
      <c r="A52" s="32">
        <v>61</v>
      </c>
      <c r="B52" s="32"/>
      <c r="C52" s="32" t="s">
        <v>50</v>
      </c>
      <c r="D52" s="33">
        <v>129531570.0162721</v>
      </c>
      <c r="E52" s="78"/>
    </row>
    <row r="53" spans="1:5" x14ac:dyDescent="0.55000000000000004">
      <c r="A53" s="32">
        <v>62</v>
      </c>
      <c r="B53" s="32"/>
      <c r="C53" s="32" t="s">
        <v>113</v>
      </c>
      <c r="D53" s="33">
        <v>317763351.99768084</v>
      </c>
      <c r="E53" s="78"/>
    </row>
    <row r="54" spans="1:5" x14ac:dyDescent="0.55000000000000004">
      <c r="A54" s="32">
        <v>63</v>
      </c>
      <c r="B54" s="32"/>
      <c r="C54" s="32" t="s">
        <v>114</v>
      </c>
      <c r="D54" s="33">
        <v>439154192.24483216</v>
      </c>
      <c r="E54" s="78"/>
    </row>
    <row r="55" spans="1:5" x14ac:dyDescent="0.55000000000000004">
      <c r="A55" s="32">
        <v>64</v>
      </c>
      <c r="B55" s="32">
        <v>5033</v>
      </c>
      <c r="C55" s="32" t="s">
        <v>63</v>
      </c>
      <c r="D55" s="33">
        <v>76142211.882258743</v>
      </c>
      <c r="E55" s="78"/>
    </row>
    <row r="56" spans="1:5" x14ac:dyDescent="0.55000000000000004">
      <c r="A56" s="32">
        <v>65</v>
      </c>
      <c r="B56" s="32"/>
      <c r="C56" s="32" t="s">
        <v>115</v>
      </c>
      <c r="D56" s="33">
        <v>128923038.13423733</v>
      </c>
      <c r="E56" s="78"/>
    </row>
    <row r="57" spans="1:5" x14ac:dyDescent="0.55000000000000004">
      <c r="A57" s="32">
        <v>8992</v>
      </c>
      <c r="B57" s="32"/>
      <c r="C57" s="32" t="s">
        <v>118</v>
      </c>
      <c r="D57" s="33">
        <v>260904596.12484375</v>
      </c>
      <c r="E57" s="78"/>
    </row>
    <row r="58" spans="1:5" x14ac:dyDescent="0.55000000000000004">
      <c r="A58" s="32">
        <v>9999</v>
      </c>
      <c r="B58" s="32"/>
      <c r="C58" s="32" t="s">
        <v>54</v>
      </c>
      <c r="D58" s="33">
        <f>SUM(D9:D57)</f>
        <v>20088678888.721714</v>
      </c>
    </row>
  </sheetData>
  <sortState xmlns:xlrd2="http://schemas.microsoft.com/office/spreadsheetml/2017/richdata2" ref="A48:D57">
    <sortCondition ref="A48:A5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6"/>
  <sheetViews>
    <sheetView topLeftCell="A8" workbookViewId="0">
      <selection activeCell="B18" sqref="B18"/>
    </sheetView>
  </sheetViews>
  <sheetFormatPr defaultRowHeight="14.4" x14ac:dyDescent="0.55000000000000004"/>
  <cols>
    <col min="1" max="1" width="12.15625" customWidth="1"/>
    <col min="2" max="2" width="34.89453125" customWidth="1"/>
    <col min="3" max="3" width="11" style="8" customWidth="1"/>
    <col min="4" max="4" width="8.734375" style="8"/>
  </cols>
  <sheetData>
    <row r="1" spans="1:6" x14ac:dyDescent="0.55000000000000004">
      <c r="A1" s="56" t="s">
        <v>140</v>
      </c>
      <c r="B1" s="56"/>
    </row>
    <row r="2" spans="1:6" x14ac:dyDescent="0.55000000000000004">
      <c r="A2" s="56" t="s">
        <v>141</v>
      </c>
      <c r="B2" s="56"/>
    </row>
    <row r="8" spans="1:6" ht="24" x14ac:dyDescent="0.55000000000000004">
      <c r="A8" s="57" t="s">
        <v>132</v>
      </c>
      <c r="B8" s="57" t="s">
        <v>133</v>
      </c>
    </row>
    <row r="9" spans="1:6" x14ac:dyDescent="0.55000000000000004">
      <c r="A9" s="1">
        <v>210001</v>
      </c>
      <c r="B9" s="8" t="s">
        <v>169</v>
      </c>
      <c r="C9" s="1">
        <v>210001</v>
      </c>
      <c r="D9" s="1">
        <v>1</v>
      </c>
    </row>
    <row r="10" spans="1:6" x14ac:dyDescent="0.55000000000000004">
      <c r="A10" s="1">
        <v>210002</v>
      </c>
      <c r="B10" s="8" t="s">
        <v>10</v>
      </c>
      <c r="C10" s="1">
        <v>210002</v>
      </c>
      <c r="D10" s="1">
        <v>2</v>
      </c>
      <c r="F10" s="56"/>
    </row>
    <row r="11" spans="1:6" x14ac:dyDescent="0.55000000000000004">
      <c r="A11" s="1">
        <v>210003</v>
      </c>
      <c r="B11" s="8" t="s">
        <v>87</v>
      </c>
      <c r="C11" s="1">
        <v>210003</v>
      </c>
      <c r="D11" s="1">
        <v>3</v>
      </c>
      <c r="F11" s="56"/>
    </row>
    <row r="12" spans="1:6" x14ac:dyDescent="0.55000000000000004">
      <c r="A12" s="1">
        <v>210004</v>
      </c>
      <c r="B12" s="8" t="s">
        <v>12</v>
      </c>
      <c r="C12" s="1">
        <v>210004</v>
      </c>
      <c r="D12" s="1">
        <v>4</v>
      </c>
      <c r="F12" s="56"/>
    </row>
    <row r="13" spans="1:6" x14ac:dyDescent="0.55000000000000004">
      <c r="A13" s="1">
        <v>210005</v>
      </c>
      <c r="B13" s="8" t="s">
        <v>13</v>
      </c>
      <c r="C13" s="1">
        <v>210005</v>
      </c>
      <c r="D13" s="1">
        <v>5</v>
      </c>
      <c r="F13" s="56"/>
    </row>
    <row r="14" spans="1:6" x14ac:dyDescent="0.55000000000000004">
      <c r="A14" s="1">
        <v>210006</v>
      </c>
      <c r="B14" s="8" t="s">
        <v>168</v>
      </c>
      <c r="C14" s="1">
        <v>210006</v>
      </c>
      <c r="D14" s="1">
        <v>6</v>
      </c>
      <c r="F14" s="56"/>
    </row>
    <row r="15" spans="1:6" x14ac:dyDescent="0.55000000000000004">
      <c r="A15" s="1">
        <v>210008</v>
      </c>
      <c r="B15" s="8" t="s">
        <v>16</v>
      </c>
      <c r="C15" s="1">
        <v>210008</v>
      </c>
      <c r="D15" s="1">
        <v>8</v>
      </c>
      <c r="F15" s="56"/>
    </row>
    <row r="16" spans="1:6" x14ac:dyDescent="0.55000000000000004">
      <c r="A16" s="1">
        <v>210009</v>
      </c>
      <c r="B16" s="8" t="s">
        <v>17</v>
      </c>
      <c r="C16" s="1">
        <v>210009</v>
      </c>
      <c r="D16" s="1">
        <v>9</v>
      </c>
      <c r="F16" s="56"/>
    </row>
    <row r="17" spans="1:6" x14ac:dyDescent="0.55000000000000004">
      <c r="A17" s="1">
        <v>210010</v>
      </c>
      <c r="B17" s="8" t="s">
        <v>260</v>
      </c>
      <c r="C17" s="1">
        <v>210010</v>
      </c>
      <c r="D17" s="1">
        <v>10</v>
      </c>
      <c r="F17" s="56"/>
    </row>
    <row r="18" spans="1:6" x14ac:dyDescent="0.55000000000000004">
      <c r="A18" s="1">
        <v>210011</v>
      </c>
      <c r="B18" s="8" t="s">
        <v>19</v>
      </c>
      <c r="C18" s="1">
        <v>210011</v>
      </c>
      <c r="D18" s="1">
        <v>11</v>
      </c>
      <c r="F18" s="56"/>
    </row>
    <row r="19" spans="1:6" x14ac:dyDescent="0.55000000000000004">
      <c r="A19" s="1">
        <v>210012</v>
      </c>
      <c r="B19" s="8" t="s">
        <v>167</v>
      </c>
      <c r="C19" s="1">
        <v>210012</v>
      </c>
      <c r="D19" s="1">
        <v>12</v>
      </c>
      <c r="F19" s="56"/>
    </row>
    <row r="20" spans="1:6" x14ac:dyDescent="0.55000000000000004">
      <c r="A20" s="1">
        <v>210013</v>
      </c>
      <c r="B20" s="8" t="s">
        <v>166</v>
      </c>
      <c r="C20" s="1">
        <v>210013</v>
      </c>
      <c r="D20" s="1">
        <v>13</v>
      </c>
      <c r="F20" s="56"/>
    </row>
    <row r="21" spans="1:6" x14ac:dyDescent="0.55000000000000004">
      <c r="A21" s="1">
        <v>210015</v>
      </c>
      <c r="B21" s="8" t="s">
        <v>165</v>
      </c>
      <c r="C21" s="1">
        <v>210015</v>
      </c>
      <c r="D21" s="1">
        <v>15</v>
      </c>
      <c r="F21" s="56"/>
    </row>
    <row r="22" spans="1:6" x14ac:dyDescent="0.55000000000000004">
      <c r="A22" s="1">
        <v>210016</v>
      </c>
      <c r="B22" s="8" t="s">
        <v>23</v>
      </c>
      <c r="C22" s="1">
        <v>210016</v>
      </c>
      <c r="D22" s="1">
        <v>16</v>
      </c>
      <c r="F22" s="56"/>
    </row>
    <row r="23" spans="1:6" x14ac:dyDescent="0.55000000000000004">
      <c r="A23" s="1">
        <v>210017</v>
      </c>
      <c r="B23" s="8" t="s">
        <v>164</v>
      </c>
      <c r="C23" s="1">
        <v>210017</v>
      </c>
      <c r="D23" s="1">
        <v>17</v>
      </c>
      <c r="F23" s="56"/>
    </row>
    <row r="24" spans="1:6" x14ac:dyDescent="0.55000000000000004">
      <c r="A24" s="1">
        <v>210018</v>
      </c>
      <c r="B24" s="8" t="s">
        <v>163</v>
      </c>
      <c r="C24" s="1">
        <v>210018</v>
      </c>
      <c r="D24" s="1">
        <v>18</v>
      </c>
      <c r="F24" s="56"/>
    </row>
    <row r="25" spans="1:6" x14ac:dyDescent="0.55000000000000004">
      <c r="A25" s="1">
        <v>210019</v>
      </c>
      <c r="B25" s="8" t="s">
        <v>171</v>
      </c>
      <c r="C25" s="1">
        <v>210019</v>
      </c>
      <c r="D25" s="1">
        <v>19</v>
      </c>
      <c r="F25" s="56"/>
    </row>
    <row r="26" spans="1:6" x14ac:dyDescent="0.55000000000000004">
      <c r="A26" s="1">
        <v>210022</v>
      </c>
      <c r="B26" s="8" t="s">
        <v>162</v>
      </c>
      <c r="C26" s="1">
        <v>210022</v>
      </c>
      <c r="D26" s="1">
        <v>22</v>
      </c>
      <c r="F26" s="56"/>
    </row>
    <row r="27" spans="1:6" x14ac:dyDescent="0.55000000000000004">
      <c r="A27" s="1">
        <v>210023</v>
      </c>
      <c r="B27" s="8" t="s">
        <v>161</v>
      </c>
      <c r="C27" s="1">
        <v>210023</v>
      </c>
      <c r="D27" s="1">
        <v>23</v>
      </c>
      <c r="F27" s="56"/>
    </row>
    <row r="28" spans="1:6" x14ac:dyDescent="0.55000000000000004">
      <c r="A28" s="1">
        <v>210024</v>
      </c>
      <c r="B28" s="8" t="s">
        <v>99</v>
      </c>
      <c r="C28" s="1">
        <v>210024</v>
      </c>
      <c r="D28" s="1">
        <v>24</v>
      </c>
      <c r="F28" s="56"/>
    </row>
    <row r="29" spans="1:6" x14ac:dyDescent="0.55000000000000004">
      <c r="A29" s="1">
        <v>210027</v>
      </c>
      <c r="B29" s="8" t="s">
        <v>160</v>
      </c>
      <c r="C29" s="1">
        <v>210027</v>
      </c>
      <c r="D29" s="1">
        <v>27</v>
      </c>
      <c r="F29" s="56"/>
    </row>
    <row r="30" spans="1:6" x14ac:dyDescent="0.55000000000000004">
      <c r="A30" s="1">
        <v>210028</v>
      </c>
      <c r="B30" s="8" t="s">
        <v>159</v>
      </c>
      <c r="C30" s="1">
        <v>210028</v>
      </c>
      <c r="D30" s="1">
        <v>28</v>
      </c>
      <c r="F30" s="56"/>
    </row>
    <row r="31" spans="1:6" x14ac:dyDescent="0.55000000000000004">
      <c r="A31" s="1">
        <v>210029</v>
      </c>
      <c r="B31" s="8" t="s">
        <v>61</v>
      </c>
      <c r="C31" s="1">
        <v>210029</v>
      </c>
      <c r="D31" s="1">
        <v>29</v>
      </c>
      <c r="F31" s="56"/>
    </row>
    <row r="32" spans="1:6" x14ac:dyDescent="0.55000000000000004">
      <c r="A32" s="1">
        <v>210030</v>
      </c>
      <c r="B32" s="8" t="s">
        <v>158</v>
      </c>
      <c r="C32" s="1">
        <v>210030</v>
      </c>
      <c r="D32" s="1">
        <v>30</v>
      </c>
      <c r="F32" s="56"/>
    </row>
    <row r="33" spans="1:6" x14ac:dyDescent="0.55000000000000004">
      <c r="A33" s="1">
        <v>210032</v>
      </c>
      <c r="B33" s="8" t="s">
        <v>157</v>
      </c>
      <c r="C33" s="1">
        <v>210032</v>
      </c>
      <c r="D33" s="1">
        <v>32</v>
      </c>
      <c r="F33" s="56"/>
    </row>
    <row r="34" spans="1:6" x14ac:dyDescent="0.55000000000000004">
      <c r="A34" s="1">
        <v>210033</v>
      </c>
      <c r="B34" s="8" t="s">
        <v>156</v>
      </c>
      <c r="C34" s="1">
        <v>210033</v>
      </c>
      <c r="D34" s="1">
        <v>33</v>
      </c>
      <c r="F34" s="56"/>
    </row>
    <row r="35" spans="1:6" x14ac:dyDescent="0.55000000000000004">
      <c r="A35" s="1">
        <v>210034</v>
      </c>
      <c r="B35" s="8" t="s">
        <v>155</v>
      </c>
      <c r="C35" s="1">
        <v>210034</v>
      </c>
      <c r="D35" s="1">
        <v>34</v>
      </c>
      <c r="F35" s="56"/>
    </row>
    <row r="36" spans="1:6" x14ac:dyDescent="0.55000000000000004">
      <c r="A36" s="1">
        <v>210035</v>
      </c>
      <c r="B36" s="8" t="s">
        <v>154</v>
      </c>
      <c r="C36" s="1">
        <v>210035</v>
      </c>
      <c r="D36" s="1">
        <v>35</v>
      </c>
      <c r="F36" s="56"/>
    </row>
    <row r="37" spans="1:6" x14ac:dyDescent="0.55000000000000004">
      <c r="A37" s="1">
        <v>210037</v>
      </c>
      <c r="B37" s="8" t="s">
        <v>153</v>
      </c>
      <c r="C37" s="1">
        <v>210037</v>
      </c>
      <c r="D37" s="1">
        <v>37</v>
      </c>
      <c r="F37" s="56"/>
    </row>
    <row r="38" spans="1:6" x14ac:dyDescent="0.55000000000000004">
      <c r="A38" s="1">
        <v>210038</v>
      </c>
      <c r="B38" s="8" t="s">
        <v>152</v>
      </c>
      <c r="C38" s="1">
        <v>210038</v>
      </c>
      <c r="D38" s="1">
        <v>38</v>
      </c>
      <c r="F38" s="56"/>
    </row>
    <row r="39" spans="1:6" x14ac:dyDescent="0.55000000000000004">
      <c r="A39" s="1">
        <v>210039</v>
      </c>
      <c r="B39" s="8" t="s">
        <v>39</v>
      </c>
      <c r="C39" s="1">
        <v>210039</v>
      </c>
      <c r="D39" s="1">
        <v>39</v>
      </c>
      <c r="F39" s="56"/>
    </row>
    <row r="40" spans="1:6" x14ac:dyDescent="0.55000000000000004">
      <c r="A40" s="1">
        <v>210040</v>
      </c>
      <c r="B40" s="8" t="s">
        <v>151</v>
      </c>
      <c r="C40" s="1">
        <v>210040</v>
      </c>
      <c r="D40" s="1">
        <v>40</v>
      </c>
      <c r="F40" s="56"/>
    </row>
    <row r="41" spans="1:6" x14ac:dyDescent="0.55000000000000004">
      <c r="A41" s="1">
        <v>210043</v>
      </c>
      <c r="B41" s="8" t="s">
        <v>150</v>
      </c>
      <c r="C41" s="1">
        <v>210043</v>
      </c>
      <c r="D41" s="1">
        <v>43</v>
      </c>
      <c r="F41" s="56"/>
    </row>
    <row r="42" spans="1:6" x14ac:dyDescent="0.55000000000000004">
      <c r="A42" s="1">
        <v>210044</v>
      </c>
      <c r="B42" s="8" t="s">
        <v>42</v>
      </c>
      <c r="C42" s="1">
        <v>210044</v>
      </c>
      <c r="D42" s="1">
        <v>44</v>
      </c>
      <c r="F42" s="56"/>
    </row>
    <row r="43" spans="1:6" x14ac:dyDescent="0.55000000000000004">
      <c r="A43" s="1">
        <v>210045</v>
      </c>
      <c r="B43" s="8" t="s">
        <v>149</v>
      </c>
      <c r="C43" s="1">
        <v>210045</v>
      </c>
      <c r="D43" s="1">
        <v>45</v>
      </c>
      <c r="F43" s="56"/>
    </row>
    <row r="44" spans="1:6" x14ac:dyDescent="0.55000000000000004">
      <c r="A44" s="1">
        <v>210048</v>
      </c>
      <c r="B44" s="8" t="s">
        <v>148</v>
      </c>
      <c r="C44" s="1">
        <v>210048</v>
      </c>
      <c r="D44" s="1">
        <v>48</v>
      </c>
      <c r="F44" s="56"/>
    </row>
    <row r="45" spans="1:6" x14ac:dyDescent="0.55000000000000004">
      <c r="A45" s="1">
        <v>210049</v>
      </c>
      <c r="B45" s="8" t="s">
        <v>147</v>
      </c>
      <c r="C45" s="1">
        <v>210049</v>
      </c>
      <c r="D45" s="1">
        <v>49</v>
      </c>
      <c r="F45" s="56"/>
    </row>
    <row r="46" spans="1:6" x14ac:dyDescent="0.55000000000000004">
      <c r="A46" s="1">
        <v>210051</v>
      </c>
      <c r="B46" s="8" t="s">
        <v>146</v>
      </c>
      <c r="C46" s="1">
        <v>210051</v>
      </c>
      <c r="D46" s="1">
        <v>51</v>
      </c>
      <c r="F46" s="56"/>
    </row>
    <row r="47" spans="1:6" x14ac:dyDescent="0.55000000000000004">
      <c r="A47" s="1">
        <v>210055</v>
      </c>
      <c r="B47" s="8" t="s">
        <v>142</v>
      </c>
      <c r="C47" s="1">
        <v>210055</v>
      </c>
      <c r="D47" s="1">
        <v>55</v>
      </c>
      <c r="F47" s="56"/>
    </row>
    <row r="48" spans="1:6" x14ac:dyDescent="0.55000000000000004">
      <c r="A48" s="1">
        <v>210056</v>
      </c>
      <c r="B48" s="8" t="s">
        <v>117</v>
      </c>
      <c r="C48" s="1">
        <v>210056</v>
      </c>
      <c r="D48" s="1">
        <v>2004</v>
      </c>
      <c r="F48" s="56"/>
    </row>
    <row r="49" spans="1:6" x14ac:dyDescent="0.55000000000000004">
      <c r="A49" s="1">
        <v>210057</v>
      </c>
      <c r="B49" s="8" t="s">
        <v>52</v>
      </c>
      <c r="C49" s="1">
        <v>210057</v>
      </c>
      <c r="D49" s="1">
        <v>5050</v>
      </c>
      <c r="F49" s="56"/>
    </row>
    <row r="50" spans="1:6" x14ac:dyDescent="0.55000000000000004">
      <c r="A50" s="1">
        <v>210058</v>
      </c>
      <c r="B50" s="8" t="s">
        <v>72</v>
      </c>
      <c r="C50" s="1">
        <v>210058</v>
      </c>
      <c r="D50" s="1">
        <v>2001</v>
      </c>
      <c r="F50" s="56"/>
    </row>
    <row r="51" spans="1:6" x14ac:dyDescent="0.55000000000000004">
      <c r="A51" s="1">
        <v>210060</v>
      </c>
      <c r="B51" s="8" t="s">
        <v>145</v>
      </c>
      <c r="C51" s="1">
        <v>210060</v>
      </c>
      <c r="D51" s="1">
        <v>60</v>
      </c>
      <c r="F51" s="56"/>
    </row>
    <row r="52" spans="1:6" x14ac:dyDescent="0.55000000000000004">
      <c r="A52" s="1">
        <v>210061</v>
      </c>
      <c r="B52" s="8" t="s">
        <v>50</v>
      </c>
      <c r="C52" s="1">
        <v>210061</v>
      </c>
      <c r="D52" s="1">
        <v>61</v>
      </c>
      <c r="F52" s="56"/>
    </row>
    <row r="53" spans="1:6" x14ac:dyDescent="0.55000000000000004">
      <c r="A53" s="1">
        <v>210062</v>
      </c>
      <c r="B53" s="8" t="s">
        <v>144</v>
      </c>
      <c r="C53" s="1">
        <v>210062</v>
      </c>
      <c r="D53" s="1">
        <v>62</v>
      </c>
      <c r="F53" s="56"/>
    </row>
    <row r="54" spans="1:6" x14ac:dyDescent="0.55000000000000004">
      <c r="A54" s="1">
        <v>210063</v>
      </c>
      <c r="B54" s="8" t="s">
        <v>143</v>
      </c>
      <c r="C54" s="1">
        <v>210063</v>
      </c>
      <c r="D54" s="1">
        <v>63</v>
      </c>
      <c r="F54" s="56"/>
    </row>
    <row r="55" spans="1:6" x14ac:dyDescent="0.55000000000000004">
      <c r="A55" s="1">
        <v>210064</v>
      </c>
      <c r="B55" s="8" t="s">
        <v>63</v>
      </c>
      <c r="C55" s="1">
        <v>210064</v>
      </c>
      <c r="D55" s="1">
        <v>5033</v>
      </c>
      <c r="F55" s="56"/>
    </row>
    <row r="56" spans="1:6" x14ac:dyDescent="0.55000000000000004">
      <c r="A56" s="1">
        <v>210065</v>
      </c>
      <c r="B56" s="8" t="s">
        <v>64</v>
      </c>
      <c r="C56" s="1">
        <v>210065</v>
      </c>
      <c r="D56" s="1">
        <v>65</v>
      </c>
      <c r="F56" s="56"/>
    </row>
    <row r="57" spans="1:6" x14ac:dyDescent="0.55000000000000004">
      <c r="A57" s="1">
        <v>218992</v>
      </c>
      <c r="B57" s="8" t="s">
        <v>170</v>
      </c>
      <c r="C57" s="1">
        <v>218992</v>
      </c>
      <c r="D57" s="1">
        <v>8992</v>
      </c>
      <c r="F57" s="56"/>
    </row>
    <row r="59" spans="1:6" s="56" customFormat="1" x14ac:dyDescent="0.55000000000000004">
      <c r="C59" s="8"/>
      <c r="D59" s="8"/>
    </row>
    <row r="60" spans="1:6" x14ac:dyDescent="0.55000000000000004">
      <c r="A60" s="1">
        <v>210087</v>
      </c>
      <c r="B60" s="8" t="s">
        <v>172</v>
      </c>
      <c r="C60" s="8">
        <v>210087</v>
      </c>
    </row>
    <row r="61" spans="1:6" x14ac:dyDescent="0.55000000000000004">
      <c r="A61" s="1">
        <v>210088</v>
      </c>
      <c r="B61" s="8" t="s">
        <v>134</v>
      </c>
      <c r="C61" s="8">
        <v>210088</v>
      </c>
    </row>
    <row r="62" spans="1:6" x14ac:dyDescent="0.55000000000000004">
      <c r="A62" s="1">
        <v>210333</v>
      </c>
      <c r="B62" s="8" t="s">
        <v>135</v>
      </c>
      <c r="C62" s="8">
        <v>210333</v>
      </c>
    </row>
    <row r="63" spans="1:6" x14ac:dyDescent="0.55000000000000004">
      <c r="A63" s="1">
        <v>213300</v>
      </c>
      <c r="B63" s="8" t="s">
        <v>136</v>
      </c>
      <c r="C63" s="8">
        <v>213300</v>
      </c>
    </row>
    <row r="64" spans="1:6" x14ac:dyDescent="0.55000000000000004">
      <c r="A64" s="1">
        <v>214000</v>
      </c>
      <c r="B64" s="8" t="s">
        <v>137</v>
      </c>
      <c r="C64" s="8">
        <v>214000</v>
      </c>
    </row>
    <row r="65" spans="1:3" x14ac:dyDescent="0.55000000000000004">
      <c r="A65" s="1">
        <v>214003</v>
      </c>
      <c r="B65" s="8" t="s">
        <v>138</v>
      </c>
      <c r="C65" s="8">
        <v>214003</v>
      </c>
    </row>
    <row r="66" spans="1:3" x14ac:dyDescent="0.55000000000000004">
      <c r="A66" s="1">
        <v>214020</v>
      </c>
      <c r="B66" s="8" t="s">
        <v>139</v>
      </c>
      <c r="C66" s="8">
        <v>214020</v>
      </c>
    </row>
  </sheetData>
  <sortState xmlns:xlrd2="http://schemas.microsoft.com/office/spreadsheetml/2017/richdata2" ref="C47:F56">
    <sortCondition ref="C47:C56"/>
  </sortState>
  <pageMargins left="0.7" right="0.7" top="0.75" bottom="0.75" header="0.3" footer="0.3"/>
  <pageSetup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J56"/>
  <sheetViews>
    <sheetView workbookViewId="0">
      <pane ySplit="1" topLeftCell="A2" activePane="bottomLeft" state="frozen"/>
      <selection pane="bottomLeft" activeCell="H2" sqref="H2"/>
    </sheetView>
  </sheetViews>
  <sheetFormatPr defaultColWidth="9.15625" defaultRowHeight="14.4" x14ac:dyDescent="0.55000000000000004"/>
  <cols>
    <col min="1" max="2" width="9.15625" style="75"/>
    <col min="3" max="3" width="24.15625" style="75" bestFit="1" customWidth="1"/>
    <col min="4" max="34" width="9.15625" style="75"/>
    <col min="35" max="35" width="10.26171875" style="75" bestFit="1" customWidth="1"/>
    <col min="36" max="36" width="7" style="75" bestFit="1" customWidth="1"/>
    <col min="37" max="16384" width="9.15625" style="75"/>
  </cols>
  <sheetData>
    <row r="1" spans="1:36" x14ac:dyDescent="0.55000000000000004">
      <c r="A1" s="73" t="s">
        <v>175</v>
      </c>
      <c r="B1" s="73" t="s">
        <v>176</v>
      </c>
      <c r="C1" s="73" t="s">
        <v>177</v>
      </c>
      <c r="D1" s="73" t="s">
        <v>178</v>
      </c>
      <c r="E1" s="73" t="s">
        <v>179</v>
      </c>
      <c r="F1" s="74" t="s">
        <v>180</v>
      </c>
      <c r="G1" s="74" t="s">
        <v>181</v>
      </c>
      <c r="H1" s="74" t="s">
        <v>182</v>
      </c>
      <c r="I1" s="74" t="s">
        <v>183</v>
      </c>
      <c r="J1" s="74" t="s">
        <v>184</v>
      </c>
      <c r="K1" s="74" t="s">
        <v>185</v>
      </c>
      <c r="L1" s="74" t="s">
        <v>186</v>
      </c>
      <c r="M1" s="74" t="s">
        <v>187</v>
      </c>
      <c r="N1" s="74" t="s">
        <v>188</v>
      </c>
      <c r="O1" s="74" t="s">
        <v>189</v>
      </c>
      <c r="P1" s="74" t="s">
        <v>190</v>
      </c>
      <c r="Q1" s="74" t="s">
        <v>191</v>
      </c>
      <c r="R1" s="74" t="s">
        <v>192</v>
      </c>
      <c r="S1" s="74" t="s">
        <v>193</v>
      </c>
      <c r="T1" s="74" t="s">
        <v>194</v>
      </c>
      <c r="U1" s="74" t="s">
        <v>195</v>
      </c>
      <c r="V1" s="74" t="s">
        <v>196</v>
      </c>
      <c r="W1" s="74" t="s">
        <v>197</v>
      </c>
      <c r="X1" s="74" t="s">
        <v>198</v>
      </c>
      <c r="Y1" s="74" t="s">
        <v>199</v>
      </c>
      <c r="Z1" s="74" t="s">
        <v>200</v>
      </c>
      <c r="AA1" s="74" t="s">
        <v>201</v>
      </c>
      <c r="AB1" s="74" t="s">
        <v>202</v>
      </c>
      <c r="AC1" s="74" t="s">
        <v>203</v>
      </c>
      <c r="AD1" s="74" t="s">
        <v>204</v>
      </c>
      <c r="AE1" s="74" t="s">
        <v>205</v>
      </c>
      <c r="AF1" s="74" t="s">
        <v>206</v>
      </c>
      <c r="AG1" s="74" t="s">
        <v>207</v>
      </c>
      <c r="AH1" s="74" t="s">
        <v>208</v>
      </c>
      <c r="AI1" s="74" t="s">
        <v>209</v>
      </c>
      <c r="AJ1" s="74" t="s">
        <v>210</v>
      </c>
    </row>
    <row r="2" spans="1:36" x14ac:dyDescent="0.55000000000000004">
      <c r="A2" s="53">
        <v>2021</v>
      </c>
      <c r="B2" s="53">
        <v>210001</v>
      </c>
      <c r="C2" s="53" t="s">
        <v>211</v>
      </c>
      <c r="D2" s="53" t="s">
        <v>212</v>
      </c>
      <c r="E2" s="53" t="s">
        <v>213</v>
      </c>
      <c r="F2" s="76">
        <v>108749.3</v>
      </c>
      <c r="G2" s="76">
        <v>57759.9</v>
      </c>
      <c r="H2" s="76">
        <v>136862.79999999999</v>
      </c>
      <c r="I2" s="76">
        <v>126368.59999999999</v>
      </c>
      <c r="J2" s="76">
        <v>429740.6</v>
      </c>
      <c r="K2" s="76">
        <v>15435.373079999999</v>
      </c>
      <c r="L2" s="76">
        <v>5964.5043399999995</v>
      </c>
      <c r="M2" s="76">
        <v>32838.301849999996</v>
      </c>
      <c r="N2" s="76">
        <v>0</v>
      </c>
      <c r="O2" s="76">
        <v>7655.9563900000021</v>
      </c>
      <c r="P2" s="76">
        <v>0</v>
      </c>
      <c r="Q2" s="76">
        <v>61894.135659999993</v>
      </c>
      <c r="R2" s="76">
        <v>2116.2399999999998</v>
      </c>
      <c r="S2" s="76">
        <v>369962.70434</v>
      </c>
      <c r="T2" s="76">
        <v>21994.029000000002</v>
      </c>
      <c r="U2" s="76">
        <v>391956.73333999998</v>
      </c>
      <c r="V2" s="76">
        <v>166218.43100000001</v>
      </c>
      <c r="W2" s="76">
        <v>17587.156999999999</v>
      </c>
      <c r="X2" s="76">
        <v>30872.438999999998</v>
      </c>
      <c r="Y2" s="76">
        <v>24956.041999999998</v>
      </c>
      <c r="Z2" s="76">
        <v>66839.289999999994</v>
      </c>
      <c r="AA2" s="76">
        <v>306473.359</v>
      </c>
      <c r="AB2" s="76">
        <v>85483.37433999998</v>
      </c>
      <c r="AC2" s="76"/>
      <c r="AD2" s="76"/>
      <c r="AE2" s="76">
        <v>85483.37433999998</v>
      </c>
      <c r="AF2" s="76">
        <v>2.7888685909271569</v>
      </c>
      <c r="AG2" s="76">
        <v>12.151263932734093</v>
      </c>
      <c r="AH2" s="76">
        <v>2.2999999999999998</v>
      </c>
      <c r="AI2" s="76">
        <v>14415</v>
      </c>
      <c r="AJ2" s="76">
        <v>25221.521044769375</v>
      </c>
    </row>
    <row r="3" spans="1:36" x14ac:dyDescent="0.55000000000000004">
      <c r="A3" s="53">
        <v>2021</v>
      </c>
      <c r="B3" s="53">
        <v>210002</v>
      </c>
      <c r="C3" s="53" t="s">
        <v>214</v>
      </c>
      <c r="D3" s="53" t="s">
        <v>212</v>
      </c>
      <c r="E3" s="53" t="s">
        <v>213</v>
      </c>
      <c r="F3" s="76">
        <v>410055.05742999987</v>
      </c>
      <c r="G3" s="76">
        <v>83677.567689999996</v>
      </c>
      <c r="H3" s="76">
        <v>774019.81885000016</v>
      </c>
      <c r="I3" s="76">
        <v>468372.09751999995</v>
      </c>
      <c r="J3" s="76">
        <v>1736124.5414899997</v>
      </c>
      <c r="K3" s="76">
        <v>49889.362170000008</v>
      </c>
      <c r="L3" s="76">
        <v>16970</v>
      </c>
      <c r="M3" s="76">
        <v>115321</v>
      </c>
      <c r="N3" s="76">
        <v>0</v>
      </c>
      <c r="O3" s="76">
        <v>26979.645387368921</v>
      </c>
      <c r="P3" s="76">
        <v>19903.256462630947</v>
      </c>
      <c r="Q3" s="76">
        <v>229063.26401999989</v>
      </c>
      <c r="R3" s="76">
        <v>1042</v>
      </c>
      <c r="S3" s="76">
        <v>1508103.2774699999</v>
      </c>
      <c r="T3" s="76">
        <v>49627.449791115447</v>
      </c>
      <c r="U3" s="76">
        <v>1557730.7272611153</v>
      </c>
      <c r="V3" s="76">
        <v>628175.90645887889</v>
      </c>
      <c r="W3" s="76">
        <v>345804</v>
      </c>
      <c r="X3" s="76">
        <v>440206</v>
      </c>
      <c r="Y3" s="76">
        <v>94965.392174563356</v>
      </c>
      <c r="Z3" s="76">
        <v>15833.474894885017</v>
      </c>
      <c r="AA3" s="76">
        <v>1524984.7735283272</v>
      </c>
      <c r="AB3" s="76">
        <v>32745.953732788097</v>
      </c>
      <c r="AC3" s="76"/>
      <c r="AD3" s="76"/>
      <c r="AE3" s="76">
        <v>32745.953732788097</v>
      </c>
      <c r="AF3" s="76">
        <v>5.8742929629728948</v>
      </c>
      <c r="AG3" s="76">
        <v>49.297229147746989</v>
      </c>
      <c r="AH3" s="76">
        <v>1.1014650351198585</v>
      </c>
      <c r="AI3" s="76">
        <v>21098</v>
      </c>
      <c r="AJ3" s="76">
        <v>30934.492666065453</v>
      </c>
    </row>
    <row r="4" spans="1:36" x14ac:dyDescent="0.55000000000000004">
      <c r="A4" s="53">
        <v>2021</v>
      </c>
      <c r="B4" s="53">
        <v>210003</v>
      </c>
      <c r="C4" s="53" t="s">
        <v>215</v>
      </c>
      <c r="D4" s="53" t="s">
        <v>212</v>
      </c>
      <c r="E4" s="53" t="s">
        <v>213</v>
      </c>
      <c r="F4" s="76">
        <v>110287.18861000001</v>
      </c>
      <c r="G4" s="76">
        <v>32139.004660000002</v>
      </c>
      <c r="H4" s="76">
        <v>158538.76831000001</v>
      </c>
      <c r="I4" s="76">
        <v>48931.167970000002</v>
      </c>
      <c r="J4" s="76">
        <v>349896.12955000001</v>
      </c>
      <c r="K4" s="76">
        <v>27247.054801277518</v>
      </c>
      <c r="L4" s="76">
        <v>9523.7462378096552</v>
      </c>
      <c r="M4" s="76">
        <v>27297.482927840152</v>
      </c>
      <c r="N4" s="76">
        <v>0</v>
      </c>
      <c r="O4" s="76">
        <v>22771.038392580995</v>
      </c>
      <c r="P4" s="76">
        <v>10040.904837735072</v>
      </c>
      <c r="Q4" s="76">
        <v>96880.227197243381</v>
      </c>
      <c r="R4" s="76">
        <v>16199</v>
      </c>
      <c r="S4" s="76">
        <v>269214.90235275665</v>
      </c>
      <c r="T4" s="76">
        <v>64093.153499919543</v>
      </c>
      <c r="U4" s="76">
        <v>333308.05585267616</v>
      </c>
      <c r="V4" s="76">
        <v>137860.50703836887</v>
      </c>
      <c r="W4" s="76">
        <v>31715.368649808268</v>
      </c>
      <c r="X4" s="76">
        <v>33946</v>
      </c>
      <c r="Y4" s="76">
        <v>15562.32597995803</v>
      </c>
      <c r="Z4" s="76">
        <v>74562.496136974194</v>
      </c>
      <c r="AA4" s="76">
        <v>293646.69780510932</v>
      </c>
      <c r="AB4" s="76">
        <v>39661.358047566842</v>
      </c>
      <c r="AC4" s="76"/>
      <c r="AD4" s="76"/>
      <c r="AE4" s="76">
        <v>39661.358047566842</v>
      </c>
      <c r="AF4" s="76">
        <v>3.975215777534526</v>
      </c>
      <c r="AG4" s="76">
        <v>22.837270598055923</v>
      </c>
      <c r="AH4" s="76">
        <v>0.95494219764924215</v>
      </c>
      <c r="AI4" s="76">
        <v>9879</v>
      </c>
      <c r="AJ4" s="76">
        <v>12858.22211302723</v>
      </c>
    </row>
    <row r="5" spans="1:36" x14ac:dyDescent="0.55000000000000004">
      <c r="A5" s="53">
        <v>2021</v>
      </c>
      <c r="B5" s="53">
        <v>210004</v>
      </c>
      <c r="C5" s="53" t="s">
        <v>216</v>
      </c>
      <c r="D5" s="53" t="s">
        <v>212</v>
      </c>
      <c r="E5" s="53" t="s">
        <v>213</v>
      </c>
      <c r="F5" s="76">
        <v>173637.2</v>
      </c>
      <c r="G5" s="76">
        <v>42202.3</v>
      </c>
      <c r="H5" s="76">
        <v>221601.2</v>
      </c>
      <c r="I5" s="76">
        <v>117034</v>
      </c>
      <c r="J5" s="76">
        <v>554474.69999999995</v>
      </c>
      <c r="K5" s="76">
        <v>14351.638249999996</v>
      </c>
      <c r="L5" s="76">
        <v>24306.971979999998</v>
      </c>
      <c r="M5" s="76">
        <v>24479.001879999978</v>
      </c>
      <c r="N5" s="76">
        <v>0</v>
      </c>
      <c r="O5" s="76">
        <v>9939.6311099999948</v>
      </c>
      <c r="P5" s="76">
        <v>736.19908000000601</v>
      </c>
      <c r="Q5" s="76">
        <v>73813.442299999981</v>
      </c>
      <c r="R5" s="76">
        <v>0</v>
      </c>
      <c r="S5" s="76">
        <v>480661.25769999996</v>
      </c>
      <c r="T5" s="76">
        <v>17880.918216666858</v>
      </c>
      <c r="U5" s="76">
        <v>498542.17591666681</v>
      </c>
      <c r="V5" s="76">
        <v>262040.67990733989</v>
      </c>
      <c r="W5" s="76">
        <v>17920.318440000003</v>
      </c>
      <c r="X5" s="76">
        <v>76464.536389999979</v>
      </c>
      <c r="Y5" s="76">
        <v>29450.258610706103</v>
      </c>
      <c r="Z5" s="76">
        <v>37103.055710503009</v>
      </c>
      <c r="AA5" s="76">
        <v>422978.84905854898</v>
      </c>
      <c r="AB5" s="76">
        <v>75563.326858117827</v>
      </c>
      <c r="AC5" s="76"/>
      <c r="AD5" s="76"/>
      <c r="AE5" s="76">
        <v>75563.326858117827</v>
      </c>
      <c r="AF5" s="76">
        <v>2.7744594971024048</v>
      </c>
      <c r="AG5" s="76">
        <v>13.319170493842492</v>
      </c>
      <c r="AH5" s="76">
        <v>850932.99502000003</v>
      </c>
      <c r="AI5" s="76">
        <v>22637</v>
      </c>
      <c r="AJ5" s="76">
        <v>31757.146532067731</v>
      </c>
    </row>
    <row r="6" spans="1:36" x14ac:dyDescent="0.55000000000000004">
      <c r="A6" s="53">
        <v>2021</v>
      </c>
      <c r="B6" s="53">
        <v>210005</v>
      </c>
      <c r="C6" s="53" t="s">
        <v>217</v>
      </c>
      <c r="D6" s="53" t="s">
        <v>212</v>
      </c>
      <c r="E6" s="53" t="s">
        <v>213</v>
      </c>
      <c r="F6" s="76">
        <v>101929.5</v>
      </c>
      <c r="G6" s="76">
        <v>45024.7</v>
      </c>
      <c r="H6" s="76">
        <v>146253.5</v>
      </c>
      <c r="I6" s="76">
        <v>95379.9</v>
      </c>
      <c r="J6" s="76">
        <v>388587.6</v>
      </c>
      <c r="K6" s="76">
        <v>11552.9</v>
      </c>
      <c r="L6" s="76">
        <v>4832.8999999999996</v>
      </c>
      <c r="M6" s="76">
        <v>23180.7</v>
      </c>
      <c r="N6" s="76">
        <v>0</v>
      </c>
      <c r="O6" s="76">
        <v>5809.3</v>
      </c>
      <c r="P6" s="76">
        <v>10665.7</v>
      </c>
      <c r="Q6" s="76">
        <v>56041.5</v>
      </c>
      <c r="R6" s="76">
        <v>2395.4</v>
      </c>
      <c r="S6" s="76">
        <v>334941.5</v>
      </c>
      <c r="T6" s="76">
        <v>15398.7</v>
      </c>
      <c r="U6" s="76">
        <v>350340.2</v>
      </c>
      <c r="V6" s="76">
        <v>162390.11621988614</v>
      </c>
      <c r="W6" s="76">
        <v>4582</v>
      </c>
      <c r="X6" s="76">
        <v>17658</v>
      </c>
      <c r="Y6" s="76">
        <v>20928.300000000003</v>
      </c>
      <c r="Z6" s="76">
        <v>87568.63066476224</v>
      </c>
      <c r="AA6" s="76">
        <v>293127.04688464839</v>
      </c>
      <c r="AB6" s="76">
        <v>57213.153115351626</v>
      </c>
      <c r="AC6" s="76"/>
      <c r="AD6" s="76"/>
      <c r="AE6" s="76">
        <v>57213.153115351626</v>
      </c>
      <c r="AF6" s="76">
        <v>2.7341329497935076</v>
      </c>
      <c r="AG6" s="76">
        <v>13.206425329515438</v>
      </c>
      <c r="AH6" s="76">
        <v>1.36</v>
      </c>
      <c r="AI6" s="76">
        <v>14176</v>
      </c>
      <c r="AJ6" s="76">
        <v>22195.790274112245</v>
      </c>
    </row>
    <row r="7" spans="1:36" x14ac:dyDescent="0.55000000000000004">
      <c r="A7" s="53">
        <v>2021</v>
      </c>
      <c r="B7" s="53">
        <v>210006</v>
      </c>
      <c r="C7" s="53" t="s">
        <v>218</v>
      </c>
      <c r="D7" s="53" t="s">
        <v>212</v>
      </c>
      <c r="E7" s="53" t="s">
        <v>213</v>
      </c>
      <c r="F7" s="76">
        <v>36253.55876</v>
      </c>
      <c r="G7" s="76">
        <v>12156.219080000001</v>
      </c>
      <c r="H7" s="76">
        <v>28817.527299999998</v>
      </c>
      <c r="I7" s="76">
        <v>31936.806099999998</v>
      </c>
      <c r="J7" s="76">
        <v>109164.11124</v>
      </c>
      <c r="K7" s="76">
        <v>5587</v>
      </c>
      <c r="L7" s="76">
        <v>1430</v>
      </c>
      <c r="M7" s="76">
        <v>6534.4373400000004</v>
      </c>
      <c r="N7" s="76">
        <v>0</v>
      </c>
      <c r="O7" s="76">
        <v>3280.5626600000001</v>
      </c>
      <c r="P7" s="76">
        <v>3115.7656899999965</v>
      </c>
      <c r="Q7" s="76">
        <v>19947.765689999997</v>
      </c>
      <c r="R7" s="76">
        <v>1295</v>
      </c>
      <c r="S7" s="76">
        <v>90511.345549999998</v>
      </c>
      <c r="T7" s="76">
        <v>6358.150544489019</v>
      </c>
      <c r="U7" s="76">
        <v>96869.496094489019</v>
      </c>
      <c r="V7" s="76">
        <v>53020.3</v>
      </c>
      <c r="W7" s="76">
        <v>9092</v>
      </c>
      <c r="X7" s="76">
        <v>7884</v>
      </c>
      <c r="Y7" s="76">
        <v>5906.8165031760336</v>
      </c>
      <c r="Z7" s="76">
        <v>12122.883496823968</v>
      </c>
      <c r="AA7" s="76">
        <v>88026</v>
      </c>
      <c r="AB7" s="76">
        <v>8843.496094489019</v>
      </c>
      <c r="AC7" s="76"/>
      <c r="AD7" s="76"/>
      <c r="AE7" s="76">
        <v>8843.496094489019</v>
      </c>
      <c r="AF7" s="76">
        <v>2.4215883163611025</v>
      </c>
      <c r="AG7" s="76">
        <v>12.649704830981769</v>
      </c>
      <c r="AH7" s="76">
        <v>0.32831168831168833</v>
      </c>
      <c r="AI7" s="76">
        <v>4148</v>
      </c>
      <c r="AJ7" s="76">
        <v>6958.7394469795017</v>
      </c>
    </row>
    <row r="8" spans="1:36" x14ac:dyDescent="0.55000000000000004">
      <c r="A8" s="53">
        <v>2021</v>
      </c>
      <c r="B8" s="53">
        <v>210008</v>
      </c>
      <c r="C8" s="53" t="s">
        <v>219</v>
      </c>
      <c r="D8" s="53" t="s">
        <v>212</v>
      </c>
      <c r="E8" s="53" t="s">
        <v>213</v>
      </c>
      <c r="F8" s="76">
        <v>66211</v>
      </c>
      <c r="G8" s="76">
        <v>75818</v>
      </c>
      <c r="H8" s="76">
        <v>170984.7</v>
      </c>
      <c r="I8" s="76">
        <v>306880.90000000002</v>
      </c>
      <c r="J8" s="76">
        <v>619894.60000000009</v>
      </c>
      <c r="K8" s="76">
        <v>6747.34</v>
      </c>
      <c r="L8" s="76">
        <v>22257.214</v>
      </c>
      <c r="M8" s="76">
        <v>35629.998</v>
      </c>
      <c r="N8" s="76">
        <v>886.07600000000002</v>
      </c>
      <c r="O8" s="76">
        <v>8392.0650000000005</v>
      </c>
      <c r="P8" s="76">
        <v>12964.756860000001</v>
      </c>
      <c r="Q8" s="76">
        <v>86877.449859999993</v>
      </c>
      <c r="R8" s="76">
        <v>0</v>
      </c>
      <c r="S8" s="76">
        <v>533017.15014000004</v>
      </c>
      <c r="T8" s="76">
        <v>13504.172500000001</v>
      </c>
      <c r="U8" s="76">
        <v>546521.32264000003</v>
      </c>
      <c r="V8" s="76">
        <v>226855.06743656209</v>
      </c>
      <c r="W8" s="76">
        <v>10285.34325</v>
      </c>
      <c r="X8" s="76">
        <v>125751.92599999999</v>
      </c>
      <c r="Y8" s="76">
        <v>36940.294479999997</v>
      </c>
      <c r="Z8" s="76">
        <v>97574.965880000003</v>
      </c>
      <c r="AA8" s="76">
        <v>497407.59704656212</v>
      </c>
      <c r="AB8" s="76">
        <v>49113.725593437906</v>
      </c>
      <c r="AC8" s="76"/>
      <c r="AD8" s="76"/>
      <c r="AE8" s="76">
        <v>49113.725593437906</v>
      </c>
      <c r="AF8" s="76">
        <v>4.2840485579970036</v>
      </c>
      <c r="AG8" s="76">
        <v>17.671998633809924</v>
      </c>
      <c r="AH8" s="76">
        <v>1.77536033159193</v>
      </c>
      <c r="AI8" s="76">
        <v>10770</v>
      </c>
      <c r="AJ8" s="76">
        <v>28146.652076745071</v>
      </c>
    </row>
    <row r="9" spans="1:36" x14ac:dyDescent="0.55000000000000004">
      <c r="A9" s="53">
        <v>2021</v>
      </c>
      <c r="B9" s="53">
        <v>210009</v>
      </c>
      <c r="C9" s="53" t="s">
        <v>220</v>
      </c>
      <c r="D9" s="53" t="s">
        <v>212</v>
      </c>
      <c r="E9" s="53" t="s">
        <v>213</v>
      </c>
      <c r="F9" s="76">
        <v>768304.23499999999</v>
      </c>
      <c r="G9" s="76">
        <v>212181.48</v>
      </c>
      <c r="H9" s="76">
        <v>947387.21799999999</v>
      </c>
      <c r="I9" s="76">
        <v>831995.29700000002</v>
      </c>
      <c r="J9" s="76">
        <v>2759868.23</v>
      </c>
      <c r="K9" s="76">
        <v>26535.699999999997</v>
      </c>
      <c r="L9" s="76">
        <v>37793.300000000003</v>
      </c>
      <c r="M9" s="76">
        <v>306688.56443000003</v>
      </c>
      <c r="N9" s="76">
        <v>39462.021999999997</v>
      </c>
      <c r="O9" s="76">
        <v>35255.413569999997</v>
      </c>
      <c r="P9" s="76">
        <v>0</v>
      </c>
      <c r="Q9" s="76">
        <v>445735</v>
      </c>
      <c r="R9" s="76">
        <v>0</v>
      </c>
      <c r="S9" s="76">
        <v>2314133.23</v>
      </c>
      <c r="T9" s="76">
        <v>43887.872919999878</v>
      </c>
      <c r="U9" s="76">
        <v>2358021.10292</v>
      </c>
      <c r="V9" s="76">
        <v>893014.7</v>
      </c>
      <c r="W9" s="76">
        <v>147915.70000000001</v>
      </c>
      <c r="X9" s="76">
        <v>796296</v>
      </c>
      <c r="Y9" s="76">
        <v>131300.20000000001</v>
      </c>
      <c r="Z9" s="76">
        <v>294244.49999999983</v>
      </c>
      <c r="AA9" s="76">
        <v>2262771.0999999996</v>
      </c>
      <c r="AB9" s="76">
        <v>95250.002920000348</v>
      </c>
      <c r="AC9" s="76"/>
      <c r="AD9" s="76"/>
      <c r="AE9" s="76">
        <v>95250.002920000348</v>
      </c>
      <c r="AF9" s="76">
        <v>4.774352692109435</v>
      </c>
      <c r="AG9" s="76">
        <v>37.588315572674638</v>
      </c>
      <c r="AH9" s="76">
        <v>1.4749087479808798</v>
      </c>
      <c r="AI9" s="76">
        <v>37436</v>
      </c>
      <c r="AJ9" s="76">
        <v>60219.701437353957</v>
      </c>
    </row>
    <row r="10" spans="1:36" x14ac:dyDescent="0.55000000000000004">
      <c r="A10" s="53">
        <v>2021</v>
      </c>
      <c r="B10" s="53">
        <v>210010</v>
      </c>
      <c r="C10" s="53" t="s">
        <v>221</v>
      </c>
      <c r="D10" s="53" t="s">
        <v>212</v>
      </c>
      <c r="E10" s="53" t="s">
        <v>213</v>
      </c>
      <c r="F10" s="76">
        <v>8378.8487499999992</v>
      </c>
      <c r="G10" s="76">
        <v>10464.43742</v>
      </c>
      <c r="H10" s="76">
        <v>4244.3786500000006</v>
      </c>
      <c r="I10" s="76">
        <v>13780.419099999997</v>
      </c>
      <c r="J10" s="76">
        <v>36868.083919999997</v>
      </c>
      <c r="K10" s="76">
        <v>1942.8787700000003</v>
      </c>
      <c r="L10" s="76">
        <v>682.6262200000001</v>
      </c>
      <c r="M10" s="76">
        <v>-1628.1873600000001</v>
      </c>
      <c r="N10" s="76">
        <v>0</v>
      </c>
      <c r="O10" s="76">
        <v>1085.69802</v>
      </c>
      <c r="P10" s="76">
        <v>1315.0288800000001</v>
      </c>
      <c r="Q10" s="76">
        <v>3398.0445300000001</v>
      </c>
      <c r="R10" s="76">
        <v>501</v>
      </c>
      <c r="S10" s="76">
        <v>33971.039389999998</v>
      </c>
      <c r="T10" s="76">
        <v>1078.3459700000001</v>
      </c>
      <c r="U10" s="76">
        <v>35049.38536</v>
      </c>
      <c r="V10" s="76">
        <v>13866.6</v>
      </c>
      <c r="W10" s="76">
        <v>8270</v>
      </c>
      <c r="X10" s="76">
        <v>4894</v>
      </c>
      <c r="Y10" s="76">
        <v>2240.5792692572277</v>
      </c>
      <c r="Z10" s="76">
        <v>-1188.670172841802</v>
      </c>
      <c r="AA10" s="76">
        <v>28082.509096415426</v>
      </c>
      <c r="AB10" s="76">
        <v>6966.8762635845742</v>
      </c>
      <c r="AC10" s="76"/>
      <c r="AD10" s="76"/>
      <c r="AE10" s="76">
        <v>6966.8762635845742</v>
      </c>
      <c r="AF10" s="76">
        <v>1.8641223303457843</v>
      </c>
      <c r="AG10" s="76">
        <v>11.66886283971305</v>
      </c>
      <c r="AH10" s="76">
        <v>1.0133735370999057</v>
      </c>
      <c r="AI10" s="76">
        <v>824</v>
      </c>
      <c r="AJ10" s="76">
        <v>2406.6191780780246</v>
      </c>
    </row>
    <row r="11" spans="1:36" x14ac:dyDescent="0.55000000000000004">
      <c r="A11" s="53">
        <v>2021</v>
      </c>
      <c r="B11" s="53">
        <v>210011</v>
      </c>
      <c r="C11" s="53" t="s">
        <v>19</v>
      </c>
      <c r="D11" s="53" t="s">
        <v>212</v>
      </c>
      <c r="E11" s="53" t="s">
        <v>213</v>
      </c>
      <c r="F11" s="76">
        <v>90130.7</v>
      </c>
      <c r="G11" s="76">
        <v>47334.8</v>
      </c>
      <c r="H11" s="76">
        <v>139475.5</v>
      </c>
      <c r="I11" s="76">
        <v>157138.79999999999</v>
      </c>
      <c r="J11" s="76">
        <v>434079.8</v>
      </c>
      <c r="K11" s="76">
        <v>3718.6450000000018</v>
      </c>
      <c r="L11" s="76">
        <v>15371.69641</v>
      </c>
      <c r="M11" s="76">
        <v>26715.970529999991</v>
      </c>
      <c r="N11" s="76">
        <v>2690.576</v>
      </c>
      <c r="O11" s="76">
        <v>10835.584880000002</v>
      </c>
      <c r="P11" s="76">
        <v>7409.6320416314902</v>
      </c>
      <c r="Q11" s="76">
        <v>66742.10486163148</v>
      </c>
      <c r="R11" s="76">
        <v>2690.576</v>
      </c>
      <c r="S11" s="76">
        <v>370028.27113836852</v>
      </c>
      <c r="T11" s="76">
        <v>31083.000379999983</v>
      </c>
      <c r="U11" s="76">
        <v>401111.27151836851</v>
      </c>
      <c r="V11" s="76">
        <v>132817.60120507929</v>
      </c>
      <c r="W11" s="76">
        <v>17894.583999999999</v>
      </c>
      <c r="X11" s="76">
        <v>57917.599000000002</v>
      </c>
      <c r="Y11" s="76">
        <v>22099.233219999998</v>
      </c>
      <c r="Z11" s="76">
        <v>88573.530680000069</v>
      </c>
      <c r="AA11" s="76">
        <v>319302.54810507939</v>
      </c>
      <c r="AB11" s="76">
        <v>81808.723413289117</v>
      </c>
      <c r="AC11" s="76"/>
      <c r="AD11" s="76"/>
      <c r="AE11" s="76">
        <v>81808.723413289117</v>
      </c>
      <c r="AF11" s="76">
        <v>3.2828902488850393</v>
      </c>
      <c r="AG11" s="76">
        <v>13.242500755401334</v>
      </c>
      <c r="AH11" s="76">
        <v>0.84261671713259634</v>
      </c>
      <c r="AI11" s="76">
        <v>12754</v>
      </c>
      <c r="AJ11" s="76">
        <v>24111.952417661192</v>
      </c>
    </row>
    <row r="12" spans="1:36" x14ac:dyDescent="0.55000000000000004">
      <c r="A12" s="53">
        <v>2021</v>
      </c>
      <c r="B12" s="53">
        <v>210012</v>
      </c>
      <c r="C12" s="53" t="s">
        <v>20</v>
      </c>
      <c r="D12" s="53" t="s">
        <v>212</v>
      </c>
      <c r="E12" s="53" t="s">
        <v>213</v>
      </c>
      <c r="F12" s="76">
        <v>223074.05582000059</v>
      </c>
      <c r="G12" s="76">
        <v>109545.14028000049</v>
      </c>
      <c r="H12" s="76">
        <v>277504.54710999964</v>
      </c>
      <c r="I12" s="76">
        <v>286951.60150999896</v>
      </c>
      <c r="J12" s="76">
        <v>897075.3447199997</v>
      </c>
      <c r="K12" s="76">
        <v>26357.157999999996</v>
      </c>
      <c r="L12" s="76">
        <v>3243.1</v>
      </c>
      <c r="M12" s="76">
        <v>90541.240779999993</v>
      </c>
      <c r="N12" s="76">
        <v>0</v>
      </c>
      <c r="O12" s="76">
        <v>18492.862059999999</v>
      </c>
      <c r="P12" s="76">
        <v>0</v>
      </c>
      <c r="Q12" s="76">
        <v>138634.36083999998</v>
      </c>
      <c r="R12" s="76">
        <v>0</v>
      </c>
      <c r="S12" s="76">
        <v>758440.98387999972</v>
      </c>
      <c r="T12" s="76">
        <v>24371.972280000002</v>
      </c>
      <c r="U12" s="76">
        <v>782812.95615999971</v>
      </c>
      <c r="V12" s="76">
        <v>336261.55261747143</v>
      </c>
      <c r="W12" s="76">
        <v>0</v>
      </c>
      <c r="X12" s="76">
        <v>172895</v>
      </c>
      <c r="Y12" s="76">
        <v>48097.749609999999</v>
      </c>
      <c r="Z12" s="76">
        <v>115440.98908170183</v>
      </c>
      <c r="AA12" s="76">
        <v>672695.29130917334</v>
      </c>
      <c r="AB12" s="76">
        <v>110117.66485082638</v>
      </c>
      <c r="AC12" s="76"/>
      <c r="AD12" s="76"/>
      <c r="AE12" s="76">
        <v>110117.66485082638</v>
      </c>
      <c r="AF12" s="76">
        <v>3.1850045112121945</v>
      </c>
      <c r="AG12" s="76">
        <v>24.022263642226058</v>
      </c>
      <c r="AH12" s="76">
        <v>1.2193633200839227</v>
      </c>
      <c r="AI12" s="76">
        <v>15626</v>
      </c>
      <c r="AJ12" s="76">
        <v>28002.993445077234</v>
      </c>
    </row>
    <row r="13" spans="1:36" x14ac:dyDescent="0.55000000000000004">
      <c r="A13" s="53">
        <v>2021</v>
      </c>
      <c r="B13" s="53">
        <v>210013</v>
      </c>
      <c r="C13" s="53" t="s">
        <v>222</v>
      </c>
      <c r="D13" s="53" t="s">
        <v>212</v>
      </c>
      <c r="E13" s="53" t="s">
        <v>213</v>
      </c>
      <c r="F13" s="76">
        <v>1967.97722</v>
      </c>
      <c r="G13" s="76">
        <v>18200.434619999996</v>
      </c>
      <c r="H13" s="76">
        <v>1005.01232</v>
      </c>
      <c r="I13" s="76">
        <v>12872.45664</v>
      </c>
      <c r="J13" s="76">
        <v>34045.880799999999</v>
      </c>
      <c r="K13" s="76">
        <v>3166.2</v>
      </c>
      <c r="L13" s="76">
        <v>545.40995000000009</v>
      </c>
      <c r="M13" s="76">
        <v>4252.8121000000028</v>
      </c>
      <c r="N13" s="76">
        <v>0</v>
      </c>
      <c r="O13" s="76">
        <v>3588.6179999999999</v>
      </c>
      <c r="P13" s="76">
        <v>0</v>
      </c>
      <c r="Q13" s="76">
        <v>11553.040050000003</v>
      </c>
      <c r="R13" s="76">
        <v>0</v>
      </c>
      <c r="S13" s="76">
        <v>22492.840749999996</v>
      </c>
      <c r="T13" s="76">
        <v>7333.3044200000004</v>
      </c>
      <c r="U13" s="76">
        <v>29826.145169999996</v>
      </c>
      <c r="V13" s="76">
        <v>23574.887172971514</v>
      </c>
      <c r="W13" s="76">
        <v>0</v>
      </c>
      <c r="X13" s="76">
        <v>6193.1970000000001</v>
      </c>
      <c r="Y13" s="76">
        <v>7561.5030000000006</v>
      </c>
      <c r="Z13" s="76">
        <v>9242.6428788989233</v>
      </c>
      <c r="AA13" s="76">
        <v>46572.230051870436</v>
      </c>
      <c r="AB13" s="76">
        <v>-16746.08488187044</v>
      </c>
      <c r="AC13" s="76"/>
      <c r="AD13" s="76"/>
      <c r="AE13" s="76">
        <v>-16746.08488187044</v>
      </c>
      <c r="AF13" s="76">
        <v>2.4812863557606151</v>
      </c>
      <c r="AG13" s="76">
        <v>18.319046563475894</v>
      </c>
      <c r="AH13" s="76">
        <v>0.90438964730770499</v>
      </c>
      <c r="AI13" s="76">
        <v>222</v>
      </c>
      <c r="AJ13" s="76">
        <v>2542.2846047416633</v>
      </c>
    </row>
    <row r="14" spans="1:36" x14ac:dyDescent="0.55000000000000004">
      <c r="A14" s="53">
        <v>2021</v>
      </c>
      <c r="B14" s="53">
        <v>210015</v>
      </c>
      <c r="C14" s="53" t="s">
        <v>223</v>
      </c>
      <c r="D14" s="53" t="s">
        <v>212</v>
      </c>
      <c r="E14" s="53" t="s">
        <v>213</v>
      </c>
      <c r="F14" s="76">
        <v>157369.91399999999</v>
      </c>
      <c r="G14" s="76">
        <v>61304.37412</v>
      </c>
      <c r="H14" s="76">
        <v>171674.54282000003</v>
      </c>
      <c r="I14" s="76">
        <v>214177.17618000001</v>
      </c>
      <c r="J14" s="76">
        <v>604526.00711999997</v>
      </c>
      <c r="K14" s="76">
        <v>10011.265489999998</v>
      </c>
      <c r="L14" s="76">
        <v>9875.7317999999996</v>
      </c>
      <c r="M14" s="76">
        <v>79336.526709999976</v>
      </c>
      <c r="N14" s="76">
        <v>4066.8359999999998</v>
      </c>
      <c r="O14" s="76">
        <v>9727.3084599999984</v>
      </c>
      <c r="P14" s="76">
        <v>443.38516999999905</v>
      </c>
      <c r="Q14" s="76">
        <v>113461.05362999997</v>
      </c>
      <c r="R14" s="76">
        <v>0</v>
      </c>
      <c r="S14" s="76">
        <v>491064.95348999999</v>
      </c>
      <c r="T14" s="76">
        <v>23408.09101</v>
      </c>
      <c r="U14" s="76">
        <v>514473.04449999996</v>
      </c>
      <c r="V14" s="76">
        <v>258664.89630559791</v>
      </c>
      <c r="W14" s="76">
        <v>0</v>
      </c>
      <c r="X14" s="76">
        <v>109864.38032886034</v>
      </c>
      <c r="Y14" s="76">
        <v>29356.26741596686</v>
      </c>
      <c r="Z14" s="76">
        <v>70930.12091296741</v>
      </c>
      <c r="AA14" s="76">
        <v>468815.66496339248</v>
      </c>
      <c r="AB14" s="76">
        <v>45657.379536607477</v>
      </c>
      <c r="AC14" s="76"/>
      <c r="AD14" s="76"/>
      <c r="AE14" s="76">
        <v>45657.379536607477</v>
      </c>
      <c r="AF14" s="76">
        <v>2.7462021530482215</v>
      </c>
      <c r="AG14" s="76">
        <v>14.626682566848602</v>
      </c>
      <c r="AH14" s="76">
        <v>0.58801490782717658</v>
      </c>
      <c r="AI14" s="76">
        <v>17446</v>
      </c>
      <c r="AJ14" s="76">
        <v>32052.084457343994</v>
      </c>
    </row>
    <row r="15" spans="1:36" x14ac:dyDescent="0.55000000000000004">
      <c r="A15" s="53">
        <v>2021</v>
      </c>
      <c r="B15" s="53">
        <v>210016</v>
      </c>
      <c r="C15" s="53" t="s">
        <v>71</v>
      </c>
      <c r="D15" s="53" t="s">
        <v>212</v>
      </c>
      <c r="E15" s="53" t="s">
        <v>213</v>
      </c>
      <c r="F15" s="76">
        <v>89104.7</v>
      </c>
      <c r="G15" s="76">
        <v>17683.3</v>
      </c>
      <c r="H15" s="76">
        <v>126813.7</v>
      </c>
      <c r="I15" s="76">
        <v>97737.600000000006</v>
      </c>
      <c r="J15" s="76">
        <v>331339.30000000005</v>
      </c>
      <c r="K15" s="76">
        <v>13089.325989999999</v>
      </c>
      <c r="L15" s="76">
        <v>11912.20075</v>
      </c>
      <c r="M15" s="76">
        <v>32930.598329999993</v>
      </c>
      <c r="N15" s="76">
        <v>0</v>
      </c>
      <c r="O15" s="76">
        <v>4732.4617700000008</v>
      </c>
      <c r="P15" s="76">
        <v>680.45</v>
      </c>
      <c r="Q15" s="76">
        <v>63345.036839999993</v>
      </c>
      <c r="R15" s="76">
        <v>8090.6580000000004</v>
      </c>
      <c r="S15" s="76">
        <v>276084.92116000003</v>
      </c>
      <c r="T15" s="76">
        <v>23108.91256478857</v>
      </c>
      <c r="U15" s="76">
        <v>299193.83372478862</v>
      </c>
      <c r="V15" s="76">
        <v>117578.12728226895</v>
      </c>
      <c r="W15" s="76">
        <v>26993.006089999995</v>
      </c>
      <c r="X15" s="76">
        <v>54294.9159</v>
      </c>
      <c r="Y15" s="76">
        <v>20442.987849999998</v>
      </c>
      <c r="Z15" s="76">
        <v>57317.296419486585</v>
      </c>
      <c r="AA15" s="76">
        <v>276626.33354175551</v>
      </c>
      <c r="AB15" s="76">
        <v>22567.500183033117</v>
      </c>
      <c r="AC15" s="76"/>
      <c r="AD15" s="76"/>
      <c r="AE15" s="76">
        <v>22567.500183033117</v>
      </c>
      <c r="AF15" s="76">
        <v>3.4348527335952905</v>
      </c>
      <c r="AG15" s="76">
        <v>20.136785781033787</v>
      </c>
      <c r="AH15" s="76">
        <v>-0.67045978610436352</v>
      </c>
      <c r="AI15" s="76">
        <v>8952</v>
      </c>
      <c r="AJ15" s="76">
        <v>13737.362881533025</v>
      </c>
    </row>
    <row r="16" spans="1:36" x14ac:dyDescent="0.55000000000000004">
      <c r="A16" s="53">
        <v>2021</v>
      </c>
      <c r="B16" s="53">
        <v>210017</v>
      </c>
      <c r="C16" s="53" t="s">
        <v>224</v>
      </c>
      <c r="D16" s="53" t="s">
        <v>212</v>
      </c>
      <c r="E16" s="53" t="s">
        <v>213</v>
      </c>
      <c r="F16" s="76">
        <v>7866.4590499999995</v>
      </c>
      <c r="G16" s="76">
        <v>9550.6977399999996</v>
      </c>
      <c r="H16" s="76">
        <v>13689.92892</v>
      </c>
      <c r="I16" s="76">
        <v>35149.373340000006</v>
      </c>
      <c r="J16" s="76">
        <v>66256.459050000005</v>
      </c>
      <c r="K16" s="76">
        <v>1191.6950000000002</v>
      </c>
      <c r="L16" s="76">
        <v>2866.759512173006</v>
      </c>
      <c r="M16" s="76">
        <v>4857.3773500000007</v>
      </c>
      <c r="N16" s="76">
        <v>1411.5</v>
      </c>
      <c r="O16" s="76">
        <v>1244.3706499999998</v>
      </c>
      <c r="P16" s="76">
        <v>0</v>
      </c>
      <c r="Q16" s="76">
        <v>11571.702512173008</v>
      </c>
      <c r="R16" s="76">
        <v>0</v>
      </c>
      <c r="S16" s="76">
        <v>54684.756537826994</v>
      </c>
      <c r="T16" s="76">
        <v>6010.3230000000003</v>
      </c>
      <c r="U16" s="76">
        <v>60695.079537826998</v>
      </c>
      <c r="V16" s="76">
        <v>26388.556715610684</v>
      </c>
      <c r="W16" s="76">
        <v>0</v>
      </c>
      <c r="X16" s="76">
        <v>12504.800999999999</v>
      </c>
      <c r="Y16" s="76">
        <v>4237.4896165732698</v>
      </c>
      <c r="Z16" s="76">
        <v>7213.9901592426786</v>
      </c>
      <c r="AA16" s="76">
        <v>50344.837491426631</v>
      </c>
      <c r="AB16" s="76">
        <v>10350.242046400366</v>
      </c>
      <c r="AC16" s="76"/>
      <c r="AD16" s="76"/>
      <c r="AE16" s="76">
        <v>10350.242046400366</v>
      </c>
      <c r="AF16" s="76">
        <v>3.4281243521407547</v>
      </c>
      <c r="AG16" s="76">
        <v>11.462266028361459</v>
      </c>
      <c r="AH16" s="76">
        <v>3.7127906368008734</v>
      </c>
      <c r="AI16" s="76">
        <v>1429</v>
      </c>
      <c r="AJ16" s="76">
        <v>4392.2237860172454</v>
      </c>
    </row>
    <row r="17" spans="1:36" x14ac:dyDescent="0.55000000000000004">
      <c r="A17" s="53">
        <v>2021</v>
      </c>
      <c r="B17" s="53">
        <v>210018</v>
      </c>
      <c r="C17" s="53" t="s">
        <v>225</v>
      </c>
      <c r="D17" s="53" t="s">
        <v>212</v>
      </c>
      <c r="E17" s="53" t="s">
        <v>213</v>
      </c>
      <c r="F17" s="76">
        <v>36057.847000000002</v>
      </c>
      <c r="G17" s="76">
        <v>27604.507000000001</v>
      </c>
      <c r="H17" s="76">
        <v>50883.590880000003</v>
      </c>
      <c r="I17" s="76">
        <v>74868.340460000007</v>
      </c>
      <c r="J17" s="76">
        <v>189414.28534</v>
      </c>
      <c r="K17" s="76">
        <v>4110.5945700000002</v>
      </c>
      <c r="L17" s="76">
        <v>3346.7762100000004</v>
      </c>
      <c r="M17" s="76">
        <v>19696.563759999986</v>
      </c>
      <c r="N17" s="76">
        <v>1110.7560000000001</v>
      </c>
      <c r="O17" s="76">
        <v>3451.7615200000005</v>
      </c>
      <c r="P17" s="76">
        <v>156.0870800000003</v>
      </c>
      <c r="Q17" s="76">
        <v>31872.53913999999</v>
      </c>
      <c r="R17" s="76">
        <v>0</v>
      </c>
      <c r="S17" s="76">
        <v>157541.74620000002</v>
      </c>
      <c r="T17" s="76">
        <v>5042.4298299999991</v>
      </c>
      <c r="U17" s="76">
        <v>162584.17603000003</v>
      </c>
      <c r="V17" s="76">
        <v>85197.243853587017</v>
      </c>
      <c r="W17" s="76">
        <v>0</v>
      </c>
      <c r="X17" s="76">
        <v>25178.497416176542</v>
      </c>
      <c r="Y17" s="76">
        <v>11334.455743489243</v>
      </c>
      <c r="Z17" s="76">
        <v>28884.327892352445</v>
      </c>
      <c r="AA17" s="76">
        <v>150594.52490560524</v>
      </c>
      <c r="AB17" s="76">
        <v>11989.65112439479</v>
      </c>
      <c r="AC17" s="76"/>
      <c r="AD17" s="76"/>
      <c r="AE17" s="76">
        <v>11989.65112439479</v>
      </c>
      <c r="AF17" s="76">
        <v>2.7303041541003967</v>
      </c>
      <c r="AG17" s="76">
        <v>13.877356006697399</v>
      </c>
      <c r="AH17" s="76">
        <v>0.53152381542932048</v>
      </c>
      <c r="AI17" s="76">
        <v>4981</v>
      </c>
      <c r="AJ17" s="76">
        <v>10851.81678937445</v>
      </c>
    </row>
    <row r="18" spans="1:36" x14ac:dyDescent="0.55000000000000004">
      <c r="A18" s="53">
        <v>2021</v>
      </c>
      <c r="B18" s="53">
        <v>210019</v>
      </c>
      <c r="C18" s="53" t="s">
        <v>226</v>
      </c>
      <c r="D18" s="53" t="s">
        <v>212</v>
      </c>
      <c r="E18" s="53" t="s">
        <v>213</v>
      </c>
      <c r="F18" s="76">
        <v>115517.33500000001</v>
      </c>
      <c r="G18" s="76">
        <v>73657.100999999995</v>
      </c>
      <c r="H18" s="76">
        <v>159466.476</v>
      </c>
      <c r="I18" s="76">
        <v>159512.08799999999</v>
      </c>
      <c r="J18" s="76">
        <v>508153</v>
      </c>
      <c r="K18" s="76">
        <v>5561.3509999999997</v>
      </c>
      <c r="L18" s="76">
        <v>12739.920999999998</v>
      </c>
      <c r="M18" s="76">
        <v>21476.700000000004</v>
      </c>
      <c r="N18" s="76">
        <v>1517.4</v>
      </c>
      <c r="O18" s="76">
        <v>4107.5</v>
      </c>
      <c r="P18" s="76">
        <v>29783.8</v>
      </c>
      <c r="Q18" s="76">
        <v>75186.672000000006</v>
      </c>
      <c r="R18" s="76">
        <v>0</v>
      </c>
      <c r="S18" s="76">
        <v>432966.32799999998</v>
      </c>
      <c r="T18" s="76">
        <v>19367.7</v>
      </c>
      <c r="U18" s="76">
        <v>452334.02799999999</v>
      </c>
      <c r="V18" s="76">
        <v>177856.690814</v>
      </c>
      <c r="W18" s="76">
        <v>7906.1</v>
      </c>
      <c r="X18" s="76">
        <v>89248.7</v>
      </c>
      <c r="Y18" s="76">
        <v>29713</v>
      </c>
      <c r="Z18" s="76">
        <v>58978.799999999996</v>
      </c>
      <c r="AA18" s="76">
        <v>363703.29081400001</v>
      </c>
      <c r="AB18" s="76">
        <v>88630.737185999984</v>
      </c>
      <c r="AC18" s="76"/>
      <c r="AD18" s="76"/>
      <c r="AE18" s="76">
        <v>88630.737185999984</v>
      </c>
      <c r="AF18" s="76">
        <v>2.9699072920066349</v>
      </c>
      <c r="AG18" s="76">
        <v>14.238280853742294</v>
      </c>
      <c r="AH18" s="76">
        <v>1.2804519694955572</v>
      </c>
      <c r="AI18" s="76">
        <v>13823</v>
      </c>
      <c r="AJ18" s="76">
        <v>25544.045278360041</v>
      </c>
    </row>
    <row r="19" spans="1:36" x14ac:dyDescent="0.55000000000000004">
      <c r="A19" s="53">
        <v>2021</v>
      </c>
      <c r="B19" s="53">
        <v>210022</v>
      </c>
      <c r="C19" s="53" t="s">
        <v>227</v>
      </c>
      <c r="D19" s="53" t="s">
        <v>212</v>
      </c>
      <c r="E19" s="53" t="s">
        <v>213</v>
      </c>
      <c r="F19" s="76">
        <v>88861.597750000001</v>
      </c>
      <c r="G19" s="76">
        <v>26605.344259999998</v>
      </c>
      <c r="H19" s="76">
        <v>141598.17063000001</v>
      </c>
      <c r="I19" s="76">
        <v>113189.51355000002</v>
      </c>
      <c r="J19" s="76">
        <v>370254.62619000004</v>
      </c>
      <c r="K19" s="76">
        <v>8208.482</v>
      </c>
      <c r="L19" s="76">
        <v>5868.37</v>
      </c>
      <c r="M19" s="76">
        <v>21596.301050000002</v>
      </c>
      <c r="N19" s="76">
        <v>13846.9215</v>
      </c>
      <c r="O19" s="76">
        <v>2482.2230099999997</v>
      </c>
      <c r="P19" s="76">
        <v>0</v>
      </c>
      <c r="Q19" s="76">
        <v>52002.297560000006</v>
      </c>
      <c r="R19" s="76">
        <v>0</v>
      </c>
      <c r="S19" s="76">
        <v>318252.32863</v>
      </c>
      <c r="T19" s="76">
        <v>3079.3706200000015</v>
      </c>
      <c r="U19" s="76">
        <v>321331.69925000001</v>
      </c>
      <c r="V19" s="76">
        <v>134627.73111000002</v>
      </c>
      <c r="W19" s="76">
        <v>0</v>
      </c>
      <c r="X19" s="76">
        <v>64843.113269999994</v>
      </c>
      <c r="Y19" s="76">
        <v>27940.729370000001</v>
      </c>
      <c r="Z19" s="76">
        <v>69752.447450000007</v>
      </c>
      <c r="AA19" s="76">
        <v>297164.02120000008</v>
      </c>
      <c r="AB19" s="76">
        <v>24167.678049999929</v>
      </c>
      <c r="AC19" s="76"/>
      <c r="AD19" s="76"/>
      <c r="AE19" s="76">
        <v>24167.678049999929</v>
      </c>
      <c r="AF19" s="76">
        <v>3.2024785306336421</v>
      </c>
      <c r="AG19" s="76">
        <v>16.535450786144043</v>
      </c>
      <c r="AH19" s="76">
        <v>1.6551334365568229</v>
      </c>
      <c r="AI19" s="76">
        <v>11186</v>
      </c>
      <c r="AJ19" s="76">
        <v>17971.328695133612</v>
      </c>
    </row>
    <row r="20" spans="1:36" x14ac:dyDescent="0.55000000000000004">
      <c r="A20" s="53">
        <v>2021</v>
      </c>
      <c r="B20" s="53">
        <v>210023</v>
      </c>
      <c r="C20" s="53" t="s">
        <v>228</v>
      </c>
      <c r="D20" s="53" t="s">
        <v>212</v>
      </c>
      <c r="E20" s="53" t="s">
        <v>213</v>
      </c>
      <c r="F20" s="76">
        <v>158505.9</v>
      </c>
      <c r="G20" s="76">
        <v>99877.9</v>
      </c>
      <c r="H20" s="76">
        <v>219017</v>
      </c>
      <c r="I20" s="76">
        <v>222321.1</v>
      </c>
      <c r="J20" s="76">
        <v>699721.9</v>
      </c>
      <c r="K20" s="76">
        <v>14086.497289999999</v>
      </c>
      <c r="L20" s="76">
        <v>3806.4890800000007</v>
      </c>
      <c r="M20" s="76">
        <v>34099.998960000004</v>
      </c>
      <c r="N20" s="76">
        <v>8391.18</v>
      </c>
      <c r="O20" s="76">
        <v>10031.087230000001</v>
      </c>
      <c r="P20" s="76">
        <v>25385.948190000003</v>
      </c>
      <c r="Q20" s="76">
        <v>95801.200750000018</v>
      </c>
      <c r="R20" s="76">
        <v>0</v>
      </c>
      <c r="S20" s="76">
        <v>603920.69925000006</v>
      </c>
      <c r="T20" s="76">
        <v>25348.394349999999</v>
      </c>
      <c r="U20" s="76">
        <v>629269.09360000002</v>
      </c>
      <c r="V20" s="76">
        <v>225879.83150500001</v>
      </c>
      <c r="W20" s="76">
        <v>6565.8665099999998</v>
      </c>
      <c r="X20" s="76">
        <v>127067.52757999998</v>
      </c>
      <c r="Y20" s="76">
        <v>35290.64056</v>
      </c>
      <c r="Z20" s="76">
        <v>144274.8259735113</v>
      </c>
      <c r="AA20" s="76">
        <v>539078.69212851126</v>
      </c>
      <c r="AB20" s="76">
        <v>90190.40147148876</v>
      </c>
      <c r="AC20" s="76"/>
      <c r="AD20" s="76"/>
      <c r="AE20" s="76">
        <v>90190.40147148876</v>
      </c>
      <c r="AF20" s="76">
        <v>2.9338251501756298</v>
      </c>
      <c r="AG20" s="76">
        <v>12.354541836418376</v>
      </c>
      <c r="AH20" s="76">
        <v>1.511450020353488</v>
      </c>
      <c r="AI20" s="76">
        <v>23542</v>
      </c>
      <c r="AJ20" s="76">
        <v>43634.049669039945</v>
      </c>
    </row>
    <row r="21" spans="1:36" x14ac:dyDescent="0.55000000000000004">
      <c r="A21" s="53">
        <v>2021</v>
      </c>
      <c r="B21" s="53">
        <v>210024</v>
      </c>
      <c r="C21" s="53" t="s">
        <v>229</v>
      </c>
      <c r="D21" s="53" t="s">
        <v>212</v>
      </c>
      <c r="E21" s="53" t="s">
        <v>213</v>
      </c>
      <c r="F21" s="76">
        <v>98952.236999999994</v>
      </c>
      <c r="G21" s="76">
        <v>24181.210010000003</v>
      </c>
      <c r="H21" s="76">
        <v>179415.58717000001</v>
      </c>
      <c r="I21" s="76">
        <v>151122.24600000001</v>
      </c>
      <c r="J21" s="76">
        <v>453671.28018</v>
      </c>
      <c r="K21" s="76">
        <v>6398.9256900000019</v>
      </c>
      <c r="L21" s="76">
        <v>7263.9446399999997</v>
      </c>
      <c r="M21" s="76">
        <v>60231.32202000008</v>
      </c>
      <c r="N21" s="76">
        <v>4172.1239999999998</v>
      </c>
      <c r="O21" s="76">
        <v>8036.336699999998</v>
      </c>
      <c r="P21" s="76">
        <v>418.77332999999982</v>
      </c>
      <c r="Q21" s="76">
        <v>86521.426380000077</v>
      </c>
      <c r="R21" s="76">
        <v>0</v>
      </c>
      <c r="S21" s="76">
        <v>367149.85379999992</v>
      </c>
      <c r="T21" s="76">
        <v>22680.300540000004</v>
      </c>
      <c r="U21" s="76">
        <v>389830.15433999995</v>
      </c>
      <c r="V21" s="76">
        <v>189188.47275311418</v>
      </c>
      <c r="W21" s="76">
        <v>0</v>
      </c>
      <c r="X21" s="76">
        <v>90795.008339152744</v>
      </c>
      <c r="Y21" s="76">
        <v>22278.433745154085</v>
      </c>
      <c r="Z21" s="76">
        <v>62312.19725380501</v>
      </c>
      <c r="AA21" s="76">
        <v>364574.11209122598</v>
      </c>
      <c r="AB21" s="76">
        <v>25256.042248773971</v>
      </c>
      <c r="AC21" s="76"/>
      <c r="AD21" s="76"/>
      <c r="AE21" s="76">
        <v>25256.042248773971</v>
      </c>
      <c r="AF21" s="76">
        <v>4.5956684796363181</v>
      </c>
      <c r="AG21" s="76">
        <v>23.071241637250147</v>
      </c>
      <c r="AH21" s="76">
        <v>0.45762977033725899</v>
      </c>
      <c r="AI21" s="76">
        <v>9696</v>
      </c>
      <c r="AJ21" s="76">
        <v>15802.101933802962</v>
      </c>
    </row>
    <row r="22" spans="1:36" x14ac:dyDescent="0.55000000000000004">
      <c r="A22" s="53">
        <v>2021</v>
      </c>
      <c r="B22" s="53">
        <v>210027</v>
      </c>
      <c r="C22" s="53" t="s">
        <v>30</v>
      </c>
      <c r="D22" s="53" t="s">
        <v>212</v>
      </c>
      <c r="E22" s="53" t="s">
        <v>213</v>
      </c>
      <c r="F22" s="76">
        <v>80309.7</v>
      </c>
      <c r="G22" s="76">
        <v>47180.1</v>
      </c>
      <c r="H22" s="76">
        <v>105711.9</v>
      </c>
      <c r="I22" s="76">
        <v>124095.4</v>
      </c>
      <c r="J22" s="76">
        <v>357297.1</v>
      </c>
      <c r="K22" s="76">
        <v>3860.0300000000007</v>
      </c>
      <c r="L22" s="76">
        <v>12026.96</v>
      </c>
      <c r="M22" s="76">
        <v>35818.02242999999</v>
      </c>
      <c r="N22" s="76">
        <v>0</v>
      </c>
      <c r="O22" s="76">
        <v>6044.3575700000001</v>
      </c>
      <c r="P22" s="76">
        <v>0</v>
      </c>
      <c r="Q22" s="76">
        <v>57749.369999999988</v>
      </c>
      <c r="R22" s="76">
        <v>1930.89</v>
      </c>
      <c r="S22" s="76">
        <v>301478.62</v>
      </c>
      <c r="T22" s="76">
        <v>8250.6899999999987</v>
      </c>
      <c r="U22" s="76">
        <v>309729.31</v>
      </c>
      <c r="V22" s="76">
        <v>120437.04787499999</v>
      </c>
      <c r="W22" s="76">
        <v>17444.77</v>
      </c>
      <c r="X22" s="76">
        <v>35921.99</v>
      </c>
      <c r="Y22" s="76">
        <v>26119.79</v>
      </c>
      <c r="Z22" s="76">
        <v>37784.530000000006</v>
      </c>
      <c r="AA22" s="76">
        <v>237708.12787499998</v>
      </c>
      <c r="AB22" s="76">
        <v>72021.182125000021</v>
      </c>
      <c r="AC22" s="76"/>
      <c r="AD22" s="76"/>
      <c r="AE22" s="76">
        <v>72021.182125000021</v>
      </c>
      <c r="AF22" s="76">
        <v>2.2613942004782897</v>
      </c>
      <c r="AG22" s="76">
        <v>12.975395304002451</v>
      </c>
      <c r="AH22" s="76">
        <v>0.93887515139281386</v>
      </c>
      <c r="AI22" s="76">
        <v>9538</v>
      </c>
      <c r="AJ22" s="76">
        <v>18319.91413792807</v>
      </c>
    </row>
    <row r="23" spans="1:36" x14ac:dyDescent="0.55000000000000004">
      <c r="A23" s="53">
        <v>2021</v>
      </c>
      <c r="B23" s="53">
        <v>210028</v>
      </c>
      <c r="C23" s="53" t="s">
        <v>230</v>
      </c>
      <c r="D23" s="53" t="s">
        <v>212</v>
      </c>
      <c r="E23" s="53" t="s">
        <v>213</v>
      </c>
      <c r="F23" s="76">
        <v>36138.262999999999</v>
      </c>
      <c r="G23" s="76">
        <v>28367.381839999998</v>
      </c>
      <c r="H23" s="76">
        <v>57256.108039999992</v>
      </c>
      <c r="I23" s="76">
        <v>84745.654900000009</v>
      </c>
      <c r="J23" s="76">
        <v>206507.40778000001</v>
      </c>
      <c r="K23" s="76">
        <v>2619.1516299999994</v>
      </c>
      <c r="L23" s="76">
        <v>3483.1200799999997</v>
      </c>
      <c r="M23" s="76">
        <v>24031.9097</v>
      </c>
      <c r="N23" s="76">
        <v>241.24799999999999</v>
      </c>
      <c r="O23" s="76">
        <v>4207.0922199999995</v>
      </c>
      <c r="P23" s="76">
        <v>490.61557000000084</v>
      </c>
      <c r="Q23" s="76">
        <v>35073.137199999997</v>
      </c>
      <c r="R23" s="76">
        <v>0</v>
      </c>
      <c r="S23" s="76">
        <v>171434.27058000001</v>
      </c>
      <c r="T23" s="76">
        <v>5775.9535800000012</v>
      </c>
      <c r="U23" s="76">
        <v>177210.22416000001</v>
      </c>
      <c r="V23" s="76">
        <v>77390.109402600647</v>
      </c>
      <c r="W23" s="76">
        <v>0</v>
      </c>
      <c r="X23" s="76">
        <v>30362.542726395572</v>
      </c>
      <c r="Y23" s="76">
        <v>10028.256213153105</v>
      </c>
      <c r="Z23" s="76">
        <v>25924.088305421454</v>
      </c>
      <c r="AA23" s="76">
        <v>143704.99664757078</v>
      </c>
      <c r="AB23" s="76">
        <v>33505.227512429236</v>
      </c>
      <c r="AC23" s="76"/>
      <c r="AD23" s="76"/>
      <c r="AE23" s="76">
        <v>33505.227512429236</v>
      </c>
      <c r="AF23" s="76">
        <v>2.7759933408987827</v>
      </c>
      <c r="AG23" s="76">
        <v>9.9148064221391774</v>
      </c>
      <c r="AH23" s="76">
        <v>0.46851476544117898</v>
      </c>
      <c r="AI23" s="76">
        <v>6555</v>
      </c>
      <c r="AJ23" s="76">
        <v>14493.979058096991</v>
      </c>
    </row>
    <row r="24" spans="1:36" x14ac:dyDescent="0.55000000000000004">
      <c r="A24" s="53">
        <v>2021</v>
      </c>
      <c r="B24" s="53">
        <v>210029</v>
      </c>
      <c r="C24" s="53" t="s">
        <v>231</v>
      </c>
      <c r="D24" s="53" t="s">
        <v>212</v>
      </c>
      <c r="E24" s="53" t="s">
        <v>213</v>
      </c>
      <c r="F24" s="76">
        <v>204784.04146000001</v>
      </c>
      <c r="G24" s="76">
        <v>86255.652899999972</v>
      </c>
      <c r="H24" s="76">
        <v>247996.57136999999</v>
      </c>
      <c r="I24" s="76">
        <v>215892.46502000003</v>
      </c>
      <c r="J24" s="76">
        <v>754928.73074999999</v>
      </c>
      <c r="K24" s="76">
        <v>11654</v>
      </c>
      <c r="L24" s="76">
        <v>22241</v>
      </c>
      <c r="M24" s="76">
        <v>90022.683089999991</v>
      </c>
      <c r="N24" s="76">
        <v>0</v>
      </c>
      <c r="O24" s="76">
        <v>10236.82691</v>
      </c>
      <c r="P24" s="76">
        <v>0</v>
      </c>
      <c r="Q24" s="76">
        <v>134154.50999999998</v>
      </c>
      <c r="R24" s="76">
        <v>5711.7579999999998</v>
      </c>
      <c r="S24" s="76">
        <v>626485.97875000001</v>
      </c>
      <c r="T24" s="76">
        <v>6771.3977699999959</v>
      </c>
      <c r="U24" s="76">
        <v>633257.37652000005</v>
      </c>
      <c r="V24" s="76">
        <v>274689.22844056814</v>
      </c>
      <c r="W24" s="76">
        <v>40411</v>
      </c>
      <c r="X24" s="76">
        <v>120865</v>
      </c>
      <c r="Y24" s="76">
        <v>37064.914571778711</v>
      </c>
      <c r="Z24" s="76">
        <v>164149.20335405273</v>
      </c>
      <c r="AA24" s="76">
        <v>637179.34636639967</v>
      </c>
      <c r="AB24" s="76">
        <v>-3921.9698463996174</v>
      </c>
      <c r="AC24" s="76"/>
      <c r="AD24" s="76"/>
      <c r="AE24" s="76">
        <v>-3921.9698463996174</v>
      </c>
      <c r="AF24" s="76">
        <v>3.5404390475800089</v>
      </c>
      <c r="AG24" s="76">
        <v>22.392976165172492</v>
      </c>
      <c r="AH24" s="76">
        <v>1.0508913168487637</v>
      </c>
      <c r="AI24" s="76">
        <v>17066</v>
      </c>
      <c r="AJ24" s="76">
        <v>28454.428820292163</v>
      </c>
    </row>
    <row r="25" spans="1:36" x14ac:dyDescent="0.55000000000000004">
      <c r="A25" s="53">
        <v>2021</v>
      </c>
      <c r="B25" s="53">
        <v>210030</v>
      </c>
      <c r="C25" s="53" t="s">
        <v>232</v>
      </c>
      <c r="D25" s="53" t="s">
        <v>212</v>
      </c>
      <c r="E25" s="53" t="s">
        <v>213</v>
      </c>
      <c r="F25" s="76">
        <v>4286</v>
      </c>
      <c r="G25" s="76">
        <v>9923</v>
      </c>
      <c r="H25" s="76">
        <v>7964</v>
      </c>
      <c r="I25" s="76">
        <v>22010</v>
      </c>
      <c r="J25" s="76">
        <v>44183</v>
      </c>
      <c r="K25" s="76">
        <v>1990</v>
      </c>
      <c r="L25" s="76">
        <v>619.43573000000004</v>
      </c>
      <c r="M25" s="76">
        <v>3696.5290700000005</v>
      </c>
      <c r="N25" s="76">
        <v>0</v>
      </c>
      <c r="O25" s="76">
        <v>1032.0247199999999</v>
      </c>
      <c r="P25" s="76">
        <v>1445.9718399999999</v>
      </c>
      <c r="Q25" s="76">
        <v>8783.9613600000012</v>
      </c>
      <c r="R25" s="76">
        <v>280</v>
      </c>
      <c r="S25" s="76">
        <v>35679.038639999999</v>
      </c>
      <c r="T25" s="76">
        <v>1123.4067300000002</v>
      </c>
      <c r="U25" s="76">
        <v>36802.445370000001</v>
      </c>
      <c r="V25" s="76">
        <v>13678.657829200323</v>
      </c>
      <c r="W25" s="76">
        <v>9122</v>
      </c>
      <c r="X25" s="76">
        <v>3858</v>
      </c>
      <c r="Y25" s="76">
        <v>3174.5502610707654</v>
      </c>
      <c r="Z25" s="76">
        <v>8008.4932392243581</v>
      </c>
      <c r="AA25" s="76">
        <v>37841.701329495452</v>
      </c>
      <c r="AB25" s="76">
        <v>-1039.255959495451</v>
      </c>
      <c r="AC25" s="76"/>
      <c r="AD25" s="76"/>
      <c r="AE25" s="76">
        <v>-1039.255959495451</v>
      </c>
      <c r="AF25" s="76">
        <v>5.0857184493659782</v>
      </c>
      <c r="AG25" s="76">
        <v>19.429328076003731</v>
      </c>
      <c r="AH25" s="76">
        <v>2.9073108993448482</v>
      </c>
      <c r="AI25" s="76">
        <v>540</v>
      </c>
      <c r="AJ25" s="76">
        <v>1947.6587755102041</v>
      </c>
    </row>
    <row r="26" spans="1:36" x14ac:dyDescent="0.55000000000000004">
      <c r="A26" s="53">
        <v>2021</v>
      </c>
      <c r="B26" s="53">
        <v>210032</v>
      </c>
      <c r="C26" s="53" t="s">
        <v>233</v>
      </c>
      <c r="D26" s="53" t="s">
        <v>212</v>
      </c>
      <c r="E26" s="53" t="s">
        <v>213</v>
      </c>
      <c r="F26" s="76">
        <v>36267.603999999999</v>
      </c>
      <c r="G26" s="76">
        <v>17933.327000000001</v>
      </c>
      <c r="H26" s="76">
        <v>40543.623</v>
      </c>
      <c r="I26" s="76">
        <v>85988.297999999995</v>
      </c>
      <c r="J26" s="76">
        <v>180732.85200000001</v>
      </c>
      <c r="K26" s="76">
        <v>10028.6477</v>
      </c>
      <c r="L26" s="76">
        <v>1763.8142200000027</v>
      </c>
      <c r="M26" s="76">
        <v>28721.286459999996</v>
      </c>
      <c r="N26" s="76">
        <v>1253.864</v>
      </c>
      <c r="O26" s="76">
        <v>1859.8946699999999</v>
      </c>
      <c r="P26" s="76">
        <v>4878.7507100000003</v>
      </c>
      <c r="Q26" s="76">
        <v>48506.257760000008</v>
      </c>
      <c r="R26" s="76">
        <v>0</v>
      </c>
      <c r="S26" s="76">
        <v>132226.59424000001</v>
      </c>
      <c r="T26" s="76">
        <v>5282.3260300000002</v>
      </c>
      <c r="U26" s="76">
        <v>137508.92027</v>
      </c>
      <c r="V26" s="76">
        <v>75861.886719999995</v>
      </c>
      <c r="W26" s="76">
        <v>12140.813200000001</v>
      </c>
      <c r="X26" s="76">
        <v>21447.799800000001</v>
      </c>
      <c r="Y26" s="76">
        <v>8813.2781299999988</v>
      </c>
      <c r="Z26" s="76">
        <v>10844.11429</v>
      </c>
      <c r="AA26" s="76">
        <v>129107.89213999998</v>
      </c>
      <c r="AB26" s="76">
        <v>8401.0281300000206</v>
      </c>
      <c r="AC26" s="76"/>
      <c r="AD26" s="76"/>
      <c r="AE26" s="76">
        <v>8401.0281300000206</v>
      </c>
      <c r="AF26" s="76">
        <v>2.5802071952422061</v>
      </c>
      <c r="AG26" s="76">
        <v>12.150284812670671</v>
      </c>
      <c r="AH26" s="76">
        <v>1.1437743297213112</v>
      </c>
      <c r="AI26" s="76">
        <v>4516</v>
      </c>
      <c r="AJ26" s="76">
        <v>10625.914876115705</v>
      </c>
    </row>
    <row r="27" spans="1:36" x14ac:dyDescent="0.55000000000000004">
      <c r="A27" s="53">
        <v>2021</v>
      </c>
      <c r="B27" s="53">
        <v>210033</v>
      </c>
      <c r="C27" s="53" t="s">
        <v>234</v>
      </c>
      <c r="D27" s="53" t="s">
        <v>212</v>
      </c>
      <c r="E27" s="53" t="s">
        <v>213</v>
      </c>
      <c r="F27" s="76">
        <v>64262.773999999998</v>
      </c>
      <c r="G27" s="76">
        <v>25757.719000000001</v>
      </c>
      <c r="H27" s="76">
        <v>83983.486000000004</v>
      </c>
      <c r="I27" s="76">
        <v>77510.407999999996</v>
      </c>
      <c r="J27" s="76">
        <v>251514.38699999999</v>
      </c>
      <c r="K27" s="76">
        <v>7181.4000000000005</v>
      </c>
      <c r="L27" s="76">
        <v>857</v>
      </c>
      <c r="M27" s="76">
        <v>24562.008000000002</v>
      </c>
      <c r="N27" s="76">
        <v>0</v>
      </c>
      <c r="O27" s="76">
        <v>3868.491</v>
      </c>
      <c r="P27" s="76">
        <v>0</v>
      </c>
      <c r="Q27" s="76">
        <v>36468.899000000005</v>
      </c>
      <c r="R27" s="76">
        <v>0</v>
      </c>
      <c r="S27" s="76">
        <v>215045.48799999998</v>
      </c>
      <c r="T27" s="76">
        <v>17053.262999999999</v>
      </c>
      <c r="U27" s="76">
        <v>232098.75099999999</v>
      </c>
      <c r="V27" s="76">
        <v>115734.39997297118</v>
      </c>
      <c r="W27" s="76">
        <v>0</v>
      </c>
      <c r="X27" s="76">
        <v>30889.611000000001</v>
      </c>
      <c r="Y27" s="76">
        <v>16062.571</v>
      </c>
      <c r="Z27" s="76">
        <v>39399.949999999997</v>
      </c>
      <c r="AA27" s="76">
        <v>202086.53197297116</v>
      </c>
      <c r="AB27" s="76">
        <v>30012.219027028827</v>
      </c>
      <c r="AC27" s="76"/>
      <c r="AD27" s="76"/>
      <c r="AE27" s="76">
        <v>30012.219027028827</v>
      </c>
      <c r="AF27" s="76">
        <v>3.1933715547039268</v>
      </c>
      <c r="AG27" s="76">
        <v>14.900270076364331</v>
      </c>
      <c r="AH27" s="76">
        <v>2.1927197768286963</v>
      </c>
      <c r="AI27" s="76">
        <v>7994</v>
      </c>
      <c r="AJ27" s="76">
        <v>13562.608659928417</v>
      </c>
    </row>
    <row r="28" spans="1:36" x14ac:dyDescent="0.55000000000000004">
      <c r="A28" s="53">
        <v>2021</v>
      </c>
      <c r="B28" s="53">
        <v>210034</v>
      </c>
      <c r="C28" s="53" t="s">
        <v>235</v>
      </c>
      <c r="D28" s="53" t="s">
        <v>212</v>
      </c>
      <c r="E28" s="53" t="s">
        <v>213</v>
      </c>
      <c r="F28" s="76">
        <v>65292.62</v>
      </c>
      <c r="G28" s="76">
        <v>20242.510999999999</v>
      </c>
      <c r="H28" s="76">
        <v>64220.538990000001</v>
      </c>
      <c r="I28" s="76">
        <v>49251.393299999996</v>
      </c>
      <c r="J28" s="76">
        <v>199007.06328999999</v>
      </c>
      <c r="K28" s="76">
        <v>4217.37237</v>
      </c>
      <c r="L28" s="76">
        <v>3598.22298</v>
      </c>
      <c r="M28" s="76">
        <v>27041.732669999998</v>
      </c>
      <c r="N28" s="76">
        <v>0</v>
      </c>
      <c r="O28" s="76">
        <v>4588.74946</v>
      </c>
      <c r="P28" s="76">
        <v>14.853999999999651</v>
      </c>
      <c r="Q28" s="76">
        <v>39460.931479999999</v>
      </c>
      <c r="R28" s="76">
        <v>628.29600000000005</v>
      </c>
      <c r="S28" s="76">
        <v>160174.42780999999</v>
      </c>
      <c r="T28" s="76">
        <v>2774.0952199999992</v>
      </c>
      <c r="U28" s="76">
        <v>162948.52302999998</v>
      </c>
      <c r="V28" s="76">
        <v>93131.639630719495</v>
      </c>
      <c r="W28" s="76">
        <v>0</v>
      </c>
      <c r="X28" s="76">
        <v>21904.39185364735</v>
      </c>
      <c r="Y28" s="76">
        <v>8120.4137567666894</v>
      </c>
      <c r="Z28" s="76">
        <v>34228.74829047158</v>
      </c>
      <c r="AA28" s="76">
        <v>157385.19353160512</v>
      </c>
      <c r="AB28" s="76">
        <v>5563.3294983948581</v>
      </c>
      <c r="AC28" s="76"/>
      <c r="AD28" s="76"/>
      <c r="AE28" s="76">
        <v>5563.3294983948581</v>
      </c>
      <c r="AF28" s="76">
        <v>2.8444494305717667</v>
      </c>
      <c r="AG28" s="76">
        <v>15.237396540532391</v>
      </c>
      <c r="AH28" s="76">
        <v>0.52871630922980029</v>
      </c>
      <c r="AI28" s="76">
        <v>6722</v>
      </c>
      <c r="AJ28" s="76">
        <v>10328.876925461056</v>
      </c>
    </row>
    <row r="29" spans="1:36" x14ac:dyDescent="0.55000000000000004">
      <c r="A29" s="53">
        <v>2021</v>
      </c>
      <c r="B29" s="53">
        <v>210035</v>
      </c>
      <c r="C29" s="53" t="s">
        <v>236</v>
      </c>
      <c r="D29" s="53" t="s">
        <v>212</v>
      </c>
      <c r="E29" s="53" t="s">
        <v>213</v>
      </c>
      <c r="F29" s="76">
        <v>44134.096310000001</v>
      </c>
      <c r="G29" s="76">
        <v>23248.213759999999</v>
      </c>
      <c r="H29" s="76">
        <v>51645.362860000001</v>
      </c>
      <c r="I29" s="76">
        <v>50357.472969999995</v>
      </c>
      <c r="J29" s="76">
        <v>169385.1459</v>
      </c>
      <c r="K29" s="76">
        <v>8917</v>
      </c>
      <c r="L29" s="76">
        <v>1355</v>
      </c>
      <c r="M29" s="76">
        <v>8698.4893899999988</v>
      </c>
      <c r="N29" s="76">
        <v>0</v>
      </c>
      <c r="O29" s="76">
        <v>2753.1128100000001</v>
      </c>
      <c r="P29" s="76">
        <v>4564.1458999999886</v>
      </c>
      <c r="Q29" s="76">
        <v>26287.748099999986</v>
      </c>
      <c r="R29" s="76">
        <v>1298</v>
      </c>
      <c r="S29" s="76">
        <v>144395.39780000001</v>
      </c>
      <c r="T29" s="76">
        <v>7326.0586700000003</v>
      </c>
      <c r="U29" s="76">
        <v>151721.45647</v>
      </c>
      <c r="V29" s="76">
        <v>59114.426070685695</v>
      </c>
      <c r="W29" s="76">
        <v>11750</v>
      </c>
      <c r="X29" s="76">
        <v>23689</v>
      </c>
      <c r="Y29" s="76">
        <v>8148.276193541843</v>
      </c>
      <c r="Z29" s="76">
        <v>23955.579933033809</v>
      </c>
      <c r="AA29" s="76">
        <v>126657.28219726135</v>
      </c>
      <c r="AB29" s="76">
        <v>25064.174272738659</v>
      </c>
      <c r="AC29" s="76"/>
      <c r="AD29" s="76"/>
      <c r="AE29" s="76">
        <v>25064.174272738659</v>
      </c>
      <c r="AF29" s="76">
        <v>2.7522415693804958</v>
      </c>
      <c r="AG29" s="76">
        <v>12.997972798261209</v>
      </c>
      <c r="AH29" s="76">
        <v>1.5387107143740264</v>
      </c>
      <c r="AI29" s="76">
        <v>5510</v>
      </c>
      <c r="AJ29" s="76">
        <v>9744.3873874089659</v>
      </c>
    </row>
    <row r="30" spans="1:36" x14ac:dyDescent="0.55000000000000004">
      <c r="A30" s="53">
        <v>2021</v>
      </c>
      <c r="B30" s="53">
        <v>210037</v>
      </c>
      <c r="C30" s="53" t="s">
        <v>237</v>
      </c>
      <c r="D30" s="53" t="s">
        <v>212</v>
      </c>
      <c r="E30" s="53" t="s">
        <v>213</v>
      </c>
      <c r="F30" s="76">
        <v>45017.043260000006</v>
      </c>
      <c r="G30" s="76">
        <v>37493.690750000002</v>
      </c>
      <c r="H30" s="76">
        <v>66465.508539999995</v>
      </c>
      <c r="I30" s="76">
        <v>98312.903809999989</v>
      </c>
      <c r="J30" s="76">
        <v>247289.14636000001</v>
      </c>
      <c r="K30" s="76">
        <v>6197.353070000001</v>
      </c>
      <c r="L30" s="76">
        <v>3056.9910899999995</v>
      </c>
      <c r="M30" s="76">
        <v>16013.284741429423</v>
      </c>
      <c r="N30" s="76">
        <v>2299</v>
      </c>
      <c r="O30" s="76">
        <v>3953.7625700000003</v>
      </c>
      <c r="P30" s="76">
        <v>6477.0224190073095</v>
      </c>
      <c r="Q30" s="76">
        <v>37997.413890436728</v>
      </c>
      <c r="R30" s="76">
        <v>0</v>
      </c>
      <c r="S30" s="76">
        <v>209291.73246956329</v>
      </c>
      <c r="T30" s="76">
        <v>10020.388929000001</v>
      </c>
      <c r="U30" s="76">
        <v>219312.12139856329</v>
      </c>
      <c r="V30" s="76">
        <v>81986.5</v>
      </c>
      <c r="W30" s="76">
        <v>9798</v>
      </c>
      <c r="X30" s="76">
        <v>30377</v>
      </c>
      <c r="Y30" s="76">
        <v>14051.567046701026</v>
      </c>
      <c r="Z30" s="76">
        <v>24376.545750000005</v>
      </c>
      <c r="AA30" s="76">
        <v>160589.61279670103</v>
      </c>
      <c r="AB30" s="76">
        <v>58722.508601862268</v>
      </c>
      <c r="AC30" s="76"/>
      <c r="AD30" s="76"/>
      <c r="AE30" s="76">
        <v>58722.508601862268</v>
      </c>
      <c r="AF30" s="76">
        <v>3.0266215589606738</v>
      </c>
      <c r="AG30" s="76">
        <v>14.043993732364561</v>
      </c>
      <c r="AH30" s="76">
        <v>1.0133735370999057</v>
      </c>
      <c r="AI30" s="76">
        <v>5155</v>
      </c>
      <c r="AJ30" s="76">
        <v>11434.753949413993</v>
      </c>
    </row>
    <row r="31" spans="1:36" x14ac:dyDescent="0.55000000000000004">
      <c r="A31" s="53">
        <v>2021</v>
      </c>
      <c r="B31" s="53">
        <v>210038</v>
      </c>
      <c r="C31" s="53" t="s">
        <v>238</v>
      </c>
      <c r="D31" s="53" t="s">
        <v>212</v>
      </c>
      <c r="E31" s="53" t="s">
        <v>213</v>
      </c>
      <c r="F31" s="76">
        <v>72533.248189999984</v>
      </c>
      <c r="G31" s="76">
        <v>31886.400730000001</v>
      </c>
      <c r="H31" s="76">
        <v>58452.754940000006</v>
      </c>
      <c r="I31" s="76">
        <v>75290.260699999984</v>
      </c>
      <c r="J31" s="76">
        <v>238162.66455999998</v>
      </c>
      <c r="K31" s="76">
        <v>8099</v>
      </c>
      <c r="L31" s="76">
        <v>3929</v>
      </c>
      <c r="M31" s="76">
        <v>18732.724699999999</v>
      </c>
      <c r="N31" s="76">
        <v>0</v>
      </c>
      <c r="O31" s="76">
        <v>9171.2753000000012</v>
      </c>
      <c r="P31" s="76">
        <v>6549.3194099999746</v>
      </c>
      <c r="Q31" s="76">
        <v>46481.319409999975</v>
      </c>
      <c r="R31" s="76">
        <v>2875</v>
      </c>
      <c r="S31" s="76">
        <v>194556.34515000001</v>
      </c>
      <c r="T31" s="76">
        <v>848.02647999999681</v>
      </c>
      <c r="U31" s="76">
        <v>195404.37163000001</v>
      </c>
      <c r="V31" s="76">
        <v>100372.96590638114</v>
      </c>
      <c r="W31" s="76">
        <v>33517</v>
      </c>
      <c r="X31" s="76">
        <v>39405</v>
      </c>
      <c r="Y31" s="76">
        <v>14602.565680499605</v>
      </c>
      <c r="Z31" s="76">
        <v>720.24915429097746</v>
      </c>
      <c r="AA31" s="76">
        <v>188617.78074117171</v>
      </c>
      <c r="AB31" s="76">
        <v>6786.5908888283011</v>
      </c>
      <c r="AC31" s="76"/>
      <c r="AD31" s="76"/>
      <c r="AE31" s="76">
        <v>6786.5908888283011</v>
      </c>
      <c r="AF31" s="76">
        <v>2.8103878767542936</v>
      </c>
      <c r="AG31" s="76">
        <v>22.067014955701868</v>
      </c>
      <c r="AH31" s="76">
        <v>0.6208962806891708</v>
      </c>
      <c r="AI31" s="76">
        <v>4701</v>
      </c>
      <c r="AJ31" s="76">
        <v>8547.4986589627079</v>
      </c>
    </row>
    <row r="32" spans="1:36" x14ac:dyDescent="0.55000000000000004">
      <c r="A32" s="53">
        <v>2021</v>
      </c>
      <c r="B32" s="53">
        <v>210039</v>
      </c>
      <c r="C32" s="53" t="s">
        <v>239</v>
      </c>
      <c r="D32" s="53" t="s">
        <v>212</v>
      </c>
      <c r="E32" s="53" t="s">
        <v>213</v>
      </c>
      <c r="F32" s="76">
        <v>33573.4</v>
      </c>
      <c r="G32" s="76">
        <v>26788.400000000001</v>
      </c>
      <c r="H32" s="76">
        <v>47614.1</v>
      </c>
      <c r="I32" s="76">
        <v>56019.5</v>
      </c>
      <c r="J32" s="76">
        <v>163995.4</v>
      </c>
      <c r="K32" s="76">
        <v>611.13189</v>
      </c>
      <c r="L32" s="76">
        <v>3510.4059999999999</v>
      </c>
      <c r="M32" s="76">
        <v>15704.173569999999</v>
      </c>
      <c r="N32" s="76">
        <v>551.31799999999998</v>
      </c>
      <c r="O32" s="76">
        <v>1890.6286600000003</v>
      </c>
      <c r="P32" s="76">
        <v>0</v>
      </c>
      <c r="Q32" s="76">
        <v>22267.65812</v>
      </c>
      <c r="R32" s="76">
        <v>0</v>
      </c>
      <c r="S32" s="76">
        <v>141727.74187999999</v>
      </c>
      <c r="T32" s="76">
        <v>3043.5550299999995</v>
      </c>
      <c r="U32" s="76">
        <v>144771.29690999998</v>
      </c>
      <c r="V32" s="76">
        <v>68432.489664336608</v>
      </c>
      <c r="W32" s="76">
        <v>829.65178666666725</v>
      </c>
      <c r="X32" s="76">
        <v>24527.073</v>
      </c>
      <c r="Y32" s="76">
        <v>14240.242308422743</v>
      </c>
      <c r="Z32" s="76">
        <v>23567.875597614198</v>
      </c>
      <c r="AA32" s="76">
        <v>131597.33235704023</v>
      </c>
      <c r="AB32" s="76">
        <v>13173.964552959747</v>
      </c>
      <c r="AC32" s="76"/>
      <c r="AD32" s="76"/>
      <c r="AE32" s="76">
        <v>13173.964552959747</v>
      </c>
      <c r="AF32" s="76">
        <v>3.2913910124348771</v>
      </c>
      <c r="AG32" s="76">
        <v>12.494019204016229</v>
      </c>
      <c r="AH32" s="76">
        <v>1.2498995845813667</v>
      </c>
      <c r="AI32" s="76">
        <v>5210</v>
      </c>
      <c r="AJ32" s="76">
        <v>10523.985022324865</v>
      </c>
    </row>
    <row r="33" spans="1:36" x14ac:dyDescent="0.55000000000000004">
      <c r="A33" s="53">
        <v>2021</v>
      </c>
      <c r="B33" s="53">
        <v>210040</v>
      </c>
      <c r="C33" s="53" t="s">
        <v>240</v>
      </c>
      <c r="D33" s="53" t="s">
        <v>212</v>
      </c>
      <c r="E33" s="53" t="s">
        <v>213</v>
      </c>
      <c r="F33" s="76">
        <v>77552.4666</v>
      </c>
      <c r="G33" s="76">
        <v>3888.3403399999961</v>
      </c>
      <c r="H33" s="76">
        <v>68010.101700000028</v>
      </c>
      <c r="I33" s="76">
        <v>124861.53565000284</v>
      </c>
      <c r="J33" s="76">
        <v>274312.44429000287</v>
      </c>
      <c r="K33" s="76">
        <v>12708.065999999997</v>
      </c>
      <c r="L33" s="76">
        <v>1379.3789999999999</v>
      </c>
      <c r="M33" s="76">
        <v>27079.907000000007</v>
      </c>
      <c r="N33" s="76">
        <v>0</v>
      </c>
      <c r="O33" s="76">
        <v>5056.7640000000001</v>
      </c>
      <c r="P33" s="76">
        <v>0</v>
      </c>
      <c r="Q33" s="76">
        <v>46224.116000000002</v>
      </c>
      <c r="R33" s="76">
        <v>2340.7260000000001</v>
      </c>
      <c r="S33" s="76">
        <v>230429.05429000285</v>
      </c>
      <c r="T33" s="76">
        <v>19021.128000000001</v>
      </c>
      <c r="U33" s="76">
        <v>249450.18229000285</v>
      </c>
      <c r="V33" s="76">
        <v>120289.70687175762</v>
      </c>
      <c r="W33" s="76">
        <v>0</v>
      </c>
      <c r="X33" s="76">
        <v>56186</v>
      </c>
      <c r="Y33" s="76">
        <v>17209.21</v>
      </c>
      <c r="Z33" s="76">
        <v>29137.474846169011</v>
      </c>
      <c r="AA33" s="76">
        <v>222822.39171792663</v>
      </c>
      <c r="AB33" s="76">
        <v>26627.790572076221</v>
      </c>
      <c r="AC33" s="76"/>
      <c r="AD33" s="76"/>
      <c r="AE33" s="76">
        <v>26627.790572076221</v>
      </c>
      <c r="AF33" s="76">
        <v>2.4516799701561154</v>
      </c>
      <c r="AG33" s="76">
        <v>15.712906525008524</v>
      </c>
      <c r="AH33" s="76">
        <v>1.423505402964103</v>
      </c>
      <c r="AI33" s="76">
        <v>7525</v>
      </c>
      <c r="AJ33" s="76">
        <v>14180.851350657784</v>
      </c>
    </row>
    <row r="34" spans="1:36" x14ac:dyDescent="0.55000000000000004">
      <c r="A34" s="53">
        <v>2021</v>
      </c>
      <c r="B34" s="53">
        <v>210043</v>
      </c>
      <c r="C34" s="53" t="s">
        <v>241</v>
      </c>
      <c r="D34" s="53" t="s">
        <v>212</v>
      </c>
      <c r="E34" s="53" t="s">
        <v>213</v>
      </c>
      <c r="F34" s="76">
        <v>143028.50228000002</v>
      </c>
      <c r="G34" s="76">
        <v>37616.663120000005</v>
      </c>
      <c r="H34" s="76">
        <v>164127.26436</v>
      </c>
      <c r="I34" s="76">
        <v>130702.62991</v>
      </c>
      <c r="J34" s="76">
        <v>475475.05967000005</v>
      </c>
      <c r="K34" s="76">
        <v>19131</v>
      </c>
      <c r="L34" s="76">
        <v>6901</v>
      </c>
      <c r="M34" s="76">
        <v>18687.159769999998</v>
      </c>
      <c r="N34" s="76">
        <v>0</v>
      </c>
      <c r="O34" s="76">
        <v>5960.2635299999993</v>
      </c>
      <c r="P34" s="76">
        <v>13224.059670000075</v>
      </c>
      <c r="Q34" s="76">
        <v>63903.48297000007</v>
      </c>
      <c r="R34" s="76">
        <v>2744</v>
      </c>
      <c r="S34" s="76">
        <v>414315.57669999998</v>
      </c>
      <c r="T34" s="76">
        <v>24282.7914810115</v>
      </c>
      <c r="U34" s="76">
        <v>438598.36818101146</v>
      </c>
      <c r="V34" s="76">
        <v>201727.67225</v>
      </c>
      <c r="W34" s="76">
        <v>21728</v>
      </c>
      <c r="X34" s="76">
        <v>70406</v>
      </c>
      <c r="Y34" s="76">
        <v>28444.588763333337</v>
      </c>
      <c r="Z34" s="76">
        <v>70307.788481640979</v>
      </c>
      <c r="AA34" s="76">
        <v>392614.04949497432</v>
      </c>
      <c r="AB34" s="76">
        <v>45984.31868603715</v>
      </c>
      <c r="AC34" s="76"/>
      <c r="AD34" s="76"/>
      <c r="AE34" s="76">
        <v>45984.31868603715</v>
      </c>
      <c r="AF34" s="76">
        <v>3.1388019105683851</v>
      </c>
      <c r="AG34" s="76">
        <v>15.095092821186034</v>
      </c>
      <c r="AH34" s="76">
        <v>1.0488985471925478</v>
      </c>
      <c r="AI34" s="76">
        <v>16802</v>
      </c>
      <c r="AJ34" s="76">
        <v>26009.382926346676</v>
      </c>
    </row>
    <row r="35" spans="1:36" x14ac:dyDescent="0.55000000000000004">
      <c r="A35" s="53">
        <v>2021</v>
      </c>
      <c r="B35" s="53">
        <v>210044</v>
      </c>
      <c r="C35" s="53" t="s">
        <v>242</v>
      </c>
      <c r="D35" s="53" t="s">
        <v>212</v>
      </c>
      <c r="E35" s="53" t="s">
        <v>213</v>
      </c>
      <c r="F35" s="76">
        <v>115938.37199000001</v>
      </c>
      <c r="G35" s="76">
        <v>48716.291489999996</v>
      </c>
      <c r="H35" s="76">
        <v>141858.74036000003</v>
      </c>
      <c r="I35" s="76">
        <v>219862.29777000003</v>
      </c>
      <c r="J35" s="76">
        <v>526375.70161000011</v>
      </c>
      <c r="K35" s="76">
        <v>12529</v>
      </c>
      <c r="L35" s="76">
        <v>4545</v>
      </c>
      <c r="M35" s="76">
        <v>44951.935999999987</v>
      </c>
      <c r="N35" s="76">
        <v>6404</v>
      </c>
      <c r="O35" s="76">
        <v>5638.8979999999992</v>
      </c>
      <c r="P35" s="76">
        <v>0.20161000000000001</v>
      </c>
      <c r="Q35" s="76">
        <v>74069.035609999992</v>
      </c>
      <c r="R35" s="76">
        <v>0</v>
      </c>
      <c r="S35" s="76">
        <v>452306.66600000008</v>
      </c>
      <c r="T35" s="76">
        <v>18939.192999999999</v>
      </c>
      <c r="U35" s="76">
        <v>471245.85900000005</v>
      </c>
      <c r="V35" s="76">
        <v>236534.68871265755</v>
      </c>
      <c r="W35" s="76">
        <v>0</v>
      </c>
      <c r="X35" s="76">
        <v>96162</v>
      </c>
      <c r="Y35" s="76">
        <v>35636.995728841881</v>
      </c>
      <c r="Z35" s="76">
        <v>30055.25883927862</v>
      </c>
      <c r="AA35" s="76">
        <v>398388.94328077801</v>
      </c>
      <c r="AB35" s="76">
        <v>72856.915719222045</v>
      </c>
      <c r="AC35" s="76"/>
      <c r="AD35" s="76"/>
      <c r="AE35" s="76">
        <v>72856.915719222045</v>
      </c>
      <c r="AF35" s="76">
        <v>2.8435296784362145</v>
      </c>
      <c r="AG35" s="76">
        <v>13.412695122379716</v>
      </c>
      <c r="AH35" s="76">
        <v>0.99439317537100969</v>
      </c>
      <c r="AI35" s="76">
        <v>14547</v>
      </c>
      <c r="AJ35" s="76">
        <v>29702.378205558944</v>
      </c>
    </row>
    <row r="36" spans="1:36" x14ac:dyDescent="0.55000000000000004">
      <c r="A36" s="53">
        <v>2021</v>
      </c>
      <c r="B36" s="53">
        <v>210045</v>
      </c>
      <c r="C36" s="53" t="s">
        <v>243</v>
      </c>
      <c r="D36" s="53" t="s">
        <v>212</v>
      </c>
      <c r="E36" s="53" t="s">
        <v>213</v>
      </c>
      <c r="F36" s="76">
        <v>0</v>
      </c>
      <c r="G36" s="76">
        <v>0</v>
      </c>
      <c r="H36" s="76">
        <v>0</v>
      </c>
      <c r="I36" s="76">
        <v>5296.4989999999998</v>
      </c>
      <c r="J36" s="76">
        <v>5296.4989999999998</v>
      </c>
      <c r="K36" s="76">
        <v>111.5</v>
      </c>
      <c r="L36" s="76">
        <v>166.4</v>
      </c>
      <c r="M36" s="76">
        <v>479.49999999999994</v>
      </c>
      <c r="N36" s="76">
        <v>0</v>
      </c>
      <c r="O36" s="76">
        <v>123.5</v>
      </c>
      <c r="P36" s="76">
        <v>0</v>
      </c>
      <c r="Q36" s="76">
        <v>880.89999999999986</v>
      </c>
      <c r="R36" s="76">
        <v>0</v>
      </c>
      <c r="S36" s="76">
        <v>4415.5990000000002</v>
      </c>
      <c r="T36" s="76">
        <v>0</v>
      </c>
      <c r="U36" s="76">
        <v>4415.5990000000002</v>
      </c>
      <c r="V36" s="76">
        <v>4230.3000000000011</v>
      </c>
      <c r="W36" s="76">
        <v>167</v>
      </c>
      <c r="X36" s="76">
        <v>366.10000000000053</v>
      </c>
      <c r="Y36" s="76">
        <v>766.69999999999993</v>
      </c>
      <c r="Z36" s="76">
        <v>1375.8999999999996</v>
      </c>
      <c r="AA36" s="76">
        <v>6906.0000000000009</v>
      </c>
      <c r="AB36" s="76">
        <v>-2490.4010000000007</v>
      </c>
      <c r="AC36" s="76"/>
      <c r="AD36" s="76"/>
      <c r="AE36" s="76">
        <v>-2490.4010000000007</v>
      </c>
      <c r="AF36" s="76">
        <v>0</v>
      </c>
      <c r="AG36" s="76">
        <v>0</v>
      </c>
      <c r="AH36" s="76">
        <v>0</v>
      </c>
      <c r="AI36" s="76">
        <v>0</v>
      </c>
      <c r="AJ36" s="76">
        <v>0</v>
      </c>
    </row>
    <row r="37" spans="1:36" x14ac:dyDescent="0.55000000000000004">
      <c r="A37" s="53">
        <v>2021</v>
      </c>
      <c r="B37" s="53">
        <v>210048</v>
      </c>
      <c r="C37" s="53" t="s">
        <v>244</v>
      </c>
      <c r="D37" s="53" t="s">
        <v>212</v>
      </c>
      <c r="E37" s="53" t="s">
        <v>213</v>
      </c>
      <c r="F37" s="76">
        <v>91825.664999999994</v>
      </c>
      <c r="G37" s="76">
        <v>23599.018</v>
      </c>
      <c r="H37" s="76">
        <v>112502.16</v>
      </c>
      <c r="I37" s="76">
        <v>92661.047999999995</v>
      </c>
      <c r="J37" s="76">
        <v>320587.891</v>
      </c>
      <c r="K37" s="76">
        <v>9032</v>
      </c>
      <c r="L37" s="76">
        <v>5129</v>
      </c>
      <c r="M37" s="76">
        <v>26619.1</v>
      </c>
      <c r="N37" s="76">
        <v>0</v>
      </c>
      <c r="O37" s="76">
        <v>2119.88967</v>
      </c>
      <c r="P37" s="76">
        <v>0</v>
      </c>
      <c r="Q37" s="76">
        <v>42899.989669999995</v>
      </c>
      <c r="R37" s="76">
        <v>0</v>
      </c>
      <c r="S37" s="76">
        <v>277687.90133000002</v>
      </c>
      <c r="T37" s="76">
        <v>4.7589999999981956</v>
      </c>
      <c r="U37" s="76">
        <v>277692.66033000004</v>
      </c>
      <c r="V37" s="76">
        <v>128888.40810299999</v>
      </c>
      <c r="W37" s="76">
        <v>41440.773999999998</v>
      </c>
      <c r="X37" s="76">
        <v>40617.032999999996</v>
      </c>
      <c r="Y37" s="76">
        <v>15196.831</v>
      </c>
      <c r="Z37" s="76">
        <v>43432.262000000002</v>
      </c>
      <c r="AA37" s="76">
        <v>269575.30810299999</v>
      </c>
      <c r="AB37" s="76">
        <v>8117.352227000054</v>
      </c>
      <c r="AC37" s="76"/>
      <c r="AD37" s="76"/>
      <c r="AE37" s="76">
        <v>8117.352227000054</v>
      </c>
      <c r="AF37" s="76">
        <v>2.7166109328291226</v>
      </c>
      <c r="AG37" s="76">
        <v>12.079216469186631</v>
      </c>
      <c r="AH37" s="76">
        <v>1.1525586113615871</v>
      </c>
      <c r="AI37" s="76">
        <v>14224</v>
      </c>
      <c r="AJ37" s="76">
        <v>22317.284303222037</v>
      </c>
    </row>
    <row r="38" spans="1:36" x14ac:dyDescent="0.55000000000000004">
      <c r="A38" s="53">
        <v>2021</v>
      </c>
      <c r="B38" s="53">
        <v>210049</v>
      </c>
      <c r="C38" s="53" t="s">
        <v>245</v>
      </c>
      <c r="D38" s="53" t="s">
        <v>212</v>
      </c>
      <c r="E38" s="53" t="s">
        <v>213</v>
      </c>
      <c r="F38" s="76">
        <v>72973.021900000022</v>
      </c>
      <c r="G38" s="76">
        <v>27972.338400000001</v>
      </c>
      <c r="H38" s="76">
        <v>117634.22950999999</v>
      </c>
      <c r="I38" s="76">
        <v>129270.42909000002</v>
      </c>
      <c r="J38" s="76">
        <v>347850.01890000002</v>
      </c>
      <c r="K38" s="76">
        <v>15984</v>
      </c>
      <c r="L38" s="76">
        <v>3671</v>
      </c>
      <c r="M38" s="76">
        <v>18784.88711</v>
      </c>
      <c r="N38" s="76">
        <v>0</v>
      </c>
      <c r="O38" s="76">
        <v>6190.1128899999994</v>
      </c>
      <c r="P38" s="76">
        <v>8732.621950000037</v>
      </c>
      <c r="Q38" s="76">
        <v>53362.62195000003</v>
      </c>
      <c r="R38" s="76">
        <v>464</v>
      </c>
      <c r="S38" s="76">
        <v>294951.39694999997</v>
      </c>
      <c r="T38" s="76">
        <v>20824.07440947272</v>
      </c>
      <c r="U38" s="76">
        <v>315775.47135947266</v>
      </c>
      <c r="V38" s="76">
        <v>133463.71294840713</v>
      </c>
      <c r="W38" s="76">
        <v>25803</v>
      </c>
      <c r="X38" s="76">
        <v>52769</v>
      </c>
      <c r="Y38" s="76">
        <v>20249.569233250189</v>
      </c>
      <c r="Z38" s="76">
        <v>29176.499998827523</v>
      </c>
      <c r="AA38" s="76">
        <v>261461.78218048485</v>
      </c>
      <c r="AB38" s="76">
        <v>54313.689178987814</v>
      </c>
      <c r="AC38" s="76"/>
      <c r="AD38" s="76"/>
      <c r="AE38" s="76">
        <v>54313.689178987814</v>
      </c>
      <c r="AF38" s="76">
        <v>2.8268441140649325</v>
      </c>
      <c r="AG38" s="76">
        <v>12.581901588569327</v>
      </c>
      <c r="AH38" s="76">
        <v>1.4782845078335252</v>
      </c>
      <c r="AI38" s="76">
        <v>11387</v>
      </c>
      <c r="AJ38" s="76">
        <v>20780.784235192492</v>
      </c>
    </row>
    <row r="39" spans="1:36" x14ac:dyDescent="0.55000000000000004">
      <c r="A39" s="53">
        <v>2021</v>
      </c>
      <c r="B39" s="53">
        <v>210051</v>
      </c>
      <c r="C39" s="53" t="s">
        <v>246</v>
      </c>
      <c r="D39" s="53" t="s">
        <v>212</v>
      </c>
      <c r="E39" s="53" t="s">
        <v>213</v>
      </c>
      <c r="F39" s="76">
        <v>72281.7</v>
      </c>
      <c r="G39" s="76">
        <v>30501</v>
      </c>
      <c r="H39" s="76">
        <v>91382.399999999994</v>
      </c>
      <c r="I39" s="76">
        <v>58843.8</v>
      </c>
      <c r="J39" s="76">
        <v>253008.89999999997</v>
      </c>
      <c r="K39" s="76">
        <v>5151.8999999999996</v>
      </c>
      <c r="L39" s="76">
        <v>6776.1</v>
      </c>
      <c r="M39" s="76">
        <v>22740.799999999999</v>
      </c>
      <c r="N39" s="76">
        <v>0</v>
      </c>
      <c r="O39" s="76">
        <v>5147.8</v>
      </c>
      <c r="P39" s="76">
        <v>9293.7999999999993</v>
      </c>
      <c r="Q39" s="76">
        <v>49110.400000000009</v>
      </c>
      <c r="R39" s="76">
        <v>6396.9</v>
      </c>
      <c r="S39" s="76">
        <v>210295.39999999997</v>
      </c>
      <c r="T39" s="76">
        <v>17702.5</v>
      </c>
      <c r="U39" s="76">
        <v>227997.89999999997</v>
      </c>
      <c r="V39" s="76">
        <v>106185.70305404605</v>
      </c>
      <c r="W39" s="76">
        <v>0</v>
      </c>
      <c r="X39" s="76">
        <v>37762</v>
      </c>
      <c r="Y39" s="76">
        <v>15606</v>
      </c>
      <c r="Z39" s="76">
        <v>57083.98946497884</v>
      </c>
      <c r="AA39" s="76">
        <v>216637.69251902489</v>
      </c>
      <c r="AB39" s="76">
        <v>11360.207480975077</v>
      </c>
      <c r="AC39" s="76"/>
      <c r="AD39" s="76"/>
      <c r="AE39" s="76">
        <v>11360.207480975077</v>
      </c>
      <c r="AF39" s="76">
        <v>2.6646502926832274</v>
      </c>
      <c r="AG39" s="76">
        <v>14.378886060178901</v>
      </c>
      <c r="AH39" s="76">
        <v>1.254</v>
      </c>
      <c r="AI39" s="76">
        <v>9746</v>
      </c>
      <c r="AJ39" s="76">
        <v>15066.375212401497</v>
      </c>
    </row>
    <row r="40" spans="1:36" x14ac:dyDescent="0.55000000000000004">
      <c r="A40" s="53">
        <v>2021</v>
      </c>
      <c r="B40" s="53">
        <v>210055</v>
      </c>
      <c r="C40" s="53" t="s">
        <v>247</v>
      </c>
      <c r="D40" s="53" t="s">
        <v>212</v>
      </c>
      <c r="E40" s="53" t="s">
        <v>213</v>
      </c>
      <c r="F40" s="76">
        <v>0</v>
      </c>
      <c r="G40" s="76">
        <v>11218.750340000001</v>
      </c>
      <c r="H40" s="76">
        <v>0</v>
      </c>
      <c r="I40" s="76">
        <v>15115.148750000002</v>
      </c>
      <c r="J40" s="76">
        <v>26333.899090000003</v>
      </c>
      <c r="K40" s="76">
        <v>3416</v>
      </c>
      <c r="L40" s="76">
        <v>499</v>
      </c>
      <c r="M40" s="76">
        <v>-1876.0119200000008</v>
      </c>
      <c r="N40" s="76">
        <v>0</v>
      </c>
      <c r="O40" s="76">
        <v>3152.0119200000008</v>
      </c>
      <c r="P40" s="76">
        <v>1038.8682699999999</v>
      </c>
      <c r="Q40" s="76">
        <v>6229.8682699999999</v>
      </c>
      <c r="R40" s="76">
        <v>1897</v>
      </c>
      <c r="S40" s="76">
        <v>22001.030820000004</v>
      </c>
      <c r="T40" s="76">
        <v>0</v>
      </c>
      <c r="U40" s="76">
        <v>22001.030820000004</v>
      </c>
      <c r="V40" s="76">
        <v>12774.223364367939</v>
      </c>
      <c r="W40" s="76">
        <v>4042.2569041472443</v>
      </c>
      <c r="X40" s="76">
        <v>2708</v>
      </c>
      <c r="Y40" s="76">
        <v>2863.1242934657475</v>
      </c>
      <c r="Z40" s="76">
        <v>10645.701410292795</v>
      </c>
      <c r="AA40" s="76">
        <v>33033.305972273723</v>
      </c>
      <c r="AB40" s="76">
        <v>-11032.27515227372</v>
      </c>
      <c r="AC40" s="76"/>
      <c r="AD40" s="76"/>
      <c r="AE40" s="76">
        <v>-11032.27515227372</v>
      </c>
      <c r="AF40" s="76">
        <v>0</v>
      </c>
      <c r="AG40" s="76">
        <v>0</v>
      </c>
      <c r="AH40" s="76">
        <v>0.95494219764924215</v>
      </c>
      <c r="AI40" s="76">
        <v>0</v>
      </c>
      <c r="AJ40" s="76">
        <v>0</v>
      </c>
    </row>
    <row r="41" spans="1:36" x14ac:dyDescent="0.55000000000000004">
      <c r="A41" s="53">
        <v>2021</v>
      </c>
      <c r="B41" s="53">
        <v>210056</v>
      </c>
      <c r="C41" s="53" t="s">
        <v>248</v>
      </c>
      <c r="D41" s="53" t="s">
        <v>212</v>
      </c>
      <c r="E41" s="53" t="s">
        <v>213</v>
      </c>
      <c r="F41" s="76">
        <v>80726.516170000003</v>
      </c>
      <c r="G41" s="76">
        <v>26523.109649999999</v>
      </c>
      <c r="H41" s="76">
        <v>105146.71736</v>
      </c>
      <c r="I41" s="76">
        <v>75097.800009999992</v>
      </c>
      <c r="J41" s="76">
        <v>287494.14318999997</v>
      </c>
      <c r="K41" s="76">
        <v>5363.4939500000037</v>
      </c>
      <c r="L41" s="76">
        <v>5827.9412599999996</v>
      </c>
      <c r="M41" s="76">
        <v>39299.188530000021</v>
      </c>
      <c r="N41" s="76">
        <v>0</v>
      </c>
      <c r="O41" s="76">
        <v>6984.9188400000003</v>
      </c>
      <c r="P41" s="76">
        <v>658.43175999999914</v>
      </c>
      <c r="Q41" s="76">
        <v>58133.974340000022</v>
      </c>
      <c r="R41" s="76">
        <v>142.04400000000001</v>
      </c>
      <c r="S41" s="76">
        <v>229502.21284999995</v>
      </c>
      <c r="T41" s="76">
        <v>9000.1214900000032</v>
      </c>
      <c r="U41" s="76">
        <v>238502.33433999994</v>
      </c>
      <c r="V41" s="76">
        <v>139296.35156329785</v>
      </c>
      <c r="W41" s="76">
        <v>0</v>
      </c>
      <c r="X41" s="76">
        <v>31797.208935431365</v>
      </c>
      <c r="Y41" s="76">
        <v>16856.661373781259</v>
      </c>
      <c r="Z41" s="76">
        <v>38342.221756728854</v>
      </c>
      <c r="AA41" s="76">
        <v>226292.44362923937</v>
      </c>
      <c r="AB41" s="76">
        <v>12209.890710760577</v>
      </c>
      <c r="AC41" s="76"/>
      <c r="AD41" s="76"/>
      <c r="AE41" s="76">
        <v>12209.890710760577</v>
      </c>
      <c r="AF41" s="76">
        <v>2.8638317821935826</v>
      </c>
      <c r="AG41" s="76">
        <v>17.373776779114539</v>
      </c>
      <c r="AH41" s="76">
        <v>0.38643715918256316</v>
      </c>
      <c r="AI41" s="76">
        <v>8421</v>
      </c>
      <c r="AJ41" s="76">
        <v>13024.942504226901</v>
      </c>
    </row>
    <row r="42" spans="1:36" x14ac:dyDescent="0.55000000000000004">
      <c r="A42" s="53">
        <v>2021</v>
      </c>
      <c r="B42" s="53">
        <v>210057</v>
      </c>
      <c r="C42" s="53" t="s">
        <v>249</v>
      </c>
      <c r="D42" s="53" t="s">
        <v>212</v>
      </c>
      <c r="E42" s="53" t="s">
        <v>213</v>
      </c>
      <c r="F42" s="76">
        <v>157157.5</v>
      </c>
      <c r="G42" s="76">
        <v>38159.4</v>
      </c>
      <c r="H42" s="76">
        <v>165264.70000000001</v>
      </c>
      <c r="I42" s="76">
        <v>134545.5</v>
      </c>
      <c r="J42" s="76">
        <v>495127.1</v>
      </c>
      <c r="K42" s="76">
        <v>23357.552999999993</v>
      </c>
      <c r="L42" s="76">
        <v>7659.2609999999986</v>
      </c>
      <c r="M42" s="76">
        <v>42607.612000000001</v>
      </c>
      <c r="N42" s="76">
        <v>0</v>
      </c>
      <c r="O42" s="76">
        <v>8082.4889999999996</v>
      </c>
      <c r="P42" s="76">
        <v>1449.2090000000001</v>
      </c>
      <c r="Q42" s="76">
        <v>83156.123999999996</v>
      </c>
      <c r="R42" s="76">
        <v>6286.68</v>
      </c>
      <c r="S42" s="76">
        <v>418257.65599999996</v>
      </c>
      <c r="T42" s="76">
        <v>21117.325000000004</v>
      </c>
      <c r="U42" s="76">
        <v>439374.98099999997</v>
      </c>
      <c r="V42" s="76">
        <v>193663.84863999998</v>
      </c>
      <c r="W42" s="76">
        <v>35232.851000000002</v>
      </c>
      <c r="X42" s="76">
        <v>57752.176999999996</v>
      </c>
      <c r="Y42" s="76">
        <v>25069.584999999999</v>
      </c>
      <c r="Z42" s="76">
        <v>73458.775999999998</v>
      </c>
      <c r="AA42" s="76">
        <v>385177.23764000001</v>
      </c>
      <c r="AB42" s="76">
        <v>54197.743359999964</v>
      </c>
      <c r="AC42" s="76"/>
      <c r="AD42" s="76"/>
      <c r="AE42" s="76">
        <v>54197.743359999964</v>
      </c>
      <c r="AF42" s="76">
        <v>2.4478501753007511</v>
      </c>
      <c r="AG42" s="76">
        <v>14.392005044327638</v>
      </c>
      <c r="AH42" s="76">
        <v>3.1384797638855528</v>
      </c>
      <c r="AI42" s="76">
        <v>17229</v>
      </c>
      <c r="AJ42" s="76">
        <v>26457.684383705586</v>
      </c>
    </row>
    <row r="43" spans="1:36" x14ac:dyDescent="0.55000000000000004">
      <c r="A43" s="53">
        <v>2021</v>
      </c>
      <c r="B43" s="53">
        <v>210058</v>
      </c>
      <c r="C43" s="53" t="s">
        <v>250</v>
      </c>
      <c r="D43" s="53" t="s">
        <v>212</v>
      </c>
      <c r="E43" s="53" t="s">
        <v>213</v>
      </c>
      <c r="F43" s="76">
        <v>42497.120329999998</v>
      </c>
      <c r="G43" s="76">
        <v>9125.4945100000004</v>
      </c>
      <c r="H43" s="76">
        <v>30499.080109999999</v>
      </c>
      <c r="I43" s="76">
        <v>45969.261729999991</v>
      </c>
      <c r="J43" s="76">
        <v>128090.95667999997</v>
      </c>
      <c r="K43" s="76">
        <v>2857.9372499999999</v>
      </c>
      <c r="L43" s="76">
        <v>1884</v>
      </c>
      <c r="M43" s="76">
        <v>5391.3538199999884</v>
      </c>
      <c r="N43" s="76">
        <v>0</v>
      </c>
      <c r="O43" s="76">
        <v>1939.8450099999998</v>
      </c>
      <c r="P43" s="76">
        <v>3762</v>
      </c>
      <c r="Q43" s="76">
        <v>15835.136079999987</v>
      </c>
      <c r="R43" s="76">
        <v>141</v>
      </c>
      <c r="S43" s="76">
        <v>112396.82059999999</v>
      </c>
      <c r="T43" s="76">
        <v>5623.7123595239837</v>
      </c>
      <c r="U43" s="76">
        <v>118020.53295952397</v>
      </c>
      <c r="V43" s="76">
        <v>53344.328379319872</v>
      </c>
      <c r="W43" s="76">
        <v>9953</v>
      </c>
      <c r="X43" s="76">
        <v>14158</v>
      </c>
      <c r="Y43" s="76">
        <v>7546</v>
      </c>
      <c r="Z43" s="76">
        <v>21773.752715053281</v>
      </c>
      <c r="AA43" s="76">
        <v>106775.08109437315</v>
      </c>
      <c r="AB43" s="76">
        <v>11245.451865150826</v>
      </c>
      <c r="AC43" s="76"/>
      <c r="AD43" s="76"/>
      <c r="AE43" s="76">
        <v>11245.451865150826</v>
      </c>
      <c r="AF43" s="76">
        <v>1.9915803636403338</v>
      </c>
      <c r="AG43" s="76">
        <v>31.268630447226688</v>
      </c>
      <c r="AH43" s="76">
        <v>0.95420690436407918</v>
      </c>
      <c r="AI43" s="76">
        <v>1946</v>
      </c>
      <c r="AJ43" s="76">
        <v>3414.7667987755881</v>
      </c>
    </row>
    <row r="44" spans="1:36" x14ac:dyDescent="0.55000000000000004">
      <c r="A44" s="53">
        <v>2021</v>
      </c>
      <c r="B44" s="53">
        <v>210060</v>
      </c>
      <c r="C44" s="53" t="s">
        <v>251</v>
      </c>
      <c r="D44" s="53" t="s">
        <v>212</v>
      </c>
      <c r="E44" s="53" t="s">
        <v>213</v>
      </c>
      <c r="F44" s="76">
        <v>13140.77809</v>
      </c>
      <c r="G44" s="76">
        <v>8387.3585500000008</v>
      </c>
      <c r="H44" s="76">
        <v>18307.357809999998</v>
      </c>
      <c r="I44" s="76">
        <v>24036.81796</v>
      </c>
      <c r="J44" s="76">
        <v>63872.312409999999</v>
      </c>
      <c r="K44" s="76">
        <v>4090.0023899999997</v>
      </c>
      <c r="L44" s="76">
        <v>613.54259000000002</v>
      </c>
      <c r="M44" s="76">
        <v>3843.8000699999993</v>
      </c>
      <c r="N44" s="76">
        <v>0</v>
      </c>
      <c r="O44" s="76">
        <v>2308.8220299999998</v>
      </c>
      <c r="P44" s="76">
        <v>356.899</v>
      </c>
      <c r="Q44" s="76">
        <v>11213.066079999999</v>
      </c>
      <c r="R44" s="76">
        <v>2252.9279999999999</v>
      </c>
      <c r="S44" s="76">
        <v>54912.174330000002</v>
      </c>
      <c r="T44" s="76">
        <v>5039.5311118095769</v>
      </c>
      <c r="U44" s="76">
        <v>59951.705441809579</v>
      </c>
      <c r="V44" s="76">
        <v>28416.156083789261</v>
      </c>
      <c r="W44" s="76">
        <v>5.7000000000243745E-2</v>
      </c>
      <c r="X44" s="76">
        <v>7345.7814000000008</v>
      </c>
      <c r="Y44" s="76">
        <v>1448.9490719983255</v>
      </c>
      <c r="Z44" s="76">
        <v>17715.640480548678</v>
      </c>
      <c r="AA44" s="76">
        <v>54926.584036336266</v>
      </c>
      <c r="AB44" s="76">
        <v>5025.1214054733136</v>
      </c>
      <c r="AC44" s="76"/>
      <c r="AD44" s="76"/>
      <c r="AE44" s="76">
        <v>5025.1214054733136</v>
      </c>
      <c r="AF44" s="76">
        <v>3.1674422695375628</v>
      </c>
      <c r="AG44" s="76">
        <v>16.232666324916995</v>
      </c>
      <c r="AH44" s="76">
        <v>0.45566300994436926</v>
      </c>
      <c r="AI44" s="76">
        <v>1666</v>
      </c>
      <c r="AJ44" s="76">
        <v>3383.7068376144994</v>
      </c>
    </row>
    <row r="45" spans="1:36" x14ac:dyDescent="0.55000000000000004">
      <c r="A45" s="53">
        <v>2021</v>
      </c>
      <c r="B45" s="53">
        <v>210061</v>
      </c>
      <c r="C45" s="53" t="s">
        <v>252</v>
      </c>
      <c r="D45" s="53" t="s">
        <v>212</v>
      </c>
      <c r="E45" s="53" t="s">
        <v>213</v>
      </c>
      <c r="F45" s="76">
        <v>18382</v>
      </c>
      <c r="G45" s="76">
        <v>28097.599999999999</v>
      </c>
      <c r="H45" s="76">
        <v>26944.3</v>
      </c>
      <c r="I45" s="76">
        <v>48711</v>
      </c>
      <c r="J45" s="76">
        <v>122134.9</v>
      </c>
      <c r="K45" s="76">
        <v>3477.3</v>
      </c>
      <c r="L45" s="76">
        <v>1099.5999999999999</v>
      </c>
      <c r="M45" s="76">
        <v>8360.3460000000014</v>
      </c>
      <c r="N45" s="76">
        <v>780.4</v>
      </c>
      <c r="O45" s="76">
        <v>1418.0540000000001</v>
      </c>
      <c r="P45" s="76">
        <v>1892.9</v>
      </c>
      <c r="Q45" s="76">
        <v>17028.600000000002</v>
      </c>
      <c r="R45" s="76">
        <v>0</v>
      </c>
      <c r="S45" s="76">
        <v>105106.29999999999</v>
      </c>
      <c r="T45" s="76">
        <v>3637.5686700000001</v>
      </c>
      <c r="U45" s="76">
        <v>108743.86866999998</v>
      </c>
      <c r="V45" s="76">
        <v>40747.179862431738</v>
      </c>
      <c r="W45" s="76">
        <v>9081.7845300000008</v>
      </c>
      <c r="X45" s="76">
        <v>25997.966180000003</v>
      </c>
      <c r="Y45" s="76">
        <v>6816.0860000000002</v>
      </c>
      <c r="Z45" s="76">
        <v>2332.4449897952031</v>
      </c>
      <c r="AA45" s="76">
        <v>84975.461562226934</v>
      </c>
      <c r="AB45" s="76">
        <v>23768.407107773048</v>
      </c>
      <c r="AC45" s="76"/>
      <c r="AD45" s="76"/>
      <c r="AE45" s="76">
        <v>23768.407107773048</v>
      </c>
      <c r="AF45" s="76">
        <v>2.8109289732062246</v>
      </c>
      <c r="AG45" s="76">
        <v>11.594048584706115</v>
      </c>
      <c r="AH45" s="76">
        <v>1.8044162071100047</v>
      </c>
      <c r="AI45" s="76">
        <v>2720</v>
      </c>
      <c r="AJ45" s="76">
        <v>7329.2311086499449</v>
      </c>
    </row>
    <row r="46" spans="1:36" x14ac:dyDescent="0.55000000000000004">
      <c r="A46" s="53">
        <v>2021</v>
      </c>
      <c r="B46" s="53">
        <v>210062</v>
      </c>
      <c r="C46" s="53" t="s">
        <v>253</v>
      </c>
      <c r="D46" s="53" t="s">
        <v>212</v>
      </c>
      <c r="E46" s="53" t="s">
        <v>213</v>
      </c>
      <c r="F46" s="76">
        <v>85979.02</v>
      </c>
      <c r="G46" s="76">
        <v>27937.337</v>
      </c>
      <c r="H46" s="76">
        <v>103864.56131999999</v>
      </c>
      <c r="I46" s="76">
        <v>78529.266640000002</v>
      </c>
      <c r="J46" s="76">
        <v>296310.18495999998</v>
      </c>
      <c r="K46" s="76">
        <v>7790.4035800000001</v>
      </c>
      <c r="L46" s="76">
        <v>5579.3973100000003</v>
      </c>
      <c r="M46" s="76">
        <v>36647.063020000001</v>
      </c>
      <c r="N46" s="76">
        <v>0</v>
      </c>
      <c r="O46" s="76">
        <v>7118.9392500000004</v>
      </c>
      <c r="P46" s="76">
        <v>0</v>
      </c>
      <c r="Q46" s="76">
        <v>57135.803160000003</v>
      </c>
      <c r="R46" s="76">
        <v>1037.6759999999999</v>
      </c>
      <c r="S46" s="76">
        <v>240212.05779999998</v>
      </c>
      <c r="T46" s="76">
        <v>7228.4986900000004</v>
      </c>
      <c r="U46" s="76">
        <v>247440.55648999999</v>
      </c>
      <c r="V46" s="76">
        <v>128606.24916785046</v>
      </c>
      <c r="W46" s="76">
        <v>0</v>
      </c>
      <c r="X46" s="76">
        <v>34245.294178657874</v>
      </c>
      <c r="Y46" s="76">
        <v>14769.403616001027</v>
      </c>
      <c r="Z46" s="76">
        <v>48585.919495024587</v>
      </c>
      <c r="AA46" s="76">
        <v>226206.86645753396</v>
      </c>
      <c r="AB46" s="76">
        <v>21233.690032466024</v>
      </c>
      <c r="AC46" s="76"/>
      <c r="AD46" s="76"/>
      <c r="AE46" s="76">
        <v>21233.690032466024</v>
      </c>
      <c r="AF46" s="76">
        <v>3.0557030957052858</v>
      </c>
      <c r="AG46" s="76">
        <v>15.088905999604995</v>
      </c>
      <c r="AH46" s="76">
        <v>0.46202787800528622</v>
      </c>
      <c r="AI46" s="76">
        <v>9800</v>
      </c>
      <c r="AJ46" s="76">
        <v>15295.959928786282</v>
      </c>
    </row>
    <row r="47" spans="1:36" x14ac:dyDescent="0.55000000000000004">
      <c r="A47" s="53">
        <v>2021</v>
      </c>
      <c r="B47" s="53">
        <v>210063</v>
      </c>
      <c r="C47" s="53" t="s">
        <v>254</v>
      </c>
      <c r="D47" s="53" t="s">
        <v>212</v>
      </c>
      <c r="E47" s="53" t="s">
        <v>213</v>
      </c>
      <c r="F47" s="76">
        <v>100653.44334000001</v>
      </c>
      <c r="G47" s="76">
        <v>27556.48028</v>
      </c>
      <c r="H47" s="76">
        <v>170302.55621000004</v>
      </c>
      <c r="I47" s="76">
        <v>118226.61529999998</v>
      </c>
      <c r="J47" s="76">
        <v>416739.09513000003</v>
      </c>
      <c r="K47" s="76">
        <v>9039.5134900000012</v>
      </c>
      <c r="L47" s="76">
        <v>6367.6485400000001</v>
      </c>
      <c r="M47" s="76">
        <v>26866.270100000002</v>
      </c>
      <c r="N47" s="76">
        <v>1274</v>
      </c>
      <c r="O47" s="76">
        <v>4040.7298999999998</v>
      </c>
      <c r="P47" s="76">
        <v>11349.90526</v>
      </c>
      <c r="Q47" s="76">
        <v>58938.067289999999</v>
      </c>
      <c r="R47" s="76">
        <v>0</v>
      </c>
      <c r="S47" s="76">
        <v>357801.02784000005</v>
      </c>
      <c r="T47" s="76">
        <v>11271.322378031542</v>
      </c>
      <c r="U47" s="76">
        <v>369072.35021803161</v>
      </c>
      <c r="V47" s="76">
        <v>139921.43998151855</v>
      </c>
      <c r="W47" s="76">
        <v>23263</v>
      </c>
      <c r="X47" s="76">
        <v>68607</v>
      </c>
      <c r="Y47" s="76">
        <v>23502.478421614454</v>
      </c>
      <c r="Z47" s="76">
        <v>50324.415059014173</v>
      </c>
      <c r="AA47" s="76">
        <v>305618.33346214716</v>
      </c>
      <c r="AB47" s="76">
        <v>63454.016755884455</v>
      </c>
      <c r="AC47" s="76"/>
      <c r="AD47" s="76"/>
      <c r="AE47" s="76">
        <v>63454.016755884455</v>
      </c>
      <c r="AF47" s="76">
        <v>3.5226802846148511</v>
      </c>
      <c r="AG47" s="76">
        <v>15.441976180801564</v>
      </c>
      <c r="AH47" s="76">
        <v>0.67476453096139488</v>
      </c>
      <c r="AI47" s="76">
        <v>12868</v>
      </c>
      <c r="AJ47" s="76">
        <v>19791.400393565629</v>
      </c>
    </row>
    <row r="48" spans="1:36" x14ac:dyDescent="0.55000000000000004">
      <c r="A48" s="53">
        <v>2021</v>
      </c>
      <c r="B48" s="53">
        <v>210064</v>
      </c>
      <c r="C48" s="53" t="s">
        <v>63</v>
      </c>
      <c r="D48" s="53" t="s">
        <v>212</v>
      </c>
      <c r="E48" s="53" t="s">
        <v>213</v>
      </c>
      <c r="F48" s="76">
        <v>30913.614650000003</v>
      </c>
      <c r="G48" s="76">
        <v>2019.9761299999998</v>
      </c>
      <c r="H48" s="76">
        <v>22451.57919</v>
      </c>
      <c r="I48" s="76">
        <v>0.10662000000000001</v>
      </c>
      <c r="J48" s="76">
        <v>55385.276590000001</v>
      </c>
      <c r="K48" s="76">
        <v>2461.13</v>
      </c>
      <c r="L48" s="76">
        <v>918.96699999999998</v>
      </c>
      <c r="M48" s="76">
        <v>5411.0729999999994</v>
      </c>
      <c r="N48" s="76">
        <v>0</v>
      </c>
      <c r="O48" s="76">
        <v>720.66899999999998</v>
      </c>
      <c r="P48" s="76">
        <v>0</v>
      </c>
      <c r="Q48" s="76">
        <v>9511.8389999999999</v>
      </c>
      <c r="R48" s="76">
        <v>0</v>
      </c>
      <c r="S48" s="76">
        <v>45873.437590000001</v>
      </c>
      <c r="T48" s="76">
        <v>1782.259</v>
      </c>
      <c r="U48" s="76">
        <v>47655.69659</v>
      </c>
      <c r="V48" s="76">
        <v>27543.860896120001</v>
      </c>
      <c r="W48" s="76">
        <v>0</v>
      </c>
      <c r="X48" s="76">
        <v>6798.3850000000002</v>
      </c>
      <c r="Y48" s="76">
        <v>2620.8969999999999</v>
      </c>
      <c r="Z48" s="76">
        <v>8097.6489999999994</v>
      </c>
      <c r="AA48" s="76">
        <v>45060.791896119998</v>
      </c>
      <c r="AB48" s="76">
        <v>2594.904693880002</v>
      </c>
      <c r="AC48" s="76"/>
      <c r="AD48" s="76"/>
      <c r="AE48" s="76">
        <v>2594.904693880002</v>
      </c>
      <c r="AF48" s="76">
        <v>1.5470257251509043</v>
      </c>
      <c r="AG48" s="76">
        <v>46.886908181814398</v>
      </c>
      <c r="AH48" s="76">
        <v>1.3357281090108959</v>
      </c>
      <c r="AI48" s="76">
        <v>926</v>
      </c>
      <c r="AJ48" s="76">
        <v>961.0527467792665</v>
      </c>
    </row>
    <row r="49" spans="1:36" s="53" customFormat="1" ht="11.7" x14ac:dyDescent="0.45">
      <c r="A49" s="53">
        <v>2021</v>
      </c>
      <c r="B49" s="53">
        <v>210065</v>
      </c>
      <c r="C49" s="53" t="s">
        <v>255</v>
      </c>
      <c r="D49" s="53" t="s">
        <v>212</v>
      </c>
      <c r="E49" s="53" t="s">
        <v>213</v>
      </c>
      <c r="F49" s="76">
        <v>34625.800000000003</v>
      </c>
      <c r="G49" s="76">
        <v>15090</v>
      </c>
      <c r="H49" s="76">
        <v>44240.5</v>
      </c>
      <c r="I49" s="76">
        <v>37626.800000000003</v>
      </c>
      <c r="J49" s="76">
        <v>131583.1</v>
      </c>
      <c r="K49" s="76">
        <v>4065.18516</v>
      </c>
      <c r="L49" s="76">
        <v>4743.4248000000007</v>
      </c>
      <c r="M49" s="76">
        <v>4854.9569099999999</v>
      </c>
      <c r="N49" s="76">
        <v>0</v>
      </c>
      <c r="O49" s="76">
        <v>2673.6843099999996</v>
      </c>
      <c r="P49" s="76">
        <v>-1661.71693</v>
      </c>
      <c r="Q49" s="76">
        <v>14675.534250000002</v>
      </c>
      <c r="R49" s="76">
        <v>0</v>
      </c>
      <c r="S49" s="76">
        <v>116907.56575000001</v>
      </c>
      <c r="T49" s="76">
        <v>3953.7427299999881</v>
      </c>
      <c r="U49" s="76">
        <v>120861.30847999999</v>
      </c>
      <c r="V49" s="76">
        <v>55098.062213617864</v>
      </c>
      <c r="W49" s="76">
        <v>4702.8233200000004</v>
      </c>
      <c r="X49" s="76">
        <v>15904.300070000003</v>
      </c>
      <c r="Y49" s="76">
        <v>9236.3508118633617</v>
      </c>
      <c r="Z49" s="76">
        <v>28875.47756804452</v>
      </c>
      <c r="AA49" s="76">
        <v>113817.01398352574</v>
      </c>
      <c r="AB49" s="76">
        <v>7044.2944964742492</v>
      </c>
      <c r="AC49" s="76"/>
      <c r="AD49" s="76"/>
      <c r="AE49" s="76">
        <v>7044.2944964742492</v>
      </c>
      <c r="AF49" s="76">
        <v>3.1334311925760665</v>
      </c>
      <c r="AG49" s="76">
        <v>12.186125490098883</v>
      </c>
      <c r="AH49" s="76">
        <v>154.63</v>
      </c>
      <c r="AI49" s="76">
        <v>5598</v>
      </c>
      <c r="AJ49" s="76">
        <v>9339.8852716559559</v>
      </c>
    </row>
    <row r="50" spans="1:36" x14ac:dyDescent="0.55000000000000004">
      <c r="A50" s="53">
        <v>2021</v>
      </c>
      <c r="B50" s="53">
        <v>210087</v>
      </c>
      <c r="C50" s="53" t="s">
        <v>256</v>
      </c>
      <c r="D50" s="53" t="s">
        <v>212</v>
      </c>
      <c r="E50" s="53" t="s">
        <v>213</v>
      </c>
      <c r="F50" s="76">
        <v>0</v>
      </c>
      <c r="G50" s="76">
        <v>0</v>
      </c>
      <c r="H50" s="76">
        <v>0</v>
      </c>
      <c r="I50" s="76">
        <v>14669.4</v>
      </c>
      <c r="J50" s="76">
        <v>14669.4</v>
      </c>
      <c r="K50" s="76">
        <v>1611.973</v>
      </c>
      <c r="L50" s="76">
        <v>1864.53</v>
      </c>
      <c r="M50" s="76">
        <v>1158.7815500000002</v>
      </c>
      <c r="N50" s="76">
        <v>0</v>
      </c>
      <c r="O50" s="76">
        <v>124.994</v>
      </c>
      <c r="P50" s="76">
        <v>0</v>
      </c>
      <c r="Q50" s="76">
        <v>4760.27855</v>
      </c>
      <c r="R50" s="76">
        <v>0</v>
      </c>
      <c r="S50" s="76">
        <v>9909.1214499999987</v>
      </c>
      <c r="T50" s="76">
        <v>375.60399999999998</v>
      </c>
      <c r="U50" s="76">
        <v>10284.725449999998</v>
      </c>
      <c r="V50" s="76">
        <v>5348.9800000000005</v>
      </c>
      <c r="W50" s="76">
        <v>291.86799999999999</v>
      </c>
      <c r="X50" s="76">
        <v>399.04199999999997</v>
      </c>
      <c r="Y50" s="76">
        <v>1290.4000000000001</v>
      </c>
      <c r="Z50" s="76">
        <v>4173.7279999999992</v>
      </c>
      <c r="AA50" s="76">
        <v>11504.018</v>
      </c>
      <c r="AB50" s="76">
        <v>-1219.2925500000019</v>
      </c>
      <c r="AC50" s="76"/>
      <c r="AD50" s="76"/>
      <c r="AE50" s="76">
        <v>-1219.2925500000019</v>
      </c>
      <c r="AF50" s="76">
        <v>0</v>
      </c>
      <c r="AG50" s="76">
        <v>0</v>
      </c>
      <c r="AH50" s="76">
        <v>-9.4161519759720722</v>
      </c>
      <c r="AI50" s="76">
        <v>0</v>
      </c>
      <c r="AJ50" s="76">
        <v>0</v>
      </c>
    </row>
    <row r="51" spans="1:36" x14ac:dyDescent="0.55000000000000004">
      <c r="A51" s="53">
        <v>2021</v>
      </c>
      <c r="B51" s="53">
        <v>210088</v>
      </c>
      <c r="C51" s="53" t="s">
        <v>134</v>
      </c>
      <c r="D51" s="53" t="s">
        <v>212</v>
      </c>
      <c r="E51" s="53" t="s">
        <v>213</v>
      </c>
      <c r="F51" s="76">
        <v>0</v>
      </c>
      <c r="G51" s="76">
        <v>5648.459350000001</v>
      </c>
      <c r="H51" s="76">
        <v>0</v>
      </c>
      <c r="I51" s="76">
        <v>2625.7447800000004</v>
      </c>
      <c r="J51" s="76">
        <v>8274.2041300000019</v>
      </c>
      <c r="K51" s="76">
        <v>832.64693</v>
      </c>
      <c r="L51" s="76">
        <v>129.37126000000001</v>
      </c>
      <c r="M51" s="76">
        <v>114.19392857057977</v>
      </c>
      <c r="N51" s="76">
        <v>0</v>
      </c>
      <c r="O51" s="76">
        <v>329.32198999999997</v>
      </c>
      <c r="P51" s="76">
        <v>190.12394099273033</v>
      </c>
      <c r="Q51" s="76">
        <v>1595.65804956331</v>
      </c>
      <c r="R51" s="76">
        <v>0</v>
      </c>
      <c r="S51" s="76">
        <v>6678.5460804366921</v>
      </c>
      <c r="T51" s="76">
        <v>203</v>
      </c>
      <c r="U51" s="76">
        <v>6881.5460804366921</v>
      </c>
      <c r="V51" s="76">
        <v>2862.2</v>
      </c>
      <c r="W51" s="76">
        <v>407</v>
      </c>
      <c r="X51" s="76">
        <v>926</v>
      </c>
      <c r="Y51" s="76">
        <v>519.9</v>
      </c>
      <c r="Z51" s="76">
        <v>1047.0999999999999</v>
      </c>
      <c r="AA51" s="76">
        <v>5762.1999999999989</v>
      </c>
      <c r="AB51" s="76">
        <v>1119.3460804366932</v>
      </c>
      <c r="AC51" s="76"/>
      <c r="AD51" s="76"/>
      <c r="AE51" s="76">
        <v>1119.3460804366932</v>
      </c>
      <c r="AF51" s="76">
        <v>0</v>
      </c>
      <c r="AG51" s="76">
        <v>0</v>
      </c>
      <c r="AH51" s="76">
        <v>1.0133735370999057</v>
      </c>
      <c r="AI51" s="76">
        <v>0</v>
      </c>
      <c r="AJ51" s="76">
        <v>0</v>
      </c>
    </row>
    <row r="52" spans="1:36" x14ac:dyDescent="0.55000000000000004">
      <c r="A52" s="53">
        <v>2021</v>
      </c>
      <c r="B52" s="53">
        <v>210333</v>
      </c>
      <c r="C52" s="53" t="s">
        <v>257</v>
      </c>
      <c r="D52" s="53" t="s">
        <v>212</v>
      </c>
      <c r="E52" s="53" t="s">
        <v>213</v>
      </c>
      <c r="F52" s="76">
        <v>0</v>
      </c>
      <c r="G52" s="76">
        <v>0</v>
      </c>
      <c r="H52" s="76">
        <v>0</v>
      </c>
      <c r="I52" s="76">
        <v>18240.27132</v>
      </c>
      <c r="J52" s="76">
        <v>18240.27132</v>
      </c>
      <c r="K52" s="76">
        <v>2517</v>
      </c>
      <c r="L52" s="76">
        <v>511</v>
      </c>
      <c r="M52" s="76">
        <v>368.16982000000098</v>
      </c>
      <c r="N52" s="76">
        <v>0</v>
      </c>
      <c r="O52" s="76">
        <v>1737.8301799999992</v>
      </c>
      <c r="P52" s="76">
        <v>7.2716099999999999</v>
      </c>
      <c r="Q52" s="76">
        <v>5141.2716099999998</v>
      </c>
      <c r="R52" s="76">
        <v>0</v>
      </c>
      <c r="S52" s="76">
        <v>13098.99971</v>
      </c>
      <c r="T52" s="76">
        <v>0</v>
      </c>
      <c r="U52" s="76">
        <v>13098.99971</v>
      </c>
      <c r="V52" s="76">
        <v>7263.5</v>
      </c>
      <c r="W52" s="76">
        <v>1189.3744460444868</v>
      </c>
      <c r="X52" s="76">
        <v>2390</v>
      </c>
      <c r="Y52" s="76">
        <v>150.45340661082776</v>
      </c>
      <c r="Z52" s="76">
        <v>3111.0465933891719</v>
      </c>
      <c r="AA52" s="76">
        <v>14104.374446044487</v>
      </c>
      <c r="AB52" s="76">
        <v>-1005.3747360444868</v>
      </c>
      <c r="AC52" s="76"/>
      <c r="AD52" s="76"/>
      <c r="AE52" s="76">
        <v>-1005.3747360444868</v>
      </c>
      <c r="AF52" s="76">
        <v>0</v>
      </c>
      <c r="AG52" s="76">
        <v>0</v>
      </c>
      <c r="AH52" s="76">
        <v>0.95494219764924215</v>
      </c>
      <c r="AI52" s="76">
        <v>0</v>
      </c>
      <c r="AJ52" s="76">
        <v>0</v>
      </c>
    </row>
    <row r="53" spans="1:36" s="53" customFormat="1" ht="11.7" x14ac:dyDescent="0.45">
      <c r="A53" s="53">
        <v>2021</v>
      </c>
      <c r="B53" s="53">
        <v>213300</v>
      </c>
      <c r="C53" s="53" t="s">
        <v>136</v>
      </c>
      <c r="D53" s="53" t="s">
        <v>212</v>
      </c>
      <c r="E53" s="53" t="s">
        <v>213</v>
      </c>
      <c r="F53" s="76">
        <v>26088.608650000016</v>
      </c>
      <c r="G53" s="76">
        <v>1457.6725000000017</v>
      </c>
      <c r="H53" s="76">
        <v>20396.533349999983</v>
      </c>
      <c r="I53" s="76">
        <v>15712.221500000001</v>
      </c>
      <c r="J53" s="76">
        <v>63655.036</v>
      </c>
      <c r="K53" s="76">
        <v>654.07300000000009</v>
      </c>
      <c r="L53" s="76">
        <v>33.672579999999982</v>
      </c>
      <c r="M53" s="76">
        <v>4719.0953500000005</v>
      </c>
      <c r="N53" s="76">
        <v>0</v>
      </c>
      <c r="O53" s="76">
        <v>1446.2117900000001</v>
      </c>
      <c r="P53" s="76">
        <v>0</v>
      </c>
      <c r="Q53" s="76">
        <v>6853.0527200000006</v>
      </c>
      <c r="R53" s="76">
        <v>0</v>
      </c>
      <c r="S53" s="76">
        <v>56801.98328</v>
      </c>
      <c r="T53" s="76">
        <v>6011.18</v>
      </c>
      <c r="U53" s="76">
        <v>62813.163280000001</v>
      </c>
      <c r="V53" s="76">
        <v>35449.704659708885</v>
      </c>
      <c r="W53" s="76">
        <v>3380.4366500000006</v>
      </c>
      <c r="X53" s="76">
        <v>5252.6480000000001</v>
      </c>
      <c r="Y53" s="76">
        <v>5108.9568647561155</v>
      </c>
      <c r="Z53" s="76">
        <v>4257.5718758379398</v>
      </c>
      <c r="AA53" s="76">
        <v>53449.318050302943</v>
      </c>
      <c r="AB53" s="76">
        <v>9363.8452296970572</v>
      </c>
      <c r="AC53" s="76"/>
      <c r="AD53" s="76"/>
      <c r="AE53" s="76">
        <v>9363.8452296970572</v>
      </c>
      <c r="AF53" s="76">
        <v>2.0014484569725961</v>
      </c>
      <c r="AG53" s="76">
        <v>72.015217357711393</v>
      </c>
      <c r="AH53" s="76">
        <v>1.8632259783680947</v>
      </c>
      <c r="AI53" s="76">
        <v>542</v>
      </c>
      <c r="AJ53" s="76">
        <v>742.19477509609419</v>
      </c>
    </row>
    <row r="54" spans="1:36" s="53" customFormat="1" ht="11.7" x14ac:dyDescent="0.45">
      <c r="A54" s="53">
        <v>2021</v>
      </c>
      <c r="B54" s="53">
        <v>214000</v>
      </c>
      <c r="C54" s="53" t="s">
        <v>137</v>
      </c>
      <c r="D54" s="53" t="s">
        <v>212</v>
      </c>
      <c r="E54" s="53" t="s">
        <v>213</v>
      </c>
      <c r="F54" s="76">
        <v>128821.52800000001</v>
      </c>
      <c r="G54" s="76">
        <v>7015.6530000000002</v>
      </c>
      <c r="H54" s="76">
        <v>16081.2125</v>
      </c>
      <c r="I54" s="76">
        <v>516.69839999999999</v>
      </c>
      <c r="J54" s="76">
        <v>152435.0919</v>
      </c>
      <c r="K54" s="76">
        <v>976.16710999999987</v>
      </c>
      <c r="L54" s="76">
        <v>4629.7925399999995</v>
      </c>
      <c r="M54" s="76">
        <v>14882.663220000002</v>
      </c>
      <c r="N54" s="76">
        <v>0</v>
      </c>
      <c r="O54" s="76">
        <v>1266.02406</v>
      </c>
      <c r="P54" s="76">
        <v>0</v>
      </c>
      <c r="Q54" s="76">
        <v>21754.646929999999</v>
      </c>
      <c r="R54" s="76">
        <v>0</v>
      </c>
      <c r="S54" s="76">
        <v>130680.44497</v>
      </c>
      <c r="T54" s="76">
        <v>783.34592999999404</v>
      </c>
      <c r="U54" s="76">
        <v>131463.79089999999</v>
      </c>
      <c r="V54" s="76">
        <v>84815.607059518341</v>
      </c>
      <c r="W54" s="76">
        <v>4583.7462999999998</v>
      </c>
      <c r="X54" s="76">
        <v>9431.4598700000024</v>
      </c>
      <c r="Y54" s="76">
        <v>12060.619258924757</v>
      </c>
      <c r="Z54" s="76">
        <v>23526.460355093932</v>
      </c>
      <c r="AA54" s="76">
        <v>134417.89284353703</v>
      </c>
      <c r="AB54" s="76">
        <v>-2954.1019435370399</v>
      </c>
      <c r="AC54" s="76"/>
      <c r="AD54" s="76"/>
      <c r="AE54" s="76">
        <v>-2954.1019435370399</v>
      </c>
      <c r="AF54" s="76">
        <v>1.3379528414101005</v>
      </c>
      <c r="AG54" s="76">
        <v>19.136713240602969</v>
      </c>
      <c r="AH54" s="76">
        <v>1.6411789145839788</v>
      </c>
      <c r="AI54" s="76">
        <v>6677</v>
      </c>
      <c r="AJ54" s="76">
        <v>7024.0846039506059</v>
      </c>
    </row>
    <row r="55" spans="1:36" s="53" customFormat="1" ht="11.7" x14ac:dyDescent="0.45">
      <c r="A55" s="53">
        <v>2021</v>
      </c>
      <c r="B55" s="53">
        <v>214003</v>
      </c>
      <c r="C55" s="53" t="s">
        <v>138</v>
      </c>
      <c r="D55" s="53" t="s">
        <v>212</v>
      </c>
      <c r="E55" s="53" t="s">
        <v>213</v>
      </c>
      <c r="F55" s="76">
        <v>18511.650000000001</v>
      </c>
      <c r="G55" s="76">
        <v>851.23</v>
      </c>
      <c r="H55" s="76">
        <v>4843.2</v>
      </c>
      <c r="I55" s="76">
        <v>530.4</v>
      </c>
      <c r="J55" s="76">
        <v>24736.480000000003</v>
      </c>
      <c r="K55" s="76">
        <v>543.9</v>
      </c>
      <c r="L55" s="76">
        <v>206.8</v>
      </c>
      <c r="M55" s="76">
        <v>2685.87</v>
      </c>
      <c r="N55" s="76">
        <v>0</v>
      </c>
      <c r="O55" s="76">
        <v>28.12</v>
      </c>
      <c r="P55" s="76">
        <v>72.040000000000006</v>
      </c>
      <c r="Q55" s="76">
        <v>3536.7299999999996</v>
      </c>
      <c r="R55" s="76">
        <v>0</v>
      </c>
      <c r="S55" s="76">
        <v>21199.750000000004</v>
      </c>
      <c r="T55" s="76">
        <v>340.6</v>
      </c>
      <c r="U55" s="76">
        <v>21540.350000000002</v>
      </c>
      <c r="V55" s="76">
        <v>13799.21</v>
      </c>
      <c r="W55" s="76">
        <v>0</v>
      </c>
      <c r="X55" s="76">
        <v>1634.44</v>
      </c>
      <c r="Y55" s="76">
        <v>1209.26</v>
      </c>
      <c r="Z55" s="76">
        <v>3206.53</v>
      </c>
      <c r="AA55" s="76">
        <v>19849.439999999999</v>
      </c>
      <c r="AB55" s="76">
        <v>1690.9100000000035</v>
      </c>
      <c r="AC55" s="76"/>
      <c r="AD55" s="76"/>
      <c r="AE55" s="76">
        <v>1690.9100000000035</v>
      </c>
      <c r="AF55" s="76">
        <v>1.1400188858613076</v>
      </c>
      <c r="AG55" s="76">
        <v>11.323728377446548</v>
      </c>
      <c r="AH55" s="76">
        <v>4.4000000000000004</v>
      </c>
      <c r="AI55" s="76">
        <v>1655</v>
      </c>
      <c r="AJ55" s="76">
        <v>1752.9067581251861</v>
      </c>
    </row>
    <row r="56" spans="1:36" s="53" customFormat="1" ht="11.7" x14ac:dyDescent="0.45">
      <c r="A56" s="53">
        <v>2021</v>
      </c>
      <c r="B56" s="53">
        <v>218992</v>
      </c>
      <c r="C56" s="53" t="s">
        <v>258</v>
      </c>
      <c r="D56" s="53" t="s">
        <v>212</v>
      </c>
      <c r="E56" s="53" t="s">
        <v>213</v>
      </c>
      <c r="F56" s="76">
        <v>91813.329339999997</v>
      </c>
      <c r="G56" s="76">
        <v>8159.0209199999999</v>
      </c>
      <c r="H56" s="76">
        <v>127487.39703000004</v>
      </c>
      <c r="I56" s="76">
        <v>16653.646560000001</v>
      </c>
      <c r="J56" s="76">
        <v>244113.39385000002</v>
      </c>
      <c r="K56" s="76">
        <v>11231.000000000002</v>
      </c>
      <c r="L56" s="76">
        <v>3907.0000000000005</v>
      </c>
      <c r="M56" s="76">
        <v>16658</v>
      </c>
      <c r="N56" s="76">
        <v>0</v>
      </c>
      <c r="O56" s="76">
        <v>4327.2603626310829</v>
      </c>
      <c r="P56" s="76">
        <v>3218.2044373689487</v>
      </c>
      <c r="Q56" s="76">
        <v>39341.464800000031</v>
      </c>
      <c r="R56" s="76">
        <v>4454</v>
      </c>
      <c r="S56" s="76">
        <v>209225.92904999998</v>
      </c>
      <c r="T56" s="76">
        <v>3546</v>
      </c>
      <c r="U56" s="76">
        <v>212771.92904999998</v>
      </c>
      <c r="V56" s="76">
        <v>72313.7</v>
      </c>
      <c r="W56" s="76">
        <v>15416</v>
      </c>
      <c r="X56" s="76">
        <v>27978</v>
      </c>
      <c r="Y56" s="76">
        <v>7420.5419000000002</v>
      </c>
      <c r="Z56" s="76">
        <v>50884.558100000002</v>
      </c>
      <c r="AA56" s="76">
        <v>174012.79999999999</v>
      </c>
      <c r="AB56" s="76">
        <v>38759.129049999989</v>
      </c>
      <c r="AC56" s="76"/>
      <c r="AD56" s="76"/>
      <c r="AE56" s="76">
        <v>38759.129049999989</v>
      </c>
      <c r="AF56" s="76">
        <v>4.6365357370711848</v>
      </c>
      <c r="AG56" s="76">
        <v>44.959861636782307</v>
      </c>
      <c r="AH56" s="76">
        <v>1.1014650351198585</v>
      </c>
      <c r="AI56" s="76">
        <v>3477</v>
      </c>
      <c r="AJ56" s="76">
        <v>3870.4033701393246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22FA1D3-FF27-41BE-B934-46C29A395B2D}"/>
</file>

<file path=customXml/itemProps2.xml><?xml version="1.0" encoding="utf-8"?>
<ds:datastoreItem xmlns:ds="http://schemas.openxmlformats.org/officeDocument/2006/customXml" ds:itemID="{E0921D4B-0379-4E5F-A584-FE8E9BDE0D69}"/>
</file>

<file path=customXml/itemProps3.xml><?xml version="1.0" encoding="utf-8"?>
<ds:datastoreItem xmlns:ds="http://schemas.openxmlformats.org/officeDocument/2006/customXml" ds:itemID="{61D1C62D-37D2-4394-90CC-BD480587457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Health Care Coverge Fund</vt:lpstr>
      <vt:lpstr>Deficit Assessment Fund</vt:lpstr>
      <vt:lpstr>Estimated Gross Revenue FY 2023</vt:lpstr>
      <vt:lpstr>List of Hospitals</vt:lpstr>
      <vt:lpstr>RE-REGULATE FY21</vt:lpstr>
      <vt:lpstr>'Deficit Assessment Fund'!Print_Area</vt:lpstr>
      <vt:lpstr>'Health Care Coverge Fund'!Print_Area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Jschmith</dc:creator>
  <cp:lastModifiedBy>Andrea  Strong</cp:lastModifiedBy>
  <cp:lastPrinted>2022-07-05T14:30:39Z</cp:lastPrinted>
  <dcterms:created xsi:type="dcterms:W3CDTF">2013-10-01T19:39:49Z</dcterms:created>
  <dcterms:modified xsi:type="dcterms:W3CDTF">2022-07-05T14:30:49Z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