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05" activeTab="0"/>
  </bookViews>
  <sheets>
    <sheet name="1. Cover Sheet" sheetId="1" r:id="rId1"/>
    <sheet name="2.Data Dictionary" sheetId="2" r:id="rId2"/>
    <sheet name="3.combined performance" sheetId="3" r:id="rId3"/>
    <sheet name="4. PAU Readmissions Performance" sheetId="4" r:id="rId4"/>
    <sheet name="5. PQi Avoid Admits Performance" sheetId="5" r:id="rId5"/>
    <sheet name="6. PDI Avoid Admits Perform" sheetId="6" r:id="rId6"/>
  </sheets>
  <externalReferences>
    <externalReference r:id="rId9"/>
  </externalReferences>
  <definedNames>
    <definedName name="_xlnm._FilterDatabase" localSheetId="3" hidden="1">'4. PAU Readmissions Performance'!$A$7:$Q$7</definedName>
  </definedNames>
  <calcPr fullCalcOnLoad="1"/>
</workbook>
</file>

<file path=xl/sharedStrings.xml><?xml version="1.0" encoding="utf-8"?>
<sst xmlns="http://schemas.openxmlformats.org/spreadsheetml/2006/main" count="353" uniqueCount="149">
  <si>
    <t>Hospital ID</t>
  </si>
  <si>
    <t>Hospital Name</t>
  </si>
  <si>
    <t>30 day readmissions (sending)</t>
  </si>
  <si>
    <t>Intrahospital 30 day  readmissions</t>
  </si>
  <si>
    <t>A</t>
  </si>
  <si>
    <t>B</t>
  </si>
  <si>
    <t>C</t>
  </si>
  <si>
    <t>D</t>
  </si>
  <si>
    <t>E</t>
  </si>
  <si>
    <t>UM-Chestertown</t>
  </si>
  <si>
    <t>HC-Germantown</t>
  </si>
  <si>
    <t>Shady Grove</t>
  </si>
  <si>
    <t>Holy Cross</t>
  </si>
  <si>
    <t>Suburban</t>
  </si>
  <si>
    <t>Washington Adventist</t>
  </si>
  <si>
    <t>UM-Charles Regional</t>
  </si>
  <si>
    <t>Calvert</t>
  </si>
  <si>
    <t>Howard County</t>
  </si>
  <si>
    <t>Ft. Washington</t>
  </si>
  <si>
    <t>Anne Arundel</t>
  </si>
  <si>
    <t>Union of Cecil</t>
  </si>
  <si>
    <t>UM-Easton</t>
  </si>
  <si>
    <t>GBMC</t>
  </si>
  <si>
    <t>Garrett</t>
  </si>
  <si>
    <t>Atlantic General</t>
  </si>
  <si>
    <t>Frederick</t>
  </si>
  <si>
    <t>UM-BWMC</t>
  </si>
  <si>
    <t>Doctors</t>
  </si>
  <si>
    <t>UM-St. Joe</t>
  </si>
  <si>
    <t>UM-Upper Chesapeake</t>
  </si>
  <si>
    <t>McCready</t>
  </si>
  <si>
    <t>UM-PGHC</t>
  </si>
  <si>
    <t>UM-Harford</t>
  </si>
  <si>
    <t>Statewide</t>
  </si>
  <si>
    <t>Levindale</t>
  </si>
  <si>
    <t>MedStar Southern MD</t>
  </si>
  <si>
    <t>St. Agnes</t>
  </si>
  <si>
    <t>Meritus</t>
  </si>
  <si>
    <t>Western Maryland</t>
  </si>
  <si>
    <t>Peninsula</t>
  </si>
  <si>
    <t>Carroll</t>
  </si>
  <si>
    <t>MedStar St. Mary's</t>
  </si>
  <si>
    <t>MedStar Montgomery</t>
  </si>
  <si>
    <t>Mercy</t>
  </si>
  <si>
    <t>Northwest</t>
  </si>
  <si>
    <t>UMMC</t>
  </si>
  <si>
    <t>Bon Secours</t>
  </si>
  <si>
    <t>MedStar Union Mem</t>
  </si>
  <si>
    <t>UMMC Midtown</t>
  </si>
  <si>
    <t>Sinai</t>
  </si>
  <si>
    <t>Johns Hopkins</t>
  </si>
  <si>
    <t>MedStar Good Sam</t>
  </si>
  <si>
    <t>MedStar Fr Square</t>
  </si>
  <si>
    <t>MedStar Harbor</t>
  </si>
  <si>
    <t>JH Bayview</t>
  </si>
  <si>
    <t>UM-Dorchester</t>
  </si>
  <si>
    <t>UM-Laurel</t>
  </si>
  <si>
    <t>UMROI</t>
  </si>
  <si>
    <t>Total experienced revenue (actual)</t>
  </si>
  <si>
    <t>RY2021 CYTD2019 PAU Performance</t>
  </si>
  <si>
    <t>Estimated RYTD2021 Readmission Performance %</t>
  </si>
  <si>
    <t>Estimated RYTD2021 Readmission Revenue (sending, intrahospital average)</t>
  </si>
  <si>
    <t>Definition</t>
  </si>
  <si>
    <t xml:space="preserve">Average receiving readmissions revenue at intra hospital readmissions. </t>
  </si>
  <si>
    <t>Estimated readmission revenue (sending, intrahospital) / Total actual experienced revenue</t>
  </si>
  <si>
    <t>Number of adults attributed to the hospital</t>
  </si>
  <si>
    <t>Pediatric population attributed to the hospital</t>
  </si>
  <si>
    <t>PQI90 Per Capita Rate</t>
  </si>
  <si>
    <t>This report is considered preliminary and numbers may change throughout the year as more data becomes available. Please review data dictionary tab for more information on specific time frames of variables.</t>
  </si>
  <si>
    <t>Intrahospital Readmission YTD Average charge*</t>
  </si>
  <si>
    <t>Number of index admissions that later result in readmissions.</t>
  </si>
  <si>
    <t>Number of index admissions at the same hospital that later result in a readmission at the same hospital.</t>
  </si>
  <si>
    <t>Description</t>
  </si>
  <si>
    <t>Visits through:</t>
  </si>
  <si>
    <t xml:space="preserve">Date produced: </t>
  </si>
  <si>
    <t>Snapshot of Avoidable Admissions through specified period. For more real-time monitoring of PQIs, please see Avoidable Admissions report</t>
  </si>
  <si>
    <t>Per capita rate of annualized attributed PQI90</t>
  </si>
  <si>
    <t>Per capita rate of annualized attributed PDIs</t>
  </si>
  <si>
    <t>Intrahospital 30 day readmissions multiplied by the intrahospital readmission average charge</t>
  </si>
  <si>
    <t>Intrahospital Readmission Average charge</t>
  </si>
  <si>
    <t>Hospital CMS ID</t>
  </si>
  <si>
    <t>Total Charge of Intrahospital 30 readmissions*</t>
  </si>
  <si>
    <t>Observed with estimated OOS</t>
  </si>
  <si>
    <t>Estimated OOS (annualized)</t>
  </si>
  <si>
    <t>Actual received revenue at the hospital through the month of data</t>
  </si>
  <si>
    <t>F</t>
  </si>
  <si>
    <t>PQI90 Observed (including annualization)</t>
  </si>
  <si>
    <t>PQI 90 Expected</t>
  </si>
  <si>
    <t>PQI90 Risk adjusted Rate with OOS</t>
  </si>
  <si>
    <t>PQI90 Per Capita Rate with OOS</t>
  </si>
  <si>
    <t>PQI90 Risk Adjusted Rate (Observed/Expected * Statewide Rate)</t>
  </si>
  <si>
    <t>Number of PQI90 admissions attributed to the hospital CYTD, annualized to a full year by dividing the number of attributed admissions by the total months of data and multiplying by 12</t>
  </si>
  <si>
    <t>Expected number of PQI90 admissions based on the attributed population and AHRQ risk adjustment coefficients</t>
  </si>
  <si>
    <t>Attributed Population</t>
  </si>
  <si>
    <t>O/E ratio of PQI90 multiplied by the statewide per capita rate</t>
  </si>
  <si>
    <t>PQI90 Observed plus the estimated out of state cases</t>
  </si>
  <si>
    <t>Per capita rate of annualized attributed PQI90 with out of state</t>
  </si>
  <si>
    <t>O/E ratio of PQI90 multiplied by the statewide per capita rate with OOS</t>
  </si>
  <si>
    <t>PDI90 Observed (including annualization)</t>
  </si>
  <si>
    <t>PDI90 Expected</t>
  </si>
  <si>
    <t>Attributed  Population</t>
  </si>
  <si>
    <t>PDI90 Per Capita Rate</t>
  </si>
  <si>
    <t>PDI90 Risk Adjusted Rate (Observed/Expected * Statewide Rate)</t>
  </si>
  <si>
    <t>Expected number of PDI90 admissions based on the attributed population and AHRQ risk adjustment coefficients</t>
  </si>
  <si>
    <t>Number of PDI90* admissions  attributed to the hospital, annualized to represent a full year by dividing the number of attributed admissions by the total months of data and multiplying by 12</t>
  </si>
  <si>
    <t>O/E ratio of PDI90 multiplied by the statewide per capita rate</t>
  </si>
  <si>
    <t>PDI Avoid Admits Perform</t>
  </si>
  <si>
    <t>Variable</t>
  </si>
  <si>
    <t>PQI Avoid Admits Performance</t>
  </si>
  <si>
    <t>PAU Readmissions Performance</t>
  </si>
  <si>
    <t>*Methodology was changed to better reflect the average cost of a readmission at the same sending and receiving hospital. Does not include costs from categorical exclusions or ventilator support product lines.</t>
  </si>
  <si>
    <t>White Oak Adventist</t>
  </si>
  <si>
    <t>H=D*G</t>
  </si>
  <si>
    <t>I=H/C</t>
  </si>
  <si>
    <t>PQI90YTD Observed (YEAR TO DATE ONLY)</t>
  </si>
  <si>
    <t>D=(C/10)*12</t>
  </si>
  <si>
    <t>G=D/F * 1000</t>
  </si>
  <si>
    <t>H=D/E*Statewide per capita</t>
  </si>
  <si>
    <t>I</t>
  </si>
  <si>
    <t>J=D+I</t>
  </si>
  <si>
    <t>K=J/F*1000</t>
  </si>
  <si>
    <t>L=J/E*Statewide per capita</t>
  </si>
  <si>
    <t>Number of PQI90 admissions attributed to the hospital CYTD</t>
  </si>
  <si>
    <t>PDI90YTD Observed (YEAR TO DATE ONLY)</t>
  </si>
  <si>
    <t>PDI 90 Expected</t>
  </si>
  <si>
    <t>PDI90 Risk Adjusted Rate with OOS</t>
  </si>
  <si>
    <t>UM-PGHC*</t>
  </si>
  <si>
    <t>UM-Laurel*</t>
  </si>
  <si>
    <t>*Laurel's readmission results were added to PG's readmissions results</t>
  </si>
  <si>
    <t>G=F/E</t>
  </si>
  <si>
    <t>*Methodology was changed to better reflect the average cost of a readmission at the same sending and receiving hospital. Does not include costs from categorical exclusions or ventilator support product line.</t>
  </si>
  <si>
    <t>PDI90YTD Observed (YEAR TO DATE ONLY)*</t>
  </si>
  <si>
    <t>*PDI90YTD may be different than what is available in the Avoidable Admissions Report. PDI90 for PAU Summary is limited to ages 6-17 and adds an adjustment to remove PDIs for age 5.</t>
  </si>
  <si>
    <t>Number of PDI90 admissions attributed to the hospital CYTD with adjustments so estimates are based on ages 6-17</t>
  </si>
  <si>
    <t xml:space="preserve">*Future iterations of this report and the avoidable admissions report may be adjusted so they match.  </t>
  </si>
  <si>
    <t>Additional Information</t>
  </si>
  <si>
    <t>Estimated out of state cases (placeholder, subject to change based on updated numbers)</t>
  </si>
  <si>
    <t>Out of State Estimates used for PQI adjustments are placeholders based on estimated 2018 data and will be replaced with actual 2019 data in the future. HSCRC is working with payers to produce OOS estimates for PDIs, but does not have estimates at present.</t>
  </si>
  <si>
    <t>PQI90 Risk Adjusted Rate (Observed/Expected x Statewide Rate)</t>
  </si>
  <si>
    <t>Observed with estimated Out of State</t>
  </si>
  <si>
    <t>Estimated Out of State All Payer PQIs (annualized)**</t>
  </si>
  <si>
    <t>**Out of State adjustments are placeholders built on estimated 2018 Medicare data and will be replaced with other data when it is available.</t>
  </si>
  <si>
    <t>**HSCRC is working with payers to produce OOS estimates for PDIs, but does not have estimates at present. Future years may include OOS adjustments for PDIs</t>
  </si>
  <si>
    <r>
      <t xml:space="preserve">This file provides monitoring information for hospitals to track progress on PAU Readmissions and Avoidable Admissions throughout the year.  This report should be considered a first draft to provide data to hospitals and may change. A final version of this report will be created after final data is available for use in revenue adjustments. </t>
    </r>
    <r>
      <rPr>
        <b/>
        <sz val="11"/>
        <color indexed="8"/>
        <rFont val="Calibri"/>
        <family val="2"/>
      </rPr>
      <t xml:space="preserve">When comparing this report's data with the Avoidable Admissions Report, please be sure to note which months of data the report represents. </t>
    </r>
  </si>
  <si>
    <t>Out of State Estimates used for PQI adjustments are placeholders based on estimated 2018 data and will be replaced with actual 2019 data in the future. HSCRC is working with payers to produce OOS estimates for PDIs, but does not have estimates at present. Due to technical constraints, PDI values are only available through September Prelim data in this report.</t>
  </si>
  <si>
    <t>Due to technical constraints, PDI values are only available through September Prelim data in this report.</t>
  </si>
  <si>
    <t>Staff is working to resolve missing values for hospitals with N/A values.</t>
  </si>
  <si>
    <t>Please note that the PDI values in this report may not match the Avoidable Admissions Report exactly. Please see footnote</t>
  </si>
  <si>
    <t>PAU Savings Report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</si>
</sst>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0.0%"/>
    <numFmt numFmtId="169" formatCode="0.0000"/>
    <numFmt numFmtId="170" formatCode="0.000"/>
    <numFmt numFmtId="171" formatCode="0.00000"/>
    <numFmt numFmtId="172" formatCode="_(&quot;$&quot;* #,##0.0_);_(&quot;$&quot;* \(#,##0.0\);_(&quot;$&quot;* &quot;-&quot;??_);_(@_)"/>
  </numFmts>
  <fonts count="41">
    <font>
      <sz val="11"/>
      <color theme="1"/>
      <name val="Calibri"/>
      <family val="2"/>
    </font>
    <font>
      <sz val="11"/>
      <color indexed="8"/>
      <name val="Calibri"/>
      <family val="2"/>
    </font>
    <font>
      <b/>
      <sz val="11"/>
      <color indexed="8"/>
      <name val="Calibri"/>
      <family val="2"/>
    </font>
    <font>
      <sz val="8"/>
      <color indexed="8"/>
      <name val="Arial"/>
      <family val="2"/>
    </font>
    <font>
      <b/>
      <sz val="14"/>
      <color indexed="8"/>
      <name val="Calibri"/>
      <family val="2"/>
    </font>
    <font>
      <b/>
      <sz val="14"/>
      <color indexed="10"/>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Calibri"/>
      <family val="2"/>
    </font>
    <font>
      <b/>
      <sz val="14"/>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9">
    <xf numFmtId="0" fontId="0" fillId="0" borderId="0" xfId="0" applyFont="1" applyAlignment="1">
      <alignment/>
    </xf>
    <xf numFmtId="0" fontId="39" fillId="0" borderId="0" xfId="0" applyFont="1" applyAlignment="1">
      <alignment/>
    </xf>
    <xf numFmtId="164" fontId="0" fillId="0" borderId="0" xfId="44" applyNumberFormat="1" applyFont="1" applyAlignment="1">
      <alignment/>
    </xf>
    <xf numFmtId="0" fontId="0" fillId="0" borderId="0" xfId="0" applyAlignment="1">
      <alignment wrapText="1"/>
    </xf>
    <xf numFmtId="0" fontId="0" fillId="0" borderId="0" xfId="0" applyAlignment="1">
      <alignment horizontal="left" wrapText="1"/>
    </xf>
    <xf numFmtId="0" fontId="37" fillId="2" borderId="10" xfId="0" applyFont="1" applyFill="1" applyBorder="1" applyAlignment="1">
      <alignment horizontal="center" wrapText="1"/>
    </xf>
    <xf numFmtId="164" fontId="37" fillId="2" borderId="10" xfId="44" applyNumberFormat="1" applyFont="1" applyFill="1" applyBorder="1" applyAlignment="1">
      <alignment horizontal="center" wrapText="1"/>
    </xf>
    <xf numFmtId="0" fontId="37" fillId="2" borderId="10" xfId="0" applyFont="1" applyFill="1" applyBorder="1" applyAlignment="1">
      <alignment horizontal="center"/>
    </xf>
    <xf numFmtId="164" fontId="37" fillId="2" borderId="10" xfId="44" applyNumberFormat="1" applyFont="1" applyFill="1" applyBorder="1" applyAlignment="1">
      <alignment horizontal="center"/>
    </xf>
    <xf numFmtId="0" fontId="0" fillId="0" borderId="10" xfId="0" applyBorder="1" applyAlignment="1">
      <alignment/>
    </xf>
    <xf numFmtId="0" fontId="37" fillId="0" borderId="10" xfId="0" applyFont="1" applyBorder="1" applyAlignment="1">
      <alignment/>
    </xf>
    <xf numFmtId="0" fontId="40" fillId="0" borderId="0" xfId="0" applyFont="1" applyAlignment="1">
      <alignment/>
    </xf>
    <xf numFmtId="0" fontId="0" fillId="0" borderId="0" xfId="0" applyNumberFormat="1" applyAlignment="1">
      <alignment/>
    </xf>
    <xf numFmtId="2" fontId="0" fillId="0" borderId="10" xfId="0" applyNumberFormat="1" applyBorder="1" applyAlignment="1">
      <alignment/>
    </xf>
    <xf numFmtId="165" fontId="0" fillId="0" borderId="0" xfId="0" applyNumberFormat="1" applyAlignment="1">
      <alignment/>
    </xf>
    <xf numFmtId="165" fontId="0" fillId="0" borderId="10" xfId="0" applyNumberFormat="1" applyBorder="1" applyAlignment="1">
      <alignment/>
    </xf>
    <xf numFmtId="166" fontId="0" fillId="0" borderId="0" xfId="42" applyNumberFormat="1" applyFont="1" applyAlignment="1">
      <alignment/>
    </xf>
    <xf numFmtId="166" fontId="0" fillId="0" borderId="10" xfId="42" applyNumberFormat="1" applyFont="1" applyBorder="1" applyAlignment="1">
      <alignment/>
    </xf>
    <xf numFmtId="10" fontId="0" fillId="0" borderId="10" xfId="57" applyNumberFormat="1" applyFont="1" applyBorder="1" applyAlignment="1">
      <alignment/>
    </xf>
    <xf numFmtId="164" fontId="37" fillId="0" borderId="10" xfId="44" applyNumberFormat="1" applyFont="1" applyBorder="1" applyAlignment="1">
      <alignment/>
    </xf>
    <xf numFmtId="17" fontId="0" fillId="0" borderId="0" xfId="0" applyNumberFormat="1" applyAlignment="1">
      <alignment/>
    </xf>
    <xf numFmtId="14" fontId="0" fillId="0" borderId="0" xfId="0" applyNumberFormat="1" applyAlignment="1">
      <alignment/>
    </xf>
    <xf numFmtId="0" fontId="0" fillId="0" borderId="0" xfId="0" applyAlignment="1">
      <alignment horizontal="left" wrapText="1"/>
    </xf>
    <xf numFmtId="0" fontId="0" fillId="0" borderId="0" xfId="0" applyAlignment="1">
      <alignment horizontal="left" wrapText="1"/>
    </xf>
    <xf numFmtId="17" fontId="6" fillId="0" borderId="0" xfId="0" applyNumberFormat="1" applyFont="1" applyAlignment="1">
      <alignment/>
    </xf>
    <xf numFmtId="1" fontId="0" fillId="0" borderId="10" xfId="0" applyNumberFormat="1" applyBorder="1" applyAlignment="1">
      <alignment/>
    </xf>
    <xf numFmtId="168" fontId="0" fillId="0" borderId="10" xfId="57" applyNumberFormat="1" applyFont="1" applyBorder="1" applyAlignment="1">
      <alignment/>
    </xf>
    <xf numFmtId="9" fontId="0" fillId="0" borderId="10" xfId="57" applyFont="1" applyBorder="1" applyAlignment="1">
      <alignment/>
    </xf>
    <xf numFmtId="0" fontId="0" fillId="0" borderId="11" xfId="0" applyBorder="1" applyAlignment="1">
      <alignment/>
    </xf>
    <xf numFmtId="10" fontId="0" fillId="0" borderId="11" xfId="57" applyNumberFormat="1" applyFont="1" applyBorder="1" applyAlignment="1">
      <alignment/>
    </xf>
    <xf numFmtId="167" fontId="3" fillId="33" borderId="10" xfId="0" applyNumberFormat="1" applyFont="1" applyFill="1" applyBorder="1" applyAlignment="1" applyProtection="1">
      <alignment horizontal="right" wrapText="1"/>
      <protection/>
    </xf>
    <xf numFmtId="164" fontId="0" fillId="0" borderId="10" xfId="44" applyNumberFormat="1" applyFont="1" applyBorder="1" applyAlignment="1">
      <alignment/>
    </xf>
    <xf numFmtId="44" fontId="0" fillId="0" borderId="10" xfId="44" applyFont="1" applyBorder="1" applyAlignment="1">
      <alignment/>
    </xf>
    <xf numFmtId="43" fontId="0" fillId="0" borderId="0" xfId="0" applyNumberFormat="1" applyAlignment="1">
      <alignment/>
    </xf>
    <xf numFmtId="0" fontId="0" fillId="0" borderId="10" xfId="0" applyNumberFormat="1" applyBorder="1" applyAlignment="1">
      <alignment/>
    </xf>
    <xf numFmtId="0" fontId="37" fillId="2" borderId="12" xfId="0" applyFont="1" applyFill="1" applyBorder="1" applyAlignment="1">
      <alignment horizontal="center" wrapText="1"/>
    </xf>
    <xf numFmtId="0" fontId="37" fillId="2" borderId="13" xfId="0" applyFont="1" applyFill="1" applyBorder="1" applyAlignment="1">
      <alignment horizontal="center" wrapText="1"/>
    </xf>
    <xf numFmtId="164" fontId="37" fillId="2" borderId="13" xfId="44" applyNumberFormat="1" applyFont="1" applyFill="1" applyBorder="1" applyAlignment="1">
      <alignment horizontal="center" wrapText="1"/>
    </xf>
    <xf numFmtId="169" fontId="0" fillId="0" borderId="10" xfId="0" applyNumberFormat="1" applyBorder="1" applyAlignment="1">
      <alignment/>
    </xf>
    <xf numFmtId="0" fontId="37" fillId="0" borderId="0" xfId="0" applyFont="1" applyAlignment="1">
      <alignment/>
    </xf>
    <xf numFmtId="0" fontId="0" fillId="0" borderId="0" xfId="0" applyAlignment="1">
      <alignment/>
    </xf>
    <xf numFmtId="0" fontId="0" fillId="0" borderId="0" xfId="0" applyAlignment="1">
      <alignment horizontal="left" vertical="top" wrapText="1"/>
    </xf>
    <xf numFmtId="0" fontId="0" fillId="0" borderId="0" xfId="0" applyAlignment="1">
      <alignment horizontal="left" wrapText="1"/>
    </xf>
    <xf numFmtId="0" fontId="37" fillId="20" borderId="14" xfId="0" applyFont="1" applyFill="1" applyBorder="1" applyAlignment="1">
      <alignment horizontal="center"/>
    </xf>
    <xf numFmtId="0" fontId="37" fillId="20" borderId="15" xfId="0" applyFont="1" applyFill="1" applyBorder="1" applyAlignment="1">
      <alignment horizontal="center"/>
    </xf>
    <xf numFmtId="0" fontId="37" fillId="23" borderId="14" xfId="0" applyFont="1" applyFill="1" applyBorder="1" applyAlignment="1">
      <alignment horizontal="center"/>
    </xf>
    <xf numFmtId="0" fontId="37" fillId="23" borderId="15" xfId="0" applyFont="1" applyFill="1" applyBorder="1" applyAlignment="1">
      <alignment horizontal="center"/>
    </xf>
    <xf numFmtId="0" fontId="37" fillId="25" borderId="14" xfId="0" applyFont="1" applyFill="1" applyBorder="1" applyAlignment="1">
      <alignment horizontal="center"/>
    </xf>
    <xf numFmtId="0" fontId="37" fillId="25" borderId="15"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isk%20Adjustment\OOS%20estimates%20by%20Hosp%20created%202020-01-07v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OOS estimates by Hosp created 2"/>
    </sheetNames>
    <sheetDataSet>
      <sheetData sheetId="0">
        <row r="1">
          <cell r="A1" t="str">
            <v>year</v>
          </cell>
          <cell r="B1">
            <v>2018</v>
          </cell>
        </row>
        <row r="3">
          <cell r="A3" t="str">
            <v>Row Labels</v>
          </cell>
          <cell r="B3" t="str">
            <v>Sum of _FREQ_</v>
          </cell>
          <cell r="C3" t="str">
            <v>Sum of OOSshare</v>
          </cell>
        </row>
        <row r="4">
          <cell r="A4">
            <v>210001</v>
          </cell>
          <cell r="B4">
            <v>18</v>
          </cell>
          <cell r="C4">
            <v>175.1156313303325</v>
          </cell>
        </row>
        <row r="5">
          <cell r="A5">
            <v>210002</v>
          </cell>
          <cell r="B5">
            <v>7</v>
          </cell>
          <cell r="C5">
            <v>16.520965235099446</v>
          </cell>
        </row>
        <row r="6">
          <cell r="A6">
            <v>210003</v>
          </cell>
          <cell r="B6">
            <v>9</v>
          </cell>
          <cell r="C6">
            <v>375.7311576170323</v>
          </cell>
        </row>
        <row r="7">
          <cell r="A7">
            <v>210004</v>
          </cell>
          <cell r="B7">
            <v>19</v>
          </cell>
          <cell r="C7">
            <v>240.09559814356223</v>
          </cell>
        </row>
        <row r="8">
          <cell r="A8">
            <v>210005</v>
          </cell>
          <cell r="B8">
            <v>26</v>
          </cell>
          <cell r="C8">
            <v>209.00249470534354</v>
          </cell>
        </row>
        <row r="9">
          <cell r="A9">
            <v>210006</v>
          </cell>
          <cell r="B9">
            <v>4</v>
          </cell>
          <cell r="C9">
            <v>24.97965286307064</v>
          </cell>
        </row>
        <row r="10">
          <cell r="A10">
            <v>210008</v>
          </cell>
          <cell r="B10">
            <v>19</v>
          </cell>
          <cell r="C10">
            <v>23.486123030692823</v>
          </cell>
        </row>
        <row r="11">
          <cell r="A11">
            <v>210009</v>
          </cell>
          <cell r="B11">
            <v>12</v>
          </cell>
          <cell r="C11">
            <v>19.14154921851275</v>
          </cell>
        </row>
        <row r="12">
          <cell r="A12">
            <v>210011</v>
          </cell>
          <cell r="B12">
            <v>10</v>
          </cell>
          <cell r="C12">
            <v>38.70441716521911</v>
          </cell>
        </row>
        <row r="13">
          <cell r="A13">
            <v>210012</v>
          </cell>
          <cell r="B13">
            <v>10</v>
          </cell>
          <cell r="C13">
            <v>43.63780579923326</v>
          </cell>
        </row>
        <row r="14">
          <cell r="A14">
            <v>210013</v>
          </cell>
          <cell r="B14">
            <v>7</v>
          </cell>
          <cell r="C14">
            <v>6.864371235110518</v>
          </cell>
        </row>
        <row r="15">
          <cell r="A15">
            <v>210015</v>
          </cell>
          <cell r="B15">
            <v>6</v>
          </cell>
          <cell r="C15">
            <v>26.44166651431837</v>
          </cell>
        </row>
        <row r="16">
          <cell r="A16">
            <v>210016</v>
          </cell>
          <cell r="B16">
            <v>29</v>
          </cell>
          <cell r="C16">
            <v>289.94561673520553</v>
          </cell>
        </row>
        <row r="17">
          <cell r="A17">
            <v>210017</v>
          </cell>
          <cell r="B17">
            <v>6</v>
          </cell>
          <cell r="C17">
            <v>165.24931457431458</v>
          </cell>
        </row>
        <row r="18">
          <cell r="A18">
            <v>210018</v>
          </cell>
          <cell r="B18">
            <v>10</v>
          </cell>
          <cell r="C18">
            <v>69.58766438432954</v>
          </cell>
        </row>
        <row r="19">
          <cell r="A19">
            <v>210019</v>
          </cell>
          <cell r="B19">
            <v>37</v>
          </cell>
          <cell r="C19">
            <v>50.11988440266879</v>
          </cell>
        </row>
        <row r="20">
          <cell r="A20">
            <v>210022</v>
          </cell>
          <cell r="B20">
            <v>17</v>
          </cell>
          <cell r="C20">
            <v>240.0078352819301</v>
          </cell>
        </row>
        <row r="21">
          <cell r="A21">
            <v>210023</v>
          </cell>
          <cell r="B21">
            <v>28</v>
          </cell>
          <cell r="C21">
            <v>211.01329792714026</v>
          </cell>
        </row>
        <row r="22">
          <cell r="A22">
            <v>210024</v>
          </cell>
          <cell r="B22">
            <v>9</v>
          </cell>
          <cell r="C22">
            <v>30.492247314646917</v>
          </cell>
        </row>
        <row r="23">
          <cell r="A23">
            <v>210027</v>
          </cell>
          <cell r="B23">
            <v>18</v>
          </cell>
          <cell r="C23">
            <v>98.72131629254862</v>
          </cell>
        </row>
        <row r="24">
          <cell r="A24">
            <v>210028</v>
          </cell>
          <cell r="B24">
            <v>26</v>
          </cell>
          <cell r="C24">
            <v>264.6459028179895</v>
          </cell>
        </row>
        <row r="25">
          <cell r="A25">
            <v>210029</v>
          </cell>
          <cell r="B25">
            <v>8</v>
          </cell>
          <cell r="C25">
            <v>14.225778655850915</v>
          </cell>
        </row>
        <row r="26">
          <cell r="A26">
            <v>210030</v>
          </cell>
          <cell r="B26">
            <v>15</v>
          </cell>
          <cell r="C26">
            <v>43.67518743035438</v>
          </cell>
        </row>
        <row r="27">
          <cell r="A27">
            <v>210032</v>
          </cell>
          <cell r="B27">
            <v>16</v>
          </cell>
          <cell r="C27">
            <v>311.3710238774813</v>
          </cell>
        </row>
        <row r="28">
          <cell r="A28">
            <v>210033</v>
          </cell>
          <cell r="B28">
            <v>13</v>
          </cell>
          <cell r="C28">
            <v>136.4779261579177</v>
          </cell>
        </row>
        <row r="29">
          <cell r="A29">
            <v>210034</v>
          </cell>
          <cell r="B29">
            <v>4</v>
          </cell>
          <cell r="C29">
            <v>14.073684137240019</v>
          </cell>
        </row>
        <row r="30">
          <cell r="A30">
            <v>210035</v>
          </cell>
          <cell r="B30">
            <v>19</v>
          </cell>
          <cell r="C30">
            <v>305.597888143683</v>
          </cell>
        </row>
        <row r="31">
          <cell r="A31">
            <v>210037</v>
          </cell>
          <cell r="B31">
            <v>39</v>
          </cell>
          <cell r="C31">
            <v>83.32236654197095</v>
          </cell>
        </row>
        <row r="32">
          <cell r="A32">
            <v>210038</v>
          </cell>
          <cell r="B32">
            <v>8</v>
          </cell>
          <cell r="C32">
            <v>8.830048986722446</v>
          </cell>
        </row>
        <row r="33">
          <cell r="A33">
            <v>210039</v>
          </cell>
          <cell r="B33">
            <v>14</v>
          </cell>
          <cell r="C33">
            <v>163.30142743958987</v>
          </cell>
        </row>
        <row r="34">
          <cell r="A34">
            <v>210040</v>
          </cell>
          <cell r="B34">
            <v>8</v>
          </cell>
          <cell r="C34">
            <v>22.490116090342422</v>
          </cell>
        </row>
        <row r="35">
          <cell r="A35">
            <v>210043</v>
          </cell>
          <cell r="B35">
            <v>11</v>
          </cell>
          <cell r="C35">
            <v>70.38335804923675</v>
          </cell>
        </row>
        <row r="36">
          <cell r="A36">
            <v>210044</v>
          </cell>
          <cell r="B36">
            <v>16</v>
          </cell>
          <cell r="C36">
            <v>32.018338466360305</v>
          </cell>
        </row>
        <row r="37">
          <cell r="A37">
            <v>210045</v>
          </cell>
          <cell r="B37">
            <v>7</v>
          </cell>
          <cell r="C37">
            <v>1.0580560403693198</v>
          </cell>
        </row>
        <row r="38">
          <cell r="A38">
            <v>210048</v>
          </cell>
          <cell r="B38">
            <v>20</v>
          </cell>
          <cell r="C38">
            <v>62.63898005998223</v>
          </cell>
        </row>
        <row r="39">
          <cell r="A39">
            <v>210049</v>
          </cell>
          <cell r="B39">
            <v>20</v>
          </cell>
          <cell r="C39">
            <v>55.778069322820585</v>
          </cell>
        </row>
        <row r="40">
          <cell r="A40">
            <v>210051</v>
          </cell>
          <cell r="B40">
            <v>11</v>
          </cell>
          <cell r="C40">
            <v>304.76962822127524</v>
          </cell>
        </row>
        <row r="41">
          <cell r="A41">
            <v>210056</v>
          </cell>
          <cell r="B41">
            <v>4</v>
          </cell>
          <cell r="C41">
            <v>21.503792649379008</v>
          </cell>
        </row>
        <row r="42">
          <cell r="A42">
            <v>210057</v>
          </cell>
          <cell r="B42">
            <v>19</v>
          </cell>
          <cell r="C42">
            <v>170.60390627479472</v>
          </cell>
        </row>
        <row r="43">
          <cell r="A43">
            <v>210060</v>
          </cell>
          <cell r="B43">
            <v>3</v>
          </cell>
          <cell r="C43">
            <v>283.47068131428057</v>
          </cell>
        </row>
        <row r="44">
          <cell r="A44">
            <v>210061</v>
          </cell>
          <cell r="B44">
            <v>2</v>
          </cell>
          <cell r="C44">
            <v>16.045181767495734</v>
          </cell>
        </row>
        <row r="45">
          <cell r="A45">
            <v>210062</v>
          </cell>
          <cell r="B45">
            <v>10</v>
          </cell>
          <cell r="C45">
            <v>512.266262727157</v>
          </cell>
        </row>
        <row r="46">
          <cell r="A46">
            <v>210063</v>
          </cell>
          <cell r="B46">
            <v>22</v>
          </cell>
          <cell r="C46">
            <v>47.86571117458829</v>
          </cell>
        </row>
        <row r="47">
          <cell r="A47">
            <v>210064</v>
          </cell>
          <cell r="B47">
            <v>9</v>
          </cell>
          <cell r="C47">
            <v>0.007891629216116762</v>
          </cell>
        </row>
        <row r="48">
          <cell r="A48">
            <v>210065</v>
          </cell>
          <cell r="B48">
            <v>17</v>
          </cell>
          <cell r="C48">
            <v>18.985050123770357</v>
          </cell>
        </row>
        <row r="49">
          <cell r="A49" t="str">
            <v>Statewide</v>
          </cell>
          <cell r="B49">
            <v>642</v>
          </cell>
          <cell r="C49">
            <v>5320.264867870181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7"/>
  <sheetViews>
    <sheetView tabSelected="1" zoomScalePageLayoutView="0" workbookViewId="0" topLeftCell="A1">
      <selection activeCell="E4" sqref="E4"/>
    </sheetView>
  </sheetViews>
  <sheetFormatPr defaultColWidth="9.140625" defaultRowHeight="15"/>
  <cols>
    <col min="1" max="1" width="27.28125" style="0" customWidth="1"/>
  </cols>
  <sheetData>
    <row r="1" ht="15">
      <c r="A1" s="39" t="s">
        <v>148</v>
      </c>
    </row>
    <row r="3" spans="1:17" ht="72.75" customHeight="1">
      <c r="A3" t="s">
        <v>72</v>
      </c>
      <c r="B3" s="41" t="s">
        <v>143</v>
      </c>
      <c r="C3" s="41"/>
      <c r="D3" s="41"/>
      <c r="E3" s="41"/>
      <c r="F3" s="41"/>
      <c r="G3" s="41"/>
      <c r="H3" s="41"/>
      <c r="I3" s="41"/>
      <c r="J3" s="41"/>
      <c r="K3" s="41"/>
      <c r="L3" s="41"/>
      <c r="M3" s="41"/>
      <c r="N3" s="41"/>
      <c r="O3" s="41"/>
      <c r="P3" s="41"/>
      <c r="Q3" s="41"/>
    </row>
    <row r="5" spans="1:17" ht="65.25" customHeight="1">
      <c r="A5" t="s">
        <v>135</v>
      </c>
      <c r="B5" s="42" t="s">
        <v>144</v>
      </c>
      <c r="C5" s="42"/>
      <c r="D5" s="42"/>
      <c r="E5" s="42"/>
      <c r="F5" s="42"/>
      <c r="G5" s="42"/>
      <c r="H5" s="42"/>
      <c r="I5" s="42"/>
      <c r="J5" s="42"/>
      <c r="K5" s="42"/>
      <c r="L5" s="42"/>
      <c r="M5" s="42"/>
      <c r="N5" s="42"/>
      <c r="O5" s="42"/>
      <c r="P5" s="42"/>
      <c r="Q5" s="42"/>
    </row>
    <row r="6" spans="2:17" ht="15">
      <c r="B6" s="3"/>
      <c r="C6" s="3"/>
      <c r="D6" s="3"/>
      <c r="E6" s="3"/>
      <c r="F6" s="3"/>
      <c r="G6" s="3"/>
      <c r="H6" s="3"/>
      <c r="I6" s="3"/>
      <c r="J6" s="3"/>
      <c r="K6" s="3"/>
      <c r="L6" s="3"/>
      <c r="M6" s="3"/>
      <c r="N6" s="3"/>
      <c r="O6" s="3"/>
      <c r="P6" s="3"/>
      <c r="Q6" s="3"/>
    </row>
    <row r="7" spans="2:17" ht="15">
      <c r="B7" s="3"/>
      <c r="C7" s="3"/>
      <c r="D7" s="3"/>
      <c r="E7" s="3"/>
      <c r="F7" s="3"/>
      <c r="G7" s="3"/>
      <c r="H7" s="3"/>
      <c r="I7" s="3"/>
      <c r="J7" s="3"/>
      <c r="K7" s="3"/>
      <c r="L7" s="3"/>
      <c r="M7" s="3"/>
      <c r="N7" s="3"/>
      <c r="O7" s="3"/>
      <c r="P7" s="3"/>
      <c r="Q7" s="3"/>
    </row>
  </sheetData>
  <sheetProtection/>
  <mergeCells count="2">
    <mergeCell ref="B3:Q3"/>
    <mergeCell ref="B5:Q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33"/>
  <sheetViews>
    <sheetView zoomScale="115" zoomScaleNormal="115" zoomScalePageLayoutView="0" workbookViewId="0" topLeftCell="A4">
      <selection activeCell="B13" sqref="B13"/>
    </sheetView>
  </sheetViews>
  <sheetFormatPr defaultColWidth="9.140625" defaultRowHeight="15"/>
  <cols>
    <col min="1" max="1" width="68.57421875" style="0" customWidth="1"/>
    <col min="2" max="2" width="76.28125" style="0" customWidth="1"/>
  </cols>
  <sheetData>
    <row r="1" spans="1:2" ht="15">
      <c r="A1" s="43" t="s">
        <v>109</v>
      </c>
      <c r="B1" s="44"/>
    </row>
    <row r="2" spans="1:2" ht="15">
      <c r="A2" s="10" t="s">
        <v>107</v>
      </c>
      <c r="B2" s="10" t="s">
        <v>62</v>
      </c>
    </row>
    <row r="3" spans="1:2" ht="15">
      <c r="A3" s="10" t="s">
        <v>0</v>
      </c>
      <c r="B3" s="9" t="s">
        <v>80</v>
      </c>
    </row>
    <row r="4" spans="1:2" ht="15">
      <c r="A4" s="10" t="s">
        <v>1</v>
      </c>
      <c r="B4" s="9" t="s">
        <v>1</v>
      </c>
    </row>
    <row r="5" spans="1:2" ht="15">
      <c r="A5" s="10" t="s">
        <v>58</v>
      </c>
      <c r="B5" s="9" t="s">
        <v>84</v>
      </c>
    </row>
    <row r="6" spans="1:2" ht="15">
      <c r="A6" s="10" t="s">
        <v>2</v>
      </c>
      <c r="B6" s="9" t="s">
        <v>70</v>
      </c>
    </row>
    <row r="7" spans="1:2" ht="15">
      <c r="A7" s="10" t="s">
        <v>3</v>
      </c>
      <c r="B7" s="9" t="s">
        <v>71</v>
      </c>
    </row>
    <row r="8" spans="1:2" ht="15">
      <c r="A8" s="10" t="s">
        <v>79</v>
      </c>
      <c r="B8" s="9" t="s">
        <v>63</v>
      </c>
    </row>
    <row r="9" spans="1:2" ht="15">
      <c r="A9" s="10" t="s">
        <v>61</v>
      </c>
      <c r="B9" s="9" t="s">
        <v>78</v>
      </c>
    </row>
    <row r="10" spans="1:2" ht="15">
      <c r="A10" s="10" t="s">
        <v>60</v>
      </c>
      <c r="B10" s="9" t="s">
        <v>64</v>
      </c>
    </row>
    <row r="12" spans="1:2" ht="15">
      <c r="A12" s="45" t="s">
        <v>108</v>
      </c>
      <c r="B12" s="46"/>
    </row>
    <row r="13" spans="1:2" ht="15">
      <c r="A13" s="10" t="s">
        <v>107</v>
      </c>
      <c r="B13" s="10" t="s">
        <v>62</v>
      </c>
    </row>
    <row r="14" spans="1:2" ht="15">
      <c r="A14" s="10" t="s">
        <v>114</v>
      </c>
      <c r="B14" s="9" t="s">
        <v>122</v>
      </c>
    </row>
    <row r="15" spans="1:2" ht="15">
      <c r="A15" s="10" t="s">
        <v>86</v>
      </c>
      <c r="B15" s="9" t="s">
        <v>91</v>
      </c>
    </row>
    <row r="16" spans="1:2" ht="15">
      <c r="A16" s="10" t="s">
        <v>87</v>
      </c>
      <c r="B16" s="9" t="s">
        <v>92</v>
      </c>
    </row>
    <row r="17" spans="1:2" ht="15">
      <c r="A17" s="10" t="s">
        <v>93</v>
      </c>
      <c r="B17" s="9" t="s">
        <v>65</v>
      </c>
    </row>
    <row r="18" spans="1:2" ht="15">
      <c r="A18" s="10" t="s">
        <v>67</v>
      </c>
      <c r="B18" s="9" t="s">
        <v>76</v>
      </c>
    </row>
    <row r="19" spans="1:2" ht="15">
      <c r="A19" s="10" t="s">
        <v>90</v>
      </c>
      <c r="B19" s="9" t="s">
        <v>94</v>
      </c>
    </row>
    <row r="20" spans="1:2" ht="15">
      <c r="A20" s="10" t="s">
        <v>83</v>
      </c>
      <c r="B20" s="9" t="s">
        <v>136</v>
      </c>
    </row>
    <row r="21" spans="1:2" ht="15">
      <c r="A21" s="10" t="s">
        <v>82</v>
      </c>
      <c r="B21" s="9" t="s">
        <v>95</v>
      </c>
    </row>
    <row r="22" spans="1:2" ht="15">
      <c r="A22" s="10" t="s">
        <v>89</v>
      </c>
      <c r="B22" s="9" t="s">
        <v>96</v>
      </c>
    </row>
    <row r="23" spans="1:2" ht="15">
      <c r="A23" s="10" t="s">
        <v>88</v>
      </c>
      <c r="B23" s="9" t="s">
        <v>97</v>
      </c>
    </row>
    <row r="25" spans="1:2" ht="15">
      <c r="A25" s="47" t="s">
        <v>106</v>
      </c>
      <c r="B25" s="48"/>
    </row>
    <row r="26" spans="1:2" ht="15">
      <c r="A26" s="10" t="s">
        <v>107</v>
      </c>
      <c r="B26" s="10" t="s">
        <v>62</v>
      </c>
    </row>
    <row r="27" spans="1:2" ht="15">
      <c r="A27" s="10" t="s">
        <v>123</v>
      </c>
      <c r="B27" s="9" t="s">
        <v>133</v>
      </c>
    </row>
    <row r="28" spans="1:2" ht="15">
      <c r="A28" s="10" t="s">
        <v>98</v>
      </c>
      <c r="B28" s="9" t="s">
        <v>104</v>
      </c>
    </row>
    <row r="29" spans="1:2" ht="15">
      <c r="A29" s="10" t="s">
        <v>99</v>
      </c>
      <c r="B29" s="9" t="s">
        <v>103</v>
      </c>
    </row>
    <row r="30" spans="1:2" ht="15">
      <c r="A30" s="10" t="s">
        <v>100</v>
      </c>
      <c r="B30" s="9" t="s">
        <v>66</v>
      </c>
    </row>
    <row r="31" spans="1:2" ht="15">
      <c r="A31" s="10" t="s">
        <v>101</v>
      </c>
      <c r="B31" s="9" t="s">
        <v>77</v>
      </c>
    </row>
    <row r="32" spans="1:2" ht="15">
      <c r="A32" s="10" t="s">
        <v>102</v>
      </c>
      <c r="B32" s="9" t="s">
        <v>105</v>
      </c>
    </row>
    <row r="33" spans="1:2" ht="15">
      <c r="A33" s="9" t="s">
        <v>134</v>
      </c>
      <c r="B33" s="9"/>
    </row>
  </sheetData>
  <sheetProtection/>
  <mergeCells count="3">
    <mergeCell ref="A1:B1"/>
    <mergeCell ref="A12:B12"/>
    <mergeCell ref="A25:B2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1"/>
  <sheetViews>
    <sheetView zoomScalePageLayoutView="0" workbookViewId="0" topLeftCell="A31">
      <selection activeCell="A62" sqref="A62"/>
    </sheetView>
  </sheetViews>
  <sheetFormatPr defaultColWidth="9.140625" defaultRowHeight="15"/>
  <cols>
    <col min="1" max="1" width="23.8515625" style="0" customWidth="1"/>
    <col min="2" max="2" width="13.140625" style="0" customWidth="1"/>
    <col min="3" max="3" width="12.00390625" style="0" customWidth="1"/>
    <col min="4" max="4" width="13.421875" style="0" customWidth="1"/>
    <col min="5" max="5" width="10.421875" style="0" customWidth="1"/>
  </cols>
  <sheetData>
    <row r="1" ht="18.75">
      <c r="A1" s="1" t="s">
        <v>59</v>
      </c>
    </row>
    <row r="2" spans="1:5" ht="18.75">
      <c r="A2" s="1" t="s">
        <v>74</v>
      </c>
      <c r="C2" s="21">
        <v>43822</v>
      </c>
      <c r="D2" s="21">
        <v>43837</v>
      </c>
      <c r="E2" s="21">
        <v>43837</v>
      </c>
    </row>
    <row r="3" spans="1:5" ht="18.75">
      <c r="A3" s="1" t="s">
        <v>73</v>
      </c>
      <c r="C3" s="20">
        <v>43769</v>
      </c>
      <c r="D3" s="20">
        <v>43769</v>
      </c>
      <c r="E3" s="24">
        <v>43738</v>
      </c>
    </row>
    <row r="4" ht="18.75">
      <c r="A4" s="11" t="s">
        <v>68</v>
      </c>
    </row>
    <row r="6" spans="1:5" ht="90">
      <c r="A6" s="36" t="s">
        <v>0</v>
      </c>
      <c r="B6" s="36" t="s">
        <v>1</v>
      </c>
      <c r="C6" s="37" t="s">
        <v>60</v>
      </c>
      <c r="D6" s="36" t="s">
        <v>88</v>
      </c>
      <c r="E6" s="35" t="s">
        <v>125</v>
      </c>
    </row>
    <row r="7" spans="1:5" ht="15">
      <c r="A7" s="7" t="s">
        <v>4</v>
      </c>
      <c r="B7" s="7" t="s">
        <v>5</v>
      </c>
      <c r="C7" s="9"/>
      <c r="D7" s="9"/>
      <c r="E7" s="9"/>
    </row>
    <row r="8" spans="1:5" ht="15">
      <c r="A8" s="9">
        <v>210001</v>
      </c>
      <c r="B8" s="9" t="s">
        <v>37</v>
      </c>
      <c r="C8" s="18">
        <f>VLOOKUP(A8,'4. PAU Readmissions Performance'!A:I,9,FALSE)</f>
        <v>0.04695382019683281</v>
      </c>
      <c r="D8" s="15">
        <f>VLOOKUP(A8,'5. PQi Avoid Admits Performance'!A:L,12,FALSE)</f>
        <v>20.17508122387941</v>
      </c>
      <c r="E8" s="38">
        <f>VLOOKUP(A8,'6. PDI Avoid Admits Perform'!A:H,8,FALSE)</f>
        <v>0.19377410693766792</v>
      </c>
    </row>
    <row r="9" spans="1:5" ht="15">
      <c r="A9" s="9">
        <v>210002</v>
      </c>
      <c r="B9" s="9" t="s">
        <v>45</v>
      </c>
      <c r="C9" s="18">
        <f>VLOOKUP(A9,'4. PAU Readmissions Performance'!A:I,9,FALSE)</f>
        <v>0.044955605129450786</v>
      </c>
      <c r="D9" s="15">
        <f>VLOOKUP(A9,'5. PQi Avoid Admits Performance'!A:L,12,FALSE)</f>
        <v>34.25440555097363</v>
      </c>
      <c r="E9" s="38">
        <f>VLOOKUP(A9,'6. PDI Avoid Admits Perform'!A:H,8,FALSE)</f>
        <v>0.4743489042965528</v>
      </c>
    </row>
    <row r="10" spans="1:5" ht="15">
      <c r="A10" s="9">
        <v>210003</v>
      </c>
      <c r="B10" s="9" t="s">
        <v>31</v>
      </c>
      <c r="C10" s="18">
        <f>VLOOKUP(A10,'4. PAU Readmissions Performance'!A:I,9,FALSE)</f>
        <v>0.05379552232731195</v>
      </c>
      <c r="D10" s="15">
        <f>VLOOKUP(A10,'5. PQi Avoid Admits Performance'!A:L,12,FALSE)</f>
        <v>24.933041738277645</v>
      </c>
      <c r="E10" s="38">
        <f>VLOOKUP(A10,'6. PDI Avoid Admits Perform'!A:H,8,FALSE)</f>
        <v>0.012466739962569622</v>
      </c>
    </row>
    <row r="11" spans="1:5" ht="15">
      <c r="A11" s="9">
        <v>210004</v>
      </c>
      <c r="B11" s="9" t="s">
        <v>12</v>
      </c>
      <c r="C11" s="18">
        <f>VLOOKUP(A11,'4. PAU Readmissions Performance'!A:I,9,FALSE)</f>
        <v>0.055503351327287544</v>
      </c>
      <c r="D11" s="15">
        <f>VLOOKUP(A11,'5. PQi Avoid Admits Performance'!A:L,12,FALSE)</f>
        <v>10.33422854600467</v>
      </c>
      <c r="E11" s="38">
        <f>VLOOKUP(A11,'6. PDI Avoid Admits Perform'!A:H,8,FALSE)</f>
        <v>0.025727660960014994</v>
      </c>
    </row>
    <row r="12" spans="1:5" ht="15">
      <c r="A12" s="9">
        <v>210005</v>
      </c>
      <c r="B12" s="9" t="s">
        <v>25</v>
      </c>
      <c r="C12" s="18">
        <f>VLOOKUP(A12,'4. PAU Readmissions Performance'!A:I,9,FALSE)</f>
        <v>0.05029353067405809</v>
      </c>
      <c r="D12" s="15">
        <f>VLOOKUP(A12,'5. PQi Avoid Admits Performance'!A:L,12,FALSE)</f>
        <v>12.221403045674332</v>
      </c>
      <c r="E12" s="38">
        <f>VLOOKUP(A12,'6. PDI Avoid Admits Perform'!A:H,8,FALSE)</f>
        <v>0.0579573468793972</v>
      </c>
    </row>
    <row r="13" spans="1:5" ht="15">
      <c r="A13" s="9">
        <v>210006</v>
      </c>
      <c r="B13" s="9" t="s">
        <v>32</v>
      </c>
      <c r="C13" s="18">
        <f>VLOOKUP(A13,'4. PAU Readmissions Performance'!A:I,9,FALSE)</f>
        <v>0.06530007681689225</v>
      </c>
      <c r="D13" s="15">
        <f>VLOOKUP(A13,'5. PQi Avoid Admits Performance'!A:L,12,FALSE)</f>
        <v>16.34896894251567</v>
      </c>
      <c r="E13" s="38">
        <f>VLOOKUP(A13,'6. PDI Avoid Admits Perform'!A:H,8,FALSE)</f>
        <v>0.12523184050151595</v>
      </c>
    </row>
    <row r="14" spans="1:5" ht="15">
      <c r="A14" s="9">
        <v>210008</v>
      </c>
      <c r="B14" s="9" t="s">
        <v>43</v>
      </c>
      <c r="C14" s="18">
        <f>VLOOKUP(A14,'4. PAU Readmissions Performance'!A:I,9,FALSE)</f>
        <v>0.026969391772556476</v>
      </c>
      <c r="D14" s="15">
        <f>VLOOKUP(A14,'5. PQi Avoid Admits Performance'!A:L,12,FALSE)</f>
        <v>26.193194153645525</v>
      </c>
      <c r="E14" s="38">
        <f>VLOOKUP(A14,'6. PDI Avoid Admits Perform'!A:H,8,FALSE)</f>
        <v>0.4496737678110047</v>
      </c>
    </row>
    <row r="15" spans="1:5" ht="15">
      <c r="A15" s="9">
        <v>210009</v>
      </c>
      <c r="B15" s="9" t="s">
        <v>50</v>
      </c>
      <c r="C15" s="18">
        <f>VLOOKUP(A15,'4. PAU Readmissions Performance'!A:I,9,FALSE)</f>
        <v>0.05035796986291685</v>
      </c>
      <c r="D15" s="15">
        <f>VLOOKUP(A15,'5. PQi Avoid Admits Performance'!A:L,12,FALSE)</f>
        <v>26.583174415437632</v>
      </c>
      <c r="E15" s="38">
        <f>VLOOKUP(A15,'6. PDI Avoid Admits Perform'!A:H,8,FALSE)</f>
        <v>0.44920634986785246</v>
      </c>
    </row>
    <row r="16" spans="1:5" ht="15">
      <c r="A16" s="9">
        <v>210010</v>
      </c>
      <c r="B16" s="9" t="s">
        <v>55</v>
      </c>
      <c r="C16" s="18">
        <f>VLOOKUP(A16,'4. PAU Readmissions Performance'!A:I,9,FALSE)</f>
        <v>0.05443775754070605</v>
      </c>
      <c r="D16" s="15" t="e">
        <f>VLOOKUP(A16,'5. PQi Avoid Admits Performance'!A:L,12,FALSE)</f>
        <v>#N/A</v>
      </c>
      <c r="E16" s="38" t="e">
        <f>VLOOKUP(A16,'6. PDI Avoid Admits Perform'!A:H,8,FALSE)</f>
        <v>#N/A</v>
      </c>
    </row>
    <row r="17" spans="1:5" ht="15">
      <c r="A17" s="9">
        <v>210011</v>
      </c>
      <c r="B17" s="9" t="s">
        <v>36</v>
      </c>
      <c r="C17" s="18">
        <f>VLOOKUP(A17,'4. PAU Readmissions Performance'!A:I,9,FALSE)</f>
        <v>0.052415996100254</v>
      </c>
      <c r="D17" s="15">
        <f>VLOOKUP(A17,'5. PQi Avoid Admits Performance'!A:L,12,FALSE)</f>
        <v>17.65205136123763</v>
      </c>
      <c r="E17" s="38">
        <f>VLOOKUP(A17,'6. PDI Avoid Admits Perform'!A:H,8,FALSE)</f>
        <v>0.2916992724712124</v>
      </c>
    </row>
    <row r="18" spans="1:5" ht="15">
      <c r="A18" s="9">
        <v>210012</v>
      </c>
      <c r="B18" s="9" t="s">
        <v>49</v>
      </c>
      <c r="C18" s="18">
        <f>VLOOKUP(A18,'4. PAU Readmissions Performance'!A:I,9,FALSE)</f>
        <v>0.031831167589205456</v>
      </c>
      <c r="D18" s="15">
        <f>VLOOKUP(A18,'5. PQi Avoid Admits Performance'!A:L,12,FALSE)</f>
        <v>22.31650845280445</v>
      </c>
      <c r="E18" s="38">
        <f>VLOOKUP(A18,'6. PDI Avoid Admits Perform'!A:H,8,FALSE)</f>
        <v>0.25262023946415824</v>
      </c>
    </row>
    <row r="19" spans="1:5" ht="15">
      <c r="A19" s="9">
        <v>210013</v>
      </c>
      <c r="B19" s="9" t="s">
        <v>46</v>
      </c>
      <c r="C19" s="18">
        <f>VLOOKUP(A19,'4. PAU Readmissions Performance'!A:I,9,FALSE)</f>
        <v>0.09793829470462094</v>
      </c>
      <c r="D19" s="15">
        <f>VLOOKUP(A19,'5. PQi Avoid Admits Performance'!A:L,12,FALSE)</f>
        <v>38.08982589587139</v>
      </c>
      <c r="E19" s="38">
        <f>VLOOKUP(A19,'6. PDI Avoid Admits Perform'!A:H,8,FALSE)</f>
        <v>0.5244305967858736</v>
      </c>
    </row>
    <row r="20" spans="1:5" ht="15">
      <c r="A20" s="9">
        <v>210015</v>
      </c>
      <c r="B20" s="9" t="s">
        <v>52</v>
      </c>
      <c r="C20" s="18">
        <f>VLOOKUP(A20,'4. PAU Readmissions Performance'!A:I,9,FALSE)</f>
        <v>0.05816115738258619</v>
      </c>
      <c r="D20" s="15">
        <f>VLOOKUP(A20,'5. PQi Avoid Admits Performance'!A:L,12,FALSE)</f>
        <v>29.01895902354244</v>
      </c>
      <c r="E20" s="38">
        <f>VLOOKUP(A20,'6. PDI Avoid Admits Perform'!A:H,8,FALSE)</f>
        <v>0.19732545319247405</v>
      </c>
    </row>
    <row r="21" spans="1:5" ht="15">
      <c r="A21" s="9">
        <v>210016</v>
      </c>
      <c r="B21" s="9" t="s">
        <v>111</v>
      </c>
      <c r="C21" s="18">
        <f>VLOOKUP(A21,'4. PAU Readmissions Performance'!A:I,9,FALSE)</f>
        <v>0.04743621620765273</v>
      </c>
      <c r="D21" s="15">
        <f>VLOOKUP(A21,'5. PQi Avoid Admits Performance'!A:L,12,FALSE)</f>
        <v>14.576732920118683</v>
      </c>
      <c r="E21" s="38">
        <f>VLOOKUP(A21,'6. PDI Avoid Admits Perform'!A:H,8,FALSE)</f>
        <v>0.025237942004090262</v>
      </c>
    </row>
    <row r="22" spans="1:5" ht="15">
      <c r="A22" s="9">
        <v>210017</v>
      </c>
      <c r="B22" s="9" t="s">
        <v>23</v>
      </c>
      <c r="C22" s="18">
        <f>VLOOKUP(A22,'4. PAU Readmissions Performance'!A:I,9,FALSE)</f>
        <v>0.01457272929279325</v>
      </c>
      <c r="D22" s="15">
        <f>VLOOKUP(A22,'5. PQi Avoid Admits Performance'!A:L,12,FALSE)</f>
        <v>18.42168950457649</v>
      </c>
      <c r="E22" s="38">
        <f>VLOOKUP(A22,'6. PDI Avoid Admits Perform'!A:H,8,FALSE)</f>
        <v>0.5832341920915263</v>
      </c>
    </row>
    <row r="23" spans="1:5" ht="15">
      <c r="A23" s="9">
        <v>210018</v>
      </c>
      <c r="B23" s="9" t="s">
        <v>42</v>
      </c>
      <c r="C23" s="18">
        <f>VLOOKUP(A23,'4. PAU Readmissions Performance'!A:I,9,FALSE)</f>
        <v>0.04466678419081462</v>
      </c>
      <c r="D23" s="15">
        <f>VLOOKUP(A23,'5. PQi Avoid Admits Performance'!A:L,12,FALSE)</f>
        <v>15.202943068027734</v>
      </c>
      <c r="E23" s="38">
        <f>VLOOKUP(A23,'6. PDI Avoid Admits Perform'!A:H,8,FALSE)</f>
        <v>0.04919873210786255</v>
      </c>
    </row>
    <row r="24" spans="1:5" ht="15">
      <c r="A24" s="9">
        <v>210019</v>
      </c>
      <c r="B24" s="9" t="s">
        <v>39</v>
      </c>
      <c r="C24" s="18">
        <f>VLOOKUP(A24,'4. PAU Readmissions Performance'!A:I,9,FALSE)</f>
        <v>0.04943138610222186</v>
      </c>
      <c r="D24" s="15">
        <f>VLOOKUP(A24,'5. PQi Avoid Admits Performance'!A:L,12,FALSE)</f>
        <v>17.372066313399383</v>
      </c>
      <c r="E24" s="38">
        <f>VLOOKUP(A24,'6. PDI Avoid Admits Perform'!A:H,8,FALSE)</f>
        <v>0.2168271715333715</v>
      </c>
    </row>
    <row r="25" spans="1:5" ht="15">
      <c r="A25" s="9">
        <v>210022</v>
      </c>
      <c r="B25" s="9" t="s">
        <v>13</v>
      </c>
      <c r="C25" s="18">
        <f>VLOOKUP(A25,'4. PAU Readmissions Performance'!A:I,9,FALSE)</f>
        <v>0.054913574517617456</v>
      </c>
      <c r="D25" s="15">
        <f>VLOOKUP(A25,'5. PQi Avoid Admits Performance'!A:L,12,FALSE)</f>
        <v>8.048525031642573</v>
      </c>
      <c r="E25" s="38">
        <f>VLOOKUP(A25,'6. PDI Avoid Admits Perform'!A:H,8,FALSE)</f>
        <v>0.025874768535749295</v>
      </c>
    </row>
    <row r="26" spans="1:5" ht="15">
      <c r="A26" s="9">
        <v>210023</v>
      </c>
      <c r="B26" s="9" t="s">
        <v>19</v>
      </c>
      <c r="C26" s="18">
        <f>VLOOKUP(A26,'4. PAU Readmissions Performance'!A:I,9,FALSE)</f>
        <v>0.035636431248088116</v>
      </c>
      <c r="D26" s="15">
        <f>VLOOKUP(A26,'5. PQi Avoid Admits Performance'!A:L,12,FALSE)</f>
        <v>11.87762418785306</v>
      </c>
      <c r="E26" s="38">
        <f>VLOOKUP(A26,'6. PDI Avoid Admits Perform'!A:H,8,FALSE)</f>
        <v>0.1029017943997546</v>
      </c>
    </row>
    <row r="27" spans="1:5" ht="15">
      <c r="A27" s="9">
        <v>210024</v>
      </c>
      <c r="B27" s="9" t="s">
        <v>47</v>
      </c>
      <c r="C27" s="18">
        <f>VLOOKUP(A27,'4. PAU Readmissions Performance'!A:I,9,FALSE)</f>
        <v>0.05155978813264385</v>
      </c>
      <c r="D27" s="15">
        <f>VLOOKUP(A27,'5. PQi Avoid Admits Performance'!A:L,12,FALSE)</f>
        <v>29.025631801546645</v>
      </c>
      <c r="E27" s="38">
        <f>VLOOKUP(A27,'6. PDI Avoid Admits Perform'!A:H,8,FALSE)</f>
        <v>0.4002957607162468</v>
      </c>
    </row>
    <row r="28" spans="1:5" ht="15">
      <c r="A28" s="9">
        <v>210027</v>
      </c>
      <c r="B28" s="9" t="s">
        <v>38</v>
      </c>
      <c r="C28" s="18">
        <f>VLOOKUP(A28,'4. PAU Readmissions Performance'!A:I,9,FALSE)</f>
        <v>0.04826406096498163</v>
      </c>
      <c r="D28" s="15">
        <f>VLOOKUP(A28,'5. PQi Avoid Admits Performance'!A:L,12,FALSE)</f>
        <v>18.39455084330191</v>
      </c>
      <c r="E28" s="38">
        <f>VLOOKUP(A28,'6. PDI Avoid Admits Perform'!A:H,8,FALSE)</f>
        <v>0.07371640050966567</v>
      </c>
    </row>
    <row r="29" spans="1:5" ht="15">
      <c r="A29" s="9">
        <v>210028</v>
      </c>
      <c r="B29" s="9" t="s">
        <v>41</v>
      </c>
      <c r="C29" s="18">
        <f>VLOOKUP(A29,'4. PAU Readmissions Performance'!A:I,9,FALSE)</f>
        <v>0.04129046002411928</v>
      </c>
      <c r="D29" s="15">
        <f>VLOOKUP(A29,'5. PQi Avoid Admits Performance'!A:L,12,FALSE)</f>
        <v>21.37125991315156</v>
      </c>
      <c r="E29" s="38">
        <f>VLOOKUP(A29,'6. PDI Avoid Admits Perform'!A:H,8,FALSE)</f>
        <v>0.024674924130316713</v>
      </c>
    </row>
    <row r="30" spans="1:5" ht="15">
      <c r="A30" s="9">
        <v>210029</v>
      </c>
      <c r="B30" s="9" t="s">
        <v>54</v>
      </c>
      <c r="C30" s="18">
        <f>VLOOKUP(A30,'4. PAU Readmissions Performance'!A:I,9,FALSE)</f>
        <v>0.050763902164092226</v>
      </c>
      <c r="D30" s="15">
        <f>VLOOKUP(A30,'5. PQi Avoid Admits Performance'!A:L,12,FALSE)</f>
        <v>32.21559940723665</v>
      </c>
      <c r="E30" s="38">
        <f>VLOOKUP(A30,'6. PDI Avoid Admits Perform'!A:H,8,FALSE)</f>
        <v>0.3318728757507752</v>
      </c>
    </row>
    <row r="31" spans="1:5" ht="15">
      <c r="A31" s="9">
        <v>210030</v>
      </c>
      <c r="B31" s="9" t="s">
        <v>9</v>
      </c>
      <c r="C31" s="18">
        <f>VLOOKUP(A31,'4. PAU Readmissions Performance'!A:I,9,FALSE)</f>
        <v>0.01698986446932262</v>
      </c>
      <c r="D31" s="15">
        <f>VLOOKUP(A31,'5. PQi Avoid Admits Performance'!A:L,12,FALSE)</f>
        <v>8.423438058496583</v>
      </c>
      <c r="E31" s="38">
        <f>VLOOKUP(A31,'6. PDI Avoid Admits Perform'!A:H,8,FALSE)</f>
        <v>0</v>
      </c>
    </row>
    <row r="32" spans="1:5" ht="15">
      <c r="A32" s="9">
        <v>210032</v>
      </c>
      <c r="B32" s="9" t="s">
        <v>20</v>
      </c>
      <c r="C32" s="18">
        <f>VLOOKUP(A32,'4. PAU Readmissions Performance'!A:I,9,FALSE)</f>
        <v>0.05223849434479267</v>
      </c>
      <c r="D32" s="15">
        <f>VLOOKUP(A32,'5. PQi Avoid Admits Performance'!A:L,12,FALSE)</f>
        <v>17.64113909130433</v>
      </c>
      <c r="E32" s="38">
        <f>VLOOKUP(A32,'6. PDI Avoid Admits Perform'!A:H,8,FALSE)</f>
        <v>0.05698798338538868</v>
      </c>
    </row>
    <row r="33" spans="1:5" ht="15">
      <c r="A33" s="9">
        <v>210033</v>
      </c>
      <c r="B33" s="9" t="s">
        <v>40</v>
      </c>
      <c r="C33" s="18">
        <f>VLOOKUP(A33,'4. PAU Readmissions Performance'!A:I,9,FALSE)</f>
        <v>0.05644276100464842</v>
      </c>
      <c r="D33" s="15">
        <f>VLOOKUP(A33,'5. PQi Avoid Admits Performance'!A:L,12,FALSE)</f>
        <v>18.037840284601284</v>
      </c>
      <c r="E33" s="38">
        <f>VLOOKUP(A33,'6. PDI Avoid Admits Perform'!A:H,8,FALSE)</f>
        <v>0.07014407007916035</v>
      </c>
    </row>
    <row r="34" spans="1:5" ht="15">
      <c r="A34" s="9">
        <v>210034</v>
      </c>
      <c r="B34" s="9" t="s">
        <v>53</v>
      </c>
      <c r="C34" s="18">
        <f>VLOOKUP(A34,'4. PAU Readmissions Performance'!A:I,9,FALSE)</f>
        <v>0.06496937757620677</v>
      </c>
      <c r="D34" s="15">
        <f>VLOOKUP(A34,'5. PQi Avoid Admits Performance'!A:L,12,FALSE)</f>
        <v>39.10621408911474</v>
      </c>
      <c r="E34" s="38">
        <f>VLOOKUP(A34,'6. PDI Avoid Admits Perform'!A:H,8,FALSE)</f>
        <v>0.2821304249158899</v>
      </c>
    </row>
    <row r="35" spans="1:5" ht="15">
      <c r="A35" s="9">
        <v>210035</v>
      </c>
      <c r="B35" s="9" t="s">
        <v>15</v>
      </c>
      <c r="C35" s="18">
        <f>VLOOKUP(A35,'4. PAU Readmissions Performance'!A:I,9,FALSE)</f>
        <v>0.049486132947779066</v>
      </c>
      <c r="D35" s="15">
        <f>VLOOKUP(A35,'5. PQi Avoid Admits Performance'!A:L,12,FALSE)</f>
        <v>15.738731798158014</v>
      </c>
      <c r="E35" s="38">
        <f>VLOOKUP(A35,'6. PDI Avoid Admits Perform'!A:H,8,FALSE)</f>
        <v>0.07670343330880912</v>
      </c>
    </row>
    <row r="36" spans="1:5" ht="15">
      <c r="A36" s="9">
        <v>210037</v>
      </c>
      <c r="B36" s="9" t="s">
        <v>21</v>
      </c>
      <c r="C36" s="18">
        <f>VLOOKUP(A36,'4. PAU Readmissions Performance'!A:I,9,FALSE)</f>
        <v>0.029025692414839883</v>
      </c>
      <c r="D36" s="15">
        <f>VLOOKUP(A36,'5. PQi Avoid Admits Performance'!A:L,12,FALSE)</f>
        <v>11.7182687538301</v>
      </c>
      <c r="E36" s="38">
        <f>VLOOKUP(A36,'6. PDI Avoid Admits Perform'!A:H,8,FALSE)</f>
        <v>0.03415457430694607</v>
      </c>
    </row>
    <row r="37" spans="1:5" ht="15">
      <c r="A37" s="9">
        <v>210038</v>
      </c>
      <c r="B37" s="9" t="s">
        <v>48</v>
      </c>
      <c r="C37" s="18">
        <f>VLOOKUP(A37,'4. PAU Readmissions Performance'!A:I,9,FALSE)</f>
        <v>0.06531366147629433</v>
      </c>
      <c r="D37" s="15">
        <f>VLOOKUP(A37,'5. PQi Avoid Admits Performance'!A:L,12,FALSE)</f>
        <v>36.799549759759905</v>
      </c>
      <c r="E37" s="38">
        <f>VLOOKUP(A37,'6. PDI Avoid Admits Perform'!A:H,8,FALSE)</f>
        <v>0.4693664445263061</v>
      </c>
    </row>
    <row r="38" spans="1:5" ht="15">
      <c r="A38" s="9">
        <v>210039</v>
      </c>
      <c r="B38" s="9" t="s">
        <v>16</v>
      </c>
      <c r="C38" s="18">
        <f>VLOOKUP(A38,'4. PAU Readmissions Performance'!A:I,9,FALSE)</f>
        <v>0.052007434640656255</v>
      </c>
      <c r="D38" s="15">
        <f>VLOOKUP(A38,'5. PQi Avoid Admits Performance'!A:L,12,FALSE)</f>
        <v>12.406152873696787</v>
      </c>
      <c r="E38" s="38">
        <f>VLOOKUP(A38,'6. PDI Avoid Admits Perform'!A:H,8,FALSE)</f>
        <v>0.030679846212457965</v>
      </c>
    </row>
    <row r="39" spans="1:5" ht="15">
      <c r="A39" s="9">
        <v>210040</v>
      </c>
      <c r="B39" s="9" t="s">
        <v>44</v>
      </c>
      <c r="C39" s="18">
        <f>VLOOKUP(A39,'4. PAU Readmissions Performance'!A:I,9,FALSE)</f>
        <v>0.050264070984023614</v>
      </c>
      <c r="D39" s="15">
        <f>VLOOKUP(A39,'5. PQi Avoid Admits Performance'!A:L,12,FALSE)</f>
        <v>22.99290516443764</v>
      </c>
      <c r="E39" s="38">
        <f>VLOOKUP(A39,'6. PDI Avoid Admits Perform'!A:H,8,FALSE)</f>
        <v>0.19871151010797886</v>
      </c>
    </row>
    <row r="40" spans="1:5" ht="15">
      <c r="A40" s="9">
        <v>210043</v>
      </c>
      <c r="B40" s="9" t="s">
        <v>26</v>
      </c>
      <c r="C40" s="18">
        <f>VLOOKUP(A40,'4. PAU Readmissions Performance'!A:I,9,FALSE)</f>
        <v>0.06410940389867989</v>
      </c>
      <c r="D40" s="15">
        <f>VLOOKUP(A40,'5. PQi Avoid Admits Performance'!A:L,12,FALSE)</f>
        <v>15.605858136385834</v>
      </c>
      <c r="E40" s="38">
        <f>VLOOKUP(A40,'6. PDI Avoid Admits Perform'!A:H,8,FALSE)</f>
        <v>0.2203903161743234</v>
      </c>
    </row>
    <row r="41" spans="1:5" ht="15">
      <c r="A41" s="9">
        <v>210044</v>
      </c>
      <c r="B41" s="9" t="s">
        <v>22</v>
      </c>
      <c r="C41" s="18">
        <f>VLOOKUP(A41,'4. PAU Readmissions Performance'!A:I,9,FALSE)</f>
        <v>0.033890538465215725</v>
      </c>
      <c r="D41" s="15">
        <f>VLOOKUP(A41,'5. PQi Avoid Admits Performance'!A:L,12,FALSE)</f>
        <v>11.219357500329084</v>
      </c>
      <c r="E41" s="38">
        <f>VLOOKUP(A41,'6. PDI Avoid Admits Perform'!A:H,8,FALSE)</f>
        <v>0.18993452989258686</v>
      </c>
    </row>
    <row r="42" spans="1:5" ht="15">
      <c r="A42" s="9">
        <v>210045</v>
      </c>
      <c r="B42" s="9" t="s">
        <v>30</v>
      </c>
      <c r="C42" s="18">
        <f>VLOOKUP(A42,'4. PAU Readmissions Performance'!A:I,9,FALSE)</f>
        <v>0.001881805542551905</v>
      </c>
      <c r="D42" s="15">
        <f>VLOOKUP(A42,'5. PQi Avoid Admits Performance'!A:L,12,FALSE)</f>
        <v>14.958523556717454</v>
      </c>
      <c r="E42" s="38">
        <f>VLOOKUP(A42,'6. PDI Avoid Admits Perform'!A:H,8,FALSE)</f>
        <v>0.6969885751738192</v>
      </c>
    </row>
    <row r="43" spans="1:5" ht="15">
      <c r="A43" s="9">
        <v>210048</v>
      </c>
      <c r="B43" s="9" t="s">
        <v>17</v>
      </c>
      <c r="C43" s="18">
        <f>VLOOKUP(A43,'4. PAU Readmissions Performance'!A:I,9,FALSE)</f>
        <v>0.05957629201017539</v>
      </c>
      <c r="D43" s="15">
        <f>VLOOKUP(A43,'5. PQi Avoid Admits Performance'!A:L,12,FALSE)</f>
        <v>9.878680903495358</v>
      </c>
      <c r="E43" s="38">
        <f>VLOOKUP(A43,'6. PDI Avoid Admits Perform'!A:H,8,FALSE)</f>
        <v>0.06354875815819597</v>
      </c>
    </row>
    <row r="44" spans="1:5" ht="15">
      <c r="A44" s="9">
        <v>210049</v>
      </c>
      <c r="B44" s="9" t="s">
        <v>29</v>
      </c>
      <c r="C44" s="18">
        <f>VLOOKUP(A44,'4. PAU Readmissions Performance'!A:I,9,FALSE)</f>
        <v>0.05619646159807503</v>
      </c>
      <c r="D44" s="15">
        <f>VLOOKUP(A44,'5. PQi Avoid Admits Performance'!A:L,12,FALSE)</f>
        <v>14.60345218865933</v>
      </c>
      <c r="E44" s="38">
        <f>VLOOKUP(A44,'6. PDI Avoid Admits Perform'!A:H,8,FALSE)</f>
        <v>0.18381579137504178</v>
      </c>
    </row>
    <row r="45" spans="1:5" ht="15">
      <c r="A45" s="9">
        <v>210051</v>
      </c>
      <c r="B45" s="9" t="s">
        <v>27</v>
      </c>
      <c r="C45" s="18">
        <f>VLOOKUP(A45,'4. PAU Readmissions Performance'!A:I,9,FALSE)</f>
        <v>0.0760306125765818</v>
      </c>
      <c r="D45" s="15">
        <f>VLOOKUP(A45,'5. PQi Avoid Admits Performance'!A:L,12,FALSE)</f>
        <v>17.671884770726283</v>
      </c>
      <c r="E45" s="38">
        <f>VLOOKUP(A45,'6. PDI Avoid Admits Perform'!A:H,8,FALSE)</f>
        <v>0.027942584692393038</v>
      </c>
    </row>
    <row r="46" spans="1:5" ht="15">
      <c r="A46" s="9">
        <v>210055</v>
      </c>
      <c r="B46" s="9" t="s">
        <v>56</v>
      </c>
      <c r="C46" s="18">
        <f>VLOOKUP(A46,'4. PAU Readmissions Performance'!A:I,9,FALSE)</f>
        <v>0</v>
      </c>
      <c r="D46" s="15" t="e">
        <f>VLOOKUP(A46,'5. PQi Avoid Admits Performance'!A:L,12,FALSE)</f>
        <v>#N/A</v>
      </c>
      <c r="E46" s="38" t="e">
        <f>VLOOKUP(A46,'6. PDI Avoid Admits Perform'!A:H,8,FALSE)</f>
        <v>#N/A</v>
      </c>
    </row>
    <row r="47" spans="1:5" ht="15">
      <c r="A47" s="9">
        <v>210056</v>
      </c>
      <c r="B47" s="9" t="s">
        <v>51</v>
      </c>
      <c r="C47" s="18">
        <f>VLOOKUP(A47,'4. PAU Readmissions Performance'!A:I,9,FALSE)</f>
        <v>0.06553895062065199</v>
      </c>
      <c r="D47" s="15">
        <f>VLOOKUP(A47,'5. PQi Avoid Admits Performance'!A:L,12,FALSE)</f>
        <v>26.97126382523791</v>
      </c>
      <c r="E47" s="38">
        <f>VLOOKUP(A47,'6. PDI Avoid Admits Perform'!A:H,8,FALSE)</f>
        <v>0.3953834092032896</v>
      </c>
    </row>
    <row r="48" spans="1:5" ht="15">
      <c r="A48" s="9">
        <v>210057</v>
      </c>
      <c r="B48" s="9" t="s">
        <v>11</v>
      </c>
      <c r="C48" s="18">
        <f>VLOOKUP(A48,'4. PAU Readmissions Performance'!A:I,9,FALSE)</f>
        <v>0.043569487739013785</v>
      </c>
      <c r="D48" s="15">
        <f>VLOOKUP(A48,'5. PQi Avoid Admits Performance'!A:L,12,FALSE)</f>
        <v>9.194196605257787</v>
      </c>
      <c r="E48" s="38">
        <f>VLOOKUP(A48,'6. PDI Avoid Admits Perform'!A:H,8,FALSE)</f>
        <v>0.0890163307073195</v>
      </c>
    </row>
    <row r="49" spans="1:5" ht="15">
      <c r="A49" s="9">
        <v>210058</v>
      </c>
      <c r="B49" s="9" t="s">
        <v>57</v>
      </c>
      <c r="C49" s="18">
        <f>VLOOKUP(A49,'4. PAU Readmissions Performance'!A:I,9,FALSE)</f>
        <v>0.007025131524419569</v>
      </c>
      <c r="D49" s="15" t="e">
        <f>VLOOKUP(A49,'5. PQi Avoid Admits Performance'!A:L,12,FALSE)</f>
        <v>#N/A</v>
      </c>
      <c r="E49" s="38" t="e">
        <f>VLOOKUP(A49,'6. PDI Avoid Admits Perform'!A:H,8,FALSE)</f>
        <v>#N/A</v>
      </c>
    </row>
    <row r="50" spans="1:5" ht="15">
      <c r="A50" s="9">
        <v>210060</v>
      </c>
      <c r="B50" s="9" t="s">
        <v>18</v>
      </c>
      <c r="C50" s="18">
        <f>VLOOKUP(A50,'4. PAU Readmissions Performance'!A:I,9,FALSE)</f>
        <v>0.03840007116514402</v>
      </c>
      <c r="D50" s="15">
        <f>VLOOKUP(A50,'5. PQi Avoid Admits Performance'!A:L,12,FALSE)</f>
        <v>20.288407097286797</v>
      </c>
      <c r="E50" s="38">
        <f>VLOOKUP(A50,'6. PDI Avoid Admits Perform'!A:H,8,FALSE)</f>
        <v>0.0030912576781177616</v>
      </c>
    </row>
    <row r="51" spans="1:5" ht="15">
      <c r="A51" s="9">
        <v>210061</v>
      </c>
      <c r="B51" s="9" t="s">
        <v>24</v>
      </c>
      <c r="C51" s="18">
        <f>VLOOKUP(A51,'4. PAU Readmissions Performance'!A:I,9,FALSE)</f>
        <v>0.03461906223194567</v>
      </c>
      <c r="D51" s="15">
        <f>VLOOKUP(A51,'5. PQi Avoid Admits Performance'!A:L,12,FALSE)</f>
        <v>9.881999133607051</v>
      </c>
      <c r="E51" s="38">
        <f>VLOOKUP(A51,'6. PDI Avoid Admits Perform'!A:H,8,FALSE)</f>
        <v>0.11034307593363336</v>
      </c>
    </row>
    <row r="52" spans="1:5" ht="15">
      <c r="A52" s="9">
        <v>210062</v>
      </c>
      <c r="B52" s="9" t="s">
        <v>35</v>
      </c>
      <c r="C52" s="18">
        <f>VLOOKUP(A52,'4. PAU Readmissions Performance'!A:I,9,FALSE)</f>
        <v>0.054444209662109035</v>
      </c>
      <c r="D52" s="15">
        <f>VLOOKUP(A52,'5. PQi Avoid Admits Performance'!A:L,12,FALSE)</f>
        <v>22.39992509601303</v>
      </c>
      <c r="E52" s="38">
        <f>VLOOKUP(A52,'6. PDI Avoid Admits Perform'!A:H,8,FALSE)</f>
        <v>0.01838506307250227</v>
      </c>
    </row>
    <row r="53" spans="1:5" ht="15">
      <c r="A53" s="9">
        <v>210063</v>
      </c>
      <c r="B53" s="9" t="s">
        <v>28</v>
      </c>
      <c r="C53" s="18">
        <f>VLOOKUP(A53,'4. PAU Readmissions Performance'!A:I,9,FALSE)</f>
        <v>0.0425881012278677</v>
      </c>
      <c r="D53" s="15">
        <f>VLOOKUP(A53,'5. PQi Avoid Admits Performance'!A:L,12,FALSE)</f>
        <v>12.91686091842952</v>
      </c>
      <c r="E53" s="38">
        <f>VLOOKUP(A53,'6. PDI Avoid Admits Perform'!A:H,8,FALSE)</f>
        <v>0.21344951124628952</v>
      </c>
    </row>
    <row r="54" spans="1:5" ht="15">
      <c r="A54" s="9">
        <v>210064</v>
      </c>
      <c r="B54" s="9" t="s">
        <v>34</v>
      </c>
      <c r="C54" s="18">
        <f>VLOOKUP(A54,'4. PAU Readmissions Performance'!A:I,9,FALSE)</f>
        <v>0.06410730506654307</v>
      </c>
      <c r="D54" s="15">
        <f>VLOOKUP(A54,'5. PQi Avoid Admits Performance'!A:L,12,FALSE)</f>
        <v>0.7309377167179011</v>
      </c>
      <c r="E54" s="38">
        <f>VLOOKUP(A54,'6. PDI Avoid Admits Perform'!A:H,8,FALSE)</f>
        <v>0.22153468768275056</v>
      </c>
    </row>
    <row r="55" spans="1:5" ht="15">
      <c r="A55" s="9">
        <v>210065</v>
      </c>
      <c r="B55" s="9" t="s">
        <v>10</v>
      </c>
      <c r="C55" s="18">
        <f>VLOOKUP(A55,'4. PAU Readmissions Performance'!A:I,9,FALSE)</f>
        <v>0.0543700104091478</v>
      </c>
      <c r="D55" s="15">
        <f>VLOOKUP(A55,'5. PQi Avoid Admits Performance'!A:L,12,FALSE)</f>
        <v>9.808141775758108</v>
      </c>
      <c r="E55" s="38">
        <f>VLOOKUP(A55,'6. PDI Avoid Admits Perform'!A:H,8,FALSE)</f>
        <v>0.07273724128851294</v>
      </c>
    </row>
    <row r="56" spans="1:5" ht="15">
      <c r="A56" s="9"/>
      <c r="B56" s="9"/>
      <c r="C56" s="18"/>
      <c r="D56" s="15"/>
      <c r="E56" s="38"/>
    </row>
    <row r="57" spans="1:5" ht="15">
      <c r="A57" s="10" t="s">
        <v>33</v>
      </c>
      <c r="B57" s="10" t="s">
        <v>33</v>
      </c>
      <c r="C57" s="18">
        <f>VLOOKUP(A57,'4. PAU Readmissions Performance'!A:I,9,FALSE)</f>
        <v>0.04841123563823773</v>
      </c>
      <c r="D57" s="15">
        <f>VLOOKUP(A57,'5. PQi Avoid Admits Performance'!A:L,12,FALSE)</f>
        <v>16.858898244149728</v>
      </c>
      <c r="E57" s="38">
        <f>VLOOKUP(A57,'6. PDI Avoid Admits Perform'!A:H,8,FALSE)</f>
        <v>0.0024940838731836875</v>
      </c>
    </row>
    <row r="59" ht="15">
      <c r="A59" t="s">
        <v>110</v>
      </c>
    </row>
    <row r="60" ht="15">
      <c r="A60" t="s">
        <v>137</v>
      </c>
    </row>
    <row r="61" ht="15">
      <c r="A61" t="s">
        <v>146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4"/>
  </sheetPr>
  <dimension ref="A1:Q60"/>
  <sheetViews>
    <sheetView zoomScalePageLayoutView="0" workbookViewId="0" topLeftCell="A1">
      <selection activeCell="A4" sqref="A4"/>
    </sheetView>
  </sheetViews>
  <sheetFormatPr defaultColWidth="9.140625" defaultRowHeight="15"/>
  <cols>
    <col min="1" max="1" width="23.8515625" style="0" customWidth="1"/>
    <col min="2" max="2" width="13.140625" style="0" customWidth="1"/>
    <col min="3" max="3" width="23.00390625" style="0" customWidth="1"/>
    <col min="4" max="4" width="13.00390625" style="0" customWidth="1"/>
    <col min="5" max="5" width="18.00390625" style="0" customWidth="1"/>
    <col min="6" max="6" width="27.00390625" style="0" customWidth="1"/>
    <col min="7" max="7" width="26.7109375" style="2" customWidth="1"/>
    <col min="8" max="8" width="29.7109375" style="2" customWidth="1"/>
    <col min="9" max="9" width="24.57421875" style="2" customWidth="1"/>
    <col min="10" max="17" width="8.7109375" style="0" customWidth="1"/>
  </cols>
  <sheetData>
    <row r="1" ht="18.75">
      <c r="A1" s="1" t="s">
        <v>59</v>
      </c>
    </row>
    <row r="2" spans="1:11" ht="18.75">
      <c r="A2" s="1" t="s">
        <v>74</v>
      </c>
      <c r="B2" s="21">
        <v>43822</v>
      </c>
      <c r="C2" s="16"/>
      <c r="E2" s="16"/>
      <c r="F2" s="16"/>
      <c r="G2" s="14"/>
      <c r="H2" s="16"/>
      <c r="I2" s="14"/>
      <c r="J2" s="16"/>
      <c r="K2" s="12"/>
    </row>
    <row r="3" spans="1:11" ht="18.75">
      <c r="A3" s="1" t="s">
        <v>73</v>
      </c>
      <c r="B3" s="20">
        <v>43769</v>
      </c>
      <c r="C3" s="16"/>
      <c r="E3" s="16"/>
      <c r="F3" s="16"/>
      <c r="G3" s="14"/>
      <c r="H3" s="16"/>
      <c r="I3" s="14"/>
      <c r="J3" s="16"/>
      <c r="K3" s="12"/>
    </row>
    <row r="4" spans="1:17" s="3" customFormat="1" ht="18.75">
      <c r="A4" s="11"/>
      <c r="B4"/>
      <c r="C4"/>
      <c r="D4"/>
      <c r="E4"/>
      <c r="F4"/>
      <c r="G4" s="2"/>
      <c r="H4" s="2"/>
      <c r="I4" s="2"/>
      <c r="J4"/>
      <c r="K4"/>
      <c r="L4"/>
      <c r="M4"/>
      <c r="N4"/>
      <c r="O4"/>
      <c r="P4"/>
      <c r="Q4"/>
    </row>
    <row r="5" spans="1:9" ht="15">
      <c r="A5" s="42"/>
      <c r="B5" s="42"/>
      <c r="C5" s="42"/>
      <c r="D5" s="42"/>
      <c r="E5" s="42"/>
      <c r="F5" s="42"/>
      <c r="G5" s="42"/>
      <c r="H5" s="42"/>
      <c r="I5" s="4"/>
    </row>
    <row r="6" spans="1:9" ht="60">
      <c r="A6" s="5" t="s">
        <v>0</v>
      </c>
      <c r="B6" s="5" t="s">
        <v>1</v>
      </c>
      <c r="C6" s="5" t="s">
        <v>58</v>
      </c>
      <c r="D6" s="5" t="s">
        <v>2</v>
      </c>
      <c r="E6" s="5" t="s">
        <v>3</v>
      </c>
      <c r="F6" s="5" t="s">
        <v>81</v>
      </c>
      <c r="G6" s="6" t="s">
        <v>69</v>
      </c>
      <c r="H6" s="6" t="s">
        <v>61</v>
      </c>
      <c r="I6" s="6" t="s">
        <v>60</v>
      </c>
    </row>
    <row r="7" spans="1:9" ht="15">
      <c r="A7" s="7" t="s">
        <v>4</v>
      </c>
      <c r="B7" s="7" t="s">
        <v>5</v>
      </c>
      <c r="C7" s="7" t="s">
        <v>6</v>
      </c>
      <c r="D7" s="7" t="s">
        <v>7</v>
      </c>
      <c r="E7" s="7" t="s">
        <v>8</v>
      </c>
      <c r="F7" s="7" t="s">
        <v>85</v>
      </c>
      <c r="G7" s="8" t="s">
        <v>129</v>
      </c>
      <c r="H7" s="8" t="s">
        <v>112</v>
      </c>
      <c r="I7" s="8" t="s">
        <v>113</v>
      </c>
    </row>
    <row r="8" spans="1:9" ht="15">
      <c r="A8" s="9">
        <v>210001</v>
      </c>
      <c r="B8" s="9" t="s">
        <v>37</v>
      </c>
      <c r="C8" s="30">
        <v>305006657.61</v>
      </c>
      <c r="D8" s="9">
        <v>1107</v>
      </c>
      <c r="E8" s="9">
        <v>1090</v>
      </c>
      <c r="F8" s="31">
        <v>14101299.240000008</v>
      </c>
      <c r="G8" s="31">
        <f>F8/E8</f>
        <v>12936.97177981652</v>
      </c>
      <c r="H8" s="32">
        <f>D8*G8</f>
        <v>14321227.760256888</v>
      </c>
      <c r="I8" s="18">
        <f>H8/C8</f>
        <v>0.04695382019683281</v>
      </c>
    </row>
    <row r="9" spans="1:9" ht="15">
      <c r="A9" s="9">
        <v>210002</v>
      </c>
      <c r="B9" s="9" t="s">
        <v>45</v>
      </c>
      <c r="C9" s="30">
        <v>1527045615.69</v>
      </c>
      <c r="D9" s="9">
        <v>2660</v>
      </c>
      <c r="E9" s="9">
        <v>1542</v>
      </c>
      <c r="F9" s="31">
        <v>39795924.24000001</v>
      </c>
      <c r="G9" s="31">
        <f aca="true" t="shared" si="0" ref="G9:G55">F9/E9</f>
        <v>25807.992373540863</v>
      </c>
      <c r="H9" s="32">
        <f aca="true" t="shared" si="1" ref="H9:H55">D9*G9</f>
        <v>68649259.7136187</v>
      </c>
      <c r="I9" s="18">
        <f>H9/C9</f>
        <v>0.044955605129450786</v>
      </c>
    </row>
    <row r="10" spans="1:9" ht="15">
      <c r="A10" s="9">
        <v>210003</v>
      </c>
      <c r="B10" s="9" t="s">
        <v>126</v>
      </c>
      <c r="C10" s="30">
        <v>274618637.8</v>
      </c>
      <c r="D10" s="9">
        <v>886</v>
      </c>
      <c r="E10" s="9">
        <v>508</v>
      </c>
      <c r="F10" s="31">
        <v>9420440.240000011</v>
      </c>
      <c r="G10" s="31">
        <f t="shared" si="0"/>
        <v>18544.173700787425</v>
      </c>
      <c r="H10" s="32">
        <f t="shared" si="1"/>
        <v>16430137.898897659</v>
      </c>
      <c r="I10" s="18">
        <f>(H10+H46)/(C10+C46)</f>
        <v>0.05379552232731195</v>
      </c>
    </row>
    <row r="11" spans="1:9" ht="15">
      <c r="A11" s="9">
        <v>210004</v>
      </c>
      <c r="B11" s="9" t="s">
        <v>12</v>
      </c>
      <c r="C11" s="30">
        <v>438287474.28</v>
      </c>
      <c r="D11" s="9">
        <v>1665</v>
      </c>
      <c r="E11" s="9">
        <v>1239</v>
      </c>
      <c r="F11" s="31">
        <v>18102365.719999995</v>
      </c>
      <c r="G11" s="31">
        <f t="shared" si="0"/>
        <v>14610.464665052457</v>
      </c>
      <c r="H11" s="32">
        <f t="shared" si="1"/>
        <v>24326423.667312343</v>
      </c>
      <c r="I11" s="18">
        <f aca="true" t="shared" si="2" ref="I11:I45">H11/C11</f>
        <v>0.055503351327287544</v>
      </c>
    </row>
    <row r="12" spans="1:9" ht="15">
      <c r="A12" s="9">
        <v>210005</v>
      </c>
      <c r="B12" s="9" t="s">
        <v>25</v>
      </c>
      <c r="C12" s="30">
        <v>300739301.8</v>
      </c>
      <c r="D12" s="9">
        <v>1171</v>
      </c>
      <c r="E12" s="9">
        <v>1116</v>
      </c>
      <c r="F12" s="31">
        <v>14414832.869999995</v>
      </c>
      <c r="G12" s="31">
        <f t="shared" si="0"/>
        <v>12916.516908602147</v>
      </c>
      <c r="H12" s="32">
        <f t="shared" si="1"/>
        <v>15125241.299973113</v>
      </c>
      <c r="I12" s="18">
        <f t="shared" si="2"/>
        <v>0.05029353067405809</v>
      </c>
    </row>
    <row r="13" spans="1:9" ht="15">
      <c r="A13" s="9">
        <v>210006</v>
      </c>
      <c r="B13" s="9" t="s">
        <v>32</v>
      </c>
      <c r="C13" s="30">
        <v>90180629.07</v>
      </c>
      <c r="D13" s="9">
        <v>494</v>
      </c>
      <c r="E13" s="9">
        <v>360</v>
      </c>
      <c r="F13" s="31">
        <v>4291434.659999999</v>
      </c>
      <c r="G13" s="31">
        <f t="shared" si="0"/>
        <v>11920.651833333332</v>
      </c>
      <c r="H13" s="32">
        <f t="shared" si="1"/>
        <v>5888802.005666666</v>
      </c>
      <c r="I13" s="18">
        <f t="shared" si="2"/>
        <v>0.06530007681689225</v>
      </c>
    </row>
    <row r="14" spans="1:9" ht="15">
      <c r="A14" s="9">
        <v>210008</v>
      </c>
      <c r="B14" s="9" t="s">
        <v>43</v>
      </c>
      <c r="C14" s="30">
        <v>475798248</v>
      </c>
      <c r="D14" s="9">
        <v>928</v>
      </c>
      <c r="E14" s="9">
        <v>625</v>
      </c>
      <c r="F14" s="31">
        <v>8642234.20999999</v>
      </c>
      <c r="G14" s="31">
        <f t="shared" si="0"/>
        <v>13827.574735999984</v>
      </c>
      <c r="H14" s="32">
        <f t="shared" si="1"/>
        <v>12831989.355007986</v>
      </c>
      <c r="I14" s="18">
        <f t="shared" si="2"/>
        <v>0.026969391772556476</v>
      </c>
    </row>
    <row r="15" spans="1:9" ht="15">
      <c r="A15" s="9">
        <v>210009</v>
      </c>
      <c r="B15" s="9" t="s">
        <v>50</v>
      </c>
      <c r="C15" s="30">
        <v>2114572824.76</v>
      </c>
      <c r="D15" s="9">
        <v>4287</v>
      </c>
      <c r="E15" s="9">
        <v>3013</v>
      </c>
      <c r="F15" s="31">
        <v>74840470.36999996</v>
      </c>
      <c r="G15" s="31">
        <f t="shared" si="0"/>
        <v>24839.186979754384</v>
      </c>
      <c r="H15" s="32">
        <f t="shared" si="1"/>
        <v>106485594.58220704</v>
      </c>
      <c r="I15" s="18">
        <f t="shared" si="2"/>
        <v>0.05035796986291685</v>
      </c>
    </row>
    <row r="16" spans="1:9" ht="15">
      <c r="A16" s="9">
        <v>210010</v>
      </c>
      <c r="B16" s="9" t="s">
        <v>55</v>
      </c>
      <c r="C16" s="30">
        <v>35787956.09</v>
      </c>
      <c r="D16" s="9">
        <v>131</v>
      </c>
      <c r="E16" s="9">
        <v>103</v>
      </c>
      <c r="F16" s="31">
        <v>1531803.4800000002</v>
      </c>
      <c r="G16" s="31">
        <f t="shared" si="0"/>
        <v>14871.878446601944</v>
      </c>
      <c r="H16" s="32">
        <f t="shared" si="1"/>
        <v>1948216.0765048547</v>
      </c>
      <c r="I16" s="18">
        <f t="shared" si="2"/>
        <v>0.05443775754070605</v>
      </c>
    </row>
    <row r="17" spans="1:9" ht="15">
      <c r="A17" s="9">
        <v>210011</v>
      </c>
      <c r="B17" s="9" t="s">
        <v>36</v>
      </c>
      <c r="C17" s="30">
        <v>358173046.76</v>
      </c>
      <c r="D17" s="9">
        <v>1089</v>
      </c>
      <c r="E17" s="9">
        <v>818</v>
      </c>
      <c r="F17" s="31">
        <v>14102047.34999999</v>
      </c>
      <c r="G17" s="31">
        <f t="shared" si="0"/>
        <v>17239.666687041554</v>
      </c>
      <c r="H17" s="32">
        <f t="shared" si="1"/>
        <v>18773997.022188254</v>
      </c>
      <c r="I17" s="18">
        <f t="shared" si="2"/>
        <v>0.052415996100254</v>
      </c>
    </row>
    <row r="18" spans="1:9" ht="15">
      <c r="A18" s="9">
        <v>210012</v>
      </c>
      <c r="B18" s="9" t="s">
        <v>49</v>
      </c>
      <c r="C18" s="30">
        <v>673997742.58</v>
      </c>
      <c r="D18" s="9">
        <v>1114</v>
      </c>
      <c r="E18" s="9">
        <v>790</v>
      </c>
      <c r="F18" s="31">
        <v>15214332.790000008</v>
      </c>
      <c r="G18" s="31">
        <f t="shared" si="0"/>
        <v>19258.649101265833</v>
      </c>
      <c r="H18" s="32">
        <f t="shared" si="1"/>
        <v>21454135.09881014</v>
      </c>
      <c r="I18" s="18">
        <f t="shared" si="2"/>
        <v>0.031831167589205456</v>
      </c>
    </row>
    <row r="19" spans="1:9" ht="15">
      <c r="A19" s="9">
        <v>210013</v>
      </c>
      <c r="B19" s="9" t="s">
        <v>46</v>
      </c>
      <c r="C19" s="30">
        <v>94115516.35</v>
      </c>
      <c r="D19" s="9">
        <v>511</v>
      </c>
      <c r="E19" s="9">
        <v>227</v>
      </c>
      <c r="F19" s="31">
        <v>4094668.2799999975</v>
      </c>
      <c r="G19" s="31">
        <f t="shared" si="0"/>
        <v>18038.186255506596</v>
      </c>
      <c r="H19" s="32">
        <f t="shared" si="1"/>
        <v>9217513.17656387</v>
      </c>
      <c r="I19" s="18">
        <f t="shared" si="2"/>
        <v>0.09793829470462094</v>
      </c>
    </row>
    <row r="20" spans="1:9" ht="15">
      <c r="A20" s="9">
        <v>210015</v>
      </c>
      <c r="B20" s="9" t="s">
        <v>52</v>
      </c>
      <c r="C20" s="30">
        <v>470150831.31</v>
      </c>
      <c r="D20" s="9">
        <v>2182</v>
      </c>
      <c r="E20" s="9">
        <v>1615</v>
      </c>
      <c r="F20" s="31">
        <v>20238952.40000002</v>
      </c>
      <c r="G20" s="31">
        <f t="shared" si="0"/>
        <v>12531.859071207444</v>
      </c>
      <c r="H20" s="32">
        <f t="shared" si="1"/>
        <v>27344516.493374642</v>
      </c>
      <c r="I20" s="18">
        <f t="shared" si="2"/>
        <v>0.05816115738258619</v>
      </c>
    </row>
    <row r="21" spans="1:9" ht="15">
      <c r="A21" s="9">
        <v>210016</v>
      </c>
      <c r="B21" s="9" t="s">
        <v>111</v>
      </c>
      <c r="C21" s="30">
        <v>239422546.25</v>
      </c>
      <c r="D21" s="9">
        <v>728</v>
      </c>
      <c r="E21" s="9">
        <v>519</v>
      </c>
      <c r="F21" s="31">
        <v>8096756.220000001</v>
      </c>
      <c r="G21" s="31">
        <f t="shared" si="0"/>
        <v>15600.686358381505</v>
      </c>
      <c r="H21" s="32">
        <f t="shared" si="1"/>
        <v>11357299.668901736</v>
      </c>
      <c r="I21" s="18">
        <f t="shared" si="2"/>
        <v>0.04743621620765273</v>
      </c>
    </row>
    <row r="22" spans="1:9" ht="15">
      <c r="A22" s="9">
        <v>210017</v>
      </c>
      <c r="B22" s="9" t="s">
        <v>23</v>
      </c>
      <c r="C22" s="30">
        <v>54254554.49</v>
      </c>
      <c r="D22" s="9">
        <v>78</v>
      </c>
      <c r="E22" s="9">
        <v>93</v>
      </c>
      <c r="F22" s="31">
        <v>942682.4999999995</v>
      </c>
      <c r="G22" s="31">
        <f t="shared" si="0"/>
        <v>10136.37096774193</v>
      </c>
      <c r="H22" s="32">
        <f t="shared" si="1"/>
        <v>790636.9354838706</v>
      </c>
      <c r="I22" s="18">
        <f t="shared" si="2"/>
        <v>0.01457272929279325</v>
      </c>
    </row>
    <row r="23" spans="1:9" ht="15">
      <c r="A23" s="9">
        <v>210018</v>
      </c>
      <c r="B23" s="9" t="s">
        <v>42</v>
      </c>
      <c r="C23" s="30">
        <v>149153826.94</v>
      </c>
      <c r="D23" s="9">
        <v>533</v>
      </c>
      <c r="E23" s="9">
        <v>466</v>
      </c>
      <c r="F23" s="31">
        <v>5824756.770000001</v>
      </c>
      <c r="G23" s="31">
        <f t="shared" si="0"/>
        <v>12499.478047210303</v>
      </c>
      <c r="H23" s="32">
        <f t="shared" si="1"/>
        <v>6662221.799163092</v>
      </c>
      <c r="I23" s="18">
        <f t="shared" si="2"/>
        <v>0.04466678419081462</v>
      </c>
    </row>
    <row r="24" spans="1:9" ht="15">
      <c r="A24" s="9">
        <v>210019</v>
      </c>
      <c r="B24" s="9" t="s">
        <v>39</v>
      </c>
      <c r="C24" s="30">
        <v>387777890.56</v>
      </c>
      <c r="D24" s="9">
        <v>1281</v>
      </c>
      <c r="E24" s="9">
        <v>1190</v>
      </c>
      <c r="F24" s="31">
        <v>17806709.110000018</v>
      </c>
      <c r="G24" s="31">
        <f t="shared" si="0"/>
        <v>14963.621100840352</v>
      </c>
      <c r="H24" s="32">
        <f t="shared" si="1"/>
        <v>19168398.630176492</v>
      </c>
      <c r="I24" s="18">
        <f t="shared" si="2"/>
        <v>0.04943138610222186</v>
      </c>
    </row>
    <row r="25" spans="1:9" ht="15">
      <c r="A25" s="9">
        <v>210022</v>
      </c>
      <c r="B25" s="9" t="s">
        <v>13</v>
      </c>
      <c r="C25" s="30">
        <v>285153241.64</v>
      </c>
      <c r="D25" s="9">
        <v>1148</v>
      </c>
      <c r="E25" s="9">
        <v>856</v>
      </c>
      <c r="F25" s="31">
        <v>11675887.559999999</v>
      </c>
      <c r="G25" s="31">
        <f t="shared" si="0"/>
        <v>13640.055560747662</v>
      </c>
      <c r="H25" s="32">
        <f t="shared" si="1"/>
        <v>15658783.783738315</v>
      </c>
      <c r="I25" s="18">
        <f t="shared" si="2"/>
        <v>0.054913574517617456</v>
      </c>
    </row>
    <row r="26" spans="1:9" ht="15">
      <c r="A26" s="9">
        <v>210023</v>
      </c>
      <c r="B26" s="9" t="s">
        <v>19</v>
      </c>
      <c r="C26" s="30">
        <v>547649732.75</v>
      </c>
      <c r="D26" s="9">
        <v>1755</v>
      </c>
      <c r="E26" s="9">
        <v>1462</v>
      </c>
      <c r="F26" s="31">
        <v>16258008.179999996</v>
      </c>
      <c r="G26" s="31">
        <f t="shared" si="0"/>
        <v>11120.388632010941</v>
      </c>
      <c r="H26" s="32">
        <f t="shared" si="1"/>
        <v>19516282.049179204</v>
      </c>
      <c r="I26" s="18">
        <f t="shared" si="2"/>
        <v>0.035636431248088116</v>
      </c>
    </row>
    <row r="27" spans="1:9" ht="15">
      <c r="A27" s="9">
        <v>210024</v>
      </c>
      <c r="B27" s="9" t="s">
        <v>47</v>
      </c>
      <c r="C27" s="30">
        <v>345187678.96</v>
      </c>
      <c r="D27" s="9">
        <v>1009</v>
      </c>
      <c r="E27" s="9">
        <v>532</v>
      </c>
      <c r="F27" s="31">
        <v>9383975.729999995</v>
      </c>
      <c r="G27" s="31">
        <f t="shared" si="0"/>
        <v>17639.05212406014</v>
      </c>
      <c r="H27" s="32">
        <f t="shared" si="1"/>
        <v>17797803.59317668</v>
      </c>
      <c r="I27" s="18">
        <f t="shared" si="2"/>
        <v>0.05155978813264385</v>
      </c>
    </row>
    <row r="28" spans="1:9" ht="15">
      <c r="A28" s="9">
        <v>210027</v>
      </c>
      <c r="B28" s="9" t="s">
        <v>38</v>
      </c>
      <c r="C28" s="30">
        <v>287622495.29</v>
      </c>
      <c r="D28" s="9">
        <v>892</v>
      </c>
      <c r="E28" s="9">
        <v>945</v>
      </c>
      <c r="F28" s="31">
        <v>14706646.87999998</v>
      </c>
      <c r="G28" s="31">
        <f t="shared" si="0"/>
        <v>15562.58929100527</v>
      </c>
      <c r="H28" s="32">
        <f t="shared" si="1"/>
        <v>13881829.6475767</v>
      </c>
      <c r="I28" s="18">
        <f t="shared" si="2"/>
        <v>0.04826406096498163</v>
      </c>
    </row>
    <row r="29" spans="1:9" ht="15">
      <c r="A29" s="9">
        <v>210028</v>
      </c>
      <c r="B29" s="9" t="s">
        <v>41</v>
      </c>
      <c r="C29" s="30">
        <v>160544587.99</v>
      </c>
      <c r="D29" s="9">
        <v>556</v>
      </c>
      <c r="E29" s="9">
        <v>490</v>
      </c>
      <c r="F29" s="31">
        <v>5842068.969999999</v>
      </c>
      <c r="G29" s="31">
        <f t="shared" si="0"/>
        <v>11922.589734693875</v>
      </c>
      <c r="H29" s="32">
        <f t="shared" si="1"/>
        <v>6628959.892489795</v>
      </c>
      <c r="I29" s="18">
        <f t="shared" si="2"/>
        <v>0.04129046002411928</v>
      </c>
    </row>
    <row r="30" spans="1:9" ht="15">
      <c r="A30" s="9">
        <v>210029</v>
      </c>
      <c r="B30" s="9" t="s">
        <v>54</v>
      </c>
      <c r="C30" s="30">
        <v>595851147.56</v>
      </c>
      <c r="D30" s="9">
        <v>1738</v>
      </c>
      <c r="E30" s="9">
        <v>1042</v>
      </c>
      <c r="F30" s="31">
        <v>18134714.610000018</v>
      </c>
      <c r="G30" s="31">
        <f t="shared" si="0"/>
        <v>17403.756823416523</v>
      </c>
      <c r="H30" s="32">
        <f t="shared" si="1"/>
        <v>30247729.359097917</v>
      </c>
      <c r="I30" s="18">
        <f t="shared" si="2"/>
        <v>0.050763902164092226</v>
      </c>
    </row>
    <row r="31" spans="1:9" ht="15">
      <c r="A31" s="9">
        <v>210030</v>
      </c>
      <c r="B31" s="9" t="s">
        <v>9</v>
      </c>
      <c r="C31" s="30">
        <v>36438958.37</v>
      </c>
      <c r="D31" s="9">
        <v>54</v>
      </c>
      <c r="E31" s="9">
        <v>73</v>
      </c>
      <c r="F31" s="31">
        <v>836921.97</v>
      </c>
      <c r="G31" s="31">
        <f t="shared" si="0"/>
        <v>11464.684520547944</v>
      </c>
      <c r="H31" s="32">
        <f t="shared" si="1"/>
        <v>619092.964109589</v>
      </c>
      <c r="I31" s="18">
        <f t="shared" si="2"/>
        <v>0.01698986446932262</v>
      </c>
    </row>
    <row r="32" spans="1:9" ht="15">
      <c r="A32" s="9">
        <v>210032</v>
      </c>
      <c r="B32" s="9" t="s">
        <v>20</v>
      </c>
      <c r="C32" s="30">
        <v>136665125.16</v>
      </c>
      <c r="D32" s="9">
        <v>450</v>
      </c>
      <c r="E32" s="9">
        <v>382</v>
      </c>
      <c r="F32" s="31">
        <v>6060370.889999996</v>
      </c>
      <c r="G32" s="31">
        <f t="shared" si="0"/>
        <v>15864.845261780094</v>
      </c>
      <c r="H32" s="32">
        <f t="shared" si="1"/>
        <v>7139180.367801042</v>
      </c>
      <c r="I32" s="18">
        <f t="shared" si="2"/>
        <v>0.05223849434479267</v>
      </c>
    </row>
    <row r="33" spans="1:9" ht="15">
      <c r="A33" s="9">
        <v>210033</v>
      </c>
      <c r="B33" s="9" t="s">
        <v>40</v>
      </c>
      <c r="C33" s="30">
        <v>198972049.65</v>
      </c>
      <c r="D33" s="9">
        <v>822</v>
      </c>
      <c r="E33" s="9">
        <v>756</v>
      </c>
      <c r="F33" s="31">
        <v>10328810.309999991</v>
      </c>
      <c r="G33" s="31">
        <f t="shared" si="0"/>
        <v>13662.447499999987</v>
      </c>
      <c r="H33" s="32">
        <f t="shared" si="1"/>
        <v>11230531.84499999</v>
      </c>
      <c r="I33" s="18">
        <f t="shared" si="2"/>
        <v>0.05644276100464842</v>
      </c>
    </row>
    <row r="34" spans="1:9" ht="15">
      <c r="A34" s="9">
        <v>210034</v>
      </c>
      <c r="B34" s="9" t="s">
        <v>53</v>
      </c>
      <c r="C34" s="30">
        <v>156580681.14</v>
      </c>
      <c r="D34" s="9">
        <v>667</v>
      </c>
      <c r="E34" s="9">
        <v>354</v>
      </c>
      <c r="F34" s="31">
        <v>5399136.560000001</v>
      </c>
      <c r="G34" s="31">
        <f t="shared" si="0"/>
        <v>15251.7981920904</v>
      </c>
      <c r="H34" s="32">
        <f t="shared" si="1"/>
        <v>10172949.394124297</v>
      </c>
      <c r="I34" s="18">
        <f t="shared" si="2"/>
        <v>0.06496937757620677</v>
      </c>
    </row>
    <row r="35" spans="1:9" ht="15">
      <c r="A35" s="9">
        <v>210035</v>
      </c>
      <c r="B35" s="9" t="s">
        <v>15</v>
      </c>
      <c r="C35" s="30">
        <v>136714057.12</v>
      </c>
      <c r="D35" s="9">
        <v>505</v>
      </c>
      <c r="E35" s="9">
        <v>425</v>
      </c>
      <c r="F35" s="31">
        <v>5693695.549999994</v>
      </c>
      <c r="G35" s="31">
        <f t="shared" si="0"/>
        <v>13396.93070588234</v>
      </c>
      <c r="H35" s="32">
        <f t="shared" si="1"/>
        <v>6765450.0064705815</v>
      </c>
      <c r="I35" s="18">
        <f t="shared" si="2"/>
        <v>0.049486132947779066</v>
      </c>
    </row>
    <row r="36" spans="1:9" ht="15">
      <c r="A36" s="9">
        <v>210037</v>
      </c>
      <c r="B36" s="9" t="s">
        <v>21</v>
      </c>
      <c r="C36" s="30">
        <v>208108409.8</v>
      </c>
      <c r="D36" s="9">
        <v>412</v>
      </c>
      <c r="E36" s="9">
        <v>373</v>
      </c>
      <c r="F36" s="31">
        <v>5468696.670000004</v>
      </c>
      <c r="G36" s="31">
        <f t="shared" si="0"/>
        <v>14661.385174262745</v>
      </c>
      <c r="H36" s="32">
        <f t="shared" si="1"/>
        <v>6040490.691796251</v>
      </c>
      <c r="I36" s="18">
        <f t="shared" si="2"/>
        <v>0.029025692414839883</v>
      </c>
    </row>
    <row r="37" spans="1:9" ht="15">
      <c r="A37" s="9">
        <v>210038</v>
      </c>
      <c r="B37" s="9" t="s">
        <v>48</v>
      </c>
      <c r="C37" s="30">
        <v>193888994.6</v>
      </c>
      <c r="D37" s="9">
        <v>739</v>
      </c>
      <c r="E37" s="9">
        <v>254</v>
      </c>
      <c r="F37" s="31">
        <v>4352577.049999999</v>
      </c>
      <c r="G37" s="31">
        <f t="shared" si="0"/>
        <v>17136.13011811023</v>
      </c>
      <c r="H37" s="32">
        <f t="shared" si="1"/>
        <v>12663600.15728346</v>
      </c>
      <c r="I37" s="18">
        <f t="shared" si="2"/>
        <v>0.06531366147629433</v>
      </c>
    </row>
    <row r="38" spans="1:9" ht="15">
      <c r="A38" s="9">
        <v>210039</v>
      </c>
      <c r="B38" s="9" t="s">
        <v>16</v>
      </c>
      <c r="C38" s="30">
        <v>129463431.77</v>
      </c>
      <c r="D38" s="9">
        <v>526</v>
      </c>
      <c r="E38" s="9">
        <v>375</v>
      </c>
      <c r="F38" s="31">
        <v>4800186.050000002</v>
      </c>
      <c r="G38" s="31">
        <f t="shared" si="0"/>
        <v>12800.496133333338</v>
      </c>
      <c r="H38" s="32">
        <f t="shared" si="1"/>
        <v>6733060.966133336</v>
      </c>
      <c r="I38" s="18">
        <f t="shared" si="2"/>
        <v>0.052007434640656255</v>
      </c>
    </row>
    <row r="39" spans="1:9" ht="15">
      <c r="A39" s="9">
        <v>210040</v>
      </c>
      <c r="B39" s="9" t="s">
        <v>44</v>
      </c>
      <c r="C39" s="30">
        <v>226626081.91</v>
      </c>
      <c r="D39" s="9">
        <v>884</v>
      </c>
      <c r="E39" s="9">
        <v>538</v>
      </c>
      <c r="F39" s="31">
        <v>6932622.64</v>
      </c>
      <c r="G39" s="31">
        <f t="shared" si="0"/>
        <v>12885.915687732342</v>
      </c>
      <c r="H39" s="32">
        <f t="shared" si="1"/>
        <v>11391149.46795539</v>
      </c>
      <c r="I39" s="18">
        <f t="shared" si="2"/>
        <v>0.050264070984023614</v>
      </c>
    </row>
    <row r="40" spans="1:9" ht="15">
      <c r="A40" s="9">
        <v>210043</v>
      </c>
      <c r="B40" s="9" t="s">
        <v>26</v>
      </c>
      <c r="C40" s="30">
        <v>391777979.12</v>
      </c>
      <c r="D40" s="9">
        <v>1782</v>
      </c>
      <c r="E40" s="9">
        <v>1262</v>
      </c>
      <c r="F40" s="31">
        <v>17787438.669999983</v>
      </c>
      <c r="G40" s="31">
        <f t="shared" si="0"/>
        <v>14094.642369255138</v>
      </c>
      <c r="H40" s="32">
        <f t="shared" si="1"/>
        <v>25116652.702012654</v>
      </c>
      <c r="I40" s="18">
        <f t="shared" si="2"/>
        <v>0.06410940389867989</v>
      </c>
    </row>
    <row r="41" spans="1:9" ht="15">
      <c r="A41" s="9">
        <v>210044</v>
      </c>
      <c r="B41" s="9" t="s">
        <v>22</v>
      </c>
      <c r="C41" s="30">
        <v>396947575.09</v>
      </c>
      <c r="D41" s="9">
        <v>1074</v>
      </c>
      <c r="E41" s="9">
        <v>787</v>
      </c>
      <c r="F41" s="31">
        <v>9857847</v>
      </c>
      <c r="G41" s="31">
        <f t="shared" si="0"/>
        <v>12525.853875476492</v>
      </c>
      <c r="H41" s="32">
        <f t="shared" si="1"/>
        <v>13452767.062261753</v>
      </c>
      <c r="I41" s="18">
        <f t="shared" si="2"/>
        <v>0.033890538465215725</v>
      </c>
    </row>
    <row r="42" spans="1:9" ht="15">
      <c r="A42" s="9">
        <v>210045</v>
      </c>
      <c r="B42" s="9" t="s">
        <v>30</v>
      </c>
      <c r="C42" s="30">
        <v>13044413.7</v>
      </c>
      <c r="D42" s="9">
        <v>3</v>
      </c>
      <c r="E42" s="9">
        <v>7</v>
      </c>
      <c r="F42" s="31">
        <v>57276.45</v>
      </c>
      <c r="G42" s="31">
        <f t="shared" si="0"/>
        <v>8182.349999999999</v>
      </c>
      <c r="H42" s="32">
        <f t="shared" si="1"/>
        <v>24547.05</v>
      </c>
      <c r="I42" s="18">
        <f t="shared" si="2"/>
        <v>0.001881805542551905</v>
      </c>
    </row>
    <row r="43" spans="1:9" ht="15">
      <c r="A43" s="9">
        <v>210048</v>
      </c>
      <c r="B43" s="9" t="s">
        <v>17</v>
      </c>
      <c r="C43" s="30">
        <v>253837776.86</v>
      </c>
      <c r="D43" s="9">
        <v>1160</v>
      </c>
      <c r="E43" s="9">
        <v>901</v>
      </c>
      <c r="F43" s="31">
        <v>11746176.620000016</v>
      </c>
      <c r="G43" s="31">
        <f t="shared" si="0"/>
        <v>13036.821997780262</v>
      </c>
      <c r="H43" s="32">
        <f t="shared" si="1"/>
        <v>15122713.517425103</v>
      </c>
      <c r="I43" s="18">
        <f t="shared" si="2"/>
        <v>0.05957629201017539</v>
      </c>
    </row>
    <row r="44" spans="1:9" ht="15">
      <c r="A44" s="9">
        <v>210049</v>
      </c>
      <c r="B44" s="9" t="s">
        <v>29</v>
      </c>
      <c r="C44" s="30">
        <v>273132950.28</v>
      </c>
      <c r="D44" s="9">
        <v>1320</v>
      </c>
      <c r="E44" s="9">
        <v>1045</v>
      </c>
      <c r="F44" s="31">
        <v>12151375.070000006</v>
      </c>
      <c r="G44" s="31">
        <f t="shared" si="0"/>
        <v>11628.110114832542</v>
      </c>
      <c r="H44" s="32">
        <f t="shared" si="1"/>
        <v>15349105.351578955</v>
      </c>
      <c r="I44" s="18">
        <f t="shared" si="2"/>
        <v>0.05619646159807503</v>
      </c>
    </row>
    <row r="45" spans="1:9" ht="15">
      <c r="A45" s="9">
        <v>210051</v>
      </c>
      <c r="B45" s="9" t="s">
        <v>27</v>
      </c>
      <c r="C45" s="30">
        <v>221360162.6</v>
      </c>
      <c r="D45" s="9">
        <v>1114</v>
      </c>
      <c r="E45" s="9">
        <v>672</v>
      </c>
      <c r="F45" s="31">
        <v>10152477.529999992</v>
      </c>
      <c r="G45" s="31">
        <f t="shared" si="0"/>
        <v>15107.853467261893</v>
      </c>
      <c r="H45" s="32">
        <f t="shared" si="1"/>
        <v>16830148.76252975</v>
      </c>
      <c r="I45" s="18">
        <f t="shared" si="2"/>
        <v>0.0760306125765818</v>
      </c>
    </row>
    <row r="46" spans="1:9" ht="15">
      <c r="A46" s="9">
        <v>210055</v>
      </c>
      <c r="B46" s="9" t="s">
        <v>127</v>
      </c>
      <c r="C46" s="30">
        <v>39645109.37</v>
      </c>
      <c r="D46" s="9">
        <v>37</v>
      </c>
      <c r="E46" s="9">
        <v>126</v>
      </c>
      <c r="F46" s="31">
        <v>1620443.5300000012</v>
      </c>
      <c r="G46" s="31">
        <f t="shared" si="0"/>
        <v>12860.662936507946</v>
      </c>
      <c r="H46" s="32">
        <f t="shared" si="1"/>
        <v>475844.528650794</v>
      </c>
      <c r="I46" s="18"/>
    </row>
    <row r="47" spans="1:9" ht="15">
      <c r="A47" s="9">
        <v>210056</v>
      </c>
      <c r="B47" s="9" t="s">
        <v>51</v>
      </c>
      <c r="C47" s="30">
        <v>217191487.98</v>
      </c>
      <c r="D47" s="9">
        <v>975</v>
      </c>
      <c r="E47" s="9">
        <v>681</v>
      </c>
      <c r="F47" s="31">
        <v>9942252.310000008</v>
      </c>
      <c r="G47" s="31">
        <f t="shared" si="0"/>
        <v>14599.489441997075</v>
      </c>
      <c r="H47" s="32">
        <f t="shared" si="1"/>
        <v>14234502.205947148</v>
      </c>
      <c r="I47" s="18">
        <f aca="true" t="shared" si="3" ref="I47:I55">H47/C47</f>
        <v>0.06553895062065199</v>
      </c>
    </row>
    <row r="48" spans="1:9" ht="15">
      <c r="A48" s="9">
        <v>210057</v>
      </c>
      <c r="B48" s="9" t="s">
        <v>11</v>
      </c>
      <c r="C48" s="30">
        <v>375403218.83</v>
      </c>
      <c r="D48" s="9">
        <v>1071</v>
      </c>
      <c r="E48" s="9">
        <v>918</v>
      </c>
      <c r="F48" s="31">
        <v>14019536.519999994</v>
      </c>
      <c r="G48" s="31">
        <f t="shared" si="0"/>
        <v>15271.826274509798</v>
      </c>
      <c r="H48" s="32">
        <f t="shared" si="1"/>
        <v>16356125.939999994</v>
      </c>
      <c r="I48" s="18">
        <f t="shared" si="3"/>
        <v>0.043569487739013785</v>
      </c>
    </row>
    <row r="49" spans="1:9" ht="15">
      <c r="A49" s="9">
        <v>210058</v>
      </c>
      <c r="B49" s="9" t="s">
        <v>57</v>
      </c>
      <c r="C49" s="30">
        <v>105668791.74</v>
      </c>
      <c r="D49" s="9">
        <v>24</v>
      </c>
      <c r="E49" s="9">
        <v>2</v>
      </c>
      <c r="F49" s="31">
        <v>61861.43000000001</v>
      </c>
      <c r="G49" s="31">
        <f t="shared" si="0"/>
        <v>30930.715000000004</v>
      </c>
      <c r="H49" s="32">
        <f t="shared" si="1"/>
        <v>742337.1600000001</v>
      </c>
      <c r="I49" s="18">
        <f t="shared" si="3"/>
        <v>0.007025131524419569</v>
      </c>
    </row>
    <row r="50" spans="1:9" ht="15">
      <c r="A50" s="9">
        <v>210060</v>
      </c>
      <c r="B50" s="9" t="s">
        <v>18</v>
      </c>
      <c r="C50" s="30">
        <v>43910439.69</v>
      </c>
      <c r="D50" s="9">
        <v>184</v>
      </c>
      <c r="E50" s="9">
        <v>89</v>
      </c>
      <c r="F50" s="31">
        <v>815590.2000000002</v>
      </c>
      <c r="G50" s="31">
        <f t="shared" si="0"/>
        <v>9163.934831460676</v>
      </c>
      <c r="H50" s="32">
        <f t="shared" si="1"/>
        <v>1686164.0089887644</v>
      </c>
      <c r="I50" s="18">
        <f t="shared" si="3"/>
        <v>0.03840007116514402</v>
      </c>
    </row>
    <row r="51" spans="1:9" ht="15">
      <c r="A51" s="9">
        <v>210061</v>
      </c>
      <c r="B51" s="9" t="s">
        <v>24</v>
      </c>
      <c r="C51" s="30">
        <v>96415935.92</v>
      </c>
      <c r="D51" s="9">
        <v>254</v>
      </c>
      <c r="E51" s="9">
        <v>222</v>
      </c>
      <c r="F51" s="31">
        <v>2917315.3600000003</v>
      </c>
      <c r="G51" s="31">
        <f t="shared" si="0"/>
        <v>13141.060180180182</v>
      </c>
      <c r="H51" s="32">
        <f t="shared" si="1"/>
        <v>3337829.285765766</v>
      </c>
      <c r="I51" s="18">
        <f t="shared" si="3"/>
        <v>0.03461906223194567</v>
      </c>
    </row>
    <row r="52" spans="1:9" ht="15">
      <c r="A52" s="9">
        <v>210062</v>
      </c>
      <c r="B52" s="9" t="s">
        <v>35</v>
      </c>
      <c r="C52" s="30">
        <v>231083995.33</v>
      </c>
      <c r="D52" s="9">
        <v>852</v>
      </c>
      <c r="E52" s="9">
        <v>690</v>
      </c>
      <c r="F52" s="31">
        <v>10188988.249999998</v>
      </c>
      <c r="G52" s="31">
        <f t="shared" si="0"/>
        <v>14766.649637681157</v>
      </c>
      <c r="H52" s="32">
        <f t="shared" si="1"/>
        <v>12581185.491304345</v>
      </c>
      <c r="I52" s="18">
        <f t="shared" si="3"/>
        <v>0.054444209662109035</v>
      </c>
    </row>
    <row r="53" spans="1:9" ht="15">
      <c r="A53" s="9">
        <v>210063</v>
      </c>
      <c r="B53" s="9" t="s">
        <v>28</v>
      </c>
      <c r="C53" s="30">
        <v>331436061.33</v>
      </c>
      <c r="D53" s="9">
        <v>1035</v>
      </c>
      <c r="E53" s="9">
        <v>738</v>
      </c>
      <c r="F53" s="31">
        <v>10064774.5</v>
      </c>
      <c r="G53" s="31">
        <f t="shared" si="0"/>
        <v>13637.905826558266</v>
      </c>
      <c r="H53" s="32">
        <f t="shared" si="1"/>
        <v>14115232.530487806</v>
      </c>
      <c r="I53" s="18">
        <f t="shared" si="3"/>
        <v>0.0425881012278677</v>
      </c>
    </row>
    <row r="54" spans="1:9" ht="15">
      <c r="A54" s="9">
        <v>210064</v>
      </c>
      <c r="B54" s="9" t="s">
        <v>34</v>
      </c>
      <c r="C54" s="30">
        <v>48594793.49</v>
      </c>
      <c r="D54" s="9">
        <v>96</v>
      </c>
      <c r="E54" s="9">
        <v>22</v>
      </c>
      <c r="F54" s="31">
        <v>713918.6200000001</v>
      </c>
      <c r="G54" s="31">
        <f t="shared" si="0"/>
        <v>32450.84636363637</v>
      </c>
      <c r="H54" s="32">
        <f t="shared" si="1"/>
        <v>3115281.2509090914</v>
      </c>
      <c r="I54" s="18">
        <f t="shared" si="3"/>
        <v>0.06410730506654307</v>
      </c>
    </row>
    <row r="55" spans="1:9" ht="15">
      <c r="A55" s="9">
        <v>210065</v>
      </c>
      <c r="B55" s="9" t="s">
        <v>10</v>
      </c>
      <c r="C55" s="30">
        <v>97933177.86</v>
      </c>
      <c r="D55" s="9">
        <v>382</v>
      </c>
      <c r="E55" s="9">
        <v>171</v>
      </c>
      <c r="F55" s="31">
        <v>2383537.62</v>
      </c>
      <c r="G55" s="31">
        <f t="shared" si="0"/>
        <v>13938.81649122807</v>
      </c>
      <c r="H55" s="32">
        <f t="shared" si="1"/>
        <v>5324627.899649123</v>
      </c>
      <c r="I55" s="18">
        <f t="shared" si="3"/>
        <v>0.0543700104091478</v>
      </c>
    </row>
    <row r="56" spans="1:9" ht="15">
      <c r="A56" s="9"/>
      <c r="B56" s="9"/>
      <c r="C56" s="28"/>
      <c r="D56" s="28"/>
      <c r="E56" s="28"/>
      <c r="F56" s="28"/>
      <c r="G56" s="28"/>
      <c r="H56" s="28"/>
      <c r="I56" s="29"/>
    </row>
    <row r="57" spans="1:9" ht="15" customHeight="1">
      <c r="A57" s="10" t="s">
        <v>33</v>
      </c>
      <c r="B57" s="10" t="s">
        <v>33</v>
      </c>
      <c r="C57" s="19">
        <f>SUM(C1:C55)</f>
        <v>14771933843.240005</v>
      </c>
      <c r="D57" s="19">
        <f>SUM(D1:D55)</f>
        <v>44365</v>
      </c>
      <c r="E57" s="19">
        <f>SUM(E1:E55)</f>
        <v>32504</v>
      </c>
      <c r="F57" s="19"/>
      <c r="G57" s="19"/>
      <c r="H57" s="19">
        <f>SUM(H1:H55)</f>
        <v>715127570.1175506</v>
      </c>
      <c r="I57" s="18">
        <f>H57/C57</f>
        <v>0.04841123563823773</v>
      </c>
    </row>
    <row r="59" ht="15">
      <c r="A59" t="s">
        <v>130</v>
      </c>
    </row>
    <row r="60" ht="15">
      <c r="A60" t="s">
        <v>128</v>
      </c>
    </row>
  </sheetData>
  <sheetProtection/>
  <autoFilter ref="A7:Q7">
    <sortState ref="A8:Q60">
      <sortCondition sortBy="value" ref="A8:A60"/>
    </sortState>
  </autoFilter>
  <mergeCells count="1">
    <mergeCell ref="A5:H5"/>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theme="7"/>
  </sheetPr>
  <dimension ref="A1:L59"/>
  <sheetViews>
    <sheetView zoomScalePageLayoutView="0" workbookViewId="0" topLeftCell="A1">
      <selection activeCell="H12" sqref="H12"/>
    </sheetView>
  </sheetViews>
  <sheetFormatPr defaultColWidth="9.140625" defaultRowHeight="15"/>
  <cols>
    <col min="1" max="1" width="30.00390625" style="0" customWidth="1"/>
    <col min="2" max="7" width="13.140625" style="0" customWidth="1"/>
    <col min="8" max="8" width="17.7109375" style="0" customWidth="1"/>
    <col min="9" max="12" width="13.140625" style="0" customWidth="1"/>
  </cols>
  <sheetData>
    <row r="1" ht="18.75">
      <c r="A1" s="1" t="s">
        <v>59</v>
      </c>
    </row>
    <row r="2" spans="1:12" ht="18.75">
      <c r="A2" s="1" t="s">
        <v>74</v>
      </c>
      <c r="B2" s="21">
        <v>43837</v>
      </c>
      <c r="C2" s="21"/>
      <c r="D2" s="21"/>
      <c r="E2" s="21"/>
      <c r="F2" s="21"/>
      <c r="G2" s="21"/>
      <c r="H2" s="21"/>
      <c r="I2" s="21"/>
      <c r="J2" s="21"/>
      <c r="K2" s="21"/>
      <c r="L2" s="21"/>
    </row>
    <row r="3" spans="1:12" ht="18.75">
      <c r="A3" s="1" t="s">
        <v>73</v>
      </c>
      <c r="B3" s="20">
        <v>43769</v>
      </c>
      <c r="C3" s="20"/>
      <c r="D3" s="20"/>
      <c r="E3" s="20"/>
      <c r="F3" s="20"/>
      <c r="G3" s="20"/>
      <c r="H3" s="20"/>
      <c r="I3" s="20"/>
      <c r="J3" s="20"/>
      <c r="K3" s="20"/>
      <c r="L3" s="20"/>
    </row>
    <row r="4" ht="18.75">
      <c r="A4" s="1" t="s">
        <v>75</v>
      </c>
    </row>
    <row r="5" ht="18.75">
      <c r="A5" s="11"/>
    </row>
    <row r="6" spans="1:12" ht="15">
      <c r="A6" s="42"/>
      <c r="B6" s="42"/>
      <c r="C6" s="23"/>
      <c r="D6" s="22"/>
      <c r="E6" s="22"/>
      <c r="F6" s="22"/>
      <c r="G6" s="22"/>
      <c r="H6" s="22"/>
      <c r="I6" s="22"/>
      <c r="J6" s="22"/>
      <c r="K6" s="22"/>
      <c r="L6" s="22"/>
    </row>
    <row r="7" spans="1:12" ht="90">
      <c r="A7" s="5" t="s">
        <v>0</v>
      </c>
      <c r="B7" s="5" t="s">
        <v>1</v>
      </c>
      <c r="C7" s="5" t="s">
        <v>114</v>
      </c>
      <c r="D7" s="5" t="s">
        <v>86</v>
      </c>
      <c r="E7" s="5" t="s">
        <v>87</v>
      </c>
      <c r="F7" s="5" t="s">
        <v>93</v>
      </c>
      <c r="G7" s="5" t="s">
        <v>67</v>
      </c>
      <c r="H7" s="5" t="s">
        <v>138</v>
      </c>
      <c r="I7" s="5" t="s">
        <v>140</v>
      </c>
      <c r="J7" s="5" t="s">
        <v>139</v>
      </c>
      <c r="K7" s="5" t="s">
        <v>89</v>
      </c>
      <c r="L7" s="5" t="s">
        <v>88</v>
      </c>
    </row>
    <row r="8" spans="1:12" ht="39" customHeight="1">
      <c r="A8" s="7" t="s">
        <v>4</v>
      </c>
      <c r="B8" s="7" t="s">
        <v>5</v>
      </c>
      <c r="C8" s="7" t="s">
        <v>6</v>
      </c>
      <c r="D8" s="7" t="s">
        <v>115</v>
      </c>
      <c r="E8" s="7" t="s">
        <v>8</v>
      </c>
      <c r="F8" s="7" t="s">
        <v>85</v>
      </c>
      <c r="G8" s="5" t="s">
        <v>116</v>
      </c>
      <c r="H8" s="5" t="s">
        <v>117</v>
      </c>
      <c r="I8" s="7" t="s">
        <v>118</v>
      </c>
      <c r="J8" s="7" t="s">
        <v>119</v>
      </c>
      <c r="K8" s="7" t="s">
        <v>120</v>
      </c>
      <c r="L8" s="5" t="s">
        <v>121</v>
      </c>
    </row>
    <row r="9" spans="1:12" ht="15">
      <c r="A9" s="9">
        <v>210001</v>
      </c>
      <c r="B9" s="9" t="s">
        <v>37</v>
      </c>
      <c r="C9" s="34">
        <v>1557</v>
      </c>
      <c r="D9" s="17">
        <v>1868.4</v>
      </c>
      <c r="E9" s="17">
        <v>1437.9847941515336</v>
      </c>
      <c r="F9" s="17">
        <v>115347</v>
      </c>
      <c r="G9" s="13">
        <f>D9/F9*1000</f>
        <v>16.19808057426721</v>
      </c>
      <c r="H9" s="13">
        <f>D9/E9*$G$58</f>
        <v>16.97463387394296</v>
      </c>
      <c r="I9" s="25">
        <f>VLOOKUP(A9,'[1]Sheet1'!$A:$C,3,FALSE)</f>
        <v>175.1156313303325</v>
      </c>
      <c r="J9" s="25">
        <f>I9+D9</f>
        <v>2043.5156313303326</v>
      </c>
      <c r="K9" s="15">
        <f>J9/F9*1000</f>
        <v>17.716244300504847</v>
      </c>
      <c r="L9" s="15">
        <f>J9/E9*$K$58</f>
        <v>20.17508122387941</v>
      </c>
    </row>
    <row r="10" spans="1:12" ht="15">
      <c r="A10" s="9">
        <v>210002</v>
      </c>
      <c r="B10" s="9" t="s">
        <v>45</v>
      </c>
      <c r="C10" s="34">
        <v>792</v>
      </c>
      <c r="D10" s="17">
        <v>950.4</v>
      </c>
      <c r="E10" s="17">
        <v>400.7432012584176</v>
      </c>
      <c r="F10" s="17">
        <v>46228</v>
      </c>
      <c r="G10" s="13">
        <f aca="true" t="shared" si="0" ref="G10:G56">D10/F10*1000</f>
        <v>20.55896859046465</v>
      </c>
      <c r="H10" s="13">
        <f aca="true" t="shared" si="1" ref="H10:H56">D10/E10*$G$58</f>
        <v>30.983117589952826</v>
      </c>
      <c r="I10" s="25">
        <f>VLOOKUP(A10,'[1]Sheet1'!$A:$C,3,FALSE)</f>
        <v>16.520965235099446</v>
      </c>
      <c r="J10" s="25">
        <f aca="true" t="shared" si="2" ref="J10:J56">I10+D10</f>
        <v>966.9209652350994</v>
      </c>
      <c r="K10" s="15">
        <f aca="true" t="shared" si="3" ref="K10:K56">J10/F10*1000</f>
        <v>20.916348646601612</v>
      </c>
      <c r="L10" s="15">
        <f aca="true" t="shared" si="4" ref="L10:L56">J10/E10*$K$58</f>
        <v>34.25440555097363</v>
      </c>
    </row>
    <row r="11" spans="1:12" ht="15">
      <c r="A11" s="9">
        <v>210003</v>
      </c>
      <c r="B11" s="9" t="s">
        <v>31</v>
      </c>
      <c r="C11" s="34">
        <v>1232</v>
      </c>
      <c r="D11" s="17">
        <v>1478.4</v>
      </c>
      <c r="E11" s="17">
        <v>1055.7395939182527</v>
      </c>
      <c r="F11" s="17">
        <v>105313</v>
      </c>
      <c r="G11" s="13">
        <f t="shared" si="0"/>
        <v>14.038152934585474</v>
      </c>
      <c r="H11" s="13">
        <f t="shared" si="1"/>
        <v>18.294476865407702</v>
      </c>
      <c r="I11" s="25">
        <f>VLOOKUP(A11,'[1]Sheet1'!$A:$C,3,FALSE)</f>
        <v>375.7311576170323</v>
      </c>
      <c r="J11" s="25">
        <f t="shared" si="2"/>
        <v>1854.1311576170324</v>
      </c>
      <c r="K11" s="15">
        <f t="shared" si="3"/>
        <v>17.6059095991666</v>
      </c>
      <c r="L11" s="15">
        <f t="shared" si="4"/>
        <v>24.933041738277645</v>
      </c>
    </row>
    <row r="12" spans="1:12" ht="15">
      <c r="A12" s="9">
        <v>210004</v>
      </c>
      <c r="B12" s="9" t="s">
        <v>12</v>
      </c>
      <c r="C12" s="34">
        <v>1100</v>
      </c>
      <c r="D12" s="17">
        <v>1320</v>
      </c>
      <c r="E12" s="17">
        <v>2143.210217121817</v>
      </c>
      <c r="F12" s="17">
        <v>235317</v>
      </c>
      <c r="G12" s="13">
        <f t="shared" si="0"/>
        <v>5.609454480551767</v>
      </c>
      <c r="H12" s="13">
        <f t="shared" si="1"/>
        <v>8.046259057746743</v>
      </c>
      <c r="I12" s="25">
        <f>VLOOKUP(A12,'[1]Sheet1'!$A:$C,3,FALSE)</f>
        <v>240.09559814356223</v>
      </c>
      <c r="J12" s="25">
        <f t="shared" si="2"/>
        <v>1560.0955981435623</v>
      </c>
      <c r="K12" s="15">
        <f t="shared" si="3"/>
        <v>6.629761547799616</v>
      </c>
      <c r="L12" s="15">
        <f t="shared" si="4"/>
        <v>10.33422854600467</v>
      </c>
    </row>
    <row r="13" spans="1:12" ht="15">
      <c r="A13" s="9">
        <v>210005</v>
      </c>
      <c r="B13" s="9" t="s">
        <v>25</v>
      </c>
      <c r="C13" s="34">
        <v>1488</v>
      </c>
      <c r="D13" s="17">
        <v>1785.6</v>
      </c>
      <c r="E13" s="17">
        <v>2317.0046881254125</v>
      </c>
      <c r="F13" s="17">
        <v>196242</v>
      </c>
      <c r="G13" s="13">
        <f t="shared" si="0"/>
        <v>9.098969639526706</v>
      </c>
      <c r="H13" s="13">
        <f t="shared" si="1"/>
        <v>10.067974699992453</v>
      </c>
      <c r="I13" s="25">
        <f>VLOOKUP(A13,'[1]Sheet1'!$A:$C,3,FALSE)</f>
        <v>209.00249470534354</v>
      </c>
      <c r="J13" s="25">
        <f t="shared" si="2"/>
        <v>1994.6024947053434</v>
      </c>
      <c r="K13" s="15">
        <f t="shared" si="3"/>
        <v>10.163993919269798</v>
      </c>
      <c r="L13" s="15">
        <f t="shared" si="4"/>
        <v>12.221403045674332</v>
      </c>
    </row>
    <row r="14" spans="1:12" ht="15">
      <c r="A14" s="9">
        <v>210006</v>
      </c>
      <c r="B14" s="9" t="s">
        <v>32</v>
      </c>
      <c r="C14" s="34">
        <v>306</v>
      </c>
      <c r="D14" s="17">
        <v>367.2</v>
      </c>
      <c r="E14" s="17">
        <v>340.5542546096272</v>
      </c>
      <c r="F14" s="17">
        <v>29710</v>
      </c>
      <c r="G14" s="13">
        <f t="shared" si="0"/>
        <v>12.359474924267923</v>
      </c>
      <c r="H14" s="13">
        <f t="shared" si="1"/>
        <v>14.086438805826388</v>
      </c>
      <c r="I14" s="25">
        <f>VLOOKUP(A14,'[1]Sheet1'!$A:$C,3,FALSE)</f>
        <v>24.97965286307064</v>
      </c>
      <c r="J14" s="25">
        <f t="shared" si="2"/>
        <v>392.1796528630706</v>
      </c>
      <c r="K14" s="15">
        <f t="shared" si="3"/>
        <v>13.20025758542816</v>
      </c>
      <c r="L14" s="15">
        <f t="shared" si="4"/>
        <v>16.34896894251567</v>
      </c>
    </row>
    <row r="15" spans="1:12" ht="15">
      <c r="A15" s="9">
        <v>210008</v>
      </c>
      <c r="B15" s="9" t="s">
        <v>43</v>
      </c>
      <c r="C15" s="34">
        <v>1218</v>
      </c>
      <c r="D15" s="17">
        <v>1461.6</v>
      </c>
      <c r="E15" s="17">
        <v>804.9238564918215</v>
      </c>
      <c r="F15" s="17">
        <v>78942</v>
      </c>
      <c r="G15" s="13">
        <f t="shared" si="0"/>
        <v>18.514859010412707</v>
      </c>
      <c r="H15" s="13">
        <f t="shared" si="1"/>
        <v>23.722397884881225</v>
      </c>
      <c r="I15" s="25">
        <f>VLOOKUP(A15,'[1]Sheet1'!$A:$C,3,FALSE)</f>
        <v>23.486123030692823</v>
      </c>
      <c r="J15" s="25">
        <f t="shared" si="2"/>
        <v>1485.0861230306928</v>
      </c>
      <c r="K15" s="15">
        <f t="shared" si="3"/>
        <v>18.812370132891143</v>
      </c>
      <c r="L15" s="15">
        <f t="shared" si="4"/>
        <v>26.193194153645525</v>
      </c>
    </row>
    <row r="16" spans="1:12" ht="15">
      <c r="A16" s="9">
        <v>210009</v>
      </c>
      <c r="B16" s="9" t="s">
        <v>50</v>
      </c>
      <c r="C16" s="34">
        <v>2518</v>
      </c>
      <c r="D16" s="17">
        <v>3021.6</v>
      </c>
      <c r="E16" s="17">
        <v>1623.9187232507063</v>
      </c>
      <c r="F16" s="17">
        <v>106418</v>
      </c>
      <c r="G16" s="13">
        <f t="shared" si="0"/>
        <v>28.393692796331447</v>
      </c>
      <c r="H16" s="13">
        <f t="shared" si="1"/>
        <v>24.308464891925638</v>
      </c>
      <c r="I16" s="25">
        <f>VLOOKUP(A16,'[1]Sheet1'!$A:$C,3,FALSE)</f>
        <v>19.14154921851275</v>
      </c>
      <c r="J16" s="25">
        <f t="shared" si="2"/>
        <v>3040.741549218513</v>
      </c>
      <c r="K16" s="15">
        <f t="shared" si="3"/>
        <v>28.57356414533737</v>
      </c>
      <c r="L16" s="15">
        <f t="shared" si="4"/>
        <v>26.583174415437632</v>
      </c>
    </row>
    <row r="17" spans="1:12" ht="15">
      <c r="A17" s="9">
        <v>210010</v>
      </c>
      <c r="B17" s="9" t="s">
        <v>55</v>
      </c>
      <c r="C17" s="34"/>
      <c r="D17" s="17"/>
      <c r="E17" s="17" t="e">
        <v>#N/A</v>
      </c>
      <c r="F17" s="17" t="e">
        <v>#N/A</v>
      </c>
      <c r="G17" s="13" t="e">
        <f t="shared" si="0"/>
        <v>#N/A</v>
      </c>
      <c r="H17" s="13" t="e">
        <f t="shared" si="1"/>
        <v>#N/A</v>
      </c>
      <c r="I17" s="25" t="e">
        <f>VLOOKUP(A17,'[1]Sheet1'!$A:$C,3,FALSE)</f>
        <v>#N/A</v>
      </c>
      <c r="J17" s="25" t="e">
        <f t="shared" si="2"/>
        <v>#N/A</v>
      </c>
      <c r="K17" s="15" t="e">
        <f t="shared" si="3"/>
        <v>#N/A</v>
      </c>
      <c r="L17" s="15" t="e">
        <f t="shared" si="4"/>
        <v>#N/A</v>
      </c>
    </row>
    <row r="18" spans="1:12" ht="15">
      <c r="A18" s="9">
        <v>210011</v>
      </c>
      <c r="B18" s="9" t="s">
        <v>36</v>
      </c>
      <c r="C18" s="34">
        <v>1416</v>
      </c>
      <c r="D18" s="17">
        <v>1699.2</v>
      </c>
      <c r="E18" s="17">
        <v>1397.7269082964294</v>
      </c>
      <c r="F18" s="17">
        <v>116510</v>
      </c>
      <c r="G18" s="13">
        <f t="shared" si="0"/>
        <v>14.584155866449231</v>
      </c>
      <c r="H18" s="13">
        <f t="shared" si="1"/>
        <v>15.882067012488996</v>
      </c>
      <c r="I18" s="25">
        <f>VLOOKUP(A18,'[1]Sheet1'!$A:$C,3,FALSE)</f>
        <v>38.70441716521911</v>
      </c>
      <c r="J18" s="25">
        <f t="shared" si="2"/>
        <v>1737.9044171652192</v>
      </c>
      <c r="K18" s="15">
        <f t="shared" si="3"/>
        <v>14.916354108361679</v>
      </c>
      <c r="L18" s="15">
        <f t="shared" si="4"/>
        <v>17.65205136123763</v>
      </c>
    </row>
    <row r="19" spans="1:12" ht="15">
      <c r="A19" s="9">
        <v>210012</v>
      </c>
      <c r="B19" s="9" t="s">
        <v>49</v>
      </c>
      <c r="C19" s="34">
        <v>3372</v>
      </c>
      <c r="D19" s="17">
        <v>4046.4</v>
      </c>
      <c r="E19" s="17">
        <v>2601.9125514005354</v>
      </c>
      <c r="F19" s="17">
        <v>164580</v>
      </c>
      <c r="G19" s="13">
        <f t="shared" si="0"/>
        <v>24.586219467736058</v>
      </c>
      <c r="H19" s="13">
        <f t="shared" si="1"/>
        <v>20.31706484337769</v>
      </c>
      <c r="I19" s="25">
        <f>VLOOKUP(A19,'[1]Sheet1'!$A:$C,3,FALSE)</f>
        <v>43.63780579923326</v>
      </c>
      <c r="J19" s="25">
        <f t="shared" si="2"/>
        <v>4090.0378057992334</v>
      </c>
      <c r="K19" s="15">
        <f t="shared" si="3"/>
        <v>24.851365936318103</v>
      </c>
      <c r="L19" s="15">
        <f t="shared" si="4"/>
        <v>22.31650845280445</v>
      </c>
    </row>
    <row r="20" spans="1:12" ht="15">
      <c r="A20" s="9">
        <v>210013</v>
      </c>
      <c r="B20" s="9" t="s">
        <v>46</v>
      </c>
      <c r="C20" s="34">
        <v>260</v>
      </c>
      <c r="D20" s="17">
        <v>312</v>
      </c>
      <c r="E20" s="17">
        <v>118.84711105032618</v>
      </c>
      <c r="F20" s="17">
        <v>13581</v>
      </c>
      <c r="G20" s="13">
        <f t="shared" si="0"/>
        <v>22.973271482217804</v>
      </c>
      <c r="H20" s="13">
        <f t="shared" si="1"/>
        <v>34.29658003570384</v>
      </c>
      <c r="I20" s="25">
        <f>VLOOKUP(A20,'[1]Sheet1'!$A:$C,3,FALSE)</f>
        <v>6.864371235110518</v>
      </c>
      <c r="J20" s="25">
        <f t="shared" si="2"/>
        <v>318.8643712351105</v>
      </c>
      <c r="K20" s="15">
        <f t="shared" si="3"/>
        <v>23.478710789714345</v>
      </c>
      <c r="L20" s="15">
        <f t="shared" si="4"/>
        <v>38.08982589587139</v>
      </c>
    </row>
    <row r="21" spans="1:12" ht="15">
      <c r="A21" s="9">
        <v>210015</v>
      </c>
      <c r="B21" s="9" t="s">
        <v>52</v>
      </c>
      <c r="C21" s="34">
        <v>2529</v>
      </c>
      <c r="D21" s="17">
        <v>3034.8</v>
      </c>
      <c r="E21" s="17">
        <v>1497.6399209272527</v>
      </c>
      <c r="F21" s="17">
        <v>112764</v>
      </c>
      <c r="G21" s="13">
        <f t="shared" si="0"/>
        <v>26.912844524848357</v>
      </c>
      <c r="H21" s="13">
        <f t="shared" si="1"/>
        <v>26.4732656786785</v>
      </c>
      <c r="I21" s="25">
        <f>VLOOKUP(A21,'[1]Sheet1'!$A:$C,3,FALSE)</f>
        <v>26.44166651431837</v>
      </c>
      <c r="J21" s="25">
        <f t="shared" si="2"/>
        <v>3061.2416665143187</v>
      </c>
      <c r="K21" s="15">
        <f t="shared" si="3"/>
        <v>27.147331298236303</v>
      </c>
      <c r="L21" s="15">
        <f t="shared" si="4"/>
        <v>29.01895902354244</v>
      </c>
    </row>
    <row r="22" spans="1:12" ht="15">
      <c r="A22" s="9">
        <v>210016</v>
      </c>
      <c r="B22" s="9" t="s">
        <v>14</v>
      </c>
      <c r="C22" s="34">
        <v>1145</v>
      </c>
      <c r="D22" s="17">
        <v>1374</v>
      </c>
      <c r="E22" s="17">
        <v>1620.5802910633804</v>
      </c>
      <c r="F22" s="17">
        <v>196572</v>
      </c>
      <c r="G22" s="13">
        <f t="shared" si="0"/>
        <v>6.989805262194005</v>
      </c>
      <c r="H22" s="13">
        <f t="shared" si="1"/>
        <v>11.076461203025644</v>
      </c>
      <c r="I22" s="25">
        <f>VLOOKUP(A22,'[1]Sheet1'!$A:$C,3,FALSE)</f>
        <v>289.94561673520553</v>
      </c>
      <c r="J22" s="25">
        <f t="shared" si="2"/>
        <v>1663.9456167352055</v>
      </c>
      <c r="K22" s="15">
        <f t="shared" si="3"/>
        <v>8.464815012998827</v>
      </c>
      <c r="L22" s="15">
        <f t="shared" si="4"/>
        <v>14.576732920118683</v>
      </c>
    </row>
    <row r="23" spans="1:12" ht="15">
      <c r="A23" s="9">
        <v>210017</v>
      </c>
      <c r="B23" s="9" t="s">
        <v>23</v>
      </c>
      <c r="C23" s="34">
        <v>161</v>
      </c>
      <c r="D23" s="17">
        <v>193.2</v>
      </c>
      <c r="E23" s="17">
        <v>276.24213229516863</v>
      </c>
      <c r="F23" s="17">
        <v>18688</v>
      </c>
      <c r="G23" s="13">
        <f t="shared" si="0"/>
        <v>10.338184931506849</v>
      </c>
      <c r="H23" s="13">
        <f t="shared" si="1"/>
        <v>9.136966975976305</v>
      </c>
      <c r="I23" s="25">
        <f>VLOOKUP(A23,'[1]Sheet1'!$A:$C,3,FALSE)</f>
        <v>165.24931457431458</v>
      </c>
      <c r="J23" s="25">
        <f t="shared" si="2"/>
        <v>358.4493145743146</v>
      </c>
      <c r="K23" s="15">
        <f t="shared" si="3"/>
        <v>19.180721028163237</v>
      </c>
      <c r="L23" s="15">
        <f t="shared" si="4"/>
        <v>18.42168950457649</v>
      </c>
    </row>
    <row r="24" spans="1:12" ht="15">
      <c r="A24" s="9">
        <v>210018</v>
      </c>
      <c r="B24" s="9" t="s">
        <v>42</v>
      </c>
      <c r="C24" s="34">
        <v>1371</v>
      </c>
      <c r="D24" s="17">
        <v>1645.2</v>
      </c>
      <c r="E24" s="17">
        <v>1601.3058968198968</v>
      </c>
      <c r="F24" s="17">
        <v>88076</v>
      </c>
      <c r="G24" s="13">
        <f t="shared" si="0"/>
        <v>18.6793224033789</v>
      </c>
      <c r="H24" s="13">
        <f t="shared" si="1"/>
        <v>13.422371307835514</v>
      </c>
      <c r="I24" s="25">
        <f>VLOOKUP(A24,'[1]Sheet1'!$A:$C,3,FALSE)</f>
        <v>69.58766438432954</v>
      </c>
      <c r="J24" s="25">
        <f t="shared" si="2"/>
        <v>1714.7876643843297</v>
      </c>
      <c r="K24" s="15">
        <f t="shared" si="3"/>
        <v>19.4694089693484</v>
      </c>
      <c r="L24" s="15">
        <f t="shared" si="4"/>
        <v>15.202943068027734</v>
      </c>
    </row>
    <row r="25" spans="1:12" ht="15">
      <c r="A25" s="9">
        <v>210019</v>
      </c>
      <c r="B25" s="9" t="s">
        <v>39</v>
      </c>
      <c r="C25" s="34">
        <v>1629</v>
      </c>
      <c r="D25" s="17">
        <v>1954.8</v>
      </c>
      <c r="E25" s="17">
        <v>1638.464990126318</v>
      </c>
      <c r="F25" s="17">
        <v>126272</v>
      </c>
      <c r="G25" s="13">
        <f t="shared" si="0"/>
        <v>15.480866700456158</v>
      </c>
      <c r="H25" s="13">
        <f t="shared" si="1"/>
        <v>15.586550648322525</v>
      </c>
      <c r="I25" s="25">
        <f>VLOOKUP(A25,'[1]Sheet1'!$A:$C,3,FALSE)</f>
        <v>50.11988440266879</v>
      </c>
      <c r="J25" s="25">
        <f t="shared" si="2"/>
        <v>2004.9198844026687</v>
      </c>
      <c r="K25" s="15">
        <f t="shared" si="3"/>
        <v>15.877786717583223</v>
      </c>
      <c r="L25" s="15">
        <f t="shared" si="4"/>
        <v>17.372066313399383</v>
      </c>
    </row>
    <row r="26" spans="1:12" ht="15">
      <c r="A26" s="9">
        <v>210022</v>
      </c>
      <c r="B26" s="9" t="s">
        <v>13</v>
      </c>
      <c r="C26" s="34">
        <v>1179</v>
      </c>
      <c r="D26" s="17">
        <v>1414.8</v>
      </c>
      <c r="E26" s="17">
        <v>2918.9246954765335</v>
      </c>
      <c r="F26" s="17">
        <v>195683</v>
      </c>
      <c r="G26" s="13">
        <f t="shared" si="0"/>
        <v>7.230060863743912</v>
      </c>
      <c r="H26" s="13">
        <f t="shared" si="1"/>
        <v>6.332234812687434</v>
      </c>
      <c r="I26" s="25">
        <f>VLOOKUP(A26,'[1]Sheet1'!$A:$C,3,FALSE)</f>
        <v>240.0078352819301</v>
      </c>
      <c r="J26" s="25">
        <f t="shared" si="2"/>
        <v>1654.80783528193</v>
      </c>
      <c r="K26" s="15">
        <f t="shared" si="3"/>
        <v>8.456574333396004</v>
      </c>
      <c r="L26" s="15">
        <f t="shared" si="4"/>
        <v>8.048525031642573</v>
      </c>
    </row>
    <row r="27" spans="1:12" ht="15">
      <c r="A27" s="9">
        <v>210023</v>
      </c>
      <c r="B27" s="9" t="s">
        <v>19</v>
      </c>
      <c r="C27" s="34">
        <v>1860</v>
      </c>
      <c r="D27" s="17">
        <v>2232</v>
      </c>
      <c r="E27" s="17">
        <v>2920.033759129107</v>
      </c>
      <c r="F27" s="17">
        <v>243637</v>
      </c>
      <c r="G27" s="13">
        <f t="shared" si="0"/>
        <v>9.161170101421376</v>
      </c>
      <c r="H27" s="13">
        <f t="shared" si="1"/>
        <v>9.985990961097631</v>
      </c>
      <c r="I27" s="25">
        <f>VLOOKUP(A27,'[1]Sheet1'!$A:$C,3,FALSE)</f>
        <v>211.01329792714026</v>
      </c>
      <c r="J27" s="25">
        <f t="shared" si="2"/>
        <v>2443.0132979271402</v>
      </c>
      <c r="K27" s="15">
        <f t="shared" si="3"/>
        <v>10.027267196391108</v>
      </c>
      <c r="L27" s="15">
        <f t="shared" si="4"/>
        <v>11.87762418785306</v>
      </c>
    </row>
    <row r="28" spans="1:12" ht="15">
      <c r="A28" s="9">
        <v>210024</v>
      </c>
      <c r="B28" s="9" t="s">
        <v>47</v>
      </c>
      <c r="C28" s="34">
        <v>1863</v>
      </c>
      <c r="D28" s="17">
        <v>2235.6</v>
      </c>
      <c r="E28" s="17">
        <v>1108.3770497232433</v>
      </c>
      <c r="F28" s="17">
        <v>84734</v>
      </c>
      <c r="G28" s="13">
        <f t="shared" si="0"/>
        <v>26.3837420633984</v>
      </c>
      <c r="H28" s="13">
        <f t="shared" si="1"/>
        <v>26.350655737534957</v>
      </c>
      <c r="I28" s="25">
        <f>VLOOKUP(A28,'[1]Sheet1'!$A:$C,3,FALSE)</f>
        <v>30.492247314646917</v>
      </c>
      <c r="J28" s="25">
        <f t="shared" si="2"/>
        <v>2266.092247314647</v>
      </c>
      <c r="K28" s="15">
        <f t="shared" si="3"/>
        <v>26.743600530066406</v>
      </c>
      <c r="L28" s="15">
        <f t="shared" si="4"/>
        <v>29.025631801546645</v>
      </c>
    </row>
    <row r="29" spans="1:12" ht="15">
      <c r="A29" s="9">
        <v>210027</v>
      </c>
      <c r="B29" s="9" t="s">
        <v>38</v>
      </c>
      <c r="C29" s="34">
        <v>887</v>
      </c>
      <c r="D29" s="17">
        <v>1064.4</v>
      </c>
      <c r="E29" s="17">
        <v>897.6921939810014</v>
      </c>
      <c r="F29" s="17">
        <v>65405</v>
      </c>
      <c r="G29" s="13">
        <f t="shared" si="0"/>
        <v>16.273985169329563</v>
      </c>
      <c r="H29" s="13">
        <f t="shared" si="1"/>
        <v>15.49038699904514</v>
      </c>
      <c r="I29" s="25">
        <f>VLOOKUP(A29,'[1]Sheet1'!$A:$C,3,FALSE)</f>
        <v>98.72131629254862</v>
      </c>
      <c r="J29" s="25">
        <f t="shared" si="2"/>
        <v>1163.1213162925487</v>
      </c>
      <c r="K29" s="15">
        <f t="shared" si="3"/>
        <v>17.783370022055635</v>
      </c>
      <c r="L29" s="15">
        <f t="shared" si="4"/>
        <v>18.39455084330191</v>
      </c>
    </row>
    <row r="30" spans="1:12" ht="15">
      <c r="A30" s="9">
        <v>210028</v>
      </c>
      <c r="B30" s="9" t="s">
        <v>41</v>
      </c>
      <c r="C30" s="34">
        <v>1395</v>
      </c>
      <c r="D30" s="17">
        <v>1674</v>
      </c>
      <c r="E30" s="17">
        <v>1287.8342972576027</v>
      </c>
      <c r="F30" s="17">
        <v>96432</v>
      </c>
      <c r="G30" s="13">
        <f t="shared" si="0"/>
        <v>17.359382777501242</v>
      </c>
      <c r="H30" s="13">
        <f t="shared" si="1"/>
        <v>16.98166688846762</v>
      </c>
      <c r="I30" s="25">
        <f>VLOOKUP(A30,'[1]Sheet1'!$A:$C,3,FALSE)</f>
        <v>264.6459028179895</v>
      </c>
      <c r="J30" s="25">
        <f t="shared" si="2"/>
        <v>1938.6459028179895</v>
      </c>
      <c r="K30" s="15">
        <f t="shared" si="3"/>
        <v>20.103761228824347</v>
      </c>
      <c r="L30" s="15">
        <f t="shared" si="4"/>
        <v>21.37125991315156</v>
      </c>
    </row>
    <row r="31" spans="1:12" ht="15">
      <c r="A31" s="9">
        <v>210029</v>
      </c>
      <c r="B31" s="9" t="s">
        <v>54</v>
      </c>
      <c r="C31" s="34">
        <v>1645</v>
      </c>
      <c r="D31" s="17">
        <v>1974</v>
      </c>
      <c r="E31" s="17">
        <v>876.1755009380814</v>
      </c>
      <c r="F31" s="17">
        <v>65605</v>
      </c>
      <c r="G31" s="13">
        <f t="shared" si="0"/>
        <v>30.089170032771893</v>
      </c>
      <c r="H31" s="13">
        <f t="shared" si="1"/>
        <v>29.43343124657366</v>
      </c>
      <c r="I31" s="25">
        <f>VLOOKUP(A31,'[1]Sheet1'!$A:$C,3,FALSE)</f>
        <v>14.225778655850915</v>
      </c>
      <c r="J31" s="25">
        <f t="shared" si="2"/>
        <v>1988.225778655851</v>
      </c>
      <c r="K31" s="15">
        <f t="shared" si="3"/>
        <v>30.306009887292905</v>
      </c>
      <c r="L31" s="15">
        <f t="shared" si="4"/>
        <v>32.21559940723665</v>
      </c>
    </row>
    <row r="32" spans="1:12" ht="15">
      <c r="A32" s="9">
        <v>210030</v>
      </c>
      <c r="B32" s="9" t="s">
        <v>9</v>
      </c>
      <c r="C32" s="34">
        <v>142</v>
      </c>
      <c r="D32" s="17">
        <v>170.4</v>
      </c>
      <c r="E32" s="17">
        <v>360.80169382532716</v>
      </c>
      <c r="F32" s="17">
        <v>25217</v>
      </c>
      <c r="G32" s="13">
        <f t="shared" si="0"/>
        <v>6.757346234682952</v>
      </c>
      <c r="H32" s="13">
        <f t="shared" si="1"/>
        <v>6.170010079462603</v>
      </c>
      <c r="I32" s="25">
        <f>VLOOKUP(A32,'[1]Sheet1'!$A:$C,3,FALSE)</f>
        <v>43.67518743035438</v>
      </c>
      <c r="J32" s="25">
        <f t="shared" si="2"/>
        <v>214.0751874303544</v>
      </c>
      <c r="K32" s="15">
        <f t="shared" si="3"/>
        <v>8.489320197896435</v>
      </c>
      <c r="L32" s="15">
        <f t="shared" si="4"/>
        <v>8.423438058496583</v>
      </c>
    </row>
    <row r="33" spans="1:12" ht="15">
      <c r="A33" s="9">
        <v>210032</v>
      </c>
      <c r="B33" s="9" t="s">
        <v>20</v>
      </c>
      <c r="C33" s="34">
        <v>557</v>
      </c>
      <c r="D33" s="17">
        <v>668.4</v>
      </c>
      <c r="E33" s="17">
        <v>788.4780151870848</v>
      </c>
      <c r="F33" s="17">
        <v>70106</v>
      </c>
      <c r="G33" s="13">
        <f t="shared" si="0"/>
        <v>9.53413402561835</v>
      </c>
      <c r="H33" s="13">
        <f t="shared" si="1"/>
        <v>11.07469318857821</v>
      </c>
      <c r="I33" s="25">
        <f>VLOOKUP(A33,'[1]Sheet1'!$A:$C,3,FALSE)</f>
        <v>311.3710238774813</v>
      </c>
      <c r="J33" s="25">
        <f t="shared" si="2"/>
        <v>979.7710238774813</v>
      </c>
      <c r="K33" s="15">
        <f t="shared" si="3"/>
        <v>13.975565912724749</v>
      </c>
      <c r="L33" s="15">
        <f t="shared" si="4"/>
        <v>17.64113909130433</v>
      </c>
    </row>
    <row r="34" spans="1:12" ht="15">
      <c r="A34" s="9">
        <v>210033</v>
      </c>
      <c r="B34" s="9" t="s">
        <v>40</v>
      </c>
      <c r="C34" s="34">
        <v>1616</v>
      </c>
      <c r="D34" s="17">
        <v>1939.2</v>
      </c>
      <c r="E34" s="17">
        <v>1633.6802211165796</v>
      </c>
      <c r="F34" s="17">
        <v>132265</v>
      </c>
      <c r="G34" s="13">
        <f t="shared" si="0"/>
        <v>14.661475068990285</v>
      </c>
      <c r="H34" s="13">
        <f t="shared" si="1"/>
        <v>15.507450450727951</v>
      </c>
      <c r="I34" s="25">
        <f>VLOOKUP(A34,'[1]Sheet1'!$A:$C,3,FALSE)</f>
        <v>136.4779261579177</v>
      </c>
      <c r="J34" s="25">
        <f t="shared" si="2"/>
        <v>2075.6779261579177</v>
      </c>
      <c r="K34" s="15">
        <f t="shared" si="3"/>
        <v>15.693327230619724</v>
      </c>
      <c r="L34" s="15">
        <f t="shared" si="4"/>
        <v>18.037840284601284</v>
      </c>
    </row>
    <row r="35" spans="1:12" ht="15">
      <c r="A35" s="9">
        <v>210034</v>
      </c>
      <c r="B35" s="9" t="s">
        <v>53</v>
      </c>
      <c r="C35" s="34">
        <v>990</v>
      </c>
      <c r="D35" s="17">
        <v>1188</v>
      </c>
      <c r="E35" s="17">
        <v>436.3921578884778</v>
      </c>
      <c r="F35" s="17">
        <v>39665</v>
      </c>
      <c r="G35" s="13">
        <f t="shared" si="0"/>
        <v>29.95083827051557</v>
      </c>
      <c r="H35" s="13">
        <f t="shared" si="1"/>
        <v>35.565126181577504</v>
      </c>
      <c r="I35" s="25">
        <f>VLOOKUP(A35,'[1]Sheet1'!$A:$C,3,FALSE)</f>
        <v>14.073684137240019</v>
      </c>
      <c r="J35" s="25">
        <f t="shared" si="2"/>
        <v>1202.07368413724</v>
      </c>
      <c r="K35" s="15">
        <f t="shared" si="3"/>
        <v>30.305651938415227</v>
      </c>
      <c r="L35" s="15">
        <f t="shared" si="4"/>
        <v>39.10621408911474</v>
      </c>
    </row>
    <row r="36" spans="1:12" ht="15">
      <c r="A36" s="9">
        <v>210035</v>
      </c>
      <c r="B36" s="9" t="s">
        <v>15</v>
      </c>
      <c r="C36" s="34">
        <v>692</v>
      </c>
      <c r="D36" s="17">
        <v>830.4</v>
      </c>
      <c r="E36" s="17">
        <v>1024.7063105102209</v>
      </c>
      <c r="F36" s="17">
        <v>108227</v>
      </c>
      <c r="G36" s="13">
        <f t="shared" si="0"/>
        <v>7.672761880122335</v>
      </c>
      <c r="H36" s="13">
        <f t="shared" si="1"/>
        <v>10.586996769126593</v>
      </c>
      <c r="I36" s="25">
        <f>VLOOKUP(A36,'[1]Sheet1'!$A:$C,3,FALSE)</f>
        <v>305.597888143683</v>
      </c>
      <c r="J36" s="25">
        <f t="shared" si="2"/>
        <v>1135.997888143683</v>
      </c>
      <c r="K36" s="15">
        <f t="shared" si="3"/>
        <v>10.496437008728718</v>
      </c>
      <c r="L36" s="15">
        <f t="shared" si="4"/>
        <v>15.738731798158014</v>
      </c>
    </row>
    <row r="37" spans="1:12" ht="15">
      <c r="A37" s="9">
        <v>210037</v>
      </c>
      <c r="B37" s="9" t="s">
        <v>21</v>
      </c>
      <c r="C37" s="34">
        <v>788</v>
      </c>
      <c r="D37" s="17">
        <v>945.6</v>
      </c>
      <c r="E37" s="17">
        <v>1246.5530774332565</v>
      </c>
      <c r="F37" s="17">
        <v>85552</v>
      </c>
      <c r="G37" s="13">
        <f t="shared" si="0"/>
        <v>11.052926874883111</v>
      </c>
      <c r="H37" s="13">
        <f t="shared" si="1"/>
        <v>9.910179918073798</v>
      </c>
      <c r="I37" s="25">
        <f>VLOOKUP(A37,'[1]Sheet1'!$A:$C,3,FALSE)</f>
        <v>83.32236654197095</v>
      </c>
      <c r="J37" s="25">
        <f t="shared" si="2"/>
        <v>1028.9223665419709</v>
      </c>
      <c r="K37" s="15">
        <f t="shared" si="3"/>
        <v>12.026865140989935</v>
      </c>
      <c r="L37" s="15">
        <f t="shared" si="4"/>
        <v>11.7182687538301</v>
      </c>
    </row>
    <row r="38" spans="1:12" ht="15">
      <c r="A38" s="9">
        <v>210038</v>
      </c>
      <c r="B38" s="9" t="s">
        <v>48</v>
      </c>
      <c r="C38" s="34">
        <v>500</v>
      </c>
      <c r="D38" s="17">
        <v>600</v>
      </c>
      <c r="E38" s="17">
        <v>234.87954411988312</v>
      </c>
      <c r="F38" s="17">
        <v>23597</v>
      </c>
      <c r="G38" s="13">
        <f t="shared" si="0"/>
        <v>25.42696105437132</v>
      </c>
      <c r="H38" s="13">
        <f t="shared" si="1"/>
        <v>33.372666299287864</v>
      </c>
      <c r="I38" s="25">
        <f>VLOOKUP(A38,'[1]Sheet1'!$A:$C,3,FALSE)</f>
        <v>8.830048986722446</v>
      </c>
      <c r="J38" s="25">
        <f t="shared" si="2"/>
        <v>608.8300489867224</v>
      </c>
      <c r="K38" s="15">
        <f t="shared" si="3"/>
        <v>25.801163240527288</v>
      </c>
      <c r="L38" s="15">
        <f t="shared" si="4"/>
        <v>36.799549759759905</v>
      </c>
    </row>
    <row r="39" spans="1:12" ht="15">
      <c r="A39" s="9">
        <v>210039</v>
      </c>
      <c r="B39" s="9" t="s">
        <v>16</v>
      </c>
      <c r="C39" s="34">
        <v>423</v>
      </c>
      <c r="D39" s="17">
        <v>507.6</v>
      </c>
      <c r="E39" s="17">
        <v>767.7383038985798</v>
      </c>
      <c r="F39" s="17">
        <v>68819</v>
      </c>
      <c r="G39" s="13">
        <f t="shared" si="0"/>
        <v>7.375870035891252</v>
      </c>
      <c r="H39" s="13">
        <f t="shared" si="1"/>
        <v>8.637603320318016</v>
      </c>
      <c r="I39" s="25">
        <f>VLOOKUP(A39,'[1]Sheet1'!$A:$C,3,FALSE)</f>
        <v>163.30142743958987</v>
      </c>
      <c r="J39" s="25">
        <f t="shared" si="2"/>
        <v>670.90142743959</v>
      </c>
      <c r="K39" s="15">
        <f t="shared" si="3"/>
        <v>9.748781985201614</v>
      </c>
      <c r="L39" s="15">
        <f t="shared" si="4"/>
        <v>12.406152873696787</v>
      </c>
    </row>
    <row r="40" spans="1:12" ht="15">
      <c r="A40" s="9">
        <v>210040</v>
      </c>
      <c r="B40" s="9" t="s">
        <v>44</v>
      </c>
      <c r="C40" s="34">
        <v>999</v>
      </c>
      <c r="D40" s="17">
        <v>1198.8</v>
      </c>
      <c r="E40" s="17">
        <v>754.0785993463958</v>
      </c>
      <c r="F40" s="17">
        <v>70998</v>
      </c>
      <c r="G40" s="13">
        <f t="shared" si="0"/>
        <v>16.884982675568327</v>
      </c>
      <c r="H40" s="13">
        <f t="shared" si="1"/>
        <v>20.76897049348071</v>
      </c>
      <c r="I40" s="25">
        <f>VLOOKUP(A40,'[1]Sheet1'!$A:$C,3,FALSE)</f>
        <v>22.490116090342422</v>
      </c>
      <c r="J40" s="25">
        <f t="shared" si="2"/>
        <v>1221.2901160903423</v>
      </c>
      <c r="K40" s="15">
        <f t="shared" si="3"/>
        <v>17.201753797154037</v>
      </c>
      <c r="L40" s="15">
        <f t="shared" si="4"/>
        <v>22.99290516443764</v>
      </c>
    </row>
    <row r="41" spans="1:12" ht="15">
      <c r="A41" s="9">
        <v>210043</v>
      </c>
      <c r="B41" s="9" t="s">
        <v>26</v>
      </c>
      <c r="C41" s="34">
        <v>1846</v>
      </c>
      <c r="D41" s="17">
        <v>2215.2</v>
      </c>
      <c r="E41" s="17">
        <v>2079.2228147402743</v>
      </c>
      <c r="F41" s="17">
        <v>202673</v>
      </c>
      <c r="G41" s="13">
        <f t="shared" si="0"/>
        <v>10.929921597844803</v>
      </c>
      <c r="H41" s="13">
        <f t="shared" si="1"/>
        <v>13.918638701681356</v>
      </c>
      <c r="I41" s="25">
        <f>VLOOKUP(A41,'[1]Sheet1'!$A:$C,3,FALSE)</f>
        <v>70.38335804923675</v>
      </c>
      <c r="J41" s="25">
        <f t="shared" si="2"/>
        <v>2285.5833580492367</v>
      </c>
      <c r="K41" s="15">
        <f t="shared" si="3"/>
        <v>11.27719705165087</v>
      </c>
      <c r="L41" s="15">
        <f t="shared" si="4"/>
        <v>15.605858136385834</v>
      </c>
    </row>
    <row r="42" spans="1:12" ht="15">
      <c r="A42" s="9">
        <v>210044</v>
      </c>
      <c r="B42" s="9" t="s">
        <v>22</v>
      </c>
      <c r="C42" s="34">
        <v>864</v>
      </c>
      <c r="D42" s="17">
        <v>1036.8</v>
      </c>
      <c r="E42" s="17">
        <v>1352.4696597203222</v>
      </c>
      <c r="F42" s="17">
        <v>107877</v>
      </c>
      <c r="G42" s="13">
        <f t="shared" si="0"/>
        <v>9.61094579938263</v>
      </c>
      <c r="H42" s="13">
        <f t="shared" si="1"/>
        <v>10.015031233937089</v>
      </c>
      <c r="I42" s="25">
        <f>VLOOKUP(A42,'[1]Sheet1'!$A:$C,3,FALSE)</f>
        <v>32.018338466360305</v>
      </c>
      <c r="J42" s="25">
        <f t="shared" si="2"/>
        <v>1068.8183384663603</v>
      </c>
      <c r="K42" s="15">
        <f t="shared" si="3"/>
        <v>9.90774992321218</v>
      </c>
      <c r="L42" s="15">
        <f t="shared" si="4"/>
        <v>11.219357500329084</v>
      </c>
    </row>
    <row r="43" spans="1:12" ht="15">
      <c r="A43" s="9">
        <v>210045</v>
      </c>
      <c r="B43" s="9" t="s">
        <v>30</v>
      </c>
      <c r="C43" s="34">
        <v>23</v>
      </c>
      <c r="D43" s="17">
        <v>27.6</v>
      </c>
      <c r="E43" s="17">
        <v>27.198792219067286</v>
      </c>
      <c r="F43" s="17">
        <v>2275</v>
      </c>
      <c r="G43" s="13">
        <f t="shared" si="0"/>
        <v>12.131868131868133</v>
      </c>
      <c r="H43" s="13">
        <f t="shared" si="1"/>
        <v>13.256971222551003</v>
      </c>
      <c r="I43" s="25">
        <f>VLOOKUP(A43,'[1]Sheet1'!$A:$C,3,FALSE)</f>
        <v>1.0580560403693198</v>
      </c>
      <c r="J43" s="25">
        <f t="shared" si="2"/>
        <v>28.65805604036932</v>
      </c>
      <c r="K43" s="15">
        <f t="shared" si="3"/>
        <v>12.596947710052449</v>
      </c>
      <c r="L43" s="15">
        <f t="shared" si="4"/>
        <v>14.958523556717454</v>
      </c>
    </row>
    <row r="44" spans="1:12" ht="15">
      <c r="A44" s="9">
        <v>210048</v>
      </c>
      <c r="B44" s="9" t="s">
        <v>17</v>
      </c>
      <c r="C44" s="34">
        <v>1308</v>
      </c>
      <c r="D44" s="17">
        <v>1569.6</v>
      </c>
      <c r="E44" s="17">
        <v>2345.7212886826424</v>
      </c>
      <c r="F44" s="17">
        <v>226567</v>
      </c>
      <c r="G44" s="13">
        <f t="shared" si="0"/>
        <v>6.927752055683308</v>
      </c>
      <c r="H44" s="13">
        <f t="shared" si="1"/>
        <v>8.741730863775178</v>
      </c>
      <c r="I44" s="25">
        <f>VLOOKUP(A44,'[1]Sheet1'!$A:$C,3,FALSE)</f>
        <v>62.63898005998223</v>
      </c>
      <c r="J44" s="25">
        <f t="shared" si="2"/>
        <v>1632.2389800599822</v>
      </c>
      <c r="K44" s="15">
        <f t="shared" si="3"/>
        <v>7.204222062612747</v>
      </c>
      <c r="L44" s="15">
        <f t="shared" si="4"/>
        <v>9.878680903495358</v>
      </c>
    </row>
    <row r="45" spans="1:12" ht="15">
      <c r="A45" s="9">
        <v>210049</v>
      </c>
      <c r="B45" s="9" t="s">
        <v>29</v>
      </c>
      <c r="C45" s="34">
        <v>1490</v>
      </c>
      <c r="D45" s="17">
        <v>1788</v>
      </c>
      <c r="E45" s="17">
        <v>1792.4404384802085</v>
      </c>
      <c r="F45" s="17">
        <v>158269</v>
      </c>
      <c r="G45" s="13">
        <f t="shared" si="0"/>
        <v>11.297221818549431</v>
      </c>
      <c r="H45" s="13">
        <f t="shared" si="1"/>
        <v>13.031896795523142</v>
      </c>
      <c r="I45" s="25">
        <f>VLOOKUP(A45,'[1]Sheet1'!$A:$C,3,FALSE)</f>
        <v>55.778069322820585</v>
      </c>
      <c r="J45" s="25">
        <f t="shared" si="2"/>
        <v>1843.7780693228206</v>
      </c>
      <c r="K45" s="15">
        <f t="shared" si="3"/>
        <v>11.649647557783398</v>
      </c>
      <c r="L45" s="15">
        <f t="shared" si="4"/>
        <v>14.60345218865933</v>
      </c>
    </row>
    <row r="46" spans="1:12" ht="15">
      <c r="A46" s="9">
        <v>210051</v>
      </c>
      <c r="B46" s="9" t="s">
        <v>27</v>
      </c>
      <c r="C46" s="34">
        <v>1384</v>
      </c>
      <c r="D46" s="17">
        <v>1660.8</v>
      </c>
      <c r="E46" s="17">
        <v>1579.054731123707</v>
      </c>
      <c r="F46" s="17">
        <v>143732</v>
      </c>
      <c r="G46" s="13">
        <f t="shared" si="0"/>
        <v>11.554838171040547</v>
      </c>
      <c r="H46" s="13">
        <f t="shared" si="1"/>
        <v>13.740578062110801</v>
      </c>
      <c r="I46" s="25">
        <f>VLOOKUP(A46,'[1]Sheet1'!$A:$C,3,FALSE)</f>
        <v>304.76962822127524</v>
      </c>
      <c r="J46" s="25">
        <f t="shared" si="2"/>
        <v>1965.5696282212753</v>
      </c>
      <c r="K46" s="15">
        <f t="shared" si="3"/>
        <v>13.675240226402439</v>
      </c>
      <c r="L46" s="15">
        <f t="shared" si="4"/>
        <v>17.671884770726283</v>
      </c>
    </row>
    <row r="47" spans="1:12" ht="15">
      <c r="A47" s="9">
        <v>210055</v>
      </c>
      <c r="B47" s="9" t="s">
        <v>56</v>
      </c>
      <c r="C47" s="34">
        <v>0</v>
      </c>
      <c r="D47" s="17"/>
      <c r="E47" s="17" t="e">
        <v>#N/A</v>
      </c>
      <c r="F47" s="17" t="e">
        <v>#N/A</v>
      </c>
      <c r="G47" s="13" t="e">
        <f t="shared" si="0"/>
        <v>#N/A</v>
      </c>
      <c r="H47" s="13" t="e">
        <f t="shared" si="1"/>
        <v>#N/A</v>
      </c>
      <c r="I47" s="25" t="e">
        <f>VLOOKUP(A47,'[1]Sheet1'!$A:$C,3,FALSE)</f>
        <v>#N/A</v>
      </c>
      <c r="J47" s="25" t="e">
        <f t="shared" si="2"/>
        <v>#N/A</v>
      </c>
      <c r="K47" s="15" t="e">
        <f t="shared" si="3"/>
        <v>#N/A</v>
      </c>
      <c r="L47" s="15" t="e">
        <f t="shared" si="4"/>
        <v>#N/A</v>
      </c>
    </row>
    <row r="48" spans="1:12" ht="15">
      <c r="A48" s="9">
        <v>210056</v>
      </c>
      <c r="B48" s="9" t="s">
        <v>51</v>
      </c>
      <c r="C48" s="34">
        <v>1599</v>
      </c>
      <c r="D48" s="17">
        <v>1918.8</v>
      </c>
      <c r="E48" s="17">
        <v>1021.3158146138927</v>
      </c>
      <c r="F48" s="17">
        <v>72366</v>
      </c>
      <c r="G48" s="13">
        <f t="shared" si="0"/>
        <v>26.515214327170217</v>
      </c>
      <c r="H48" s="13">
        <f t="shared" si="1"/>
        <v>24.54451776485752</v>
      </c>
      <c r="I48" s="25">
        <f>VLOOKUP(A48,'[1]Sheet1'!$A:$C,3,FALSE)</f>
        <v>21.503792649379008</v>
      </c>
      <c r="J48" s="25">
        <f t="shared" si="2"/>
        <v>1940.303792649379</v>
      </c>
      <c r="K48" s="15">
        <f t="shared" si="3"/>
        <v>26.812367584906983</v>
      </c>
      <c r="L48" s="15">
        <f t="shared" si="4"/>
        <v>26.97126382523791</v>
      </c>
    </row>
    <row r="49" spans="1:12" ht="15">
      <c r="A49" s="9">
        <v>210057</v>
      </c>
      <c r="B49" s="9" t="s">
        <v>11</v>
      </c>
      <c r="C49" s="34">
        <v>1291</v>
      </c>
      <c r="D49" s="17">
        <v>1549.2</v>
      </c>
      <c r="E49" s="17">
        <v>2655.563961131928</v>
      </c>
      <c r="F49" s="17">
        <v>263231</v>
      </c>
      <c r="G49" s="13">
        <f t="shared" si="0"/>
        <v>5.885325056699249</v>
      </c>
      <c r="H49" s="13">
        <f t="shared" si="1"/>
        <v>7.621414342618819</v>
      </c>
      <c r="I49" s="25">
        <f>VLOOKUP(A49,'[1]Sheet1'!$A:$C,3,FALSE)</f>
        <v>170.60390627479472</v>
      </c>
      <c r="J49" s="25">
        <f t="shared" si="2"/>
        <v>1719.8039062747948</v>
      </c>
      <c r="K49" s="15">
        <f t="shared" si="3"/>
        <v>6.533439854252709</v>
      </c>
      <c r="L49" s="15">
        <f t="shared" si="4"/>
        <v>9.194196605257787</v>
      </c>
    </row>
    <row r="50" spans="1:12" ht="15">
      <c r="A50" s="9">
        <v>210058</v>
      </c>
      <c r="B50" s="9" t="s">
        <v>57</v>
      </c>
      <c r="C50" s="34"/>
      <c r="D50" s="17"/>
      <c r="E50" s="17" t="e">
        <v>#N/A</v>
      </c>
      <c r="F50" s="17" t="e">
        <v>#N/A</v>
      </c>
      <c r="G50" s="13" t="e">
        <f t="shared" si="0"/>
        <v>#N/A</v>
      </c>
      <c r="H50" s="13" t="e">
        <f t="shared" si="1"/>
        <v>#N/A</v>
      </c>
      <c r="I50" s="25" t="e">
        <f>VLOOKUP(A50,'[1]Sheet1'!$A:$C,3,FALSE)</f>
        <v>#N/A</v>
      </c>
      <c r="J50" s="25" t="e">
        <f t="shared" si="2"/>
        <v>#N/A</v>
      </c>
      <c r="K50" s="15" t="e">
        <f t="shared" si="3"/>
        <v>#N/A</v>
      </c>
      <c r="L50" s="15" t="e">
        <f t="shared" si="4"/>
        <v>#N/A</v>
      </c>
    </row>
    <row r="51" spans="1:12" ht="15">
      <c r="A51" s="9">
        <v>210060</v>
      </c>
      <c r="B51" s="9" t="s">
        <v>18</v>
      </c>
      <c r="C51" s="34">
        <v>325</v>
      </c>
      <c r="D51" s="17">
        <v>390</v>
      </c>
      <c r="E51" s="17">
        <v>471.2619379093456</v>
      </c>
      <c r="F51" s="17">
        <v>46403</v>
      </c>
      <c r="G51" s="13">
        <f t="shared" si="0"/>
        <v>8.40462901105532</v>
      </c>
      <c r="H51" s="13">
        <f t="shared" si="1"/>
        <v>10.81152838862881</v>
      </c>
      <c r="I51" s="25">
        <f>VLOOKUP(A51,'[1]Sheet1'!$A:$C,3,FALSE)</f>
        <v>283.47068131428057</v>
      </c>
      <c r="J51" s="25">
        <f t="shared" si="2"/>
        <v>673.4706813142806</v>
      </c>
      <c r="K51" s="15">
        <f t="shared" si="3"/>
        <v>14.513515964792806</v>
      </c>
      <c r="L51" s="15">
        <f t="shared" si="4"/>
        <v>20.288407097286797</v>
      </c>
    </row>
    <row r="52" spans="1:12" ht="15">
      <c r="A52" s="9">
        <v>210061</v>
      </c>
      <c r="B52" s="9" t="s">
        <v>24</v>
      </c>
      <c r="C52" s="34">
        <v>190</v>
      </c>
      <c r="D52" s="17">
        <v>228</v>
      </c>
      <c r="E52" s="17">
        <v>350.60414617126526</v>
      </c>
      <c r="F52" s="17">
        <v>19306</v>
      </c>
      <c r="G52" s="13">
        <f t="shared" si="0"/>
        <v>11.809800062156842</v>
      </c>
      <c r="H52" s="13">
        <f t="shared" si="1"/>
        <v>8.495768113913929</v>
      </c>
      <c r="I52" s="25">
        <f>VLOOKUP(A52,'[1]Sheet1'!$A:$C,3,FALSE)</f>
        <v>16.045181767495734</v>
      </c>
      <c r="J52" s="25">
        <f t="shared" si="2"/>
        <v>244.04518176749573</v>
      </c>
      <c r="K52" s="15">
        <f t="shared" si="3"/>
        <v>12.640898257924777</v>
      </c>
      <c r="L52" s="15">
        <f t="shared" si="4"/>
        <v>9.881999133607051</v>
      </c>
    </row>
    <row r="53" spans="1:12" ht="15">
      <c r="A53" s="9">
        <v>210062</v>
      </c>
      <c r="B53" s="9" t="s">
        <v>35</v>
      </c>
      <c r="C53" s="34">
        <v>1715</v>
      </c>
      <c r="D53" s="17">
        <v>2058</v>
      </c>
      <c r="E53" s="17">
        <v>1629.007827258518</v>
      </c>
      <c r="F53" s="17">
        <v>147808</v>
      </c>
      <c r="G53" s="13">
        <f t="shared" si="0"/>
        <v>13.923468283178178</v>
      </c>
      <c r="H53" s="13">
        <f t="shared" si="1"/>
        <v>16.504677784478407</v>
      </c>
      <c r="I53" s="25">
        <f>VLOOKUP(A53,'[1]Sheet1'!$A:$C,3,FALSE)</f>
        <v>512.266262727157</v>
      </c>
      <c r="J53" s="25">
        <f t="shared" si="2"/>
        <v>2570.266262727157</v>
      </c>
      <c r="K53" s="15">
        <f t="shared" si="3"/>
        <v>17.38922292925388</v>
      </c>
      <c r="L53" s="15">
        <f t="shared" si="4"/>
        <v>22.39992509601303</v>
      </c>
    </row>
    <row r="54" spans="1:12" ht="15">
      <c r="A54" s="9">
        <v>210063</v>
      </c>
      <c r="B54" s="9" t="s">
        <v>28</v>
      </c>
      <c r="C54" s="34">
        <v>1329</v>
      </c>
      <c r="D54" s="17">
        <v>1594.8</v>
      </c>
      <c r="E54" s="17">
        <v>1805.4431999718718</v>
      </c>
      <c r="F54" s="17">
        <v>135768</v>
      </c>
      <c r="G54" s="13">
        <f t="shared" si="0"/>
        <v>11.746508750220965</v>
      </c>
      <c r="H54" s="13">
        <f t="shared" si="1"/>
        <v>11.540038239124161</v>
      </c>
      <c r="I54" s="25">
        <f>VLOOKUP(A54,'[1]Sheet1'!$A:$C,3,FALSE)</f>
        <v>47.86571117458829</v>
      </c>
      <c r="J54" s="25">
        <f t="shared" si="2"/>
        <v>1642.6657111745883</v>
      </c>
      <c r="K54" s="15">
        <f t="shared" si="3"/>
        <v>12.099063926511315</v>
      </c>
      <c r="L54" s="15">
        <f t="shared" si="4"/>
        <v>12.91686091842952</v>
      </c>
    </row>
    <row r="55" spans="1:12" ht="15">
      <c r="A55" s="9">
        <v>210064</v>
      </c>
      <c r="B55" s="9" t="s">
        <v>34</v>
      </c>
      <c r="C55" s="34">
        <v>0</v>
      </c>
      <c r="D55" s="17">
        <v>0</v>
      </c>
      <c r="E55" s="17">
        <v>0.1532773280566173</v>
      </c>
      <c r="F55" s="17">
        <v>20</v>
      </c>
      <c r="G55" s="13">
        <f t="shared" si="0"/>
        <v>0</v>
      </c>
      <c r="H55" s="13">
        <f t="shared" si="1"/>
        <v>0</v>
      </c>
      <c r="I55" s="25">
        <f>VLOOKUP(A55,'[1]Sheet1'!$A:$C,3,FALSE)</f>
        <v>0.007891629216116762</v>
      </c>
      <c r="J55" s="25">
        <f t="shared" si="2"/>
        <v>0.007891629216116762</v>
      </c>
      <c r="K55" s="15">
        <f t="shared" si="3"/>
        <v>0.3945814608058381</v>
      </c>
      <c r="L55" s="15">
        <f t="shared" si="4"/>
        <v>0.7309377167179011</v>
      </c>
    </row>
    <row r="56" spans="1:12" ht="15">
      <c r="A56" s="9">
        <v>210065</v>
      </c>
      <c r="B56" s="9" t="s">
        <v>10</v>
      </c>
      <c r="C56" s="34">
        <v>147</v>
      </c>
      <c r="D56" s="17">
        <v>176.4</v>
      </c>
      <c r="E56" s="17">
        <v>282.8109477205371</v>
      </c>
      <c r="F56" s="17">
        <v>33468</v>
      </c>
      <c r="G56" s="13">
        <f t="shared" si="0"/>
        <v>5.270706346360703</v>
      </c>
      <c r="H56" s="13">
        <f t="shared" si="1"/>
        <v>8.148679082717544</v>
      </c>
      <c r="I56" s="25">
        <f>VLOOKUP(A56,'[1]Sheet1'!$A:$C,3,FALSE)</f>
        <v>18.985050123770357</v>
      </c>
      <c r="J56" s="25">
        <f t="shared" si="2"/>
        <v>195.38505012377036</v>
      </c>
      <c r="K56" s="15">
        <f t="shared" si="3"/>
        <v>5.837966120585943</v>
      </c>
      <c r="L56" s="15">
        <f t="shared" si="4"/>
        <v>9.808141775758108</v>
      </c>
    </row>
    <row r="57" spans="1:12" ht="15">
      <c r="A57" s="9"/>
      <c r="B57" s="9"/>
      <c r="C57" s="9"/>
      <c r="D57" s="17"/>
      <c r="E57" s="17"/>
      <c r="F57" s="17"/>
      <c r="G57" s="13"/>
      <c r="H57" s="13"/>
      <c r="I57" s="25"/>
      <c r="J57" s="25"/>
      <c r="K57" s="15"/>
      <c r="L57" s="15"/>
    </row>
    <row r="58" spans="1:12" ht="15">
      <c r="A58" s="10" t="s">
        <v>33</v>
      </c>
      <c r="B58" s="10" t="s">
        <v>33</v>
      </c>
      <c r="C58" s="17">
        <f>SUM(C9:C56)</f>
        <v>51141</v>
      </c>
      <c r="D58" s="17">
        <f>SUM(D9:D56)</f>
        <v>61369.200000000004</v>
      </c>
      <c r="E58" s="17">
        <v>56159.038626119</v>
      </c>
      <c r="F58" s="17">
        <v>4697487.262111575</v>
      </c>
      <c r="G58" s="13">
        <f>D58/F58*1000</f>
        <v>13.064261077402866</v>
      </c>
      <c r="H58" s="13">
        <f>D58/E58*$G$58</f>
        <v>14.276299426152736</v>
      </c>
      <c r="I58" s="25">
        <f>VLOOKUP(A58,'[1]Sheet1'!$A:$C,3,FALSE)</f>
        <v>5320.264867870181</v>
      </c>
      <c r="J58" s="25">
        <f>I58+D58</f>
        <v>66689.46486787018</v>
      </c>
      <c r="K58" s="15">
        <f>J58/F58*1000</f>
        <v>14.196837829825744</v>
      </c>
      <c r="L58" s="15">
        <f>J58/E58*$K$58</f>
        <v>16.858898244149728</v>
      </c>
    </row>
    <row r="59" spans="1:6" ht="15">
      <c r="A59" t="s">
        <v>141</v>
      </c>
      <c r="D59" s="33"/>
      <c r="F59" s="16"/>
    </row>
  </sheetData>
  <sheetProtection/>
  <mergeCells count="1">
    <mergeCell ref="A6:B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9"/>
  </sheetPr>
  <dimension ref="A1:H63"/>
  <sheetViews>
    <sheetView zoomScale="70" zoomScaleNormal="70" zoomScalePageLayoutView="0" workbookViewId="0" topLeftCell="A1">
      <selection activeCell="A7" sqref="A7"/>
    </sheetView>
  </sheetViews>
  <sheetFormatPr defaultColWidth="9.140625" defaultRowHeight="15"/>
  <cols>
    <col min="1" max="1" width="25.140625" style="0" customWidth="1"/>
    <col min="2" max="7" width="13.140625" style="0" customWidth="1"/>
    <col min="8" max="8" width="17.7109375" style="0" customWidth="1"/>
  </cols>
  <sheetData>
    <row r="1" ht="18.75">
      <c r="A1" s="1" t="s">
        <v>59</v>
      </c>
    </row>
    <row r="2" spans="1:8" ht="18.75">
      <c r="A2" s="1" t="s">
        <v>74</v>
      </c>
      <c r="B2" s="21">
        <v>43837</v>
      </c>
      <c r="C2" s="21"/>
      <c r="D2" s="21"/>
      <c r="E2" s="21"/>
      <c r="F2" s="21"/>
      <c r="G2" s="21"/>
      <c r="H2" s="21"/>
    </row>
    <row r="3" spans="1:8" ht="18.75">
      <c r="A3" s="1" t="s">
        <v>73</v>
      </c>
      <c r="B3" s="24">
        <v>43738</v>
      </c>
      <c r="D3" s="20"/>
      <c r="E3" s="20"/>
      <c r="F3" s="20"/>
      <c r="G3" s="20"/>
      <c r="H3" s="20"/>
    </row>
    <row r="4" spans="1:8" ht="18.75">
      <c r="A4" s="1"/>
      <c r="B4" s="24"/>
      <c r="C4" s="24"/>
      <c r="D4" s="20"/>
      <c r="E4" s="20"/>
      <c r="F4" s="20"/>
      <c r="G4" s="20"/>
      <c r="H4" s="20"/>
    </row>
    <row r="5" ht="18.75">
      <c r="A5" s="1" t="s">
        <v>75</v>
      </c>
    </row>
    <row r="6" ht="15">
      <c r="A6" s="24" t="s">
        <v>145</v>
      </c>
    </row>
    <row r="7" spans="1:8" ht="15">
      <c r="A7" s="40" t="s">
        <v>147</v>
      </c>
      <c r="B7" s="3"/>
      <c r="C7" s="23"/>
      <c r="D7" s="22"/>
      <c r="E7" s="22"/>
      <c r="F7" s="22"/>
      <c r="G7" s="22"/>
      <c r="H7" s="22"/>
    </row>
    <row r="8" spans="1:8" ht="15">
      <c r="A8" s="40"/>
      <c r="B8" s="3"/>
      <c r="C8" s="23"/>
      <c r="D8" s="23"/>
      <c r="E8" s="23"/>
      <c r="F8" s="23"/>
      <c r="G8" s="23"/>
      <c r="H8" s="23"/>
    </row>
    <row r="9" spans="1:8" ht="75">
      <c r="A9" s="5" t="s">
        <v>0</v>
      </c>
      <c r="B9" s="5" t="s">
        <v>1</v>
      </c>
      <c r="C9" s="5" t="s">
        <v>131</v>
      </c>
      <c r="D9" s="5" t="s">
        <v>98</v>
      </c>
      <c r="E9" s="5" t="s">
        <v>124</v>
      </c>
      <c r="F9" s="5" t="s">
        <v>93</v>
      </c>
      <c r="G9" s="5" t="s">
        <v>101</v>
      </c>
      <c r="H9" s="5" t="s">
        <v>102</v>
      </c>
    </row>
    <row r="10" spans="1:8" ht="60.75" customHeight="1">
      <c r="A10" s="7" t="s">
        <v>4</v>
      </c>
      <c r="B10" s="7" t="s">
        <v>5</v>
      </c>
      <c r="C10" s="7" t="s">
        <v>6</v>
      </c>
      <c r="D10" s="7" t="s">
        <v>115</v>
      </c>
      <c r="E10" s="7" t="s">
        <v>8</v>
      </c>
      <c r="F10" s="7" t="s">
        <v>85</v>
      </c>
      <c r="G10" s="5" t="s">
        <v>116</v>
      </c>
      <c r="H10" s="5" t="s">
        <v>117</v>
      </c>
    </row>
    <row r="11" spans="1:8" ht="15">
      <c r="A11" s="9">
        <v>210001</v>
      </c>
      <c r="B11" s="9" t="s">
        <v>37</v>
      </c>
      <c r="C11" s="15">
        <v>22.4</v>
      </c>
      <c r="D11" s="17">
        <v>29.866666667</v>
      </c>
      <c r="E11" s="17">
        <v>26.496040996</v>
      </c>
      <c r="F11" s="17">
        <v>22964</v>
      </c>
      <c r="G11" s="13">
        <f>D11/F11*1000</f>
        <v>1.3005864251437034</v>
      </c>
      <c r="H11" s="26">
        <f>D11/E11*$G$60</f>
        <v>0.19377410693766792</v>
      </c>
    </row>
    <row r="12" spans="1:8" ht="15">
      <c r="A12" s="9">
        <v>210002</v>
      </c>
      <c r="B12" s="9" t="s">
        <v>45</v>
      </c>
      <c r="C12" s="15">
        <v>19.75049</v>
      </c>
      <c r="D12" s="17">
        <v>26.333986667</v>
      </c>
      <c r="E12" s="17">
        <v>9.543522148</v>
      </c>
      <c r="F12" s="17">
        <v>8137.060646</v>
      </c>
      <c r="G12" s="13">
        <f aca="true" t="shared" si="0" ref="G12:G58">D12/F12*1000</f>
        <v>3.2363021258721</v>
      </c>
      <c r="H12" s="26">
        <f aca="true" t="shared" si="1" ref="H12:H58">D12/E12*$G$60</f>
        <v>0.4743489042965528</v>
      </c>
    </row>
    <row r="13" spans="1:8" ht="15">
      <c r="A13" s="9">
        <v>210003</v>
      </c>
      <c r="B13" s="9" t="s">
        <v>31</v>
      </c>
      <c r="C13" s="15">
        <v>1.3829759999999998</v>
      </c>
      <c r="D13" s="17">
        <v>1.843968</v>
      </c>
      <c r="E13" s="17">
        <v>25.426726719</v>
      </c>
      <c r="F13" s="17">
        <v>21769.239392</v>
      </c>
      <c r="G13" s="13">
        <f t="shared" si="0"/>
        <v>0.08470521026461043</v>
      </c>
      <c r="H13" s="26">
        <f t="shared" si="1"/>
        <v>0.012466739962569622</v>
      </c>
    </row>
    <row r="14" spans="1:8" ht="15">
      <c r="A14" s="9">
        <v>210004</v>
      </c>
      <c r="B14" s="9" t="s">
        <v>12</v>
      </c>
      <c r="C14" s="15">
        <v>6.041098</v>
      </c>
      <c r="D14" s="17">
        <v>8.054797333</v>
      </c>
      <c r="E14" s="17">
        <v>53.8200739</v>
      </c>
      <c r="F14" s="17">
        <v>46093.603424</v>
      </c>
      <c r="G14" s="13">
        <f t="shared" si="0"/>
        <v>0.1747487012223052</v>
      </c>
      <c r="H14" s="26">
        <f t="shared" si="1"/>
        <v>0.025727660960014994</v>
      </c>
    </row>
    <row r="15" spans="1:8" ht="15">
      <c r="A15" s="9">
        <v>210005</v>
      </c>
      <c r="B15" s="9" t="s">
        <v>25</v>
      </c>
      <c r="C15" s="15">
        <v>12.2</v>
      </c>
      <c r="D15" s="17">
        <v>16.266666667</v>
      </c>
      <c r="E15" s="17">
        <v>48.24808126</v>
      </c>
      <c r="F15" s="17">
        <v>42487.6</v>
      </c>
      <c r="G15" s="13">
        <f t="shared" si="0"/>
        <v>0.38285680214933293</v>
      </c>
      <c r="H15" s="26">
        <f t="shared" si="1"/>
        <v>0.0579573468793972</v>
      </c>
    </row>
    <row r="16" spans="1:8" ht="15">
      <c r="A16" s="9">
        <v>210006</v>
      </c>
      <c r="B16" s="9" t="s">
        <v>32</v>
      </c>
      <c r="C16" s="15">
        <v>3.705244</v>
      </c>
      <c r="D16" s="17">
        <v>4.940325333</v>
      </c>
      <c r="E16" s="17">
        <v>6.781578012</v>
      </c>
      <c r="F16" s="17">
        <v>5875.891442</v>
      </c>
      <c r="G16" s="13">
        <f t="shared" si="0"/>
        <v>0.8407788642396091</v>
      </c>
      <c r="H16" s="26">
        <f t="shared" si="1"/>
        <v>0.12523184050151595</v>
      </c>
    </row>
    <row r="17" spans="1:8" ht="15">
      <c r="A17" s="9">
        <v>210008</v>
      </c>
      <c r="B17" s="9" t="s">
        <v>43</v>
      </c>
      <c r="C17" s="15">
        <v>30.974646</v>
      </c>
      <c r="D17" s="17">
        <v>41.299528</v>
      </c>
      <c r="E17" s="17">
        <v>15.788377837</v>
      </c>
      <c r="F17" s="17">
        <v>13536.68458</v>
      </c>
      <c r="G17" s="13">
        <f t="shared" si="0"/>
        <v>3.0509337612120087</v>
      </c>
      <c r="H17" s="26">
        <f t="shared" si="1"/>
        <v>0.4496737678110047</v>
      </c>
    </row>
    <row r="18" spans="1:8" ht="15">
      <c r="A18" s="9">
        <v>210009</v>
      </c>
      <c r="B18" s="9" t="s">
        <v>50</v>
      </c>
      <c r="C18" s="15">
        <v>31.204782</v>
      </c>
      <c r="D18" s="17">
        <v>41.606376</v>
      </c>
      <c r="E18" s="17">
        <v>15.922233146</v>
      </c>
      <c r="F18" s="17">
        <v>13588.036662</v>
      </c>
      <c r="G18" s="13">
        <f t="shared" si="0"/>
        <v>3.0619858508591946</v>
      </c>
      <c r="H18" s="26">
        <f t="shared" si="1"/>
        <v>0.44920634986785246</v>
      </c>
    </row>
    <row r="19" spans="1:8" ht="15">
      <c r="A19" s="9">
        <v>210010</v>
      </c>
      <c r="B19" s="9" t="s">
        <v>55</v>
      </c>
      <c r="C19" s="15"/>
      <c r="D19" s="17" t="e">
        <v>#N/A</v>
      </c>
      <c r="E19" s="17" t="e">
        <v>#N/A</v>
      </c>
      <c r="F19" s="17" t="e">
        <v>#N/A</v>
      </c>
      <c r="G19" s="13" t="e">
        <f t="shared" si="0"/>
        <v>#N/A</v>
      </c>
      <c r="H19" s="26" t="e">
        <f t="shared" si="1"/>
        <v>#N/A</v>
      </c>
    </row>
    <row r="20" spans="1:8" ht="15">
      <c r="A20" s="9">
        <v>210011</v>
      </c>
      <c r="B20" s="9" t="s">
        <v>36</v>
      </c>
      <c r="C20" s="15">
        <v>31.854332</v>
      </c>
      <c r="D20" s="17">
        <v>42.472442667</v>
      </c>
      <c r="E20" s="17">
        <v>25.030058748</v>
      </c>
      <c r="F20" s="17">
        <v>21608.573932</v>
      </c>
      <c r="G20" s="13">
        <f t="shared" si="0"/>
        <v>1.96553658749793</v>
      </c>
      <c r="H20" s="26">
        <f t="shared" si="1"/>
        <v>0.2916992724712124</v>
      </c>
    </row>
    <row r="21" spans="1:8" ht="15">
      <c r="A21" s="9">
        <v>210012</v>
      </c>
      <c r="B21" s="9" t="s">
        <v>49</v>
      </c>
      <c r="C21" s="15">
        <v>34.682122</v>
      </c>
      <c r="D21" s="17">
        <v>46.242829333</v>
      </c>
      <c r="E21" s="17">
        <v>31.467789174</v>
      </c>
      <c r="F21" s="17">
        <v>27132.93968</v>
      </c>
      <c r="G21" s="13">
        <f t="shared" si="0"/>
        <v>1.7043059056032224</v>
      </c>
      <c r="H21" s="26">
        <f t="shared" si="1"/>
        <v>0.25262023946415824</v>
      </c>
    </row>
    <row r="22" spans="1:8" ht="15">
      <c r="A22" s="9">
        <v>210013</v>
      </c>
      <c r="B22" s="9" t="s">
        <v>46</v>
      </c>
      <c r="C22" s="15">
        <v>7.512964</v>
      </c>
      <c r="D22" s="17">
        <v>10.017285333</v>
      </c>
      <c r="E22" s="17">
        <v>3.283613245</v>
      </c>
      <c r="F22" s="17">
        <v>2783.480462</v>
      </c>
      <c r="G22" s="13">
        <f t="shared" si="0"/>
        <v>3.598834433995751</v>
      </c>
      <c r="H22" s="26">
        <f t="shared" si="1"/>
        <v>0.5244305967858736</v>
      </c>
    </row>
    <row r="23" spans="1:8" ht="15">
      <c r="A23" s="9">
        <v>210015</v>
      </c>
      <c r="B23" s="9" t="s">
        <v>52</v>
      </c>
      <c r="C23" s="15">
        <v>20.45091</v>
      </c>
      <c r="D23" s="17">
        <v>27.26788</v>
      </c>
      <c r="E23" s="17">
        <v>23.755175392</v>
      </c>
      <c r="F23" s="17">
        <v>20198.983708</v>
      </c>
      <c r="G23" s="13">
        <f t="shared" si="0"/>
        <v>1.3499629681467735</v>
      </c>
      <c r="H23" s="26">
        <f t="shared" si="1"/>
        <v>0.19732545319247405</v>
      </c>
    </row>
    <row r="24" spans="1:8" ht="15">
      <c r="A24" s="9">
        <v>210016</v>
      </c>
      <c r="B24" s="9" t="s">
        <v>14</v>
      </c>
      <c r="C24" s="15">
        <v>4.820214</v>
      </c>
      <c r="D24" s="17">
        <v>6.426952</v>
      </c>
      <c r="E24" s="17">
        <v>43.776505884</v>
      </c>
      <c r="F24" s="17">
        <v>37060.083104</v>
      </c>
      <c r="G24" s="13">
        <f t="shared" si="0"/>
        <v>0.1734197946066214</v>
      </c>
      <c r="H24" s="26">
        <f t="shared" si="1"/>
        <v>0.025237942004090262</v>
      </c>
    </row>
    <row r="25" spans="1:8" ht="15">
      <c r="A25" s="9">
        <v>210017</v>
      </c>
      <c r="B25" s="9" t="s">
        <v>23</v>
      </c>
      <c r="C25" s="15">
        <v>8.8</v>
      </c>
      <c r="D25" s="17">
        <v>11.733333333</v>
      </c>
      <c r="E25" s="17">
        <v>3.458345737</v>
      </c>
      <c r="F25" s="17">
        <v>3049.8</v>
      </c>
      <c r="G25" s="13">
        <f t="shared" si="0"/>
        <v>3.847246813889435</v>
      </c>
      <c r="H25" s="26">
        <f t="shared" si="1"/>
        <v>0.5832341920915263</v>
      </c>
    </row>
    <row r="26" spans="1:8" ht="15">
      <c r="A26" s="9">
        <v>210018</v>
      </c>
      <c r="B26" s="9" t="s">
        <v>42</v>
      </c>
      <c r="C26" s="15">
        <v>3.5584300000000004</v>
      </c>
      <c r="D26" s="17">
        <v>4.744573333</v>
      </c>
      <c r="E26" s="17">
        <v>16.578041745</v>
      </c>
      <c r="F26" s="17">
        <v>14523.569632</v>
      </c>
      <c r="G26" s="13">
        <f t="shared" si="0"/>
        <v>0.32668093679574545</v>
      </c>
      <c r="H26" s="26">
        <f t="shared" si="1"/>
        <v>0.04919873210786255</v>
      </c>
    </row>
    <row r="27" spans="1:8" ht="15">
      <c r="A27" s="9">
        <v>210019</v>
      </c>
      <c r="B27" s="9" t="s">
        <v>39</v>
      </c>
      <c r="C27" s="15">
        <v>23.575018000000004</v>
      </c>
      <c r="D27" s="17">
        <v>31.433357333</v>
      </c>
      <c r="E27" s="17">
        <v>24.921090434</v>
      </c>
      <c r="F27" s="17">
        <v>21653.169288</v>
      </c>
      <c r="G27" s="13">
        <f t="shared" si="0"/>
        <v>1.4516746678011747</v>
      </c>
      <c r="H27" s="26">
        <f t="shared" si="1"/>
        <v>0.2168271715333715</v>
      </c>
    </row>
    <row r="28" spans="1:8" ht="15">
      <c r="A28" s="9">
        <v>210022</v>
      </c>
      <c r="B28" s="9" t="s">
        <v>13</v>
      </c>
      <c r="C28" s="15">
        <v>5.073748</v>
      </c>
      <c r="D28" s="17">
        <v>6.764997333</v>
      </c>
      <c r="E28" s="17">
        <v>44.944973879</v>
      </c>
      <c r="F28" s="17">
        <v>39133.299556</v>
      </c>
      <c r="G28" s="13">
        <f t="shared" si="0"/>
        <v>0.17287060916801167</v>
      </c>
      <c r="H28" s="26">
        <f t="shared" si="1"/>
        <v>0.025874768535749295</v>
      </c>
    </row>
    <row r="29" spans="1:8" ht="15">
      <c r="A29" s="9">
        <v>210023</v>
      </c>
      <c r="B29" s="9" t="s">
        <v>19</v>
      </c>
      <c r="C29" s="15">
        <v>24.8</v>
      </c>
      <c r="D29" s="17">
        <v>33.066666667</v>
      </c>
      <c r="E29" s="17">
        <v>55.240480239</v>
      </c>
      <c r="F29" s="17">
        <v>48422.4</v>
      </c>
      <c r="G29" s="13">
        <f t="shared" si="0"/>
        <v>0.6828795488658141</v>
      </c>
      <c r="H29" s="26">
        <f t="shared" si="1"/>
        <v>0.1029017943997546</v>
      </c>
    </row>
    <row r="30" spans="1:8" ht="15">
      <c r="A30" s="9">
        <v>210024</v>
      </c>
      <c r="B30" s="9" t="s">
        <v>47</v>
      </c>
      <c r="C30" s="15">
        <v>23.771274000000002</v>
      </c>
      <c r="D30" s="17">
        <v>31.695032</v>
      </c>
      <c r="E30" s="17">
        <v>13.611317982</v>
      </c>
      <c r="F30" s="17">
        <v>11681.117668</v>
      </c>
      <c r="G30" s="13">
        <f t="shared" si="0"/>
        <v>2.7133561103341504</v>
      </c>
      <c r="H30" s="26">
        <f t="shared" si="1"/>
        <v>0.4002957607162468</v>
      </c>
    </row>
    <row r="31" spans="1:8" ht="15">
      <c r="A31" s="9">
        <v>210027</v>
      </c>
      <c r="B31" s="9" t="s">
        <v>38</v>
      </c>
      <c r="C31" s="15">
        <v>3.6</v>
      </c>
      <c r="D31" s="17">
        <v>4.8</v>
      </c>
      <c r="E31" s="17">
        <v>11.193530644</v>
      </c>
      <c r="F31" s="17">
        <v>9694.2</v>
      </c>
      <c r="G31" s="13">
        <f t="shared" si="0"/>
        <v>0.4951414247694497</v>
      </c>
      <c r="H31" s="26">
        <f t="shared" si="1"/>
        <v>0.07371640050966567</v>
      </c>
    </row>
    <row r="32" spans="1:8" ht="15">
      <c r="A32" s="9">
        <v>210028</v>
      </c>
      <c r="B32" s="9" t="s">
        <v>41</v>
      </c>
      <c r="C32" s="15">
        <v>2.4000000000000004</v>
      </c>
      <c r="D32" s="17">
        <v>3.2</v>
      </c>
      <c r="E32" s="17">
        <v>22.293801424</v>
      </c>
      <c r="F32" s="17">
        <v>19308.8</v>
      </c>
      <c r="G32" s="13">
        <f t="shared" si="0"/>
        <v>0.16572754391779915</v>
      </c>
      <c r="H32" s="26">
        <f t="shared" si="1"/>
        <v>0.024674924130316713</v>
      </c>
    </row>
    <row r="33" spans="1:8" ht="15">
      <c r="A33" s="9">
        <v>210029</v>
      </c>
      <c r="B33" s="9" t="s">
        <v>54</v>
      </c>
      <c r="C33" s="15">
        <v>17.498759999999997</v>
      </c>
      <c r="D33" s="17">
        <v>23.33168</v>
      </c>
      <c r="E33" s="17">
        <v>12.08548904</v>
      </c>
      <c r="F33" s="17">
        <v>10358.616598</v>
      </c>
      <c r="G33" s="13">
        <f t="shared" si="0"/>
        <v>2.2523934329710387</v>
      </c>
      <c r="H33" s="26">
        <f t="shared" si="1"/>
        <v>0.3318728757507752</v>
      </c>
    </row>
    <row r="34" spans="1:8" ht="15">
      <c r="A34" s="9">
        <v>210030</v>
      </c>
      <c r="B34" s="9" t="s">
        <v>9</v>
      </c>
      <c r="C34" s="15">
        <v>0</v>
      </c>
      <c r="D34" s="17">
        <v>0</v>
      </c>
      <c r="E34" s="17">
        <v>4.625479125</v>
      </c>
      <c r="F34" s="17">
        <v>3965</v>
      </c>
      <c r="G34" s="13">
        <f t="shared" si="0"/>
        <v>0</v>
      </c>
      <c r="H34" s="26">
        <f t="shared" si="1"/>
        <v>0</v>
      </c>
    </row>
    <row r="35" spans="1:8" ht="15">
      <c r="A35" s="9">
        <v>210032</v>
      </c>
      <c r="B35" s="9" t="s">
        <v>20</v>
      </c>
      <c r="C35" s="15">
        <v>4.3668</v>
      </c>
      <c r="D35" s="17">
        <v>5.8224</v>
      </c>
      <c r="E35" s="17">
        <v>17.563405379</v>
      </c>
      <c r="F35" s="17">
        <v>15180.282008</v>
      </c>
      <c r="G35" s="13">
        <f t="shared" si="0"/>
        <v>0.3835501868102054</v>
      </c>
      <c r="H35" s="26">
        <f t="shared" si="1"/>
        <v>0.05698798338538868</v>
      </c>
    </row>
    <row r="36" spans="1:8" ht="15">
      <c r="A36" s="9">
        <v>210033</v>
      </c>
      <c r="B36" s="9" t="s">
        <v>40</v>
      </c>
      <c r="C36" s="15">
        <v>9.6</v>
      </c>
      <c r="D36" s="17">
        <v>12.8</v>
      </c>
      <c r="E36" s="17">
        <v>31.369600201</v>
      </c>
      <c r="F36" s="17">
        <v>27471.4</v>
      </c>
      <c r="G36" s="13">
        <f t="shared" si="0"/>
        <v>0.4659391221415727</v>
      </c>
      <c r="H36" s="26">
        <f t="shared" si="1"/>
        <v>0.07014407007916035</v>
      </c>
    </row>
    <row r="37" spans="1:8" ht="15">
      <c r="A37" s="9">
        <v>210034</v>
      </c>
      <c r="B37" s="9" t="s">
        <v>53</v>
      </c>
      <c r="C37" s="15">
        <v>10.098314000000002</v>
      </c>
      <c r="D37" s="17">
        <v>13.464418667</v>
      </c>
      <c r="E37" s="17">
        <v>8.204037946</v>
      </c>
      <c r="F37" s="17">
        <v>6961.39923</v>
      </c>
      <c r="G37" s="13">
        <f t="shared" si="0"/>
        <v>1.9341540719249917</v>
      </c>
      <c r="H37" s="26">
        <f t="shared" si="1"/>
        <v>0.2821304249158899</v>
      </c>
    </row>
    <row r="38" spans="1:8" ht="15">
      <c r="A38" s="9">
        <v>210035</v>
      </c>
      <c r="B38" s="9" t="s">
        <v>15</v>
      </c>
      <c r="C38" s="15">
        <v>10</v>
      </c>
      <c r="D38" s="17">
        <v>13.333333333</v>
      </c>
      <c r="E38" s="17">
        <v>29.882292257</v>
      </c>
      <c r="F38" s="17">
        <v>26208.8</v>
      </c>
      <c r="G38" s="13">
        <f t="shared" si="0"/>
        <v>0.508734979587009</v>
      </c>
      <c r="H38" s="26">
        <f t="shared" si="1"/>
        <v>0.07670343330880912</v>
      </c>
    </row>
    <row r="39" spans="1:8" ht="15">
      <c r="A39" s="9">
        <v>210037</v>
      </c>
      <c r="B39" s="9" t="s">
        <v>21</v>
      </c>
      <c r="C39" s="15">
        <v>2.8</v>
      </c>
      <c r="D39" s="17">
        <v>3.733333333</v>
      </c>
      <c r="E39" s="17">
        <v>18.790479698</v>
      </c>
      <c r="F39" s="17">
        <v>16336</v>
      </c>
      <c r="G39" s="13">
        <f t="shared" si="0"/>
        <v>0.22853411685847208</v>
      </c>
      <c r="H39" s="26">
        <f t="shared" si="1"/>
        <v>0.03415457430694607</v>
      </c>
    </row>
    <row r="40" spans="1:8" ht="15">
      <c r="A40" s="9">
        <v>210038</v>
      </c>
      <c r="B40" s="9" t="s">
        <v>48</v>
      </c>
      <c r="C40" s="15">
        <v>9.994202</v>
      </c>
      <c r="D40" s="17">
        <v>13.325602667</v>
      </c>
      <c r="E40" s="17">
        <v>4.880505399</v>
      </c>
      <c r="F40" s="17">
        <v>4193.419344</v>
      </c>
      <c r="G40" s="13">
        <f t="shared" si="0"/>
        <v>3.1777414977747096</v>
      </c>
      <c r="H40" s="26">
        <f t="shared" si="1"/>
        <v>0.4693664445263061</v>
      </c>
    </row>
    <row r="41" spans="1:8" ht="15">
      <c r="A41" s="9">
        <v>210039</v>
      </c>
      <c r="B41" s="9" t="s">
        <v>16</v>
      </c>
      <c r="C41" s="15">
        <v>2.4000000000000004</v>
      </c>
      <c r="D41" s="17">
        <v>3.2</v>
      </c>
      <c r="E41" s="17">
        <v>17.930267802</v>
      </c>
      <c r="F41" s="17">
        <v>16151</v>
      </c>
      <c r="G41" s="13">
        <f t="shared" si="0"/>
        <v>0.19813014674013996</v>
      </c>
      <c r="H41" s="26">
        <f t="shared" si="1"/>
        <v>0.030679846212457965</v>
      </c>
    </row>
    <row r="42" spans="1:8" ht="15">
      <c r="A42" s="9">
        <v>210040</v>
      </c>
      <c r="B42" s="9" t="s">
        <v>44</v>
      </c>
      <c r="C42" s="15">
        <v>15.2442</v>
      </c>
      <c r="D42" s="17">
        <v>20.3256</v>
      </c>
      <c r="E42" s="17">
        <v>17.583702485</v>
      </c>
      <c r="F42" s="17">
        <v>15338.058766</v>
      </c>
      <c r="G42" s="13">
        <f t="shared" si="0"/>
        <v>1.3251742159872228</v>
      </c>
      <c r="H42" s="26">
        <f t="shared" si="1"/>
        <v>0.19871151010797886</v>
      </c>
    </row>
    <row r="43" spans="1:8" ht="15">
      <c r="A43" s="9">
        <v>210043</v>
      </c>
      <c r="B43" s="9" t="s">
        <v>26</v>
      </c>
      <c r="C43" s="15">
        <v>46.01102</v>
      </c>
      <c r="D43" s="17">
        <v>61.348026667</v>
      </c>
      <c r="E43" s="17">
        <v>47.851776526</v>
      </c>
      <c r="F43" s="17">
        <v>41308.65765</v>
      </c>
      <c r="G43" s="13">
        <f t="shared" si="0"/>
        <v>1.4851130527355687</v>
      </c>
      <c r="H43" s="26">
        <f t="shared" si="1"/>
        <v>0.2203903161743234</v>
      </c>
    </row>
    <row r="44" spans="1:8" ht="15">
      <c r="A44" s="9">
        <v>210044</v>
      </c>
      <c r="B44" s="9" t="s">
        <v>22</v>
      </c>
      <c r="C44" s="15">
        <v>17.982950000000002</v>
      </c>
      <c r="D44" s="17">
        <v>23.977266667</v>
      </c>
      <c r="E44" s="17">
        <v>21.701298631</v>
      </c>
      <c r="F44" s="17">
        <v>18822.881208</v>
      </c>
      <c r="G44" s="13">
        <f t="shared" si="0"/>
        <v>1.2738361572833659</v>
      </c>
      <c r="H44" s="26">
        <f t="shared" si="1"/>
        <v>0.18993452989258686</v>
      </c>
    </row>
    <row r="45" spans="1:8" ht="15">
      <c r="A45" s="9">
        <v>210045</v>
      </c>
      <c r="B45" s="9" t="s">
        <v>30</v>
      </c>
      <c r="C45" s="15">
        <v>1.9184620000000001</v>
      </c>
      <c r="D45" s="17">
        <v>2.557949333</v>
      </c>
      <c r="E45" s="17">
        <v>0.630893793</v>
      </c>
      <c r="F45" s="17">
        <v>541.291508</v>
      </c>
      <c r="G45" s="13">
        <f t="shared" si="0"/>
        <v>4.725640981236307</v>
      </c>
      <c r="H45" s="26">
        <f t="shared" si="1"/>
        <v>0.6969885751738192</v>
      </c>
    </row>
    <row r="46" spans="1:8" ht="15">
      <c r="A46" s="9">
        <v>210048</v>
      </c>
      <c r="B46" s="9" t="s">
        <v>17</v>
      </c>
      <c r="C46" s="15">
        <v>15.901824000000001</v>
      </c>
      <c r="D46" s="17">
        <v>21.202432</v>
      </c>
      <c r="E46" s="17">
        <v>57.354643804</v>
      </c>
      <c r="F46" s="17">
        <v>49791.487294</v>
      </c>
      <c r="G46" s="13">
        <f t="shared" si="0"/>
        <v>0.4258244361090806</v>
      </c>
      <c r="H46" s="26">
        <f t="shared" si="1"/>
        <v>0.06354875815819597</v>
      </c>
    </row>
    <row r="47" spans="1:8" ht="15">
      <c r="A47" s="9">
        <v>210049</v>
      </c>
      <c r="B47" s="9" t="s">
        <v>29</v>
      </c>
      <c r="C47" s="15">
        <v>31.75282</v>
      </c>
      <c r="D47" s="17">
        <v>42.337093333</v>
      </c>
      <c r="E47" s="17">
        <v>39.593892159</v>
      </c>
      <c r="F47" s="17">
        <v>34621.969184</v>
      </c>
      <c r="G47" s="13">
        <f t="shared" si="0"/>
        <v>1.2228389756803728</v>
      </c>
      <c r="H47" s="26">
        <f t="shared" si="1"/>
        <v>0.18381579137504178</v>
      </c>
    </row>
    <row r="48" spans="1:8" ht="15">
      <c r="A48" s="9">
        <v>210051</v>
      </c>
      <c r="B48" s="9" t="s">
        <v>27</v>
      </c>
      <c r="C48" s="15">
        <v>4.067112000000001</v>
      </c>
      <c r="D48" s="17">
        <v>5.422816</v>
      </c>
      <c r="E48" s="17">
        <v>33.361707393</v>
      </c>
      <c r="F48" s="17">
        <v>28645.399038</v>
      </c>
      <c r="G48" s="13">
        <f t="shared" si="0"/>
        <v>0.18930844680523665</v>
      </c>
      <c r="H48" s="26">
        <f t="shared" si="1"/>
        <v>0.027942584692393038</v>
      </c>
    </row>
    <row r="49" spans="1:8" ht="15">
      <c r="A49" s="9">
        <v>210055</v>
      </c>
      <c r="B49" s="9" t="s">
        <v>56</v>
      </c>
      <c r="C49" s="15"/>
      <c r="D49" s="17" t="e">
        <v>#N/A</v>
      </c>
      <c r="E49" s="17" t="e">
        <v>#N/A</v>
      </c>
      <c r="F49" s="17" t="e">
        <v>#N/A</v>
      </c>
      <c r="G49" s="13" t="e">
        <f t="shared" si="0"/>
        <v>#N/A</v>
      </c>
      <c r="H49" s="26" t="e">
        <f t="shared" si="1"/>
        <v>#N/A</v>
      </c>
    </row>
    <row r="50" spans="1:8" ht="15">
      <c r="A50" s="9">
        <v>210056</v>
      </c>
      <c r="B50" s="9" t="s">
        <v>51</v>
      </c>
      <c r="C50" s="15">
        <v>23.302948</v>
      </c>
      <c r="D50" s="17">
        <v>31.070597333</v>
      </c>
      <c r="E50" s="17">
        <v>13.508935776</v>
      </c>
      <c r="F50" s="17">
        <v>11643.552752</v>
      </c>
      <c r="G50" s="13">
        <f t="shared" si="0"/>
        <v>2.668480831820257</v>
      </c>
      <c r="H50" s="26">
        <f t="shared" si="1"/>
        <v>0.3953834092032896</v>
      </c>
    </row>
    <row r="51" spans="1:8" ht="15">
      <c r="A51" s="9">
        <v>210057</v>
      </c>
      <c r="B51" s="9" t="s">
        <v>11</v>
      </c>
      <c r="C51" s="15">
        <v>25.866978000000003</v>
      </c>
      <c r="D51" s="17">
        <v>34.489304</v>
      </c>
      <c r="E51" s="17">
        <v>66.604675682</v>
      </c>
      <c r="F51" s="17">
        <v>57387.62172</v>
      </c>
      <c r="G51" s="13">
        <f t="shared" si="0"/>
        <v>0.6009885575721676</v>
      </c>
      <c r="H51" s="26">
        <f t="shared" si="1"/>
        <v>0.0890163307073195</v>
      </c>
    </row>
    <row r="52" spans="1:8" ht="15">
      <c r="A52" s="9">
        <v>210058</v>
      </c>
      <c r="B52" s="9" t="s">
        <v>57</v>
      </c>
      <c r="C52" s="15"/>
      <c r="D52" s="17" t="e">
        <v>#N/A</v>
      </c>
      <c r="E52" s="17" t="e">
        <v>#N/A</v>
      </c>
      <c r="F52" s="17" t="e">
        <v>#N/A</v>
      </c>
      <c r="G52" s="13" t="e">
        <f t="shared" si="0"/>
        <v>#N/A</v>
      </c>
      <c r="H52" s="26" t="e">
        <f t="shared" si="1"/>
        <v>#N/A</v>
      </c>
    </row>
    <row r="53" spans="1:8" ht="15">
      <c r="A53" s="9">
        <v>210060</v>
      </c>
      <c r="B53" s="9" t="s">
        <v>18</v>
      </c>
      <c r="C53" s="15">
        <v>0.13429</v>
      </c>
      <c r="D53" s="17">
        <v>0.179053333</v>
      </c>
      <c r="E53" s="17">
        <v>9.95719879</v>
      </c>
      <c r="F53" s="17">
        <v>8405.391618</v>
      </c>
      <c r="G53" s="13">
        <f t="shared" si="0"/>
        <v>0.02130219996133915</v>
      </c>
      <c r="H53" s="26">
        <f t="shared" si="1"/>
        <v>0.0030912576781177616</v>
      </c>
    </row>
    <row r="54" spans="1:8" ht="15">
      <c r="A54" s="9">
        <v>210061</v>
      </c>
      <c r="B54" s="9" t="s">
        <v>24</v>
      </c>
      <c r="C54" s="15">
        <v>1.30652</v>
      </c>
      <c r="D54" s="17">
        <v>1.742026667</v>
      </c>
      <c r="E54" s="17">
        <v>2.713936543</v>
      </c>
      <c r="F54" s="17">
        <v>2347.739204</v>
      </c>
      <c r="G54" s="13">
        <f t="shared" si="0"/>
        <v>0.7420017794276268</v>
      </c>
      <c r="H54" s="26">
        <f t="shared" si="1"/>
        <v>0.11034307593363336</v>
      </c>
    </row>
    <row r="55" spans="1:8" ht="15">
      <c r="A55" s="9">
        <v>210062</v>
      </c>
      <c r="B55" s="9" t="s">
        <v>35</v>
      </c>
      <c r="C55" s="15">
        <v>2.52574</v>
      </c>
      <c r="D55" s="17">
        <v>3.367653333</v>
      </c>
      <c r="E55" s="17">
        <v>31.488518697</v>
      </c>
      <c r="F55" s="17">
        <v>27739.129056</v>
      </c>
      <c r="G55" s="13">
        <f t="shared" si="0"/>
        <v>0.12140443653444748</v>
      </c>
      <c r="H55" s="26">
        <f t="shared" si="1"/>
        <v>0.01838506307250227</v>
      </c>
    </row>
    <row r="56" spans="1:8" ht="15">
      <c r="A56" s="9">
        <v>210063</v>
      </c>
      <c r="B56" s="9" t="s">
        <v>28</v>
      </c>
      <c r="C56" s="15">
        <v>25.933736000000003</v>
      </c>
      <c r="D56" s="17">
        <v>34.578314667</v>
      </c>
      <c r="E56" s="17">
        <v>27.848296456</v>
      </c>
      <c r="F56" s="17">
        <v>24074.692598</v>
      </c>
      <c r="G56" s="13">
        <f t="shared" si="0"/>
        <v>1.436293091853334</v>
      </c>
      <c r="H56" s="26">
        <f t="shared" si="1"/>
        <v>0.21344951124628952</v>
      </c>
    </row>
    <row r="57" spans="1:8" ht="15">
      <c r="A57" s="9">
        <v>210064</v>
      </c>
      <c r="B57" s="9" t="s">
        <v>34</v>
      </c>
      <c r="C57" s="15">
        <v>0.005726</v>
      </c>
      <c r="D57" s="17">
        <v>0.00763467</v>
      </c>
      <c r="E57" s="17">
        <v>0.00592432</v>
      </c>
      <c r="F57" s="17">
        <v>5.105238</v>
      </c>
      <c r="G57" s="13">
        <f t="shared" si="0"/>
        <v>1.4954581941135752</v>
      </c>
      <c r="H57" s="26">
        <f t="shared" si="1"/>
        <v>0.22153468768275056</v>
      </c>
    </row>
    <row r="58" spans="1:8" ht="15">
      <c r="A58" s="9">
        <v>210065</v>
      </c>
      <c r="B58" s="9" t="s">
        <v>10</v>
      </c>
      <c r="C58" s="15">
        <v>2.9295479999999996</v>
      </c>
      <c r="D58" s="17">
        <v>3.906064</v>
      </c>
      <c r="E58" s="17">
        <v>9.231504919</v>
      </c>
      <c r="F58" s="17">
        <v>8002.883946</v>
      </c>
      <c r="G58" s="13">
        <f t="shared" si="0"/>
        <v>0.4880820497156314</v>
      </c>
      <c r="H58" s="26">
        <f t="shared" si="1"/>
        <v>0.07273724128851294</v>
      </c>
    </row>
    <row r="59" spans="1:8" ht="15">
      <c r="A59" s="9"/>
      <c r="B59" s="9"/>
      <c r="D59" s="17"/>
      <c r="E59" s="17"/>
      <c r="F59" s="17"/>
      <c r="G59" s="13"/>
      <c r="H59" s="27"/>
    </row>
    <row r="60" spans="1:8" ht="15">
      <c r="A60" s="10" t="s">
        <v>33</v>
      </c>
      <c r="B60" s="10" t="s">
        <v>33</v>
      </c>
      <c r="C60" s="15">
        <v>604.200198</v>
      </c>
      <c r="D60" s="17">
        <v>805.600264</v>
      </c>
      <c r="E60" s="17">
        <v>55526.27271408897</v>
      </c>
      <c r="F60" s="17">
        <v>4686295</v>
      </c>
      <c r="G60" s="13">
        <f>D60/F60*1000</f>
        <v>0.17190558084798332</v>
      </c>
      <c r="H60" s="26">
        <f>D60/E60*$G$60</f>
        <v>0.0024940838731836875</v>
      </c>
    </row>
    <row r="61" ht="15">
      <c r="F61" s="16"/>
    </row>
    <row r="62" ht="15">
      <c r="A62" t="s">
        <v>132</v>
      </c>
    </row>
    <row r="63" ht="15">
      <c r="A63" t="s">
        <v>142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Mandel</dc:creator>
  <cp:keywords/>
  <dc:description/>
  <cp:lastModifiedBy>Laura Mandel</cp:lastModifiedBy>
  <dcterms:created xsi:type="dcterms:W3CDTF">2019-10-16T17:21:33Z</dcterms:created>
  <dcterms:modified xsi:type="dcterms:W3CDTF">2020-01-08T19:34:35Z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Latonya Hamilton</vt:lpwstr>
  </property>
  <property fmtid="{D5CDD505-2E9C-101B-9397-08002B2CF9AE}" pid="4" name="display_urn:schemas-microsoft-com:office:office#Auth">
    <vt:lpwstr>Latonya Hamilton</vt:lpwstr>
  </property>
</Properties>
</file>