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560" activeTab="0"/>
  </bookViews>
  <sheets>
    <sheet name="Sheet1" sheetId="1" r:id="rId1"/>
  </sheets>
  <externalReferences>
    <externalReference r:id="rId4"/>
  </externalReferences>
  <definedNames>
    <definedName name="hospid2">'[1]Hosp. I.D.'!$A$5:$C$66</definedName>
  </definedNames>
  <calcPr fullCalcOnLoad="1"/>
</workbook>
</file>

<file path=xl/sharedStrings.xml><?xml version="1.0" encoding="utf-8"?>
<sst xmlns="http://schemas.openxmlformats.org/spreadsheetml/2006/main" count="143" uniqueCount="138">
  <si>
    <t>HEALTH SERVICES COST REVIEW COMMISSION</t>
  </si>
  <si>
    <t>CALCULATION OF USER FEES</t>
  </si>
  <si>
    <t>BUDGET TOTAL =</t>
  </si>
  <si>
    <t>1/2 BUDGET =</t>
  </si>
  <si>
    <t>User Fee</t>
  </si>
  <si>
    <t>Hosp.</t>
  </si>
  <si>
    <t>Based on</t>
  </si>
  <si>
    <t>TOTAL User</t>
  </si>
  <si>
    <t>I.D</t>
  </si>
  <si>
    <t>HOSPITAL</t>
  </si>
  <si>
    <t>ADMISSIONS</t>
  </si>
  <si>
    <t>REVENUE</t>
  </si>
  <si>
    <t xml:space="preserve">  REVENUE</t>
  </si>
  <si>
    <t>Fee Assessed</t>
  </si>
  <si>
    <t>Fee Rounded</t>
  </si>
  <si>
    <t>0023</t>
  </si>
  <si>
    <t>0061</t>
  </si>
  <si>
    <t>0013</t>
  </si>
  <si>
    <t>0039</t>
  </si>
  <si>
    <t>0033</t>
  </si>
  <si>
    <t>0051</t>
  </si>
  <si>
    <t>0060</t>
  </si>
  <si>
    <t>0005</t>
  </si>
  <si>
    <t>0017</t>
  </si>
  <si>
    <t>0044</t>
  </si>
  <si>
    <t>0048</t>
  </si>
  <si>
    <t>0029</t>
  </si>
  <si>
    <t>0009</t>
  </si>
  <si>
    <t>0006</t>
  </si>
  <si>
    <t>0004</t>
  </si>
  <si>
    <t>0065</t>
  </si>
  <si>
    <t>0055</t>
  </si>
  <si>
    <t>0045</t>
  </si>
  <si>
    <t>0015</t>
  </si>
  <si>
    <t>2004</t>
  </si>
  <si>
    <t>0034</t>
  </si>
  <si>
    <t>0018</t>
  </si>
  <si>
    <t>0062</t>
  </si>
  <si>
    <t>0028</t>
  </si>
  <si>
    <t>0024</t>
  </si>
  <si>
    <t>0008</t>
  </si>
  <si>
    <t>0001</t>
  </si>
  <si>
    <t>0040</t>
  </si>
  <si>
    <t>0019</t>
  </si>
  <si>
    <t>0003</t>
  </si>
  <si>
    <t>5050</t>
  </si>
  <si>
    <t>0012</t>
  </si>
  <si>
    <t>0011</t>
  </si>
  <si>
    <t>0022</t>
  </si>
  <si>
    <t>0032</t>
  </si>
  <si>
    <t>8994</t>
  </si>
  <si>
    <t>8992</t>
  </si>
  <si>
    <t>0043</t>
  </si>
  <si>
    <t>0035</t>
  </si>
  <si>
    <t>0002</t>
  </si>
  <si>
    <t>0038</t>
  </si>
  <si>
    <t>2001</t>
  </si>
  <si>
    <t>0030</t>
  </si>
  <si>
    <t>0010</t>
  </si>
  <si>
    <t>0037</t>
  </si>
  <si>
    <t>0063</t>
  </si>
  <si>
    <t>0049</t>
  </si>
  <si>
    <t>0016</t>
  </si>
  <si>
    <t>0027</t>
  </si>
  <si>
    <t>GROUP SUB-TOTAL</t>
  </si>
  <si>
    <t>3478</t>
  </si>
  <si>
    <t>4013</t>
  </si>
  <si>
    <t>3029</t>
  </si>
  <si>
    <t>4003</t>
  </si>
  <si>
    <t>5034</t>
  </si>
  <si>
    <t>4000</t>
  </si>
  <si>
    <t>STATE TOTAL</t>
  </si>
  <si>
    <t>ü</t>
  </si>
  <si>
    <t>Levindale</t>
  </si>
  <si>
    <t>Holy Cross Hospital @ Germantown (1)</t>
  </si>
  <si>
    <t>Notes</t>
  </si>
  <si>
    <t>Anne Arundel Medical Center</t>
  </si>
  <si>
    <t>Atlantic General Hospital</t>
  </si>
  <si>
    <t>Bon Secours Hospital</t>
  </si>
  <si>
    <t>Calvert Memorial Hospital</t>
  </si>
  <si>
    <t>Carroll Hospital Center</t>
  </si>
  <si>
    <t>Doctors Community Hospital</t>
  </si>
  <si>
    <t>Fort Washington Medical Center</t>
  </si>
  <si>
    <t>Frederick Memorial Hospital</t>
  </si>
  <si>
    <t>Garrett County Memorial Hospital</t>
  </si>
  <si>
    <t>Greater Baltimore Medical Center</t>
  </si>
  <si>
    <t>Howard County General Hospital</t>
  </si>
  <si>
    <t>Johns Hopkins Bayview Medical Center</t>
  </si>
  <si>
    <t>Johns Hopkins Hospital</t>
  </si>
  <si>
    <t>Harford Memorial Hospital</t>
  </si>
  <si>
    <t>Holy Cross Hospital</t>
  </si>
  <si>
    <t>Laurel Regional Hospital</t>
  </si>
  <si>
    <t>McCready Memorial Hospital</t>
  </si>
  <si>
    <t>MedStar Franklin Square Hospital Center</t>
  </si>
  <si>
    <t>MedStar Good Samaritan Hospital</t>
  </si>
  <si>
    <t>MedStar Harbor Hospital Center</t>
  </si>
  <si>
    <t>MedStar Montgomery Medical Center</t>
  </si>
  <si>
    <t>MedStar Southern Maryland Hospital Center</t>
  </si>
  <si>
    <t>MedStar St. Mary's Hospital</t>
  </si>
  <si>
    <t>MedStar Union Memorial Hospital</t>
  </si>
  <si>
    <t>Mercy Medical Center</t>
  </si>
  <si>
    <t>Meritus Medical Center</t>
  </si>
  <si>
    <t>Northwest Hospital Center</t>
  </si>
  <si>
    <t>Peninsula Regional Medical Center</t>
  </si>
  <si>
    <t>Prince Georges Hospital Center</t>
  </si>
  <si>
    <t>Sinai Hospital</t>
  </si>
  <si>
    <t>St. Agnes Hospital</t>
  </si>
  <si>
    <t>Suburban Hospital</t>
  </si>
  <si>
    <t>Union Hospital of Cecil County</t>
  </si>
  <si>
    <t>University of Maryland - Cancer Center</t>
  </si>
  <si>
    <t>University of Maryland - MIEMSS</t>
  </si>
  <si>
    <t>University of Maryland Baltimore Washington Medical Center</t>
  </si>
  <si>
    <t>University of Maryland Charles Regional Medical Center</t>
  </si>
  <si>
    <t>University of Maryland Hospital Center</t>
  </si>
  <si>
    <t>University of Maryland Medical Center Midtown Campus</t>
  </si>
  <si>
    <t>University of Maryland Rehabilitation &amp; Orthopaedic Institute</t>
  </si>
  <si>
    <t>University of Maryland Shore Medical Center at Chestertown</t>
  </si>
  <si>
    <t>University of Maryland Shore Medical Center at Dorchester</t>
  </si>
  <si>
    <t>University of Maryland Shore Medical Center at Easton</t>
  </si>
  <si>
    <t>University of Maryland St. Joseph Medical Center</t>
  </si>
  <si>
    <t>Upper Chesapeake Medical Center</t>
  </si>
  <si>
    <t>Washington Adventist Hospital</t>
  </si>
  <si>
    <t>Western Maryland Regional Medical Center</t>
  </si>
  <si>
    <t>Shady Grove Adventist Hospital (3)</t>
  </si>
  <si>
    <t>1) 12 months of data not available.  Assessment made based on data for 4 months available at the time then annualized</t>
  </si>
  <si>
    <t>Adventist Behavioral Health - Eastern Shore</t>
  </si>
  <si>
    <t>Adventist Behavioral Health - Rockville</t>
  </si>
  <si>
    <t>Brook Lane Health Services</t>
  </si>
  <si>
    <t>Mt. Washington Pediatric Hospital</t>
  </si>
  <si>
    <t>Sheppard &amp; Enoch Pratt Hospital</t>
  </si>
  <si>
    <t>Adventist Rehab. Hospital of MD (5))</t>
  </si>
  <si>
    <t>5) Fees to be added to Shady Grove Hospital Fees</t>
  </si>
  <si>
    <t>Psychiatric and Specialty Hospitals</t>
  </si>
  <si>
    <t>FYE 2017 - Estimate</t>
  </si>
  <si>
    <t>(Plus M/U)</t>
  </si>
  <si>
    <t>2) Bowie FSE revenue of $20,111,300 added to Prince George's Revenue of $279,091,000 for a total of $299,202,300</t>
  </si>
  <si>
    <t xml:space="preserve">3) Germantown FSE revenue $13,555,000 added to Shady Grove's revenue of $389,913,200 total = $406,468,200  </t>
  </si>
  <si>
    <t xml:space="preserve">4) Queen Anne's FSE revenue $4,794,500 added to UMSHS Easton revenue of $192,831,500 total = $197,626,000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</si>
</sst>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;;;"/>
    <numFmt numFmtId="166" formatCode="[$$-409]#,##0"/>
    <numFmt numFmtId="167" formatCode="[$$-409]#,##0.00"/>
    <numFmt numFmtId="168" formatCode="[$$-409]#,##0;[Red]\-[$$-409]#,##0"/>
    <numFmt numFmtId="169" formatCode="[$USD]\ #,##0;[Red]\-[$USD]\ #,##0"/>
    <numFmt numFmtId="170" formatCode="[$USD]\ #,##0"/>
    <numFmt numFmtId="171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u val="single"/>
      <sz val="24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sz val="14"/>
      <color indexed="12"/>
      <name val="Arial"/>
      <family val="2"/>
    </font>
    <font>
      <sz val="14"/>
      <color indexed="12"/>
      <name val="Courier New"/>
      <family val="3"/>
    </font>
    <font>
      <b/>
      <sz val="12"/>
      <name val="Wingdings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 applyProtection="1">
      <alignment horizontal="centerContinuous"/>
      <protection hidden="1"/>
    </xf>
    <xf numFmtId="164" fontId="5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166" fontId="7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64" fontId="8" fillId="33" borderId="0" xfId="0" applyNumberFormat="1" applyFont="1" applyFill="1" applyAlignment="1">
      <alignment horizontal="center"/>
    </xf>
    <xf numFmtId="0" fontId="9" fillId="34" borderId="0" xfId="0" applyNumberFormat="1" applyFont="1" applyFill="1" applyAlignment="1">
      <alignment horizontal="center"/>
    </xf>
    <xf numFmtId="164" fontId="10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 applyProtection="1">
      <alignment/>
      <protection locked="0"/>
    </xf>
    <xf numFmtId="0" fontId="6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 applyProtection="1">
      <alignment/>
      <protection locked="0"/>
    </xf>
    <xf numFmtId="168" fontId="6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10" fillId="0" borderId="10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169" fontId="6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4" fontId="31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64" fontId="6" fillId="0" borderId="11" xfId="0" applyNumberFormat="1" applyFont="1" applyBorder="1" applyAlignment="1">
      <alignment/>
    </xf>
    <xf numFmtId="0" fontId="1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Y%202016\HSCRC%20User%20Fees%20FY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2" max="2" width="70.57421875" style="0" bestFit="1" customWidth="1"/>
    <col min="3" max="3" width="17.28125" style="0" bestFit="1" customWidth="1"/>
    <col min="4" max="4" width="24.140625" style="0" bestFit="1" customWidth="1"/>
    <col min="5" max="5" width="17.28125" style="0" bestFit="1" customWidth="1"/>
    <col min="6" max="6" width="15.00390625" style="0" bestFit="1" customWidth="1"/>
    <col min="7" max="7" width="19.28125" style="0" bestFit="1" customWidth="1"/>
    <col min="8" max="8" width="17.8515625" style="0" bestFit="1" customWidth="1"/>
  </cols>
  <sheetData>
    <row r="1" spans="1:8" ht="30">
      <c r="A1" s="1"/>
      <c r="B1" s="2" t="s">
        <v>0</v>
      </c>
      <c r="C1" s="3"/>
      <c r="D1" s="4"/>
      <c r="E1" s="3"/>
      <c r="F1" s="3"/>
      <c r="G1" s="3"/>
      <c r="H1" s="5"/>
    </row>
    <row r="2" spans="1:8" ht="18">
      <c r="A2" s="1"/>
      <c r="B2" s="6" t="s">
        <v>1</v>
      </c>
      <c r="C2" s="3"/>
      <c r="D2" s="4"/>
      <c r="E2" s="3"/>
      <c r="F2" s="3"/>
      <c r="G2" s="3"/>
      <c r="H2" s="3"/>
    </row>
    <row r="3" spans="1:8" ht="18">
      <c r="A3" s="1"/>
      <c r="B3" s="6" t="s">
        <v>133</v>
      </c>
      <c r="C3" s="3"/>
      <c r="D3" s="4"/>
      <c r="E3" s="3"/>
      <c r="F3" s="3"/>
      <c r="G3" s="3"/>
      <c r="H3" s="3"/>
    </row>
    <row r="4" spans="1:8" ht="18">
      <c r="A4" s="1"/>
      <c r="B4" s="7"/>
      <c r="C4" s="8"/>
      <c r="D4" s="9"/>
      <c r="E4" s="8"/>
      <c r="F4" s="8"/>
      <c r="G4" s="1"/>
      <c r="H4" s="1"/>
    </row>
    <row r="5" spans="1:8" ht="17.25">
      <c r="A5" s="1"/>
      <c r="B5" s="1"/>
      <c r="C5" s="1"/>
      <c r="D5" s="10" t="s">
        <v>2</v>
      </c>
      <c r="E5" s="11">
        <v>10450000</v>
      </c>
      <c r="F5" s="8"/>
      <c r="G5" s="1"/>
      <c r="H5" s="1"/>
    </row>
    <row r="6" spans="1:8" ht="17.25">
      <c r="A6" s="1"/>
      <c r="B6" s="1"/>
      <c r="C6" s="1"/>
      <c r="D6" s="10" t="s">
        <v>3</v>
      </c>
      <c r="E6" s="12">
        <f>E5/2</f>
        <v>5225000</v>
      </c>
      <c r="F6" s="8"/>
      <c r="G6" s="1"/>
      <c r="H6" s="48" t="s">
        <v>134</v>
      </c>
    </row>
    <row r="7" spans="1:8" ht="17.25">
      <c r="A7" s="1"/>
      <c r="B7" s="1"/>
      <c r="C7" s="1"/>
      <c r="D7" s="10"/>
      <c r="E7" s="12"/>
      <c r="F7" s="8"/>
      <c r="G7" s="1"/>
      <c r="H7" s="42" t="s">
        <v>72</v>
      </c>
    </row>
    <row r="8" spans="1:8" ht="17.25">
      <c r="A8" s="1"/>
      <c r="B8" s="1"/>
      <c r="C8" s="8"/>
      <c r="D8" s="9"/>
      <c r="E8" s="13" t="s">
        <v>4</v>
      </c>
      <c r="F8" s="13" t="s">
        <v>4</v>
      </c>
      <c r="G8" s="14"/>
      <c r="H8" s="14"/>
    </row>
    <row r="9" spans="1:8" ht="17.25">
      <c r="A9" s="1" t="s">
        <v>5</v>
      </c>
      <c r="B9" s="1"/>
      <c r="C9" s="8"/>
      <c r="D9" s="9"/>
      <c r="E9" s="13" t="s">
        <v>6</v>
      </c>
      <c r="F9" s="13" t="s">
        <v>6</v>
      </c>
      <c r="G9" s="15" t="s">
        <v>7</v>
      </c>
      <c r="H9" s="15" t="s">
        <v>7</v>
      </c>
    </row>
    <row r="10" spans="1:8" ht="18" thickBot="1">
      <c r="A10" s="1" t="s">
        <v>8</v>
      </c>
      <c r="B10" s="8" t="s">
        <v>9</v>
      </c>
      <c r="C10" s="16" t="s">
        <v>10</v>
      </c>
      <c r="D10" s="17" t="s">
        <v>11</v>
      </c>
      <c r="E10" s="13" t="s">
        <v>10</v>
      </c>
      <c r="F10" s="13" t="s">
        <v>12</v>
      </c>
      <c r="G10" s="18" t="s">
        <v>13</v>
      </c>
      <c r="H10" s="18" t="s">
        <v>14</v>
      </c>
    </row>
    <row r="11" spans="1:8" ht="18">
      <c r="A11" s="19"/>
      <c r="B11" s="20"/>
      <c r="C11" s="21"/>
      <c r="D11" s="22"/>
      <c r="E11" s="23"/>
      <c r="F11" s="23"/>
      <c r="G11" s="24"/>
      <c r="H11" s="21"/>
    </row>
    <row r="12" spans="1:8" ht="17.25">
      <c r="A12" s="25" t="s">
        <v>15</v>
      </c>
      <c r="B12" s="8" t="s">
        <v>76</v>
      </c>
      <c r="C12" s="26">
        <v>25845</v>
      </c>
      <c r="D12" s="27">
        <v>562952500</v>
      </c>
      <c r="E12" s="28">
        <f aca="true" t="shared" si="0" ref="E12:E43">(C12/C$81)*$E$6</f>
        <v>230397.11219052787</v>
      </c>
      <c r="F12" s="28">
        <f aca="true" t="shared" si="1" ref="F12:F43">(D12/D$81)*$E$6</f>
        <v>179857.09665302382</v>
      </c>
      <c r="G12" s="29">
        <f aca="true" t="shared" si="2" ref="G12:G61">E12+F12</f>
        <v>410254.2088435517</v>
      </c>
      <c r="H12" s="30">
        <f aca="true" t="shared" si="3" ref="H12:H61">ROUND(G12,0)</f>
        <v>410254</v>
      </c>
    </row>
    <row r="13" spans="1:8" ht="17.25">
      <c r="A13" s="25" t="s">
        <v>16</v>
      </c>
      <c r="B13" s="8" t="s">
        <v>77</v>
      </c>
      <c r="C13" s="26">
        <v>3355</v>
      </c>
      <c r="D13" s="27">
        <v>102371000</v>
      </c>
      <c r="E13" s="28">
        <f t="shared" si="0"/>
        <v>29908.388910784328</v>
      </c>
      <c r="F13" s="28">
        <f t="shared" si="1"/>
        <v>32706.402123565844</v>
      </c>
      <c r="G13" s="29">
        <f t="shared" si="2"/>
        <v>62614.79103435017</v>
      </c>
      <c r="H13" s="30">
        <f t="shared" si="3"/>
        <v>62615</v>
      </c>
    </row>
    <row r="14" spans="1:8" ht="17.25">
      <c r="A14" s="25" t="s">
        <v>17</v>
      </c>
      <c r="B14" s="8" t="s">
        <v>78</v>
      </c>
      <c r="C14" s="26">
        <v>4351</v>
      </c>
      <c r="D14" s="27">
        <v>117217800</v>
      </c>
      <c r="E14" s="28">
        <f t="shared" si="0"/>
        <v>38787.30257848662</v>
      </c>
      <c r="F14" s="28">
        <f t="shared" si="1"/>
        <v>37449.790495743095</v>
      </c>
      <c r="G14" s="29">
        <f t="shared" si="2"/>
        <v>76237.09307422972</v>
      </c>
      <c r="H14" s="30">
        <f t="shared" si="3"/>
        <v>76237</v>
      </c>
    </row>
    <row r="15" spans="1:8" ht="17.25">
      <c r="A15" s="25" t="s">
        <v>18</v>
      </c>
      <c r="B15" s="8" t="s">
        <v>79</v>
      </c>
      <c r="C15" s="26">
        <v>5289</v>
      </c>
      <c r="D15" s="27">
        <v>144499900</v>
      </c>
      <c r="E15" s="28">
        <f t="shared" si="0"/>
        <v>47149.1710727685</v>
      </c>
      <c r="F15" s="28">
        <f t="shared" si="1"/>
        <v>46166.119664895836</v>
      </c>
      <c r="G15" s="29">
        <f t="shared" si="2"/>
        <v>93315.29073766433</v>
      </c>
      <c r="H15" s="30">
        <f t="shared" si="3"/>
        <v>93315</v>
      </c>
    </row>
    <row r="16" spans="1:8" ht="17.25">
      <c r="A16" s="25" t="s">
        <v>19</v>
      </c>
      <c r="B16" s="8" t="s">
        <v>80</v>
      </c>
      <c r="C16" s="26">
        <v>10767</v>
      </c>
      <c r="D16" s="27">
        <v>254037700</v>
      </c>
      <c r="E16" s="28">
        <f t="shared" si="0"/>
        <v>95983.19624513111</v>
      </c>
      <c r="F16" s="28">
        <f t="shared" si="1"/>
        <v>81162.23511293026</v>
      </c>
      <c r="G16" s="29">
        <f t="shared" si="2"/>
        <v>177145.43135806138</v>
      </c>
      <c r="H16" s="30">
        <f t="shared" si="3"/>
        <v>177145</v>
      </c>
    </row>
    <row r="17" spans="1:8" ht="17.25">
      <c r="A17" s="25" t="s">
        <v>20</v>
      </c>
      <c r="B17" s="8" t="s">
        <v>81</v>
      </c>
      <c r="C17" s="26">
        <v>8643</v>
      </c>
      <c r="D17" s="27">
        <v>226462500</v>
      </c>
      <c r="E17" s="28">
        <f t="shared" si="0"/>
        <v>77048.6454115973</v>
      </c>
      <c r="F17" s="28">
        <f t="shared" si="1"/>
        <v>72352.26373590206</v>
      </c>
      <c r="G17" s="29">
        <f t="shared" si="2"/>
        <v>149400.90914749936</v>
      </c>
      <c r="H17" s="30">
        <f t="shared" si="3"/>
        <v>149401</v>
      </c>
    </row>
    <row r="18" spans="1:8" ht="17.25">
      <c r="A18" s="25" t="s">
        <v>21</v>
      </c>
      <c r="B18" s="8" t="s">
        <v>82</v>
      </c>
      <c r="C18" s="26">
        <v>2257</v>
      </c>
      <c r="D18" s="27">
        <v>48291192</v>
      </c>
      <c r="E18" s="28">
        <f t="shared" si="0"/>
        <v>20120.18890361855</v>
      </c>
      <c r="F18" s="28">
        <f t="shared" si="1"/>
        <v>15428.501671160055</v>
      </c>
      <c r="G18" s="29">
        <f t="shared" si="2"/>
        <v>35548.69057477861</v>
      </c>
      <c r="H18" s="30">
        <f t="shared" si="3"/>
        <v>35549</v>
      </c>
    </row>
    <row r="19" spans="1:8" ht="17.25">
      <c r="A19" s="25" t="s">
        <v>22</v>
      </c>
      <c r="B19" s="8" t="s">
        <v>83</v>
      </c>
      <c r="C19" s="26">
        <v>16161</v>
      </c>
      <c r="D19" s="27">
        <v>346609902</v>
      </c>
      <c r="E19" s="28">
        <f t="shared" si="0"/>
        <v>144068.39737322967</v>
      </c>
      <c r="F19" s="28">
        <f t="shared" si="1"/>
        <v>110738.02966486357</v>
      </c>
      <c r="G19" s="29">
        <f t="shared" si="2"/>
        <v>254806.42703809324</v>
      </c>
      <c r="H19" s="30">
        <f t="shared" si="3"/>
        <v>254806</v>
      </c>
    </row>
    <row r="20" spans="1:8" ht="17.25">
      <c r="A20" s="25" t="s">
        <v>23</v>
      </c>
      <c r="B20" s="8" t="s">
        <v>84</v>
      </c>
      <c r="C20" s="26">
        <v>1891</v>
      </c>
      <c r="D20" s="27">
        <v>44693600</v>
      </c>
      <c r="E20" s="28">
        <f t="shared" si="0"/>
        <v>16857.45556789662</v>
      </c>
      <c r="F20" s="28">
        <f t="shared" si="1"/>
        <v>14279.110821910524</v>
      </c>
      <c r="G20" s="29">
        <f t="shared" si="2"/>
        <v>31136.566389807143</v>
      </c>
      <c r="H20" s="30">
        <f t="shared" si="3"/>
        <v>31137</v>
      </c>
    </row>
    <row r="21" spans="1:8" ht="17.25">
      <c r="A21" s="25" t="s">
        <v>24</v>
      </c>
      <c r="B21" s="8" t="s">
        <v>85</v>
      </c>
      <c r="C21" s="26">
        <v>16262</v>
      </c>
      <c r="D21" s="27">
        <v>432707700</v>
      </c>
      <c r="E21" s="28">
        <f t="shared" si="0"/>
        <v>144968.76914073763</v>
      </c>
      <c r="F21" s="28">
        <f t="shared" si="1"/>
        <v>138245.32375539257</v>
      </c>
      <c r="G21" s="29">
        <f t="shared" si="2"/>
        <v>283214.09289613017</v>
      </c>
      <c r="H21" s="30">
        <f t="shared" si="3"/>
        <v>283214</v>
      </c>
    </row>
    <row r="22" spans="1:8" ht="17.25">
      <c r="A22" s="25" t="s">
        <v>25</v>
      </c>
      <c r="B22" s="8" t="s">
        <v>86</v>
      </c>
      <c r="C22" s="26">
        <v>16533</v>
      </c>
      <c r="D22" s="27">
        <v>286302800</v>
      </c>
      <c r="E22" s="28">
        <f t="shared" si="0"/>
        <v>147384.61814068476</v>
      </c>
      <c r="F22" s="28">
        <f t="shared" si="1"/>
        <v>91470.57766264712</v>
      </c>
      <c r="G22" s="29">
        <f t="shared" si="2"/>
        <v>238855.19580333188</v>
      </c>
      <c r="H22" s="30">
        <f t="shared" si="3"/>
        <v>238855</v>
      </c>
    </row>
    <row r="23" spans="1:8" ht="17.25">
      <c r="A23" s="25" t="s">
        <v>26</v>
      </c>
      <c r="B23" s="8" t="s">
        <v>87</v>
      </c>
      <c r="C23" s="26">
        <v>19485</v>
      </c>
      <c r="D23" s="27">
        <v>618220800</v>
      </c>
      <c r="E23" s="28">
        <f t="shared" si="0"/>
        <v>173700.43455339273</v>
      </c>
      <c r="F23" s="28">
        <f t="shared" si="1"/>
        <v>197514.7071529298</v>
      </c>
      <c r="G23" s="29">
        <f t="shared" si="2"/>
        <v>371215.14170632255</v>
      </c>
      <c r="H23" s="30">
        <f t="shared" si="3"/>
        <v>371215</v>
      </c>
    </row>
    <row r="24" spans="1:8" ht="17.25">
      <c r="A24" s="25" t="s">
        <v>27</v>
      </c>
      <c r="B24" s="8" t="s">
        <v>88</v>
      </c>
      <c r="C24" s="26">
        <v>47187</v>
      </c>
      <c r="D24" s="27">
        <v>2209868500</v>
      </c>
      <c r="E24" s="28">
        <f t="shared" si="0"/>
        <v>420651.9068653294</v>
      </c>
      <c r="F24" s="28">
        <f t="shared" si="1"/>
        <v>706028.5412978408</v>
      </c>
      <c r="G24" s="29">
        <f t="shared" si="2"/>
        <v>1126680.4481631701</v>
      </c>
      <c r="H24" s="30">
        <f t="shared" si="3"/>
        <v>1126680</v>
      </c>
    </row>
    <row r="25" spans="1:8" ht="17.25">
      <c r="A25" s="14" t="s">
        <v>28</v>
      </c>
      <c r="B25" s="8" t="s">
        <v>89</v>
      </c>
      <c r="C25" s="26">
        <v>4174</v>
      </c>
      <c r="D25" s="27">
        <v>104703700</v>
      </c>
      <c r="E25" s="28">
        <f t="shared" si="0"/>
        <v>37209.4233423588</v>
      </c>
      <c r="F25" s="28">
        <f t="shared" si="1"/>
        <v>33451.67397041351</v>
      </c>
      <c r="G25" s="29">
        <f t="shared" si="2"/>
        <v>70661.09731277231</v>
      </c>
      <c r="H25" s="30">
        <f t="shared" si="3"/>
        <v>70661</v>
      </c>
    </row>
    <row r="26" spans="1:8" ht="17.25">
      <c r="A26" s="14" t="s">
        <v>29</v>
      </c>
      <c r="B26" s="8" t="s">
        <v>90</v>
      </c>
      <c r="C26" s="26">
        <v>28444</v>
      </c>
      <c r="D26" s="27">
        <v>480562300</v>
      </c>
      <c r="E26" s="28">
        <f t="shared" si="0"/>
        <v>253566.08470293577</v>
      </c>
      <c r="F26" s="28">
        <f t="shared" si="1"/>
        <v>153534.3391119134</v>
      </c>
      <c r="G26" s="29">
        <f t="shared" si="2"/>
        <v>407100.4238148492</v>
      </c>
      <c r="H26" s="30">
        <f t="shared" si="3"/>
        <v>407100</v>
      </c>
    </row>
    <row r="27" spans="1:8" ht="17.25">
      <c r="A27" s="31" t="s">
        <v>30</v>
      </c>
      <c r="B27" s="8" t="s">
        <v>74</v>
      </c>
      <c r="C27" s="26">
        <v>2647</v>
      </c>
      <c r="D27" s="27">
        <v>43305400</v>
      </c>
      <c r="E27" s="28">
        <f t="shared" si="0"/>
        <v>23596.871966273062</v>
      </c>
      <c r="F27" s="28">
        <f t="shared" si="1"/>
        <v>13835.59627747964</v>
      </c>
      <c r="G27" s="29">
        <f t="shared" si="2"/>
        <v>37432.4682437527</v>
      </c>
      <c r="H27" s="30">
        <f t="shared" si="3"/>
        <v>37432</v>
      </c>
    </row>
    <row r="28" spans="1:8" ht="17.25">
      <c r="A28" s="25" t="s">
        <v>31</v>
      </c>
      <c r="B28" s="8" t="s">
        <v>91</v>
      </c>
      <c r="C28" s="26">
        <v>4862</v>
      </c>
      <c r="D28" s="27">
        <v>106467900</v>
      </c>
      <c r="E28" s="28">
        <f t="shared" si="0"/>
        <v>43342.648847759585</v>
      </c>
      <c r="F28" s="28">
        <f t="shared" si="1"/>
        <v>34015.3163557218</v>
      </c>
      <c r="G28" s="29">
        <f t="shared" si="2"/>
        <v>77357.96520348138</v>
      </c>
      <c r="H28" s="30">
        <f t="shared" si="3"/>
        <v>77358</v>
      </c>
    </row>
    <row r="29" spans="1:8" ht="17.25">
      <c r="A29" s="43">
        <v>5033</v>
      </c>
      <c r="B29" s="8" t="s">
        <v>73</v>
      </c>
      <c r="C29" s="26">
        <v>1312</v>
      </c>
      <c r="D29" s="27">
        <v>59785479</v>
      </c>
      <c r="E29" s="28">
        <f t="shared" si="0"/>
        <v>11695.918405647999</v>
      </c>
      <c r="F29" s="28">
        <f t="shared" si="1"/>
        <v>19100.799223647333</v>
      </c>
      <c r="G29" s="29">
        <f t="shared" si="2"/>
        <v>30796.71762929533</v>
      </c>
      <c r="H29" s="30">
        <f t="shared" si="3"/>
        <v>30797</v>
      </c>
    </row>
    <row r="30" spans="1:8" ht="17.25">
      <c r="A30" s="25" t="s">
        <v>32</v>
      </c>
      <c r="B30" s="8" t="s">
        <v>92</v>
      </c>
      <c r="C30" s="26">
        <v>299</v>
      </c>
      <c r="D30" s="27">
        <v>15059800</v>
      </c>
      <c r="E30" s="28">
        <f t="shared" si="0"/>
        <v>2665.4570147017926</v>
      </c>
      <c r="F30" s="28">
        <f t="shared" si="1"/>
        <v>4811.439516078547</v>
      </c>
      <c r="G30" s="29">
        <f t="shared" si="2"/>
        <v>7476.896530780339</v>
      </c>
      <c r="H30" s="30">
        <f t="shared" si="3"/>
        <v>7477</v>
      </c>
    </row>
    <row r="31" spans="1:8" ht="17.25">
      <c r="A31" s="25" t="s">
        <v>33</v>
      </c>
      <c r="B31" s="8" t="s">
        <v>93</v>
      </c>
      <c r="C31" s="26">
        <v>21414</v>
      </c>
      <c r="D31" s="27">
        <v>491172800</v>
      </c>
      <c r="E31" s="28">
        <f t="shared" si="0"/>
        <v>190896.6438555993</v>
      </c>
      <c r="F31" s="28">
        <f t="shared" si="1"/>
        <v>156924.2764939073</v>
      </c>
      <c r="G31" s="29">
        <f t="shared" si="2"/>
        <v>347820.9203495066</v>
      </c>
      <c r="H31" s="30">
        <f t="shared" si="3"/>
        <v>347821</v>
      </c>
    </row>
    <row r="32" spans="1:8" ht="17.25">
      <c r="A32" s="25" t="s">
        <v>34</v>
      </c>
      <c r="B32" s="8" t="s">
        <v>94</v>
      </c>
      <c r="C32" s="26">
        <v>10745</v>
      </c>
      <c r="D32" s="27">
        <v>303789300</v>
      </c>
      <c r="E32" s="28">
        <f t="shared" si="0"/>
        <v>95787.07566210958</v>
      </c>
      <c r="F32" s="28">
        <f t="shared" si="1"/>
        <v>97057.32098579267</v>
      </c>
      <c r="G32" s="29">
        <f t="shared" si="2"/>
        <v>192844.39664790226</v>
      </c>
      <c r="H32" s="30">
        <f t="shared" si="3"/>
        <v>192844</v>
      </c>
    </row>
    <row r="33" spans="1:8" ht="17.25">
      <c r="A33" s="25" t="s">
        <v>35</v>
      </c>
      <c r="B33" s="8" t="s">
        <v>95</v>
      </c>
      <c r="C33" s="26">
        <v>7115</v>
      </c>
      <c r="D33" s="27">
        <v>207452600</v>
      </c>
      <c r="E33" s="28">
        <f t="shared" si="0"/>
        <v>63427.17946355603</v>
      </c>
      <c r="F33" s="28">
        <f t="shared" si="1"/>
        <v>66278.8109638399</v>
      </c>
      <c r="G33" s="29">
        <f t="shared" si="2"/>
        <v>129705.99042739594</v>
      </c>
      <c r="H33" s="30">
        <f t="shared" si="3"/>
        <v>129706</v>
      </c>
    </row>
    <row r="34" spans="1:8" ht="17.25">
      <c r="A34" s="25" t="s">
        <v>36</v>
      </c>
      <c r="B34" s="8" t="s">
        <v>96</v>
      </c>
      <c r="C34" s="26">
        <v>8005</v>
      </c>
      <c r="D34" s="27">
        <v>174302200</v>
      </c>
      <c r="E34" s="28">
        <f t="shared" si="0"/>
        <v>71361.14850397274</v>
      </c>
      <c r="F34" s="28">
        <f t="shared" si="1"/>
        <v>55687.6248568657</v>
      </c>
      <c r="G34" s="29">
        <f t="shared" si="2"/>
        <v>127048.77336083844</v>
      </c>
      <c r="H34" s="30">
        <f t="shared" si="3"/>
        <v>127049</v>
      </c>
    </row>
    <row r="35" spans="1:8" ht="17.25">
      <c r="A35" s="1" t="s">
        <v>37</v>
      </c>
      <c r="B35" s="8" t="s">
        <v>97</v>
      </c>
      <c r="C35" s="26">
        <v>12877</v>
      </c>
      <c r="D35" s="27">
        <v>262672600</v>
      </c>
      <c r="E35" s="28">
        <f t="shared" si="0"/>
        <v>114792.94307128758</v>
      </c>
      <c r="F35" s="28">
        <f t="shared" si="1"/>
        <v>83920.99014801615</v>
      </c>
      <c r="G35" s="29">
        <f t="shared" si="2"/>
        <v>198713.93321930373</v>
      </c>
      <c r="H35" s="30">
        <f t="shared" si="3"/>
        <v>198714</v>
      </c>
    </row>
    <row r="36" spans="1:8" ht="17.25">
      <c r="A36" s="25" t="s">
        <v>38</v>
      </c>
      <c r="B36" s="8" t="s">
        <v>98</v>
      </c>
      <c r="C36" s="26">
        <v>6954</v>
      </c>
      <c r="D36" s="27">
        <v>166124100</v>
      </c>
      <c r="E36" s="28">
        <f t="shared" si="0"/>
        <v>61991.93337871661</v>
      </c>
      <c r="F36" s="28">
        <f t="shared" si="1"/>
        <v>53074.8123688883</v>
      </c>
      <c r="G36" s="29">
        <f t="shared" si="2"/>
        <v>115066.7457476049</v>
      </c>
      <c r="H36" s="30">
        <f t="shared" si="3"/>
        <v>115067</v>
      </c>
    </row>
    <row r="37" spans="1:8" ht="17.25">
      <c r="A37" s="25" t="s">
        <v>39</v>
      </c>
      <c r="B37" s="8" t="s">
        <v>99</v>
      </c>
      <c r="C37" s="26">
        <v>12059</v>
      </c>
      <c r="D37" s="27">
        <v>419374600</v>
      </c>
      <c r="E37" s="28">
        <f t="shared" si="0"/>
        <v>107500.82321166861</v>
      </c>
      <c r="F37" s="28">
        <f t="shared" si="1"/>
        <v>133985.54578942843</v>
      </c>
      <c r="G37" s="29">
        <f t="shared" si="2"/>
        <v>241486.36900109705</v>
      </c>
      <c r="H37" s="30">
        <f t="shared" si="3"/>
        <v>241486</v>
      </c>
    </row>
    <row r="38" spans="1:8" ht="17.25">
      <c r="A38" s="25" t="s">
        <v>40</v>
      </c>
      <c r="B38" s="8" t="s">
        <v>100</v>
      </c>
      <c r="C38" s="26">
        <v>13739</v>
      </c>
      <c r="D38" s="27">
        <v>495805900</v>
      </c>
      <c r="E38" s="28">
        <f t="shared" si="0"/>
        <v>122477.30409694959</v>
      </c>
      <c r="F38" s="28">
        <f t="shared" si="1"/>
        <v>158404.50069488893</v>
      </c>
      <c r="G38" s="29">
        <f t="shared" si="2"/>
        <v>280881.8047918385</v>
      </c>
      <c r="H38" s="30">
        <f t="shared" si="3"/>
        <v>280882</v>
      </c>
    </row>
    <row r="39" spans="1:8" ht="17.25">
      <c r="A39" s="25" t="s">
        <v>41</v>
      </c>
      <c r="B39" s="8" t="s">
        <v>101</v>
      </c>
      <c r="C39" s="26">
        <v>17029</v>
      </c>
      <c r="D39" s="27">
        <v>312302400</v>
      </c>
      <c r="E39" s="28">
        <f t="shared" si="0"/>
        <v>151806.24583062486</v>
      </c>
      <c r="F39" s="28">
        <f t="shared" si="1"/>
        <v>99777.16226816882</v>
      </c>
      <c r="G39" s="29">
        <f t="shared" si="2"/>
        <v>251583.40809879368</v>
      </c>
      <c r="H39" s="30">
        <f t="shared" si="3"/>
        <v>251583</v>
      </c>
    </row>
    <row r="40" spans="1:8" ht="17.25">
      <c r="A40" s="25" t="s">
        <v>42</v>
      </c>
      <c r="B40" s="8" t="s">
        <v>102</v>
      </c>
      <c r="C40" s="26">
        <v>10431</v>
      </c>
      <c r="D40" s="27">
        <v>254115900</v>
      </c>
      <c r="E40" s="28">
        <f t="shared" si="0"/>
        <v>92987.90006807492</v>
      </c>
      <c r="F40" s="28">
        <f t="shared" si="1"/>
        <v>81187.21914792125</v>
      </c>
      <c r="G40" s="29">
        <f t="shared" si="2"/>
        <v>174175.11921599618</v>
      </c>
      <c r="H40" s="30">
        <f t="shared" si="3"/>
        <v>174175</v>
      </c>
    </row>
    <row r="41" spans="1:8" ht="17.25">
      <c r="A41" s="25" t="s">
        <v>43</v>
      </c>
      <c r="B41" s="8" t="s">
        <v>103</v>
      </c>
      <c r="C41" s="26">
        <v>17558</v>
      </c>
      <c r="D41" s="27">
        <v>422383500</v>
      </c>
      <c r="E41" s="28">
        <f t="shared" si="0"/>
        <v>156522.05439509722</v>
      </c>
      <c r="F41" s="28">
        <f t="shared" si="1"/>
        <v>134946.8560564923</v>
      </c>
      <c r="G41" s="29">
        <f t="shared" si="2"/>
        <v>291468.9104515895</v>
      </c>
      <c r="H41" s="30">
        <f t="shared" si="3"/>
        <v>291469</v>
      </c>
    </row>
    <row r="42" spans="1:8" ht="17.25">
      <c r="A42" s="25" t="s">
        <v>44</v>
      </c>
      <c r="B42" s="8" t="s">
        <v>104</v>
      </c>
      <c r="C42" s="26">
        <v>12118</v>
      </c>
      <c r="D42" s="27">
        <f>279091000+20111300</f>
        <v>299202300</v>
      </c>
      <c r="E42" s="28">
        <f t="shared" si="0"/>
        <v>108026.78295704456</v>
      </c>
      <c r="F42" s="28">
        <f t="shared" si="1"/>
        <v>95591.82522487604</v>
      </c>
      <c r="G42" s="29">
        <f t="shared" si="2"/>
        <v>203618.6081819206</v>
      </c>
      <c r="H42" s="30">
        <f t="shared" si="3"/>
        <v>203619</v>
      </c>
    </row>
    <row r="43" spans="1:8" ht="17.25">
      <c r="A43" s="25" t="s">
        <v>45</v>
      </c>
      <c r="B43" s="8" t="s">
        <v>123</v>
      </c>
      <c r="C43" s="26">
        <v>16576</v>
      </c>
      <c r="D43" s="27">
        <f>389913200+13555000</f>
        <v>403468200</v>
      </c>
      <c r="E43" s="28">
        <f t="shared" si="0"/>
        <v>147767.9447347723</v>
      </c>
      <c r="F43" s="28">
        <f t="shared" si="1"/>
        <v>128903.6269380126</v>
      </c>
      <c r="G43" s="29">
        <f t="shared" si="2"/>
        <v>276671.57167278486</v>
      </c>
      <c r="H43" s="30">
        <f t="shared" si="3"/>
        <v>276672</v>
      </c>
    </row>
    <row r="44" spans="1:8" ht="17.25">
      <c r="A44" s="25" t="s">
        <v>46</v>
      </c>
      <c r="B44" s="8" t="s">
        <v>105</v>
      </c>
      <c r="C44" s="26">
        <v>22169</v>
      </c>
      <c r="D44" s="27">
        <v>717312400</v>
      </c>
      <c r="E44" s="28">
        <f aca="true" t="shared" si="4" ref="E44:E61">(C44/C$81)*$E$6</f>
        <v>197627.14568202023</v>
      </c>
      <c r="F44" s="28">
        <f aca="true" t="shared" si="5" ref="F44:F61">(D44/D$81)*$E$6</f>
        <v>229173.3772515665</v>
      </c>
      <c r="G44" s="29">
        <f t="shared" si="2"/>
        <v>426800.52293358673</v>
      </c>
      <c r="H44" s="30">
        <f t="shared" si="3"/>
        <v>426801</v>
      </c>
    </row>
    <row r="45" spans="1:8" ht="17.25">
      <c r="A45" s="25" t="s">
        <v>47</v>
      </c>
      <c r="B45" s="8" t="s">
        <v>106</v>
      </c>
      <c r="C45" s="26">
        <v>16407</v>
      </c>
      <c r="D45" s="27">
        <v>418876800</v>
      </c>
      <c r="E45" s="28">
        <f t="shared" si="4"/>
        <v>146261.38207428867</v>
      </c>
      <c r="F45" s="28">
        <f t="shared" si="5"/>
        <v>133826.50419584126</v>
      </c>
      <c r="G45" s="29">
        <f t="shared" si="2"/>
        <v>280087.88627012994</v>
      </c>
      <c r="H45" s="30">
        <f t="shared" si="3"/>
        <v>280088</v>
      </c>
    </row>
    <row r="46" spans="1:8" ht="17.25">
      <c r="A46" s="25" t="s">
        <v>48</v>
      </c>
      <c r="B46" s="8" t="s">
        <v>107</v>
      </c>
      <c r="C46" s="26">
        <v>13866</v>
      </c>
      <c r="D46" s="27">
        <v>295844600</v>
      </c>
      <c r="E46" s="28">
        <f t="shared" si="4"/>
        <v>123609.4547353012</v>
      </c>
      <c r="F46" s="28">
        <f t="shared" si="5"/>
        <v>94519.07721606204</v>
      </c>
      <c r="G46" s="29">
        <f t="shared" si="2"/>
        <v>218128.53195136326</v>
      </c>
      <c r="H46" s="30">
        <f t="shared" si="3"/>
        <v>218129</v>
      </c>
    </row>
    <row r="47" spans="1:8" ht="17.25">
      <c r="A47" s="25" t="s">
        <v>49</v>
      </c>
      <c r="B47" s="8" t="s">
        <v>108</v>
      </c>
      <c r="C47" s="26">
        <v>5452</v>
      </c>
      <c r="D47" s="27">
        <v>157025000</v>
      </c>
      <c r="E47" s="28">
        <f t="shared" si="4"/>
        <v>48602.24630151898</v>
      </c>
      <c r="F47" s="28">
        <f t="shared" si="5"/>
        <v>50167.750568548974</v>
      </c>
      <c r="G47" s="29">
        <f t="shared" si="2"/>
        <v>98769.99687006796</v>
      </c>
      <c r="H47" s="30">
        <f t="shared" si="3"/>
        <v>98770</v>
      </c>
    </row>
    <row r="48" spans="1:8" ht="17.25">
      <c r="A48" s="25" t="s">
        <v>50</v>
      </c>
      <c r="B48" s="8" t="s">
        <v>109</v>
      </c>
      <c r="C48" s="26">
        <v>0</v>
      </c>
      <c r="D48" s="27">
        <v>0</v>
      </c>
      <c r="E48" s="28">
        <f t="shared" si="4"/>
        <v>0</v>
      </c>
      <c r="F48" s="28">
        <f t="shared" si="5"/>
        <v>0</v>
      </c>
      <c r="G48" s="29">
        <f t="shared" si="2"/>
        <v>0</v>
      </c>
      <c r="H48" s="30">
        <f t="shared" si="3"/>
        <v>0</v>
      </c>
    </row>
    <row r="49" spans="1:8" ht="17.25">
      <c r="A49" s="25" t="s">
        <v>51</v>
      </c>
      <c r="B49" s="8" t="s">
        <v>110</v>
      </c>
      <c r="C49" s="26">
        <v>4216</v>
      </c>
      <c r="D49" s="27">
        <v>197941300</v>
      </c>
      <c r="E49" s="28">
        <f t="shared" si="4"/>
        <v>37583.83536449083</v>
      </c>
      <c r="F49" s="28">
        <f t="shared" si="5"/>
        <v>63240.05582304933</v>
      </c>
      <c r="G49" s="29">
        <f t="shared" si="2"/>
        <v>100823.89118754017</v>
      </c>
      <c r="H49" s="30">
        <f t="shared" si="3"/>
        <v>100824</v>
      </c>
    </row>
    <row r="50" spans="1:8" ht="17.25">
      <c r="A50" s="25" t="s">
        <v>52</v>
      </c>
      <c r="B50" s="8" t="s">
        <v>111</v>
      </c>
      <c r="C50" s="26">
        <v>18123</v>
      </c>
      <c r="D50" s="27">
        <v>402010800</v>
      </c>
      <c r="E50" s="28">
        <f t="shared" si="4"/>
        <v>161558.78754996852</v>
      </c>
      <c r="F50" s="28">
        <f t="shared" si="5"/>
        <v>128438.00375903727</v>
      </c>
      <c r="G50" s="29">
        <f t="shared" si="2"/>
        <v>289996.7913090058</v>
      </c>
      <c r="H50" s="30">
        <f t="shared" si="3"/>
        <v>289997</v>
      </c>
    </row>
    <row r="51" spans="1:8" ht="17.25">
      <c r="A51" s="25" t="s">
        <v>53</v>
      </c>
      <c r="B51" s="8" t="s">
        <v>112</v>
      </c>
      <c r="C51" s="26">
        <v>6744</v>
      </c>
      <c r="D51" s="27">
        <v>148386400</v>
      </c>
      <c r="E51" s="28">
        <f t="shared" si="4"/>
        <v>60119.87326805648</v>
      </c>
      <c r="F51" s="28">
        <f t="shared" si="5"/>
        <v>47407.8134243906</v>
      </c>
      <c r="G51" s="29">
        <f t="shared" si="2"/>
        <v>107527.68669244708</v>
      </c>
      <c r="H51" s="30">
        <f t="shared" si="3"/>
        <v>107528</v>
      </c>
    </row>
    <row r="52" spans="1:8" ht="17.25">
      <c r="A52" s="25" t="s">
        <v>54</v>
      </c>
      <c r="B52" s="8" t="s">
        <v>113</v>
      </c>
      <c r="C52" s="26">
        <v>25120</v>
      </c>
      <c r="D52" s="27">
        <v>1313670900</v>
      </c>
      <c r="E52" s="28">
        <f t="shared" si="4"/>
        <v>223934.04752277266</v>
      </c>
      <c r="F52" s="28">
        <f t="shared" si="5"/>
        <v>419703.32138424605</v>
      </c>
      <c r="G52" s="29">
        <f t="shared" si="2"/>
        <v>643637.3689070187</v>
      </c>
      <c r="H52" s="30">
        <f t="shared" si="3"/>
        <v>643637</v>
      </c>
    </row>
    <row r="53" spans="1:8" ht="17.25">
      <c r="A53" s="25" t="s">
        <v>55</v>
      </c>
      <c r="B53" s="8" t="s">
        <v>114</v>
      </c>
      <c r="C53" s="26">
        <v>5592</v>
      </c>
      <c r="D53" s="27">
        <v>228795700</v>
      </c>
      <c r="E53" s="28">
        <f t="shared" si="4"/>
        <v>49850.28637529239</v>
      </c>
      <c r="F53" s="28">
        <f t="shared" si="5"/>
        <v>73097.69532721897</v>
      </c>
      <c r="G53" s="29">
        <f t="shared" si="2"/>
        <v>122947.98170251136</v>
      </c>
      <c r="H53" s="30">
        <f t="shared" si="3"/>
        <v>122948</v>
      </c>
    </row>
    <row r="54" spans="1:8" ht="17.25">
      <c r="A54" s="25" t="s">
        <v>56</v>
      </c>
      <c r="B54" s="8" t="s">
        <v>115</v>
      </c>
      <c r="C54" s="26">
        <v>3242</v>
      </c>
      <c r="D54" s="27">
        <v>120364600</v>
      </c>
      <c r="E54" s="28">
        <f t="shared" si="4"/>
        <v>28901.042279810074</v>
      </c>
      <c r="F54" s="28">
        <f t="shared" si="5"/>
        <v>38455.158287426646</v>
      </c>
      <c r="G54" s="29">
        <f t="shared" si="2"/>
        <v>67356.20056723672</v>
      </c>
      <c r="H54" s="30">
        <f t="shared" si="3"/>
        <v>67356</v>
      </c>
    </row>
    <row r="55" spans="1:8" ht="17.25">
      <c r="A55" s="25" t="s">
        <v>57</v>
      </c>
      <c r="B55" s="8" t="s">
        <v>116</v>
      </c>
      <c r="C55" s="26">
        <v>1859</v>
      </c>
      <c r="D55" s="27">
        <v>64477400</v>
      </c>
      <c r="E55" s="28">
        <f t="shared" si="4"/>
        <v>16572.18926531984</v>
      </c>
      <c r="F55" s="28">
        <f t="shared" si="5"/>
        <v>20599.816083480717</v>
      </c>
      <c r="G55" s="29">
        <f t="shared" si="2"/>
        <v>37172.00534880056</v>
      </c>
      <c r="H55" s="30">
        <f t="shared" si="3"/>
        <v>37172</v>
      </c>
    </row>
    <row r="56" spans="1:8" ht="17.25">
      <c r="A56" s="25" t="s">
        <v>58</v>
      </c>
      <c r="B56" s="8" t="s">
        <v>117</v>
      </c>
      <c r="C56" s="26">
        <v>2606</v>
      </c>
      <c r="D56" s="27">
        <v>56007200</v>
      </c>
      <c r="E56" s="28">
        <f t="shared" si="4"/>
        <v>23231.374516096563</v>
      </c>
      <c r="F56" s="28">
        <f t="shared" si="5"/>
        <v>17893.68087656638</v>
      </c>
      <c r="G56" s="29">
        <f t="shared" si="2"/>
        <v>41125.05539266294</v>
      </c>
      <c r="H56" s="30">
        <f t="shared" si="3"/>
        <v>41125</v>
      </c>
    </row>
    <row r="57" spans="1:8" ht="17.25">
      <c r="A57" s="25" t="s">
        <v>59</v>
      </c>
      <c r="B57" s="8" t="s">
        <v>118</v>
      </c>
      <c r="C57" s="26">
        <v>7911</v>
      </c>
      <c r="D57" s="27">
        <f>192831500+4794500</f>
        <v>197626000</v>
      </c>
      <c r="E57" s="28">
        <f t="shared" si="4"/>
        <v>70523.17874015345</v>
      </c>
      <c r="F57" s="28">
        <f t="shared" si="5"/>
        <v>63139.32096073911</v>
      </c>
      <c r="G57" s="29">
        <f t="shared" si="2"/>
        <v>133662.49970089257</v>
      </c>
      <c r="H57" s="30">
        <f t="shared" si="3"/>
        <v>133662</v>
      </c>
    </row>
    <row r="58" spans="1:8" ht="17.25">
      <c r="A58" s="1" t="s">
        <v>60</v>
      </c>
      <c r="B58" s="8" t="s">
        <v>119</v>
      </c>
      <c r="C58" s="26">
        <v>16268</v>
      </c>
      <c r="D58" s="27">
        <v>390826300</v>
      </c>
      <c r="E58" s="28">
        <f t="shared" si="4"/>
        <v>145022.25657247077</v>
      </c>
      <c r="F58" s="28">
        <f t="shared" si="5"/>
        <v>124864.67972634225</v>
      </c>
      <c r="G58" s="29">
        <f t="shared" si="2"/>
        <v>269886.93629881303</v>
      </c>
      <c r="H58" s="30">
        <f t="shared" si="3"/>
        <v>269887</v>
      </c>
    </row>
    <row r="59" spans="1:8" ht="17.25">
      <c r="A59" s="25" t="s">
        <v>61</v>
      </c>
      <c r="B59" s="8" t="s">
        <v>120</v>
      </c>
      <c r="C59" s="26">
        <v>11259</v>
      </c>
      <c r="D59" s="27">
        <v>320267600</v>
      </c>
      <c r="E59" s="28">
        <f t="shared" si="4"/>
        <v>100369.1656472491</v>
      </c>
      <c r="F59" s="28">
        <f t="shared" si="5"/>
        <v>102321.95556113878</v>
      </c>
      <c r="G59" s="29">
        <f t="shared" si="2"/>
        <v>202691.1212083879</v>
      </c>
      <c r="H59" s="30">
        <f t="shared" si="3"/>
        <v>202691</v>
      </c>
    </row>
    <row r="60" spans="1:8" ht="17.25">
      <c r="A60" s="25" t="s">
        <v>62</v>
      </c>
      <c r="B60" s="8" t="s">
        <v>121</v>
      </c>
      <c r="C60" s="26">
        <v>10415</v>
      </c>
      <c r="D60" s="27">
        <v>260621900</v>
      </c>
      <c r="E60" s="28">
        <f t="shared" si="4"/>
        <v>92845.26691678652</v>
      </c>
      <c r="F60" s="28">
        <f t="shared" si="5"/>
        <v>83265.81418182656</v>
      </c>
      <c r="G60" s="29">
        <f t="shared" si="2"/>
        <v>176111.0810986131</v>
      </c>
      <c r="H60" s="30">
        <f t="shared" si="3"/>
        <v>176111</v>
      </c>
    </row>
    <row r="61" spans="1:8" ht="17.25">
      <c r="A61" s="25" t="s">
        <v>63</v>
      </c>
      <c r="B61" s="8" t="s">
        <v>122</v>
      </c>
      <c r="C61" s="26">
        <v>11882</v>
      </c>
      <c r="D61" s="27">
        <v>322958900</v>
      </c>
      <c r="E61" s="28">
        <f t="shared" si="4"/>
        <v>105922.94397554081</v>
      </c>
      <c r="F61" s="28">
        <f t="shared" si="5"/>
        <v>103181.79614133388</v>
      </c>
      <c r="G61" s="29">
        <f t="shared" si="2"/>
        <v>209104.7401168747</v>
      </c>
      <c r="H61" s="30">
        <f t="shared" si="3"/>
        <v>209105</v>
      </c>
    </row>
    <row r="62" spans="1:8" ht="18">
      <c r="A62" s="1"/>
      <c r="B62" s="8"/>
      <c r="C62" s="32"/>
      <c r="D62" s="33"/>
      <c r="E62" s="34"/>
      <c r="F62" s="34"/>
      <c r="G62" s="35"/>
      <c r="H62" s="30"/>
    </row>
    <row r="63" spans="1:8" ht="17.25">
      <c r="A63" s="1"/>
      <c r="B63" s="8" t="s">
        <v>64</v>
      </c>
      <c r="C63" s="9">
        <f>SUM(C12:C61)</f>
        <v>569515</v>
      </c>
      <c r="D63" s="9">
        <f>SUM(D12:D61)</f>
        <v>16029300673</v>
      </c>
      <c r="E63" s="28">
        <f>SUM(E12:E61)</f>
        <v>5076982.447250472</v>
      </c>
      <c r="F63" s="28">
        <f>SUM(F12:F61)</f>
        <v>5121184.256973973</v>
      </c>
      <c r="G63" s="36">
        <f>SUM(G12:G61)</f>
        <v>10198166.704224445</v>
      </c>
      <c r="H63" s="30">
        <f>SUM(H12:H61)</f>
        <v>10198166</v>
      </c>
    </row>
    <row r="64" spans="1:8" ht="18">
      <c r="A64" s="1"/>
      <c r="B64" s="8"/>
      <c r="C64" s="34"/>
      <c r="D64" s="33"/>
      <c r="E64" s="34"/>
      <c r="F64" s="34"/>
      <c r="G64" s="35"/>
      <c r="H64" s="30"/>
    </row>
    <row r="67" spans="1:8" ht="18" thickBot="1">
      <c r="A67" s="1"/>
      <c r="B67" s="47" t="s">
        <v>132</v>
      </c>
      <c r="C67" s="15"/>
      <c r="D67" s="37"/>
      <c r="E67" s="34"/>
      <c r="F67" s="34"/>
      <c r="G67" s="35"/>
      <c r="H67" s="30"/>
    </row>
    <row r="68" spans="1:8" ht="18">
      <c r="A68" s="1"/>
      <c r="C68" s="20"/>
      <c r="D68" s="38"/>
      <c r="E68" s="20"/>
      <c r="F68" s="20"/>
      <c r="G68" s="24"/>
      <c r="H68" s="39"/>
    </row>
    <row r="69" spans="1:8" ht="18">
      <c r="A69" s="1"/>
      <c r="B69" s="8"/>
      <c r="C69" s="34"/>
      <c r="D69" s="33"/>
      <c r="E69" s="34"/>
      <c r="F69" s="34"/>
      <c r="G69" s="35"/>
      <c r="H69" s="30"/>
    </row>
    <row r="70" spans="1:8" ht="17.25">
      <c r="A70" s="14" t="s">
        <v>65</v>
      </c>
      <c r="B70" s="8" t="s">
        <v>125</v>
      </c>
      <c r="C70" s="26">
        <v>302</v>
      </c>
      <c r="D70" s="27">
        <v>3245821</v>
      </c>
      <c r="E70" s="28">
        <f aca="true" t="shared" si="6" ref="E70:F75">(C70/C$81)*$E$6</f>
        <v>2692.2007305683655</v>
      </c>
      <c r="F70" s="28">
        <f t="shared" si="6"/>
        <v>1037.0039058631312</v>
      </c>
      <c r="G70" s="29">
        <f aca="true" t="shared" si="7" ref="G70:G75">E70+F70</f>
        <v>3729.2046364314965</v>
      </c>
      <c r="H70" s="30">
        <f aca="true" t="shared" si="8" ref="H70:H75">ROUND(G70,0)</f>
        <v>3729</v>
      </c>
    </row>
    <row r="71" spans="1:8" ht="17.25">
      <c r="A71" s="1" t="s">
        <v>66</v>
      </c>
      <c r="B71" s="8" t="s">
        <v>126</v>
      </c>
      <c r="C71" s="26">
        <v>2627</v>
      </c>
      <c r="D71" s="27">
        <v>33781500</v>
      </c>
      <c r="E71" s="28">
        <f t="shared" si="6"/>
        <v>23418.580527162572</v>
      </c>
      <c r="F71" s="28">
        <f t="shared" si="6"/>
        <v>10792.81557606392</v>
      </c>
      <c r="G71" s="29">
        <f t="shared" si="7"/>
        <v>34211.39610322649</v>
      </c>
      <c r="H71" s="30">
        <f t="shared" si="8"/>
        <v>34211</v>
      </c>
    </row>
    <row r="72" spans="1:8" ht="17.25">
      <c r="A72" s="14" t="s">
        <v>67</v>
      </c>
      <c r="B72" s="8" t="s">
        <v>130</v>
      </c>
      <c r="C72" s="26">
        <v>1941</v>
      </c>
      <c r="D72" s="27">
        <v>68932729</v>
      </c>
      <c r="E72" s="28">
        <f t="shared" si="6"/>
        <v>17303.18416567284</v>
      </c>
      <c r="F72" s="28">
        <f t="shared" si="6"/>
        <v>22023.244416375623</v>
      </c>
      <c r="G72" s="29">
        <f t="shared" si="7"/>
        <v>39326.428582048466</v>
      </c>
      <c r="H72" s="30">
        <f t="shared" si="8"/>
        <v>39326</v>
      </c>
    </row>
    <row r="73" spans="1:8" ht="17.25">
      <c r="A73" s="1" t="s">
        <v>68</v>
      </c>
      <c r="B73" s="8" t="s">
        <v>127</v>
      </c>
      <c r="C73" s="26">
        <v>1770</v>
      </c>
      <c r="D73" s="27">
        <v>17201900</v>
      </c>
      <c r="E73" s="28">
        <f t="shared" si="6"/>
        <v>15778.792361278169</v>
      </c>
      <c r="F73" s="28">
        <f t="shared" si="6"/>
        <v>5495.816771247397</v>
      </c>
      <c r="G73" s="29">
        <f t="shared" si="7"/>
        <v>21274.609132525566</v>
      </c>
      <c r="H73" s="30">
        <f t="shared" si="8"/>
        <v>21275</v>
      </c>
    </row>
    <row r="74" spans="1:8" ht="17.25">
      <c r="A74" s="25" t="s">
        <v>69</v>
      </c>
      <c r="B74" s="8" t="s">
        <v>128</v>
      </c>
      <c r="C74" s="26">
        <v>813</v>
      </c>
      <c r="D74" s="27">
        <v>60264803</v>
      </c>
      <c r="E74" s="28">
        <f t="shared" si="6"/>
        <v>7247.546999841328</v>
      </c>
      <c r="F74" s="28">
        <f t="shared" si="6"/>
        <v>19253.937939606698</v>
      </c>
      <c r="G74" s="29">
        <f t="shared" si="7"/>
        <v>26501.484939448026</v>
      </c>
      <c r="H74" s="30">
        <f t="shared" si="8"/>
        <v>26501</v>
      </c>
    </row>
    <row r="75" spans="1:8" ht="17.25">
      <c r="A75" s="25" t="s">
        <v>70</v>
      </c>
      <c r="B75" s="8" t="s">
        <v>129</v>
      </c>
      <c r="C75" s="26">
        <v>9151</v>
      </c>
      <c r="D75" s="27">
        <v>141516400</v>
      </c>
      <c r="E75" s="28">
        <f t="shared" si="6"/>
        <v>81577.2479650037</v>
      </c>
      <c r="F75" s="28">
        <f t="shared" si="6"/>
        <v>45212.92441686995</v>
      </c>
      <c r="G75" s="29">
        <f t="shared" si="7"/>
        <v>126790.17238187365</v>
      </c>
      <c r="H75" s="30">
        <f t="shared" si="8"/>
        <v>126790</v>
      </c>
    </row>
    <row r="76" spans="1:8" ht="18">
      <c r="A76" s="1"/>
      <c r="B76" s="8"/>
      <c r="C76" s="34"/>
      <c r="D76" s="9"/>
      <c r="E76" s="34"/>
      <c r="F76" s="34"/>
      <c r="G76" s="29"/>
      <c r="H76" s="40"/>
    </row>
    <row r="77" spans="1:8" ht="18">
      <c r="A77" s="1"/>
      <c r="B77" s="8"/>
      <c r="C77" s="34"/>
      <c r="D77" s="9"/>
      <c r="E77" s="34"/>
      <c r="F77" s="34"/>
      <c r="G77" s="36"/>
      <c r="H77" s="40"/>
    </row>
    <row r="78" spans="1:8" ht="17.25">
      <c r="A78" s="1"/>
      <c r="B78" s="8" t="s">
        <v>64</v>
      </c>
      <c r="C78" s="9">
        <f>SUM(C70:C75)</f>
        <v>16604</v>
      </c>
      <c r="D78" s="9">
        <f>SUM(D70:D75)</f>
        <v>324943153</v>
      </c>
      <c r="E78" s="9">
        <f>SUM(E70:E75)</f>
        <v>148017.55274952698</v>
      </c>
      <c r="F78" s="9">
        <f>SUM(F70:F75)</f>
        <v>103815.74302602671</v>
      </c>
      <c r="G78" s="36">
        <f>SUM(G70:G75)</f>
        <v>251833.29577555368</v>
      </c>
      <c r="H78" s="30">
        <f>SUM(H70:H76)</f>
        <v>251832</v>
      </c>
    </row>
    <row r="79" spans="1:8" ht="18">
      <c r="A79" s="1"/>
      <c r="B79" s="8"/>
      <c r="C79" s="41"/>
      <c r="D79" s="9"/>
      <c r="E79" s="41"/>
      <c r="F79" s="41"/>
      <c r="G79" s="35"/>
      <c r="H79" s="40"/>
    </row>
    <row r="80" spans="1:8" ht="18">
      <c r="A80" s="1"/>
      <c r="B80" s="8"/>
      <c r="C80" s="41"/>
      <c r="D80" s="9"/>
      <c r="E80" s="41"/>
      <c r="F80" s="41"/>
      <c r="G80" s="35"/>
      <c r="H80" s="40"/>
    </row>
    <row r="81" spans="1:8" ht="17.25">
      <c r="A81" s="1"/>
      <c r="B81" s="8" t="s">
        <v>71</v>
      </c>
      <c r="C81" s="9">
        <f aca="true" t="shared" si="9" ref="C81:H81">C78+C63</f>
        <v>586119</v>
      </c>
      <c r="D81" s="46">
        <f t="shared" si="9"/>
        <v>16354243826</v>
      </c>
      <c r="E81" s="28">
        <f t="shared" si="9"/>
        <v>5224999.999999999</v>
      </c>
      <c r="F81" s="28">
        <f t="shared" si="9"/>
        <v>5224999.999999999</v>
      </c>
      <c r="G81" s="36">
        <f t="shared" si="9"/>
        <v>10449999.999999998</v>
      </c>
      <c r="H81" s="30">
        <f t="shared" si="9"/>
        <v>10449998</v>
      </c>
    </row>
    <row r="82" spans="1:8" ht="18">
      <c r="A82" s="1"/>
      <c r="B82" s="8"/>
      <c r="C82" s="34"/>
      <c r="D82" s="33"/>
      <c r="E82" s="34"/>
      <c r="F82" s="34"/>
      <c r="G82" s="34"/>
      <c r="H82" s="41"/>
    </row>
    <row r="83" ht="14.25">
      <c r="B83" t="s">
        <v>75</v>
      </c>
    </row>
    <row r="84" ht="14.25">
      <c r="B84" t="s">
        <v>124</v>
      </c>
    </row>
    <row r="85" spans="2:3" ht="14.25">
      <c r="B85" s="45" t="s">
        <v>135</v>
      </c>
      <c r="C85" s="44"/>
    </row>
    <row r="86" ht="14.25">
      <c r="B86" t="s">
        <v>136</v>
      </c>
    </row>
    <row r="87" ht="14.25">
      <c r="B87" t="s">
        <v>137</v>
      </c>
    </row>
    <row r="88" ht="14.25">
      <c r="B88" t="s">
        <v>131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30:A61 A70:A73 A12:A28 A74:A75" numberStoredAsText="1"/>
    <ignoredError sqref="F71 F72:F73 H71:H73 F78:H78 D81 F81:H81 F74:F75 H74:H75" evalError="1"/>
    <ignoredError sqref="G70 G30:G61 G12:G28" unlockedFormula="1"/>
    <ignoredError sqref="G71:G73 G74:G75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EGE</cp:lastModifiedBy>
  <dcterms:created xsi:type="dcterms:W3CDTF">2015-07-14T20:42:21Z</dcterms:created>
  <dcterms:modified xsi:type="dcterms:W3CDTF">2016-11-03T14:17:54Z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