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60" tabRatio="601" activeTab="0"/>
  </bookViews>
  <sheets>
    <sheet name="Sheet1" sheetId="1" r:id="rId1"/>
    <sheet name="Sheet2" sheetId="2" r:id="rId2"/>
  </sheets>
  <definedNames>
    <definedName name="_xlnm.Print_Area" localSheetId="0">'Sheet1'!$A$1:$R$71</definedName>
  </definedNames>
  <calcPr fullCalcOnLoad="1"/>
</workbook>
</file>

<file path=xl/sharedStrings.xml><?xml version="1.0" encoding="utf-8"?>
<sst xmlns="http://schemas.openxmlformats.org/spreadsheetml/2006/main" count="396" uniqueCount="107">
  <si>
    <t>Meritus</t>
  </si>
  <si>
    <t>M</t>
  </si>
  <si>
    <t>CDS</t>
  </si>
  <si>
    <t>UMMC</t>
  </si>
  <si>
    <t>Prince George Hospital</t>
  </si>
  <si>
    <t>Holy Cross</t>
  </si>
  <si>
    <t>Frederick</t>
  </si>
  <si>
    <t>UM-Harford Memorial</t>
  </si>
  <si>
    <t>Mercy Med. Cntr</t>
  </si>
  <si>
    <t>Johns Hopkins</t>
  </si>
  <si>
    <t>UM Dorchester</t>
  </si>
  <si>
    <t>St Agnes</t>
  </si>
  <si>
    <t>Sinai</t>
  </si>
  <si>
    <t>Bon Secours</t>
  </si>
  <si>
    <t>Medstar Franklin Sq</t>
  </si>
  <si>
    <t>Garrett County</t>
  </si>
  <si>
    <t>Medstar Montgomery General</t>
  </si>
  <si>
    <t>Peninsula General</t>
  </si>
  <si>
    <t>Suburban</t>
  </si>
  <si>
    <t>Anne Arundel</t>
  </si>
  <si>
    <t>Medstar Union Memorial</t>
  </si>
  <si>
    <t>Western Maryland</t>
  </si>
  <si>
    <t>Medstar St Marys</t>
  </si>
  <si>
    <t>JH Bayview</t>
  </si>
  <si>
    <t>UM Chestertown</t>
  </si>
  <si>
    <t>Union Hospital of Cecil Co</t>
  </si>
  <si>
    <t>Carroll Hospital</t>
  </si>
  <si>
    <t>Medstar Harbor</t>
  </si>
  <si>
    <t>UM Charles Regional</t>
  </si>
  <si>
    <t>UM Easton</t>
  </si>
  <si>
    <t>UMMC Midtown</t>
  </si>
  <si>
    <t>Calvert</t>
  </si>
  <si>
    <t>LifeBridge Northwest</t>
  </si>
  <si>
    <t>UM Baltimore Washington Med Ctr</t>
  </si>
  <si>
    <t>GBMC</t>
  </si>
  <si>
    <t>McCready</t>
  </si>
  <si>
    <t>JH Howard County</t>
  </si>
  <si>
    <t>UCH-Upper Chesapeake</t>
  </si>
  <si>
    <t>Doctors Community</t>
  </si>
  <si>
    <t>Laurel Regional</t>
  </si>
  <si>
    <t>MedStar Good Samaritan</t>
  </si>
  <si>
    <t>UM Rehab &amp; Ortho Inst</t>
  </si>
  <si>
    <t>Atlantic General</t>
  </si>
  <si>
    <t>Medstar Southern MD</t>
  </si>
  <si>
    <t>UM St. Joseph</t>
  </si>
  <si>
    <t>Levindale</t>
  </si>
  <si>
    <t>Holy Cross Germantown</t>
  </si>
  <si>
    <t>Queen Annes Emg Ctr</t>
  </si>
  <si>
    <t>Bowie Health Emg Ctr</t>
  </si>
  <si>
    <t>Mt.Washington Pediatric Hosp.</t>
  </si>
  <si>
    <t>Sheppard Pratt</t>
  </si>
  <si>
    <t>Brook Lane</t>
  </si>
  <si>
    <t>UM MEIMS</t>
  </si>
  <si>
    <t>HOSPNAME</t>
  </si>
  <si>
    <t>FORM</t>
  </si>
  <si>
    <t>CENTER</t>
  </si>
  <si>
    <t>D_DIRECT</t>
  </si>
  <si>
    <t>C_OHD</t>
  </si>
  <si>
    <t>C_OHD2</t>
  </si>
  <si>
    <t>P2_COST</t>
  </si>
  <si>
    <t>P4_COST</t>
  </si>
  <si>
    <t>LEVEL_1</t>
  </si>
  <si>
    <t>DEPMNT</t>
  </si>
  <si>
    <t>LEVEL_2</t>
  </si>
  <si>
    <t>MA_OFC_D</t>
  </si>
  <si>
    <t>MA_OFC_PCT</t>
  </si>
  <si>
    <t>MA_LEVEL_3</t>
  </si>
  <si>
    <t>MA_PAYOR_D</t>
  </si>
  <si>
    <t>MA_LEVEL_4</t>
  </si>
  <si>
    <t>M TOT</t>
  </si>
  <si>
    <t>Statewide</t>
  </si>
  <si>
    <t>FY 2015 Schedule M</t>
  </si>
  <si>
    <t>UNITS</t>
  </si>
  <si>
    <t>TOTAL</t>
  </si>
  <si>
    <t>Total</t>
  </si>
  <si>
    <t>CDS as a Percent of Total Statewide Level 2 Cost</t>
  </si>
  <si>
    <t>Statewide Cost of Drugs Sold (CDS) Expenses</t>
  </si>
  <si>
    <t>Statewide Total Expenses - All Centers</t>
  </si>
  <si>
    <t>% to Total</t>
  </si>
  <si>
    <t>HOSP #</t>
  </si>
  <si>
    <t>``</t>
  </si>
  <si>
    <t>Direct Expense</t>
  </si>
  <si>
    <t>Total Level 2 Exp.</t>
  </si>
  <si>
    <t>Total Inflation Factor</t>
  </si>
  <si>
    <t>Additional CDS Inflation</t>
  </si>
  <si>
    <t>Uniform Inflation Update</t>
  </si>
  <si>
    <t>Calculation of Overall Inflation Factor for Each Hospital</t>
  </si>
  <si>
    <t>Pharmacy</t>
  </si>
  <si>
    <t>Statewide Inflation</t>
  </si>
  <si>
    <t>Difference</t>
  </si>
  <si>
    <t>Cost Difference</t>
  </si>
  <si>
    <t>Total Inflation</t>
  </si>
  <si>
    <t>Other Expenses</t>
  </si>
  <si>
    <t>Inflation Factor</t>
  </si>
  <si>
    <t>Percent of Total Cost</t>
  </si>
  <si>
    <t>Ammount Applied</t>
  </si>
  <si>
    <t>Schedule</t>
  </si>
  <si>
    <t>Level 2 Expense</t>
  </si>
  <si>
    <t>Cost Inflated</t>
  </si>
  <si>
    <t>Inflation Applied</t>
  </si>
  <si>
    <t>Column F/H</t>
  </si>
  <si>
    <t>Shady Grove</t>
  </si>
  <si>
    <t>XYZ</t>
  </si>
  <si>
    <t>Washington Adventist</t>
  </si>
  <si>
    <t>FT. Washignton</t>
  </si>
  <si>
    <t>Adventist Germantown</t>
  </si>
  <si>
    <t>ü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</si>
</sst>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_(* #,##0.000_);_(* \(#,##0.000\);_(* &quot;-&quot;??_);_(@_)"/>
    <numFmt numFmtId="170" formatCode="_(* #,##0.0000_);_(* \(#,##0.0000\);_(* &quot;-&quot;??_);_(@_)"/>
    <numFmt numFmtId="171" formatCode="0.000000E+00"/>
    <numFmt numFmtId="172" formatCode="0.00000E+00"/>
    <numFmt numFmtId="173" formatCode="0.0000E+00"/>
    <numFmt numFmtId="174" formatCode="0.000E+00"/>
    <numFmt numFmtId="175" formatCode="0.0E+00"/>
    <numFmt numFmtId="176" formatCode="0E+00"/>
    <numFmt numFmtId="177" formatCode="0.000%"/>
    <numFmt numFmtId="178" formatCode="0.0000%"/>
    <numFmt numFmtId="179" formatCode="0.00000"/>
    <numFmt numFmtId="180" formatCode="0.0000"/>
    <numFmt numFmtId="181" formatCode="0.000"/>
    <numFmt numFmtId="182" formatCode="0.0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0.000000000000000000%"/>
    <numFmt numFmtId="186" formatCode="0.00000000000000000%"/>
    <numFmt numFmtId="187" formatCode="0.0000000000000000%"/>
    <numFmt numFmtId="188" formatCode="0.000000000000000%"/>
    <numFmt numFmtId="189" formatCode="0.00000000000000%"/>
    <numFmt numFmtId="190" formatCode="0.0000000000000%"/>
    <numFmt numFmtId="191" formatCode="0.000000000000%"/>
    <numFmt numFmtId="192" formatCode="0.0000000000000000000%"/>
    <numFmt numFmtId="193" formatCode="0.00000000000%"/>
    <numFmt numFmtId="194" formatCode="0.0000000000%"/>
    <numFmt numFmtId="195" formatCode="0.000000000%"/>
    <numFmt numFmtId="196" formatCode="0.00000000%"/>
    <numFmt numFmtId="197" formatCode="#,##0.000"/>
    <numFmt numFmtId="198" formatCode="#,##0.0000"/>
    <numFmt numFmtId="199" formatCode="_(&quot;$&quot;* #,##0.000_);_(&quot;$&quot;* \(#,##0.000\);_(&quot;$&quot;* &quot;-&quot;??_);_(@_)"/>
    <numFmt numFmtId="200" formatCode="_(&quot;$&quot;* #,##0.0000_);_(&quot;$&quot;* \(#,##0.0000\);_(&quot;$&quot;* &quot;-&quot;??_);_(@_)"/>
    <numFmt numFmtId="201" formatCode="0.0000000%"/>
    <numFmt numFmtId="202" formatCode="0.000000%"/>
    <numFmt numFmtId="203" formatCode="0.00000%"/>
    <numFmt numFmtId="204" formatCode="0.00000000"/>
    <numFmt numFmtId="205" formatCode="0.0000000"/>
    <numFmt numFmtId="206" formatCode="0.000000"/>
    <numFmt numFmtId="207" formatCode="#,##0.00000"/>
    <numFmt numFmtId="208" formatCode="#,##0.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sz val="11"/>
      <color indexed="8"/>
      <name val="Wingding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Wingding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4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66" fontId="0" fillId="0" borderId="0" xfId="42" applyNumberFormat="1" applyFont="1" applyAlignment="1">
      <alignment/>
    </xf>
    <xf numFmtId="164" fontId="43" fillId="0" borderId="0" xfId="0" applyNumberFormat="1" applyFont="1" applyAlignment="1">
      <alignment/>
    </xf>
    <xf numFmtId="0" fontId="41" fillId="0" borderId="0" xfId="0" applyFont="1" applyAlignment="1">
      <alignment/>
    </xf>
    <xf numFmtId="10" fontId="41" fillId="0" borderId="0" xfId="57" applyNumberFormat="1" applyFont="1" applyAlignment="1">
      <alignment/>
    </xf>
    <xf numFmtId="164" fontId="45" fillId="0" borderId="0" xfId="0" applyNumberFormat="1" applyFont="1" applyAlignment="1">
      <alignment/>
    </xf>
    <xf numFmtId="4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10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78" fontId="0" fillId="0" borderId="0" xfId="57" applyNumberFormat="1" applyFont="1" applyAlignment="1">
      <alignment/>
    </xf>
    <xf numFmtId="0" fontId="0" fillId="0" borderId="0" xfId="0" applyAlignment="1">
      <alignment horizontal="center" wrapText="1"/>
    </xf>
    <xf numFmtId="10" fontId="0" fillId="0" borderId="10" xfId="57" applyNumberFormat="1" applyFont="1" applyBorder="1" applyAlignment="1">
      <alignment/>
    </xf>
    <xf numFmtId="10" fontId="0" fillId="0" borderId="11" xfId="0" applyNumberFormat="1" applyBorder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6" fontId="0" fillId="0" borderId="0" xfId="42" applyNumberFormat="1" applyFont="1" applyAlignment="1">
      <alignment/>
    </xf>
    <xf numFmtId="10" fontId="0" fillId="0" borderId="12" xfId="57" applyNumberFormat="1" applyFont="1" applyBorder="1" applyAlignment="1">
      <alignment/>
    </xf>
    <xf numFmtId="10" fontId="0" fillId="0" borderId="0" xfId="57" applyNumberFormat="1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 horizontal="center"/>
    </xf>
    <xf numFmtId="4" fontId="41" fillId="0" borderId="13" xfId="0" applyNumberFormat="1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41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0" fontId="41" fillId="0" borderId="16" xfId="57" applyNumberFormat="1" applyFont="1" applyBorder="1" applyAlignment="1">
      <alignment/>
    </xf>
    <xf numFmtId="3" fontId="46" fillId="0" borderId="0" xfId="0" applyNumberFormat="1" applyFont="1" applyAlignment="1">
      <alignment/>
    </xf>
    <xf numFmtId="164" fontId="47" fillId="0" borderId="15" xfId="0" applyNumberFormat="1" applyFont="1" applyBorder="1" applyAlignment="1">
      <alignment/>
    </xf>
    <xf numFmtId="164" fontId="46" fillId="0" borderId="15" xfId="0" applyNumberFormat="1" applyFont="1" applyBorder="1" applyAlignment="1">
      <alignment/>
    </xf>
    <xf numFmtId="164" fontId="41" fillId="0" borderId="17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10" xfId="42" applyNumberFormat="1" applyFont="1" applyBorder="1" applyAlignment="1">
      <alignment/>
    </xf>
    <xf numFmtId="164" fontId="41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83" fontId="0" fillId="0" borderId="0" xfId="44" applyNumberFormat="1" applyFont="1" applyAlignment="1">
      <alignment/>
    </xf>
    <xf numFmtId="0" fontId="41" fillId="0" borderId="0" xfId="0" applyFont="1" applyAlignment="1">
      <alignment horizontal="center" wrapText="1"/>
    </xf>
    <xf numFmtId="0" fontId="25" fillId="0" borderId="0" xfId="0" applyFont="1" applyAlignment="1">
      <alignment/>
    </xf>
    <xf numFmtId="43" fontId="25" fillId="0" borderId="0" xfId="42" applyFont="1" applyAlignment="1">
      <alignment/>
    </xf>
    <xf numFmtId="166" fontId="25" fillId="0" borderId="0" xfId="42" applyNumberFormat="1" applyFont="1" applyAlignment="1">
      <alignment/>
    </xf>
    <xf numFmtId="0" fontId="50" fillId="0" borderId="0" xfId="0" applyFont="1" applyAlignment="1">
      <alignment horizontal="right"/>
    </xf>
    <xf numFmtId="0" fontId="41" fillId="0" borderId="0" xfId="0" applyFont="1" applyAlignment="1">
      <alignment horizontal="center" wrapText="1"/>
    </xf>
    <xf numFmtId="10" fontId="5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zoomScalePageLayoutView="0" workbookViewId="0" topLeftCell="A1">
      <selection activeCell="O2" sqref="O2"/>
    </sheetView>
  </sheetViews>
  <sheetFormatPr defaultColWidth="9.140625" defaultRowHeight="15"/>
  <cols>
    <col min="1" max="1" width="7.7109375" style="0" customWidth="1"/>
    <col min="2" max="2" width="21.28125" style="0" customWidth="1"/>
    <col min="3" max="3" width="6.8515625" style="0" customWidth="1"/>
    <col min="4" max="4" width="5.421875" style="0" customWidth="1"/>
    <col min="5" max="5" width="10.00390625" style="0" bestFit="1" customWidth="1"/>
    <col min="6" max="6" width="13.7109375" style="0" customWidth="1"/>
    <col min="7" max="7" width="15.7109375" style="0" customWidth="1"/>
    <col min="8" max="8" width="14.28125" style="0" customWidth="1"/>
    <col min="9" max="9" width="8.28125" style="0" customWidth="1"/>
    <col min="10" max="10" width="15.57421875" style="0" customWidth="1"/>
    <col min="11" max="11" width="13.7109375" style="0" customWidth="1"/>
    <col min="12" max="12" width="13.00390625" style="0" customWidth="1"/>
    <col min="15" max="15" width="10.28125" style="0" customWidth="1"/>
    <col min="16" max="16" width="10.57421875" style="0" customWidth="1"/>
    <col min="17" max="17" width="13.7109375" style="0" customWidth="1"/>
  </cols>
  <sheetData>
    <row r="1" spans="1:12" ht="25.5">
      <c r="A1" s="44" t="s">
        <v>86</v>
      </c>
      <c r="J1" s="23" t="s">
        <v>87</v>
      </c>
      <c r="K1" s="23" t="s">
        <v>92</v>
      </c>
      <c r="L1" s="23" t="s">
        <v>91</v>
      </c>
    </row>
    <row r="2" spans="1:12" ht="18">
      <c r="A2" s="45" t="s">
        <v>76</v>
      </c>
      <c r="H2" t="s">
        <v>93</v>
      </c>
      <c r="J2" s="12">
        <f>(L2-K4)/J3</f>
        <v>0.05378126056433438</v>
      </c>
      <c r="K2" s="12">
        <v>0.0229</v>
      </c>
      <c r="L2" s="22">
        <v>0.0249</v>
      </c>
    </row>
    <row r="3" spans="8:11" ht="14.25">
      <c r="H3" t="s">
        <v>94</v>
      </c>
      <c r="J3" s="12">
        <f>+I60</f>
        <v>0.06476419561414708</v>
      </c>
      <c r="K3" s="12">
        <f>1-J3</f>
        <v>0.935235804385853</v>
      </c>
    </row>
    <row r="4" spans="1:12" ht="14.25">
      <c r="A4" t="s">
        <v>71</v>
      </c>
      <c r="H4" t="s">
        <v>95</v>
      </c>
      <c r="J4" s="22">
        <f>+J2*J3</f>
        <v>0.003483100079563966</v>
      </c>
      <c r="K4" s="22">
        <f>+K2*K3</f>
        <v>0.021416899920436033</v>
      </c>
      <c r="L4" s="12">
        <f>+J4+K4</f>
        <v>0.0249</v>
      </c>
    </row>
    <row r="5" spans="10:12" ht="14.25">
      <c r="J5" s="22"/>
      <c r="K5" s="22"/>
      <c r="L5" s="53" t="s">
        <v>106</v>
      </c>
    </row>
    <row r="6" spans="6:18" ht="43.5" thickBot="1">
      <c r="F6" s="52" t="s">
        <v>87</v>
      </c>
      <c r="G6" s="52"/>
      <c r="I6" s="15" t="s">
        <v>100</v>
      </c>
      <c r="J6" s="15" t="s">
        <v>84</v>
      </c>
      <c r="K6" s="15" t="s">
        <v>85</v>
      </c>
      <c r="L6" s="47" t="s">
        <v>83</v>
      </c>
      <c r="N6" s="15" t="s">
        <v>88</v>
      </c>
      <c r="O6" s="15" t="s">
        <v>89</v>
      </c>
      <c r="P6" s="15" t="s">
        <v>90</v>
      </c>
      <c r="Q6" s="19" t="s">
        <v>98</v>
      </c>
      <c r="R6" s="19" t="s">
        <v>99</v>
      </c>
    </row>
    <row r="7" spans="1:12" ht="14.25">
      <c r="A7" s="24" t="s">
        <v>79</v>
      </c>
      <c r="B7" s="7" t="s">
        <v>53</v>
      </c>
      <c r="C7" s="7" t="s">
        <v>96</v>
      </c>
      <c r="D7" s="7" t="s">
        <v>55</v>
      </c>
      <c r="E7" s="25" t="s">
        <v>72</v>
      </c>
      <c r="F7" s="26" t="s">
        <v>81</v>
      </c>
      <c r="G7" s="26" t="s">
        <v>97</v>
      </c>
      <c r="H7" s="26" t="s">
        <v>82</v>
      </c>
      <c r="I7" s="27" t="s">
        <v>78</v>
      </c>
      <c r="J7" s="21">
        <f>+J2</f>
        <v>0.05378126056433438</v>
      </c>
      <c r="K7" s="16">
        <f>+K2</f>
        <v>0.0229</v>
      </c>
      <c r="L7" s="17">
        <f>(+J7*I60)+(K7*(1-I60))</f>
        <v>0.0249</v>
      </c>
    </row>
    <row r="8" spans="1:20" ht="14.25">
      <c r="A8" s="28">
        <v>210001</v>
      </c>
      <c r="B8" s="28" t="s">
        <v>0</v>
      </c>
      <c r="C8" s="28" t="s">
        <v>1</v>
      </c>
      <c r="D8" s="28" t="s">
        <v>2</v>
      </c>
      <c r="E8" s="29">
        <v>27564.98446</v>
      </c>
      <c r="F8" s="30">
        <v>6840.9</v>
      </c>
      <c r="G8" s="31">
        <v>16002.921464019682</v>
      </c>
      <c r="H8" s="30">
        <v>249894.88769230765</v>
      </c>
      <c r="I8" s="33">
        <f aca="true" t="shared" si="0" ref="I8:I40">+F8/H8</f>
        <v>0.027375109843876085</v>
      </c>
      <c r="J8" s="14">
        <f>$J$7*I8</f>
        <v>0.0014722679154907747</v>
      </c>
      <c r="K8" s="14">
        <f>$K$7*(1-I8)</f>
        <v>0.02227310998457524</v>
      </c>
      <c r="L8" s="12">
        <f aca="true" t="shared" si="1" ref="L8:L39">+J8+K8</f>
        <v>0.023745377900066016</v>
      </c>
      <c r="N8" s="12">
        <f>+$L$7</f>
        <v>0.0249</v>
      </c>
      <c r="O8" s="12">
        <f>+L8-N8</f>
        <v>-0.0011546220999339822</v>
      </c>
      <c r="P8" s="20">
        <f aca="true" t="shared" si="2" ref="P8:P40">+O8*H8</f>
        <v>-288.5341599900589</v>
      </c>
      <c r="Q8" s="46">
        <f>+J8*H8</f>
        <v>367.91222539455504</v>
      </c>
      <c r="R8" s="13">
        <f>+Q8/F8</f>
        <v>0.05378126056433438</v>
      </c>
      <c r="S8" s="13"/>
      <c r="T8" s="20"/>
    </row>
    <row r="9" spans="1:20" ht="14.25">
      <c r="A9" s="28">
        <v>210002</v>
      </c>
      <c r="B9" s="28" t="s">
        <v>3</v>
      </c>
      <c r="C9" s="28" t="s">
        <v>1</v>
      </c>
      <c r="D9" s="28" t="s">
        <v>2</v>
      </c>
      <c r="E9" s="29">
        <v>37161.12632999999</v>
      </c>
      <c r="F9" s="30">
        <v>82795.19999999998</v>
      </c>
      <c r="G9" s="31">
        <v>108182.03678748304</v>
      </c>
      <c r="H9" s="30">
        <v>1092168.3816184988</v>
      </c>
      <c r="I9" s="33">
        <f t="shared" si="0"/>
        <v>0.07580809094409478</v>
      </c>
      <c r="J9" s="14">
        <f aca="true" t="shared" si="3" ref="J9:J60">$J$7*I9</f>
        <v>0.004077054691949119</v>
      </c>
      <c r="K9" s="14">
        <f aca="true" t="shared" si="4" ref="K9:K60">$K$7*(1-I9)</f>
        <v>0.02116399471738023</v>
      </c>
      <c r="L9" s="12">
        <f t="shared" si="1"/>
        <v>0.02524104940932935</v>
      </c>
      <c r="N9" s="12">
        <f aca="true" t="shared" si="5" ref="N9:N69">+$L$7</f>
        <v>0.0249</v>
      </c>
      <c r="O9" s="12">
        <f aca="true" t="shared" si="6" ref="O9:O60">+L9-N9</f>
        <v>0.0003410494093293512</v>
      </c>
      <c r="P9" s="20">
        <f t="shared" si="2"/>
        <v>372.48338143918244</v>
      </c>
      <c r="Q9" s="46">
        <f aca="true" t="shared" si="7" ref="Q9:Q60">+J9*H9</f>
        <v>4452.830224676176</v>
      </c>
      <c r="R9" s="13">
        <f aca="true" t="shared" si="8" ref="R9:R60">+Q9/F9</f>
        <v>0.05378126056433437</v>
      </c>
      <c r="S9" s="13"/>
      <c r="T9" s="20"/>
    </row>
    <row r="10" spans="1:20" ht="14.25">
      <c r="A10" s="28">
        <v>210003</v>
      </c>
      <c r="B10" s="28" t="s">
        <v>4</v>
      </c>
      <c r="C10" s="28" t="s">
        <v>1</v>
      </c>
      <c r="D10" s="28" t="s">
        <v>2</v>
      </c>
      <c r="E10" s="29">
        <v>16508.72377</v>
      </c>
      <c r="F10" s="30">
        <v>9245.1</v>
      </c>
      <c r="G10" s="31">
        <v>14927.857276863551</v>
      </c>
      <c r="H10" s="30">
        <v>220175.19503126777</v>
      </c>
      <c r="I10" s="33">
        <f t="shared" si="0"/>
        <v>0.04198974366157403</v>
      </c>
      <c r="J10" s="14">
        <f t="shared" si="3"/>
        <v>0.002258261344892721</v>
      </c>
      <c r="K10" s="14">
        <f t="shared" si="4"/>
        <v>0.021938434870149955</v>
      </c>
      <c r="L10" s="12">
        <f t="shared" si="1"/>
        <v>0.024196696215042675</v>
      </c>
      <c r="N10" s="12">
        <f t="shared" si="5"/>
        <v>0.0249</v>
      </c>
      <c r="O10" s="12">
        <f t="shared" si="6"/>
        <v>-0.0007033037849573237</v>
      </c>
      <c r="P10" s="20">
        <f t="shared" si="2"/>
        <v>-154.85004801920755</v>
      </c>
      <c r="Q10" s="46">
        <f t="shared" si="7"/>
        <v>497.21313204332785</v>
      </c>
      <c r="R10" s="13">
        <f t="shared" si="8"/>
        <v>0.05378126056433438</v>
      </c>
      <c r="S10" s="13"/>
      <c r="T10" s="20"/>
    </row>
    <row r="11" spans="1:20" ht="14.25">
      <c r="A11" s="28">
        <v>210004</v>
      </c>
      <c r="B11" s="28" t="s">
        <v>5</v>
      </c>
      <c r="C11" s="28" t="s">
        <v>1</v>
      </c>
      <c r="D11" s="28" t="s">
        <v>2</v>
      </c>
      <c r="E11" s="29">
        <v>39553.45234</v>
      </c>
      <c r="F11" s="30">
        <v>16981.3</v>
      </c>
      <c r="G11" s="31">
        <v>29456.277338873</v>
      </c>
      <c r="H11" s="30">
        <v>355798.3150895634</v>
      </c>
      <c r="I11" s="33">
        <f t="shared" si="0"/>
        <v>0.04772731988830633</v>
      </c>
      <c r="J11" s="14">
        <f t="shared" si="3"/>
        <v>0.0025668354269503414</v>
      </c>
      <c r="K11" s="14">
        <f t="shared" si="4"/>
        <v>0.021807044374557785</v>
      </c>
      <c r="L11" s="12">
        <f t="shared" si="1"/>
        <v>0.024373879801508125</v>
      </c>
      <c r="N11" s="12">
        <f t="shared" si="5"/>
        <v>0.0249</v>
      </c>
      <c r="O11" s="12">
        <f t="shared" si="6"/>
        <v>-0.0005261201984918737</v>
      </c>
      <c r="P11" s="20">
        <f t="shared" si="2"/>
        <v>-187.1926801579953</v>
      </c>
      <c r="Q11" s="46">
        <f t="shared" si="7"/>
        <v>913.2757200211315</v>
      </c>
      <c r="R11" s="13">
        <f t="shared" si="8"/>
        <v>0.05378126056433439</v>
      </c>
      <c r="S11" s="13"/>
      <c r="T11" s="20"/>
    </row>
    <row r="12" spans="1:20" ht="14.25">
      <c r="A12" s="28">
        <v>210005</v>
      </c>
      <c r="B12" s="28" t="s">
        <v>6</v>
      </c>
      <c r="C12" s="28" t="s">
        <v>1</v>
      </c>
      <c r="D12" s="28" t="s">
        <v>2</v>
      </c>
      <c r="E12" s="29">
        <v>29765.78313</v>
      </c>
      <c r="F12" s="30">
        <v>25689.7</v>
      </c>
      <c r="G12" s="31">
        <v>34495.68487013854</v>
      </c>
      <c r="H12" s="30">
        <v>274147.0476833688</v>
      </c>
      <c r="I12" s="33">
        <f t="shared" si="0"/>
        <v>0.09370773902942335</v>
      </c>
      <c r="J12" s="14">
        <f t="shared" si="3"/>
        <v>0.005039720329636064</v>
      </c>
      <c r="K12" s="14">
        <f t="shared" si="4"/>
        <v>0.020754092776226207</v>
      </c>
      <c r="L12" s="12">
        <f t="shared" si="1"/>
        <v>0.02579381310586227</v>
      </c>
      <c r="N12" s="12">
        <f t="shared" si="5"/>
        <v>0.0249</v>
      </c>
      <c r="O12" s="12">
        <f t="shared" si="6"/>
        <v>0.0008938131058622706</v>
      </c>
      <c r="P12" s="20">
        <f t="shared" si="2"/>
        <v>245.03622415284386</v>
      </c>
      <c r="Q12" s="46">
        <f t="shared" si="7"/>
        <v>1381.624449519581</v>
      </c>
      <c r="R12" s="13">
        <f t="shared" si="8"/>
        <v>0.05378126056433438</v>
      </c>
      <c r="S12" s="13"/>
      <c r="T12" s="20"/>
    </row>
    <row r="13" spans="1:20" ht="14.25">
      <c r="A13" s="28">
        <v>210006</v>
      </c>
      <c r="B13" s="28" t="s">
        <v>7</v>
      </c>
      <c r="C13" s="28" t="s">
        <v>1</v>
      </c>
      <c r="D13" s="28" t="s">
        <v>2</v>
      </c>
      <c r="E13" s="29">
        <v>9179.211360000001</v>
      </c>
      <c r="F13" s="30">
        <v>2810.6</v>
      </c>
      <c r="G13" s="31">
        <v>5489.801066703174</v>
      </c>
      <c r="H13" s="30">
        <v>77735.24810853845</v>
      </c>
      <c r="I13" s="33">
        <f t="shared" si="0"/>
        <v>0.036156056208577064</v>
      </c>
      <c r="J13" s="14">
        <f t="shared" si="3"/>
        <v>0.001944518279932203</v>
      </c>
      <c r="K13" s="14">
        <f t="shared" si="4"/>
        <v>0.022072026312823585</v>
      </c>
      <c r="L13" s="12">
        <f t="shared" si="1"/>
        <v>0.024016544592755786</v>
      </c>
      <c r="N13" s="12">
        <f t="shared" si="5"/>
        <v>0.0249</v>
      </c>
      <c r="O13" s="12">
        <f t="shared" si="6"/>
        <v>-0.0008834554072442123</v>
      </c>
      <c r="P13" s="20">
        <f t="shared" si="2"/>
        <v>-68.67562527495872</v>
      </c>
      <c r="Q13" s="46">
        <f t="shared" si="7"/>
        <v>151.15761094211823</v>
      </c>
      <c r="R13" s="13">
        <f t="shared" si="8"/>
        <v>0.05378126056433439</v>
      </c>
      <c r="S13" s="13"/>
      <c r="T13" s="20"/>
    </row>
    <row r="14" spans="1:20" ht="14.25">
      <c r="A14" s="28">
        <v>210008</v>
      </c>
      <c r="B14" s="28" t="s">
        <v>8</v>
      </c>
      <c r="C14" s="28" t="s">
        <v>1</v>
      </c>
      <c r="D14" s="28" t="s">
        <v>2</v>
      </c>
      <c r="E14" s="29">
        <v>32115.756520000006</v>
      </c>
      <c r="F14" s="30">
        <v>27391.6</v>
      </c>
      <c r="G14" s="31">
        <v>36387.80555687565</v>
      </c>
      <c r="H14" s="30">
        <v>415123.2421533413</v>
      </c>
      <c r="I14" s="33">
        <f t="shared" si="0"/>
        <v>0.06598426013902128</v>
      </c>
      <c r="J14" s="14">
        <f t="shared" si="3"/>
        <v>0.0035487166876815267</v>
      </c>
      <c r="K14" s="14">
        <f t="shared" si="4"/>
        <v>0.021388960442816414</v>
      </c>
      <c r="L14" s="12">
        <f t="shared" si="1"/>
        <v>0.02493767713049794</v>
      </c>
      <c r="N14" s="12">
        <f t="shared" si="5"/>
        <v>0.0249</v>
      </c>
      <c r="O14" s="12">
        <f t="shared" si="6"/>
        <v>3.767713049794216E-05</v>
      </c>
      <c r="P14" s="20">
        <f t="shared" si="2"/>
        <v>15.640652567340284</v>
      </c>
      <c r="Q14" s="46">
        <f t="shared" si="7"/>
        <v>1473.1547768740215</v>
      </c>
      <c r="R14" s="13">
        <f t="shared" si="8"/>
        <v>0.05378126056433438</v>
      </c>
      <c r="S14" s="13"/>
      <c r="T14" s="20"/>
    </row>
    <row r="15" spans="1:20" ht="14.25">
      <c r="A15" s="28">
        <v>210009</v>
      </c>
      <c r="B15" s="28" t="s">
        <v>9</v>
      </c>
      <c r="C15" s="28" t="s">
        <v>1</v>
      </c>
      <c r="D15" s="28" t="s">
        <v>2</v>
      </c>
      <c r="E15" s="29">
        <v>75627.95094999998</v>
      </c>
      <c r="F15" s="30">
        <v>150345.8</v>
      </c>
      <c r="G15" s="31">
        <v>196946.20509205296</v>
      </c>
      <c r="H15" s="30">
        <v>1841268.23035809</v>
      </c>
      <c r="I15" s="33">
        <f t="shared" si="0"/>
        <v>0.08165339385167186</v>
      </c>
      <c r="J15" s="14">
        <f t="shared" si="3"/>
        <v>0.004391422450698983</v>
      </c>
      <c r="K15" s="14">
        <f t="shared" si="4"/>
        <v>0.021030137280796713</v>
      </c>
      <c r="L15" s="12">
        <f t="shared" si="1"/>
        <v>0.025421559731495697</v>
      </c>
      <c r="N15" s="12">
        <f t="shared" si="5"/>
        <v>0.0249</v>
      </c>
      <c r="O15" s="12">
        <f t="shared" si="6"/>
        <v>0.0005215597314956986</v>
      </c>
      <c r="P15" s="20">
        <f t="shared" si="2"/>
        <v>960.3313638371257</v>
      </c>
      <c r="Q15" s="46">
        <f t="shared" si="7"/>
        <v>8085.786644553304</v>
      </c>
      <c r="R15" s="13">
        <f t="shared" si="8"/>
        <v>0.05378126056433438</v>
      </c>
      <c r="S15" s="13"/>
      <c r="T15" s="20"/>
    </row>
    <row r="16" spans="1:20" ht="14.25">
      <c r="A16" s="28">
        <v>210010</v>
      </c>
      <c r="B16" s="28" t="s">
        <v>10</v>
      </c>
      <c r="C16" s="28" t="s">
        <v>1</v>
      </c>
      <c r="D16" s="28" t="s">
        <v>2</v>
      </c>
      <c r="E16" s="29">
        <v>4764.92777</v>
      </c>
      <c r="F16" s="30">
        <v>1148.6</v>
      </c>
      <c r="G16" s="31">
        <v>1456.46600835141</v>
      </c>
      <c r="H16" s="30">
        <v>35624.38717330044</v>
      </c>
      <c r="I16" s="33">
        <f t="shared" si="0"/>
        <v>0.0322419581398679</v>
      </c>
      <c r="J16" s="14">
        <f t="shared" si="3"/>
        <v>0.0017340131518245976</v>
      </c>
      <c r="K16" s="14">
        <f t="shared" si="4"/>
        <v>0.022161659158597025</v>
      </c>
      <c r="L16" s="12">
        <f t="shared" si="1"/>
        <v>0.023895672310421622</v>
      </c>
      <c r="N16" s="12">
        <f t="shared" si="5"/>
        <v>0.0249</v>
      </c>
      <c r="O16" s="12">
        <f t="shared" si="6"/>
        <v>-0.0010043276895783763</v>
      </c>
      <c r="P16" s="20">
        <f t="shared" si="2"/>
        <v>-35.77855846240638</v>
      </c>
      <c r="Q16" s="46">
        <f t="shared" si="7"/>
        <v>61.773155884194466</v>
      </c>
      <c r="R16" s="13">
        <f t="shared" si="8"/>
        <v>0.05378126056433438</v>
      </c>
      <c r="S16" s="13"/>
      <c r="T16" s="20"/>
    </row>
    <row r="17" spans="1:20" ht="14.25">
      <c r="A17" s="28">
        <v>210011</v>
      </c>
      <c r="B17" s="28" t="s">
        <v>11</v>
      </c>
      <c r="C17" s="28" t="s">
        <v>1</v>
      </c>
      <c r="D17" s="28" t="s">
        <v>2</v>
      </c>
      <c r="E17" s="29">
        <v>29193.27661</v>
      </c>
      <c r="F17" s="30">
        <v>21018.7</v>
      </c>
      <c r="G17" s="31">
        <v>27982.642402830756</v>
      </c>
      <c r="H17" s="30">
        <v>300963.29302774393</v>
      </c>
      <c r="I17" s="33">
        <f t="shared" si="0"/>
        <v>0.06983808486592555</v>
      </c>
      <c r="J17" s="14">
        <f t="shared" si="3"/>
        <v>0.0037559802394884394</v>
      </c>
      <c r="K17" s="14">
        <f t="shared" si="4"/>
        <v>0.021300707856570303</v>
      </c>
      <c r="L17" s="12">
        <f t="shared" si="1"/>
        <v>0.02505668809605874</v>
      </c>
      <c r="N17" s="12">
        <f t="shared" si="5"/>
        <v>0.0249</v>
      </c>
      <c r="O17" s="12">
        <f t="shared" si="6"/>
        <v>0.00015668809605874287</v>
      </c>
      <c r="P17" s="20">
        <f t="shared" si="2"/>
        <v>47.15736536808672</v>
      </c>
      <c r="Q17" s="46">
        <f t="shared" si="7"/>
        <v>1130.412181423575</v>
      </c>
      <c r="R17" s="13">
        <f t="shared" si="8"/>
        <v>0.053781260564334375</v>
      </c>
      <c r="S17" s="13"/>
      <c r="T17" s="20"/>
    </row>
    <row r="18" spans="1:20" ht="14.25">
      <c r="A18" s="28">
        <v>210012</v>
      </c>
      <c r="B18" s="28" t="s">
        <v>12</v>
      </c>
      <c r="C18" s="28" t="s">
        <v>1</v>
      </c>
      <c r="D18" s="28" t="s">
        <v>2</v>
      </c>
      <c r="E18" s="29">
        <v>37288.99334</v>
      </c>
      <c r="F18" s="30">
        <v>30094.9</v>
      </c>
      <c r="G18" s="31">
        <v>43612.60910583659</v>
      </c>
      <c r="H18" s="30">
        <v>522998.0943600167</v>
      </c>
      <c r="I18" s="33">
        <f t="shared" si="0"/>
        <v>0.05754303949582567</v>
      </c>
      <c r="J18" s="14">
        <f t="shared" si="3"/>
        <v>0.003094737200788785</v>
      </c>
      <c r="K18" s="14">
        <f t="shared" si="4"/>
        <v>0.021582264395545593</v>
      </c>
      <c r="L18" s="12">
        <f t="shared" si="1"/>
        <v>0.024677001596334378</v>
      </c>
      <c r="N18" s="12">
        <f t="shared" si="5"/>
        <v>0.0249</v>
      </c>
      <c r="O18" s="12">
        <f t="shared" si="6"/>
        <v>-0.00022299840366562032</v>
      </c>
      <c r="P18" s="20">
        <f t="shared" si="2"/>
        <v>-116.62774016244519</v>
      </c>
      <c r="Q18" s="46">
        <f t="shared" si="7"/>
        <v>1618.541658557587</v>
      </c>
      <c r="R18" s="13">
        <f t="shared" si="8"/>
        <v>0.05378126056433438</v>
      </c>
      <c r="S18" s="13"/>
      <c r="T18" s="20"/>
    </row>
    <row r="19" spans="1:20" ht="14.25">
      <c r="A19" s="28">
        <v>210013</v>
      </c>
      <c r="B19" s="28" t="s">
        <v>13</v>
      </c>
      <c r="C19" s="28" t="s">
        <v>1</v>
      </c>
      <c r="D19" s="28" t="s">
        <v>2</v>
      </c>
      <c r="E19" s="29">
        <v>8285.64311</v>
      </c>
      <c r="F19" s="30">
        <v>2955</v>
      </c>
      <c r="G19" s="31">
        <v>6715.04916868708</v>
      </c>
      <c r="H19" s="30">
        <v>76288.83977653638</v>
      </c>
      <c r="I19" s="33">
        <f t="shared" si="0"/>
        <v>0.038734368076060954</v>
      </c>
      <c r="J19" s="14">
        <f t="shared" si="3"/>
        <v>0.0020831831422934697</v>
      </c>
      <c r="K19" s="14">
        <f t="shared" si="4"/>
        <v>0.022012982971058203</v>
      </c>
      <c r="L19" s="12">
        <f t="shared" si="1"/>
        <v>0.024096166113351674</v>
      </c>
      <c r="N19" s="12">
        <f t="shared" si="5"/>
        <v>0.0249</v>
      </c>
      <c r="O19" s="12">
        <f t="shared" si="6"/>
        <v>-0.0008038338866483245</v>
      </c>
      <c r="P19" s="20">
        <f t="shared" si="2"/>
        <v>-61.323554585464535</v>
      </c>
      <c r="Q19" s="46">
        <f t="shared" si="7"/>
        <v>158.92362496760808</v>
      </c>
      <c r="R19" s="13">
        <f t="shared" si="8"/>
        <v>0.053781260564334375</v>
      </c>
      <c r="S19" s="13"/>
      <c r="T19" s="20"/>
    </row>
    <row r="20" spans="1:20" ht="14.25">
      <c r="A20" s="28">
        <v>210015</v>
      </c>
      <c r="B20" s="28" t="s">
        <v>14</v>
      </c>
      <c r="C20" s="28" t="s">
        <v>1</v>
      </c>
      <c r="D20" s="28" t="s">
        <v>2</v>
      </c>
      <c r="E20" s="29">
        <v>35643.44980000001</v>
      </c>
      <c r="F20" s="30">
        <v>24617.9</v>
      </c>
      <c r="G20" s="31">
        <v>33439.636886421</v>
      </c>
      <c r="H20" s="30">
        <v>381857.05216245796</v>
      </c>
      <c r="I20" s="33">
        <f t="shared" si="0"/>
        <v>0.06446888923640073</v>
      </c>
      <c r="J20" s="14">
        <f t="shared" si="3"/>
        <v>0.00346721813031608</v>
      </c>
      <c r="K20" s="14">
        <f t="shared" si="4"/>
        <v>0.021423662436486423</v>
      </c>
      <c r="L20" s="12">
        <f t="shared" si="1"/>
        <v>0.024890880566802505</v>
      </c>
      <c r="N20" s="12">
        <f t="shared" si="5"/>
        <v>0.0249</v>
      </c>
      <c r="O20" s="12">
        <f t="shared" si="6"/>
        <v>-9.119433197493643E-06</v>
      </c>
      <c r="P20" s="20">
        <f t="shared" si="2"/>
        <v>-3.4823198781873805</v>
      </c>
      <c r="Q20" s="46">
        <f t="shared" si="7"/>
        <v>1323.9816944467275</v>
      </c>
      <c r="R20" s="13">
        <f t="shared" si="8"/>
        <v>0.05378126056433438</v>
      </c>
      <c r="S20" s="13"/>
      <c r="T20" s="20"/>
    </row>
    <row r="21" spans="1:20" ht="14.25">
      <c r="A21" s="28">
        <v>210016</v>
      </c>
      <c r="B21" s="28" t="s">
        <v>103</v>
      </c>
      <c r="C21" s="28" t="s">
        <v>1</v>
      </c>
      <c r="D21" s="28" t="s">
        <v>2</v>
      </c>
      <c r="E21" s="29">
        <v>17516.75</v>
      </c>
      <c r="F21" s="30">
        <v>7610.6</v>
      </c>
      <c r="G21" s="31">
        <v>13786.99</v>
      </c>
      <c r="H21" s="30">
        <v>201783.46</v>
      </c>
      <c r="I21" s="33">
        <f t="shared" si="0"/>
        <v>0.0377166691462224</v>
      </c>
      <c r="J21" s="14">
        <f t="shared" si="3"/>
        <v>0.002028450010971778</v>
      </c>
      <c r="K21" s="14">
        <f t="shared" si="4"/>
        <v>0.02203628827655151</v>
      </c>
      <c r="L21" s="12">
        <f t="shared" si="1"/>
        <v>0.024064738287523285</v>
      </c>
      <c r="N21" s="12">
        <f t="shared" si="5"/>
        <v>0.0249</v>
      </c>
      <c r="O21" s="12">
        <f>+L21-N21</f>
        <v>-0.0008352617124767134</v>
      </c>
      <c r="P21" s="20">
        <f>+O21*H21</f>
        <v>-168.54199834907638</v>
      </c>
      <c r="Q21" s="46">
        <f t="shared" si="7"/>
        <v>409.3076616509233</v>
      </c>
      <c r="R21" s="22">
        <f t="shared" si="8"/>
        <v>0.05378126056433439</v>
      </c>
      <c r="S21" s="22"/>
      <c r="T21" s="20"/>
    </row>
    <row r="22" spans="1:20" ht="14.25">
      <c r="A22" s="28">
        <v>210017</v>
      </c>
      <c r="B22" s="28" t="s">
        <v>15</v>
      </c>
      <c r="C22" s="28" t="s">
        <v>1</v>
      </c>
      <c r="D22" s="28" t="s">
        <v>2</v>
      </c>
      <c r="E22" s="29">
        <v>4321.8926</v>
      </c>
      <c r="F22" s="30">
        <v>878.6</v>
      </c>
      <c r="G22" s="31">
        <v>2011.5738773345888</v>
      </c>
      <c r="H22" s="30">
        <v>35223.133368357274</v>
      </c>
      <c r="I22" s="33">
        <f t="shared" si="0"/>
        <v>0.02494383423563592</v>
      </c>
      <c r="J22" s="14">
        <f t="shared" si="3"/>
        <v>0.0013415108485003</v>
      </c>
      <c r="K22" s="14">
        <f t="shared" si="4"/>
        <v>0.02232878619600394</v>
      </c>
      <c r="L22" s="12">
        <f t="shared" si="1"/>
        <v>0.023670297044504237</v>
      </c>
      <c r="N22" s="12">
        <f t="shared" si="5"/>
        <v>0.0249</v>
      </c>
      <c r="O22" s="12">
        <f t="shared" si="6"/>
        <v>-0.0012297029554957616</v>
      </c>
      <c r="P22" s="20">
        <f t="shared" si="2"/>
        <v>-43.31399120489032</v>
      </c>
      <c r="Q22" s="46">
        <f t="shared" si="7"/>
        <v>47.25221553182419</v>
      </c>
      <c r="R22" s="13">
        <f t="shared" si="8"/>
        <v>0.05378126056433438</v>
      </c>
      <c r="S22" s="13"/>
      <c r="T22" s="20"/>
    </row>
    <row r="23" spans="1:20" ht="14.25">
      <c r="A23" s="28">
        <v>210018</v>
      </c>
      <c r="B23" s="28" t="s">
        <v>16</v>
      </c>
      <c r="C23" s="28" t="s">
        <v>1</v>
      </c>
      <c r="D23" s="28" t="s">
        <v>2</v>
      </c>
      <c r="E23" s="29">
        <v>15940.824710000003</v>
      </c>
      <c r="F23" s="30">
        <v>11725.5</v>
      </c>
      <c r="G23" s="31">
        <v>17362.086613434898</v>
      </c>
      <c r="H23" s="30">
        <v>136198.1499670991</v>
      </c>
      <c r="I23" s="33">
        <f t="shared" si="0"/>
        <v>0.08609147776847546</v>
      </c>
      <c r="J23" s="14">
        <f t="shared" si="3"/>
        <v>0.00463010819823498</v>
      </c>
      <c r="K23" s="14">
        <f t="shared" si="4"/>
        <v>0.020928505159101912</v>
      </c>
      <c r="L23" s="12">
        <f t="shared" si="1"/>
        <v>0.02555861335733689</v>
      </c>
      <c r="N23" s="12">
        <f t="shared" si="5"/>
        <v>0.0249</v>
      </c>
      <c r="O23" s="12">
        <f t="shared" si="6"/>
        <v>0.0006586133573368916</v>
      </c>
      <c r="P23" s="20">
        <f t="shared" si="2"/>
        <v>89.70192081290459</v>
      </c>
      <c r="Q23" s="46">
        <f t="shared" si="7"/>
        <v>630.6121707471028</v>
      </c>
      <c r="R23" s="13">
        <f t="shared" si="8"/>
        <v>0.05378126056433438</v>
      </c>
      <c r="S23" s="13"/>
      <c r="T23" s="20"/>
    </row>
    <row r="24" spans="1:20" ht="14.25">
      <c r="A24" s="28">
        <v>210019</v>
      </c>
      <c r="B24" s="28" t="s">
        <v>17</v>
      </c>
      <c r="C24" s="28" t="s">
        <v>1</v>
      </c>
      <c r="D24" s="28" t="s">
        <v>2</v>
      </c>
      <c r="E24" s="29">
        <v>29968.466509999995</v>
      </c>
      <c r="F24" s="30">
        <v>35614.5</v>
      </c>
      <c r="G24" s="31">
        <v>43941.884053178845</v>
      </c>
      <c r="H24" s="30">
        <v>313425.6952082051</v>
      </c>
      <c r="I24" s="33">
        <f t="shared" si="0"/>
        <v>0.11362980299474712</v>
      </c>
      <c r="J24" s="14">
        <f t="shared" si="3"/>
        <v>0.006111154042734478</v>
      </c>
      <c r="K24" s="14">
        <f t="shared" si="4"/>
        <v>0.02029787751142029</v>
      </c>
      <c r="L24" s="12">
        <f t="shared" si="1"/>
        <v>0.02640903155415477</v>
      </c>
      <c r="N24" s="12">
        <f t="shared" si="5"/>
        <v>0.0249</v>
      </c>
      <c r="O24" s="12">
        <f t="shared" si="6"/>
        <v>0.0015090315541547716</v>
      </c>
      <c r="P24" s="20">
        <f t="shared" si="2"/>
        <v>472.9692639520775</v>
      </c>
      <c r="Q24" s="46">
        <f t="shared" si="7"/>
        <v>1915.3927043684869</v>
      </c>
      <c r="R24" s="13">
        <f t="shared" si="8"/>
        <v>0.05378126056433438</v>
      </c>
      <c r="S24" s="13"/>
      <c r="T24" s="20"/>
    </row>
    <row r="25" spans="1:20" ht="14.25">
      <c r="A25" s="28">
        <v>210022</v>
      </c>
      <c r="B25" s="28" t="s">
        <v>18</v>
      </c>
      <c r="C25" s="28" t="s">
        <v>1</v>
      </c>
      <c r="D25" s="28" t="s">
        <v>2</v>
      </c>
      <c r="E25" s="29">
        <v>21235.232690000004</v>
      </c>
      <c r="F25" s="30">
        <v>10722.7</v>
      </c>
      <c r="G25" s="31">
        <v>15982.8181998977</v>
      </c>
      <c r="H25" s="30">
        <v>226270.93509941024</v>
      </c>
      <c r="I25" s="33">
        <f t="shared" si="0"/>
        <v>0.047388764249765764</v>
      </c>
      <c r="J25" s="14">
        <f t="shared" si="3"/>
        <v>0.0025486274779384665</v>
      </c>
      <c r="K25" s="14">
        <f t="shared" si="4"/>
        <v>0.021814797298680362</v>
      </c>
      <c r="L25" s="12">
        <f t="shared" si="1"/>
        <v>0.02436342477661883</v>
      </c>
      <c r="N25" s="12">
        <f t="shared" si="5"/>
        <v>0.0249</v>
      </c>
      <c r="O25" s="12">
        <f t="shared" si="6"/>
        <v>-0.0005365752233811687</v>
      </c>
      <c r="P25" s="20">
        <f t="shared" si="2"/>
        <v>-121.41137754563196</v>
      </c>
      <c r="Q25" s="46">
        <f t="shared" si="7"/>
        <v>576.6803226531883</v>
      </c>
      <c r="R25" s="13">
        <f t="shared" si="8"/>
        <v>0.05378126056433438</v>
      </c>
      <c r="S25" s="13"/>
      <c r="T25" s="20"/>
    </row>
    <row r="26" spans="1:20" ht="14.25">
      <c r="A26" s="28">
        <v>210023</v>
      </c>
      <c r="B26" s="28" t="s">
        <v>19</v>
      </c>
      <c r="C26" s="28" t="s">
        <v>1</v>
      </c>
      <c r="D26" s="28" t="s">
        <v>2</v>
      </c>
      <c r="E26" s="29">
        <v>49045.83679000001</v>
      </c>
      <c r="F26" s="30">
        <v>45683.3</v>
      </c>
      <c r="G26" s="31">
        <v>61116.128260630016</v>
      </c>
      <c r="H26" s="30">
        <v>438121.0271059036</v>
      </c>
      <c r="I26" s="33">
        <f t="shared" si="0"/>
        <v>0.1042709597888287</v>
      </c>
      <c r="J26" s="14">
        <f t="shared" si="3"/>
        <v>0.005607823657696229</v>
      </c>
      <c r="K26" s="14">
        <f t="shared" si="4"/>
        <v>0.020512195020835823</v>
      </c>
      <c r="L26" s="12">
        <f t="shared" si="1"/>
        <v>0.026120018678532052</v>
      </c>
      <c r="N26" s="12">
        <f t="shared" si="5"/>
        <v>0.0249</v>
      </c>
      <c r="O26" s="12">
        <f t="shared" si="6"/>
        <v>0.0012200186785320533</v>
      </c>
      <c r="P26" s="20">
        <f t="shared" si="2"/>
        <v>534.5158365268504</v>
      </c>
      <c r="Q26" s="46">
        <f t="shared" si="7"/>
        <v>2456.905460738657</v>
      </c>
      <c r="R26" s="13">
        <f t="shared" si="8"/>
        <v>0.05378126056433438</v>
      </c>
      <c r="S26" s="13"/>
      <c r="T26" s="20"/>
    </row>
    <row r="27" spans="1:20" ht="14.25">
      <c r="A27" s="28">
        <v>210024</v>
      </c>
      <c r="B27" s="28" t="s">
        <v>20</v>
      </c>
      <c r="C27" s="28" t="s">
        <v>1</v>
      </c>
      <c r="D27" s="28" t="s">
        <v>2</v>
      </c>
      <c r="E27" s="29">
        <v>20646.70715</v>
      </c>
      <c r="F27" s="30">
        <v>13596.8</v>
      </c>
      <c r="G27" s="31">
        <v>22940.40288125336</v>
      </c>
      <c r="H27" s="30">
        <v>324142.08886323724</v>
      </c>
      <c r="I27" s="33">
        <f t="shared" si="0"/>
        <v>0.04194703639901819</v>
      </c>
      <c r="J27" s="14">
        <f t="shared" si="3"/>
        <v>0.0022559644944772157</v>
      </c>
      <c r="K27" s="14">
        <f t="shared" si="4"/>
        <v>0.021939412866462484</v>
      </c>
      <c r="L27" s="12">
        <f t="shared" si="1"/>
        <v>0.0241953773609397</v>
      </c>
      <c r="N27" s="12">
        <f t="shared" si="5"/>
        <v>0.0249</v>
      </c>
      <c r="O27" s="12">
        <f t="shared" si="6"/>
        <v>-0.0007046226390602997</v>
      </c>
      <c r="P27" s="20">
        <f t="shared" si="2"/>
        <v>-228.3978540853324</v>
      </c>
      <c r="Q27" s="46">
        <f t="shared" si="7"/>
        <v>731.2530436411417</v>
      </c>
      <c r="R27" s="13">
        <f t="shared" si="8"/>
        <v>0.05378126056433439</v>
      </c>
      <c r="S27" s="13"/>
      <c r="T27" s="20"/>
    </row>
    <row r="28" spans="1:20" ht="14.25">
      <c r="A28" s="28">
        <v>210027</v>
      </c>
      <c r="B28" s="28" t="s">
        <v>21</v>
      </c>
      <c r="C28" s="28" t="s">
        <v>1</v>
      </c>
      <c r="D28" s="28" t="s">
        <v>2</v>
      </c>
      <c r="E28" s="29">
        <v>22164.00271</v>
      </c>
      <c r="F28" s="30">
        <v>17762.8</v>
      </c>
      <c r="G28" s="31">
        <v>26373.7475678866</v>
      </c>
      <c r="H28" s="30">
        <v>225607.33896179494</v>
      </c>
      <c r="I28" s="33">
        <f t="shared" si="0"/>
        <v>0.07873325434243966</v>
      </c>
      <c r="J28" s="14">
        <f t="shared" si="3"/>
        <v>0.004234373666868759</v>
      </c>
      <c r="K28" s="14">
        <f t="shared" si="4"/>
        <v>0.02109700847555813</v>
      </c>
      <c r="L28" s="12">
        <f t="shared" si="1"/>
        <v>0.02533138214242689</v>
      </c>
      <c r="N28" s="12">
        <f t="shared" si="5"/>
        <v>0.0249</v>
      </c>
      <c r="O28" s="12">
        <f t="shared" si="6"/>
        <v>0.0004313821424268907</v>
      </c>
      <c r="P28" s="20">
        <f t="shared" si="2"/>
        <v>97.32297722856883</v>
      </c>
      <c r="Q28" s="46">
        <f t="shared" si="7"/>
        <v>955.3057751521586</v>
      </c>
      <c r="R28" s="13">
        <f t="shared" si="8"/>
        <v>0.053781260564334375</v>
      </c>
      <c r="S28" s="13"/>
      <c r="T28" s="20"/>
    </row>
    <row r="29" spans="1:20" ht="14.25">
      <c r="A29" s="28">
        <v>210028</v>
      </c>
      <c r="B29" s="28" t="s">
        <v>22</v>
      </c>
      <c r="C29" s="28" t="s">
        <v>1</v>
      </c>
      <c r="D29" s="28" t="s">
        <v>2</v>
      </c>
      <c r="E29" s="29">
        <v>16214.60325</v>
      </c>
      <c r="F29" s="30">
        <v>9212.2</v>
      </c>
      <c r="G29" s="31">
        <v>13339.47974175671</v>
      </c>
      <c r="H29" s="30">
        <v>119668.9342607576</v>
      </c>
      <c r="I29" s="33">
        <f t="shared" si="0"/>
        <v>0.07698071397482904</v>
      </c>
      <c r="J29" s="14">
        <f t="shared" si="3"/>
        <v>0.004140119836708778</v>
      </c>
      <c r="K29" s="14">
        <f t="shared" si="4"/>
        <v>0.021137141649976415</v>
      </c>
      <c r="L29" s="12">
        <f t="shared" si="1"/>
        <v>0.025277261486685194</v>
      </c>
      <c r="N29" s="12">
        <f t="shared" si="5"/>
        <v>0.0249</v>
      </c>
      <c r="O29" s="12">
        <f t="shared" si="6"/>
        <v>0.0003772614866851959</v>
      </c>
      <c r="P29" s="20">
        <f t="shared" si="2"/>
        <v>45.146480049246385</v>
      </c>
      <c r="Q29" s="46">
        <f t="shared" si="7"/>
        <v>495.4437285707612</v>
      </c>
      <c r="R29" s="13">
        <f t="shared" si="8"/>
        <v>0.05378126056433438</v>
      </c>
      <c r="S29" s="13"/>
      <c r="T29" s="20"/>
    </row>
    <row r="30" spans="1:20" ht="14.25">
      <c r="A30" s="28">
        <v>210029</v>
      </c>
      <c r="B30" s="28" t="s">
        <v>23</v>
      </c>
      <c r="C30" s="28" t="s">
        <v>1</v>
      </c>
      <c r="D30" s="28" t="s">
        <v>2</v>
      </c>
      <c r="E30" s="29">
        <v>34427.31263</v>
      </c>
      <c r="F30" s="30">
        <v>25329.1</v>
      </c>
      <c r="G30" s="31">
        <v>38571.669866122225</v>
      </c>
      <c r="H30" s="30">
        <v>498582.777284872</v>
      </c>
      <c r="I30" s="33">
        <f t="shared" si="0"/>
        <v>0.050802196052447825</v>
      </c>
      <c r="J30" s="14">
        <f t="shared" si="3"/>
        <v>0.002732206143137096</v>
      </c>
      <c r="K30" s="14">
        <f t="shared" si="4"/>
        <v>0.021736629710398945</v>
      </c>
      <c r="L30" s="12">
        <f t="shared" si="1"/>
        <v>0.024468835853536042</v>
      </c>
      <c r="N30" s="12">
        <f t="shared" si="5"/>
        <v>0.0249</v>
      </c>
      <c r="O30" s="12">
        <f t="shared" si="6"/>
        <v>-0.0004311641464639568</v>
      </c>
      <c r="P30" s="20">
        <f t="shared" si="2"/>
        <v>-214.97101760966092</v>
      </c>
      <c r="Q30" s="46">
        <f t="shared" si="7"/>
        <v>1362.230926960082</v>
      </c>
      <c r="R30" s="13">
        <f t="shared" si="8"/>
        <v>0.05378126056433438</v>
      </c>
      <c r="S30" s="13"/>
      <c r="T30" s="20"/>
    </row>
    <row r="31" spans="1:20" ht="14.25">
      <c r="A31" s="28">
        <v>210030</v>
      </c>
      <c r="B31" s="28" t="s">
        <v>24</v>
      </c>
      <c r="C31" s="28" t="s">
        <v>1</v>
      </c>
      <c r="D31" s="28" t="s">
        <v>2</v>
      </c>
      <c r="E31" s="29">
        <v>4652.59187</v>
      </c>
      <c r="F31" s="30">
        <v>1773.1</v>
      </c>
      <c r="G31" s="31">
        <v>3201.237136338489</v>
      </c>
      <c r="H31" s="30">
        <v>41249.445175372384</v>
      </c>
      <c r="I31" s="33">
        <f t="shared" si="0"/>
        <v>0.042984820582716916</v>
      </c>
      <c r="J31" s="14">
        <f t="shared" si="3"/>
        <v>0.002311777836070262</v>
      </c>
      <c r="K31" s="14">
        <f t="shared" si="4"/>
        <v>0.021915647608655782</v>
      </c>
      <c r="L31" s="12">
        <f t="shared" si="1"/>
        <v>0.024227425444726045</v>
      </c>
      <c r="N31" s="12">
        <f t="shared" si="5"/>
        <v>0.0249</v>
      </c>
      <c r="O31" s="12">
        <f t="shared" si="6"/>
        <v>-0.000672574555273954</v>
      </c>
      <c r="P31" s="20">
        <f t="shared" si="2"/>
        <v>-27.743327244123428</v>
      </c>
      <c r="Q31" s="46">
        <f t="shared" si="7"/>
        <v>95.35955310662129</v>
      </c>
      <c r="R31" s="13">
        <f t="shared" si="8"/>
        <v>0.05378126056433438</v>
      </c>
      <c r="S31" s="13"/>
      <c r="T31" s="20"/>
    </row>
    <row r="32" spans="1:20" ht="14.25">
      <c r="A32" s="28">
        <v>210032</v>
      </c>
      <c r="B32" s="28" t="s">
        <v>25</v>
      </c>
      <c r="C32" s="28" t="s">
        <v>1</v>
      </c>
      <c r="D32" s="28" t="s">
        <v>2</v>
      </c>
      <c r="E32" s="29">
        <v>12068</v>
      </c>
      <c r="F32" s="30">
        <v>7472</v>
      </c>
      <c r="G32" s="31">
        <v>12540.7</v>
      </c>
      <c r="H32" s="30">
        <v>120149</v>
      </c>
      <c r="I32" s="33">
        <f t="shared" si="0"/>
        <v>0.06218944810194009</v>
      </c>
      <c r="J32" s="14">
        <f t="shared" si="3"/>
        <v>0.00334462691272259</v>
      </c>
      <c r="K32" s="14">
        <f t="shared" si="4"/>
        <v>0.021475861638465574</v>
      </c>
      <c r="L32" s="12">
        <f t="shared" si="1"/>
        <v>0.024820488551188166</v>
      </c>
      <c r="N32" s="12">
        <f t="shared" si="5"/>
        <v>0.0249</v>
      </c>
      <c r="O32" s="12">
        <f t="shared" si="6"/>
        <v>-7.951144881183231E-05</v>
      </c>
      <c r="P32" s="20">
        <f t="shared" si="2"/>
        <v>-9.55322106329284</v>
      </c>
      <c r="Q32" s="46">
        <f t="shared" si="7"/>
        <v>401.85357893670647</v>
      </c>
      <c r="R32" s="13">
        <f t="shared" si="8"/>
        <v>0.053781260564334375</v>
      </c>
      <c r="S32" s="13"/>
      <c r="T32" s="20"/>
    </row>
    <row r="33" spans="1:20" ht="14.25">
      <c r="A33" s="28">
        <v>210033</v>
      </c>
      <c r="B33" s="28" t="s">
        <v>26</v>
      </c>
      <c r="C33" s="28" t="s">
        <v>1</v>
      </c>
      <c r="D33" s="28" t="s">
        <v>2</v>
      </c>
      <c r="E33" s="29">
        <v>19435.65979</v>
      </c>
      <c r="F33" s="30">
        <v>15953.7</v>
      </c>
      <c r="G33" s="31">
        <v>23114.790479336276</v>
      </c>
      <c r="H33" s="30">
        <v>200547.40412128204</v>
      </c>
      <c r="I33" s="33">
        <f t="shared" si="0"/>
        <v>0.07955076790897737</v>
      </c>
      <c r="J33" s="14">
        <f t="shared" si="3"/>
        <v>0.0042783405770056016</v>
      </c>
      <c r="K33" s="14">
        <f t="shared" si="4"/>
        <v>0.021078287414884416</v>
      </c>
      <c r="L33" s="12">
        <f t="shared" si="1"/>
        <v>0.025356627991890018</v>
      </c>
      <c r="N33" s="12">
        <f t="shared" si="5"/>
        <v>0.0249</v>
      </c>
      <c r="O33" s="12">
        <f t="shared" si="6"/>
        <v>0.00045662799189001915</v>
      </c>
      <c r="P33" s="20">
        <f t="shared" si="2"/>
        <v>91.57555842265717</v>
      </c>
      <c r="Q33" s="46">
        <f t="shared" si="7"/>
        <v>858.0100966652213</v>
      </c>
      <c r="R33" s="13">
        <f t="shared" si="8"/>
        <v>0.053781260564334375</v>
      </c>
      <c r="S33" s="13"/>
      <c r="T33" s="20"/>
    </row>
    <row r="34" spans="1:20" ht="14.25">
      <c r="A34" s="28">
        <v>210034</v>
      </c>
      <c r="B34" s="28" t="s">
        <v>27</v>
      </c>
      <c r="C34" s="28" t="s">
        <v>1</v>
      </c>
      <c r="D34" s="28" t="s">
        <v>2</v>
      </c>
      <c r="E34" s="29">
        <v>12264.25987</v>
      </c>
      <c r="F34" s="30">
        <v>4991.9</v>
      </c>
      <c r="G34" s="31">
        <v>9576.713634771064</v>
      </c>
      <c r="H34" s="30">
        <v>143538.9254753789</v>
      </c>
      <c r="I34" s="33">
        <f t="shared" si="0"/>
        <v>0.03477732596553578</v>
      </c>
      <c r="J34" s="14">
        <f t="shared" si="3"/>
        <v>0.0018703684294832717</v>
      </c>
      <c r="K34" s="14">
        <f t="shared" si="4"/>
        <v>0.02210359923538923</v>
      </c>
      <c r="L34" s="12">
        <f t="shared" si="1"/>
        <v>0.023973967664872503</v>
      </c>
      <c r="N34" s="12">
        <f t="shared" si="5"/>
        <v>0.0249</v>
      </c>
      <c r="O34" s="12">
        <f t="shared" si="6"/>
        <v>-0.0009260323351274954</v>
      </c>
      <c r="P34" s="20">
        <f t="shared" si="2"/>
        <v>-132.92168633965667</v>
      </c>
      <c r="Q34" s="46">
        <f t="shared" si="7"/>
        <v>268.47067461110083</v>
      </c>
      <c r="R34" s="13">
        <f t="shared" si="8"/>
        <v>0.05378126056433439</v>
      </c>
      <c r="S34" s="13"/>
      <c r="T34" s="20"/>
    </row>
    <row r="35" spans="1:20" ht="14.25">
      <c r="A35" s="28">
        <v>210035</v>
      </c>
      <c r="B35" s="28" t="s">
        <v>28</v>
      </c>
      <c r="C35" s="28" t="s">
        <v>1</v>
      </c>
      <c r="D35" s="28" t="s">
        <v>2</v>
      </c>
      <c r="E35" s="29">
        <v>12954.65952</v>
      </c>
      <c r="F35" s="30">
        <v>5841.5</v>
      </c>
      <c r="G35" s="31">
        <v>8054.948684888694</v>
      </c>
      <c r="H35" s="30">
        <v>106212.26235988096</v>
      </c>
      <c r="I35" s="33">
        <f t="shared" si="0"/>
        <v>0.054998357724526555</v>
      </c>
      <c r="J35" s="14">
        <f t="shared" si="3"/>
        <v>0.002957881007393235</v>
      </c>
      <c r="K35" s="14">
        <f t="shared" si="4"/>
        <v>0.021640537608108343</v>
      </c>
      <c r="L35" s="12">
        <f t="shared" si="1"/>
        <v>0.024598418615501577</v>
      </c>
      <c r="N35" s="12">
        <f t="shared" si="5"/>
        <v>0.0249</v>
      </c>
      <c r="O35" s="12">
        <f t="shared" si="6"/>
        <v>-0.00030158138449842137</v>
      </c>
      <c r="P35" s="20">
        <f t="shared" si="2"/>
        <v>-32.03164113320247</v>
      </c>
      <c r="Q35" s="46">
        <f t="shared" si="7"/>
        <v>314.1632335865593</v>
      </c>
      <c r="R35" s="13">
        <f t="shared" si="8"/>
        <v>0.053781260564334375</v>
      </c>
      <c r="S35" s="13"/>
      <c r="T35" s="20"/>
    </row>
    <row r="36" spans="1:20" ht="14.25">
      <c r="A36" s="28">
        <v>210037</v>
      </c>
      <c r="B36" s="28" t="s">
        <v>29</v>
      </c>
      <c r="C36" s="28" t="s">
        <v>1</v>
      </c>
      <c r="D36" s="28" t="s">
        <v>2</v>
      </c>
      <c r="E36" s="29">
        <v>14901.857200000004</v>
      </c>
      <c r="F36" s="30">
        <v>9421.5</v>
      </c>
      <c r="G36" s="31">
        <v>14465.475611195856</v>
      </c>
      <c r="H36" s="30">
        <v>140491.98134683332</v>
      </c>
      <c r="I36" s="33">
        <f t="shared" si="0"/>
        <v>0.06706076681160252</v>
      </c>
      <c r="J36" s="14">
        <f t="shared" si="3"/>
        <v>0.003606612573538862</v>
      </c>
      <c r="K36" s="14">
        <f t="shared" si="4"/>
        <v>0.0213643084400143</v>
      </c>
      <c r="L36" s="12">
        <f t="shared" si="1"/>
        <v>0.024970921013553162</v>
      </c>
      <c r="N36" s="12">
        <f t="shared" si="5"/>
        <v>0.0249</v>
      </c>
      <c r="O36" s="12">
        <f t="shared" si="6"/>
        <v>7.092101355316363E-05</v>
      </c>
      <c r="P36" s="20">
        <f t="shared" si="2"/>
        <v>9.963833713209578</v>
      </c>
      <c r="Q36" s="46">
        <f t="shared" si="7"/>
        <v>506.70014640687634</v>
      </c>
      <c r="R36" s="13">
        <f t="shared" si="8"/>
        <v>0.053781260564334375</v>
      </c>
      <c r="S36" s="13"/>
      <c r="T36" s="20"/>
    </row>
    <row r="37" spans="1:20" ht="14.25">
      <c r="A37" s="28">
        <v>210038</v>
      </c>
      <c r="B37" s="28" t="s">
        <v>30</v>
      </c>
      <c r="C37" s="28" t="s">
        <v>1</v>
      </c>
      <c r="D37" s="28" t="s">
        <v>2</v>
      </c>
      <c r="E37" s="29">
        <v>10692.131909999998</v>
      </c>
      <c r="F37" s="30">
        <v>7972.5</v>
      </c>
      <c r="G37" s="31">
        <v>13376.6357555006</v>
      </c>
      <c r="H37" s="30">
        <v>162060.97313085277</v>
      </c>
      <c r="I37" s="33">
        <f t="shared" si="0"/>
        <v>0.049194447287211895</v>
      </c>
      <c r="J37" s="14">
        <f t="shared" si="3"/>
        <v>0.0026457393878719557</v>
      </c>
      <c r="K37" s="14">
        <f t="shared" si="4"/>
        <v>0.021773447157122847</v>
      </c>
      <c r="L37" s="12">
        <f t="shared" si="1"/>
        <v>0.024419186544994802</v>
      </c>
      <c r="N37" s="12">
        <f t="shared" si="5"/>
        <v>0.0249</v>
      </c>
      <c r="O37" s="12">
        <f t="shared" si="6"/>
        <v>-0.0004808134550051968</v>
      </c>
      <c r="P37" s="20">
        <f t="shared" si="2"/>
        <v>-77.92109641254969</v>
      </c>
      <c r="Q37" s="46">
        <f t="shared" si="7"/>
        <v>428.77109984915586</v>
      </c>
      <c r="R37" s="13">
        <f t="shared" si="8"/>
        <v>0.05378126056433438</v>
      </c>
      <c r="S37" s="13"/>
      <c r="T37" s="20"/>
    </row>
    <row r="38" spans="1:20" ht="14.25">
      <c r="A38" s="28">
        <v>210039</v>
      </c>
      <c r="B38" s="28" t="s">
        <v>31</v>
      </c>
      <c r="C38" s="28" t="s">
        <v>1</v>
      </c>
      <c r="D38" s="28" t="s">
        <v>2</v>
      </c>
      <c r="E38" s="29">
        <v>11861.35295</v>
      </c>
      <c r="F38" s="30">
        <v>6885</v>
      </c>
      <c r="G38" s="31">
        <v>11380.974634374152</v>
      </c>
      <c r="H38" s="30">
        <v>109240.86461294992</v>
      </c>
      <c r="I38" s="33">
        <f t="shared" si="0"/>
        <v>0.0630258651320105</v>
      </c>
      <c r="J38" s="14">
        <f t="shared" si="3"/>
        <v>0.0033896104749572536</v>
      </c>
      <c r="K38" s="14">
        <f t="shared" si="4"/>
        <v>0.02145670768847696</v>
      </c>
      <c r="L38" s="12">
        <f t="shared" si="1"/>
        <v>0.024846318163434217</v>
      </c>
      <c r="N38" s="12">
        <f t="shared" si="5"/>
        <v>0.0249</v>
      </c>
      <c r="O38" s="12">
        <f t="shared" si="6"/>
        <v>-5.368183656578179E-05</v>
      </c>
      <c r="P38" s="20">
        <f t="shared" si="2"/>
        <v>-5.864250240457074</v>
      </c>
      <c r="Q38" s="46">
        <f t="shared" si="7"/>
        <v>370.2839789854422</v>
      </c>
      <c r="R38" s="13">
        <f t="shared" si="8"/>
        <v>0.05378126056433438</v>
      </c>
      <c r="S38" s="13"/>
      <c r="T38" s="20"/>
    </row>
    <row r="39" spans="1:20" ht="14.25">
      <c r="A39" s="28">
        <v>210040</v>
      </c>
      <c r="B39" s="28" t="s">
        <v>32</v>
      </c>
      <c r="C39" s="28" t="s">
        <v>1</v>
      </c>
      <c r="D39" s="28" t="s">
        <v>2</v>
      </c>
      <c r="E39" s="29">
        <v>20697.157990000003</v>
      </c>
      <c r="F39" s="30">
        <v>13008.5</v>
      </c>
      <c r="G39" s="31">
        <v>19295.7184420189</v>
      </c>
      <c r="H39" s="30">
        <v>175296.938217979</v>
      </c>
      <c r="I39" s="33">
        <f t="shared" si="0"/>
        <v>0.07420836970822692</v>
      </c>
      <c r="J39" s="14">
        <f t="shared" si="3"/>
        <v>0.00399101966733261</v>
      </c>
      <c r="K39" s="14">
        <f t="shared" si="4"/>
        <v>0.021200628333681602</v>
      </c>
      <c r="L39" s="12">
        <f t="shared" si="1"/>
        <v>0.025191648001014214</v>
      </c>
      <c r="N39" s="12">
        <f t="shared" si="5"/>
        <v>0.0249</v>
      </c>
      <c r="O39" s="12">
        <f t="shared" si="6"/>
        <v>0.000291648001014215</v>
      </c>
      <c r="P39" s="20">
        <f t="shared" si="2"/>
        <v>51.12500161518593</v>
      </c>
      <c r="Q39" s="46">
        <f t="shared" si="7"/>
        <v>699.6135280511437</v>
      </c>
      <c r="R39" s="13">
        <f t="shared" si="8"/>
        <v>0.053781260564334375</v>
      </c>
      <c r="S39" s="13"/>
      <c r="T39" s="20"/>
    </row>
    <row r="40" spans="1:20" ht="14.25">
      <c r="A40" s="28">
        <v>210043</v>
      </c>
      <c r="B40" s="28" t="s">
        <v>33</v>
      </c>
      <c r="C40" s="28" t="s">
        <v>1</v>
      </c>
      <c r="D40" s="28" t="s">
        <v>2</v>
      </c>
      <c r="E40" s="29">
        <v>31041.168559999995</v>
      </c>
      <c r="F40" s="30">
        <v>12923.2</v>
      </c>
      <c r="G40" s="31">
        <v>22405.403950483564</v>
      </c>
      <c r="H40" s="30">
        <v>302175.00847714423</v>
      </c>
      <c r="I40" s="33">
        <f t="shared" si="0"/>
        <v>0.042767269421546086</v>
      </c>
      <c r="J40" s="14">
        <f t="shared" si="3"/>
        <v>0.00230007766038526</v>
      </c>
      <c r="K40" s="14">
        <f t="shared" si="4"/>
        <v>0.021920629530246594</v>
      </c>
      <c r="L40" s="12">
        <f aca="true" t="shared" si="9" ref="L40:L60">+J40+K40</f>
        <v>0.024220707190631855</v>
      </c>
      <c r="N40" s="12">
        <f t="shared" si="5"/>
        <v>0.0249</v>
      </c>
      <c r="O40" s="12">
        <f t="shared" si="6"/>
        <v>-0.0006792928093681434</v>
      </c>
      <c r="P40" s="20">
        <f t="shared" si="2"/>
        <v>-205.26531042928187</v>
      </c>
      <c r="Q40" s="46">
        <f t="shared" si="7"/>
        <v>695.025986525006</v>
      </c>
      <c r="R40" s="13">
        <f t="shared" si="8"/>
        <v>0.053781260564334375</v>
      </c>
      <c r="S40" s="13"/>
      <c r="T40" s="20"/>
    </row>
    <row r="41" spans="1:20" ht="14.25">
      <c r="A41" s="28">
        <v>210044</v>
      </c>
      <c r="B41" s="28" t="s">
        <v>34</v>
      </c>
      <c r="C41" s="28" t="s">
        <v>1</v>
      </c>
      <c r="D41" s="28" t="s">
        <v>2</v>
      </c>
      <c r="E41" s="29">
        <v>33150.52377</v>
      </c>
      <c r="F41" s="30">
        <v>28932</v>
      </c>
      <c r="G41" s="31">
        <v>37779.65398232653</v>
      </c>
      <c r="H41" s="30">
        <v>338635.22134969244</v>
      </c>
      <c r="I41" s="33">
        <f aca="true" t="shared" si="10" ref="I41:I60">+F41/H41</f>
        <v>0.08543706671942226</v>
      </c>
      <c r="J41" s="14">
        <f t="shared" si="3"/>
        <v>0.00459491314708967</v>
      </c>
      <c r="K41" s="14">
        <f t="shared" si="4"/>
        <v>0.02094349117212523</v>
      </c>
      <c r="L41" s="12">
        <f t="shared" si="9"/>
        <v>0.025538404319214898</v>
      </c>
      <c r="N41" s="12">
        <f t="shared" si="5"/>
        <v>0.0249</v>
      </c>
      <c r="O41" s="12">
        <f t="shared" si="6"/>
        <v>0.0006384043192148997</v>
      </c>
      <c r="P41" s="20">
        <f aca="true" t="shared" si="11" ref="P41:P59">+O41*H41</f>
        <v>216.18618794793727</v>
      </c>
      <c r="Q41" s="46">
        <f t="shared" si="7"/>
        <v>1555.9994306473225</v>
      </c>
      <c r="R41" s="13">
        <f t="shared" si="8"/>
        <v>0.05378126056433439</v>
      </c>
      <c r="S41" s="13"/>
      <c r="T41" s="20"/>
    </row>
    <row r="42" spans="1:20" ht="14.25">
      <c r="A42" s="28">
        <v>210045</v>
      </c>
      <c r="B42" s="28" t="s">
        <v>35</v>
      </c>
      <c r="C42" s="28" t="s">
        <v>1</v>
      </c>
      <c r="D42" s="28" t="s">
        <v>2</v>
      </c>
      <c r="E42" s="29">
        <v>1520.6</v>
      </c>
      <c r="F42" s="30">
        <v>379.12744</v>
      </c>
      <c r="G42" s="31">
        <v>643.9932069301215</v>
      </c>
      <c r="H42" s="30">
        <v>13238.068165196502</v>
      </c>
      <c r="I42" s="33">
        <f t="shared" si="10"/>
        <v>0.028639181734744626</v>
      </c>
      <c r="J42" s="14">
        <f t="shared" si="3"/>
        <v>0.0015402512952256268</v>
      </c>
      <c r="K42" s="14">
        <f t="shared" si="4"/>
        <v>0.022244162738274346</v>
      </c>
      <c r="L42" s="12">
        <f t="shared" si="9"/>
        <v>0.023784414033499974</v>
      </c>
      <c r="N42" s="12">
        <f t="shared" si="5"/>
        <v>0.0249</v>
      </c>
      <c r="O42" s="12">
        <f t="shared" si="6"/>
        <v>-0.0011155859665000246</v>
      </c>
      <c r="P42" s="20">
        <f t="shared" si="11"/>
        <v>-14.768203068663947</v>
      </c>
      <c r="Q42" s="46">
        <f t="shared" si="7"/>
        <v>20.389951637729048</v>
      </c>
      <c r="R42" s="13">
        <f t="shared" si="8"/>
        <v>0.05378126056433438</v>
      </c>
      <c r="S42" s="13"/>
      <c r="T42" s="20"/>
    </row>
    <row r="43" spans="1:20" ht="14.25">
      <c r="A43" s="28">
        <v>210048</v>
      </c>
      <c r="B43" s="28" t="s">
        <v>36</v>
      </c>
      <c r="C43" s="28" t="s">
        <v>1</v>
      </c>
      <c r="D43" s="28" t="s">
        <v>2</v>
      </c>
      <c r="E43" s="29">
        <v>27195.27259</v>
      </c>
      <c r="F43" s="30">
        <v>10916.6</v>
      </c>
      <c r="G43" s="31">
        <v>18562.378559924626</v>
      </c>
      <c r="H43" s="30">
        <v>227623.25725871796</v>
      </c>
      <c r="I43" s="33">
        <f t="shared" si="10"/>
        <v>0.047959071192765365</v>
      </c>
      <c r="J43" s="14">
        <f t="shared" si="3"/>
        <v>0.002579299304241577</v>
      </c>
      <c r="K43" s="14">
        <f t="shared" si="4"/>
        <v>0.021801737269685675</v>
      </c>
      <c r="L43" s="12">
        <f t="shared" si="9"/>
        <v>0.02438103657392725</v>
      </c>
      <c r="N43" s="12">
        <f t="shared" si="5"/>
        <v>0.0249</v>
      </c>
      <c r="O43" s="12">
        <f t="shared" si="6"/>
        <v>-0.0005189634260727473</v>
      </c>
      <c r="P43" s="20">
        <f t="shared" si="11"/>
        <v>-118.12814544082262</v>
      </c>
      <c r="Q43" s="46">
        <f t="shared" si="7"/>
        <v>587.1085090766127</v>
      </c>
      <c r="R43" s="13">
        <f t="shared" si="8"/>
        <v>0.053781260564334375</v>
      </c>
      <c r="S43" s="13"/>
      <c r="T43" s="20"/>
    </row>
    <row r="44" spans="1:20" ht="14.25">
      <c r="A44" s="28">
        <v>210049</v>
      </c>
      <c r="B44" s="28" t="s">
        <v>37</v>
      </c>
      <c r="C44" s="28" t="s">
        <v>1</v>
      </c>
      <c r="D44" s="28" t="s">
        <v>2</v>
      </c>
      <c r="E44" s="29">
        <v>26474.93787</v>
      </c>
      <c r="F44" s="30">
        <v>23916.4</v>
      </c>
      <c r="G44" s="31">
        <v>29683.632826925998</v>
      </c>
      <c r="H44" s="30">
        <v>230088.67005479246</v>
      </c>
      <c r="I44" s="33">
        <f t="shared" si="10"/>
        <v>0.10394427502364476</v>
      </c>
      <c r="J44" s="14">
        <f t="shared" si="3"/>
        <v>0.005590254139217473</v>
      </c>
      <c r="K44" s="14">
        <f t="shared" si="4"/>
        <v>0.020519676101958536</v>
      </c>
      <c r="L44" s="12">
        <f t="shared" si="9"/>
        <v>0.02610993024117601</v>
      </c>
      <c r="N44" s="12">
        <f t="shared" si="5"/>
        <v>0.0249</v>
      </c>
      <c r="O44" s="12">
        <f t="shared" si="6"/>
        <v>0.0012099302411760111</v>
      </c>
      <c r="P44" s="20">
        <f t="shared" si="11"/>
        <v>278.3912400512627</v>
      </c>
      <c r="Q44" s="46">
        <f t="shared" si="7"/>
        <v>1286.2541401608469</v>
      </c>
      <c r="R44" s="13">
        <f t="shared" si="8"/>
        <v>0.05378126056433438</v>
      </c>
      <c r="S44" s="13"/>
      <c r="T44" s="20"/>
    </row>
    <row r="45" spans="1:20" ht="14.25">
      <c r="A45" s="28">
        <v>210051</v>
      </c>
      <c r="B45" s="28" t="s">
        <v>38</v>
      </c>
      <c r="C45" s="28" t="s">
        <v>1</v>
      </c>
      <c r="D45" s="28" t="s">
        <v>2</v>
      </c>
      <c r="E45" s="29">
        <v>15300.830429999996</v>
      </c>
      <c r="F45" s="30">
        <v>6306.1</v>
      </c>
      <c r="G45" s="31">
        <v>10276.397047105598</v>
      </c>
      <c r="H45" s="30">
        <v>170640.10003492562</v>
      </c>
      <c r="I45" s="33">
        <f t="shared" si="10"/>
        <v>0.0369555573321236</v>
      </c>
      <c r="J45" s="14">
        <f t="shared" si="3"/>
        <v>0.0019875164581791374</v>
      </c>
      <c r="K45" s="14">
        <f t="shared" si="4"/>
        <v>0.02205371773709437</v>
      </c>
      <c r="L45" s="12">
        <f t="shared" si="9"/>
        <v>0.024041234195273507</v>
      </c>
      <c r="N45" s="12">
        <f t="shared" si="5"/>
        <v>0.0249</v>
      </c>
      <c r="O45" s="12">
        <f t="shared" si="6"/>
        <v>-0.0008587658047264912</v>
      </c>
      <c r="P45" s="20">
        <f t="shared" si="11"/>
        <v>-146.53988282510187</v>
      </c>
      <c r="Q45" s="46">
        <f t="shared" si="7"/>
        <v>339.1500072447491</v>
      </c>
      <c r="R45" s="13">
        <f t="shared" si="8"/>
        <v>0.05378126056433438</v>
      </c>
      <c r="S45" s="13"/>
      <c r="T45" s="20"/>
    </row>
    <row r="46" spans="1:20" ht="14.25">
      <c r="A46" s="28">
        <v>210055</v>
      </c>
      <c r="B46" s="28" t="s">
        <v>39</v>
      </c>
      <c r="C46" s="28" t="s">
        <v>1</v>
      </c>
      <c r="D46" s="28" t="s">
        <v>2</v>
      </c>
      <c r="E46" s="29">
        <v>8556.60593</v>
      </c>
      <c r="F46" s="30">
        <v>4255.2</v>
      </c>
      <c r="G46" s="31">
        <v>7369.382740657229</v>
      </c>
      <c r="H46" s="30">
        <v>96256.87991577518</v>
      </c>
      <c r="I46" s="33">
        <f t="shared" si="10"/>
        <v>0.0442067102499406</v>
      </c>
      <c r="J46" s="14">
        <f t="shared" si="3"/>
        <v>0.0023774926026440867</v>
      </c>
      <c r="K46" s="14">
        <f t="shared" si="4"/>
        <v>0.02188766633527636</v>
      </c>
      <c r="L46" s="12">
        <f t="shared" si="9"/>
        <v>0.024265158937920445</v>
      </c>
      <c r="N46" s="12">
        <f t="shared" si="5"/>
        <v>0.0249</v>
      </c>
      <c r="O46" s="12">
        <f t="shared" si="6"/>
        <v>-0.0006348410620795539</v>
      </c>
      <c r="P46" s="20">
        <f t="shared" si="11"/>
        <v>-61.10781987819479</v>
      </c>
      <c r="Q46" s="46">
        <f t="shared" si="7"/>
        <v>228.85001995335566</v>
      </c>
      <c r="R46" s="13">
        <f t="shared" si="8"/>
        <v>0.05378126056433438</v>
      </c>
      <c r="S46" s="13"/>
      <c r="T46" s="20"/>
    </row>
    <row r="47" spans="1:20" ht="14.25">
      <c r="A47" s="28">
        <v>210056</v>
      </c>
      <c r="B47" s="28" t="s">
        <v>40</v>
      </c>
      <c r="C47" s="28" t="s">
        <v>1</v>
      </c>
      <c r="D47" s="28" t="s">
        <v>2</v>
      </c>
      <c r="E47" s="29">
        <v>18890.18018</v>
      </c>
      <c r="F47" s="30">
        <v>13234.4</v>
      </c>
      <c r="G47" s="31">
        <v>19975.355718065777</v>
      </c>
      <c r="H47" s="30">
        <v>216528.4562013925</v>
      </c>
      <c r="I47" s="33">
        <f t="shared" si="10"/>
        <v>0.061120834795453965</v>
      </c>
      <c r="J47" s="14">
        <f t="shared" si="3"/>
        <v>0.0032871555420439453</v>
      </c>
      <c r="K47" s="14">
        <f t="shared" si="4"/>
        <v>0.021500332883184106</v>
      </c>
      <c r="L47" s="12">
        <f t="shared" si="9"/>
        <v>0.02478748842522805</v>
      </c>
      <c r="N47" s="12">
        <f t="shared" si="5"/>
        <v>0.0249</v>
      </c>
      <c r="O47" s="12">
        <f t="shared" si="6"/>
        <v>-0.00011251157477194795</v>
      </c>
      <c r="P47" s="20">
        <f t="shared" si="11"/>
        <v>-24.361957590157427</v>
      </c>
      <c r="Q47" s="46">
        <f t="shared" si="7"/>
        <v>711.762714812627</v>
      </c>
      <c r="R47" s="13">
        <f t="shared" si="8"/>
        <v>0.05378126056433439</v>
      </c>
      <c r="S47" s="13"/>
      <c r="T47" s="20"/>
    </row>
    <row r="48" spans="1:20" ht="14.25">
      <c r="A48" s="28">
        <v>210057</v>
      </c>
      <c r="B48" s="28" t="s">
        <v>101</v>
      </c>
      <c r="C48" s="28" t="s">
        <v>1</v>
      </c>
      <c r="D48" s="28" t="s">
        <v>2</v>
      </c>
      <c r="E48" s="29">
        <v>29306.96</v>
      </c>
      <c r="F48" s="30">
        <v>11231.5</v>
      </c>
      <c r="G48" s="31">
        <v>19685.49</v>
      </c>
      <c r="H48" s="30">
        <v>295542.79</v>
      </c>
      <c r="I48" s="33">
        <f t="shared" si="10"/>
        <v>0.03800295720291468</v>
      </c>
      <c r="J48" s="14">
        <f t="shared" si="3"/>
        <v>0.0020438469435452027</v>
      </c>
      <c r="K48" s="14">
        <f t="shared" si="4"/>
        <v>0.022029732280053255</v>
      </c>
      <c r="L48" s="12">
        <f t="shared" si="9"/>
        <v>0.024073579223598457</v>
      </c>
      <c r="N48" s="12">
        <f t="shared" si="5"/>
        <v>0.0249</v>
      </c>
      <c r="O48" s="12">
        <f>+L48-N48</f>
        <v>-0.0008264207764015416</v>
      </c>
      <c r="P48" s="20">
        <f>+O48*H48</f>
        <v>-244.24270197167775</v>
      </c>
      <c r="Q48" s="46">
        <f t="shared" si="7"/>
        <v>604.0442280283216</v>
      </c>
      <c r="R48" s="22">
        <f t="shared" si="8"/>
        <v>0.05378126056433438</v>
      </c>
      <c r="S48" s="22"/>
      <c r="T48" s="20"/>
    </row>
    <row r="49" spans="1:20" ht="14.25">
      <c r="A49" s="28">
        <v>210058</v>
      </c>
      <c r="B49" s="28" t="s">
        <v>41</v>
      </c>
      <c r="C49" s="28" t="s">
        <v>1</v>
      </c>
      <c r="D49" s="28" t="s">
        <v>2</v>
      </c>
      <c r="E49" s="29">
        <v>5356.322719999998</v>
      </c>
      <c r="F49" s="30">
        <v>3143.6</v>
      </c>
      <c r="G49" s="31">
        <v>5474.012850368731</v>
      </c>
      <c r="H49" s="30">
        <v>102849.18227714143</v>
      </c>
      <c r="I49" s="33">
        <f t="shared" si="10"/>
        <v>0.030565143352614437</v>
      </c>
      <c r="J49" s="14">
        <f t="shared" si="3"/>
        <v>0.0016438319388331901</v>
      </c>
      <c r="K49" s="14">
        <f t="shared" si="4"/>
        <v>0.022200058217225132</v>
      </c>
      <c r="L49" s="12">
        <f t="shared" si="9"/>
        <v>0.023843890156058322</v>
      </c>
      <c r="N49" s="12">
        <f t="shared" si="5"/>
        <v>0.0249</v>
      </c>
      <c r="O49" s="12">
        <f t="shared" si="6"/>
        <v>-0.0010561098439416765</v>
      </c>
      <c r="P49" s="20">
        <f t="shared" si="11"/>
        <v>-108.62003384424088</v>
      </c>
      <c r="Q49" s="46">
        <f t="shared" si="7"/>
        <v>169.06677071004157</v>
      </c>
      <c r="R49" s="13">
        <f t="shared" si="8"/>
        <v>0.05378126056433438</v>
      </c>
      <c r="S49" s="13"/>
      <c r="T49" s="20"/>
    </row>
    <row r="50" spans="1:20" ht="14.25">
      <c r="A50" s="28">
        <v>210060</v>
      </c>
      <c r="B50" s="28" t="s">
        <v>104</v>
      </c>
      <c r="C50" s="28" t="s">
        <v>1</v>
      </c>
      <c r="D50" s="28" t="s">
        <v>2</v>
      </c>
      <c r="E50" s="29">
        <v>5533</v>
      </c>
      <c r="F50" s="30">
        <v>1072.19</v>
      </c>
      <c r="G50" s="31">
        <v>2295.56</v>
      </c>
      <c r="H50" s="30">
        <v>41585.24</v>
      </c>
      <c r="I50" s="33">
        <f t="shared" si="10"/>
        <v>0.025782946064517125</v>
      </c>
      <c r="J50" s="14">
        <f t="shared" si="3"/>
        <v>0.0013866393404119751</v>
      </c>
      <c r="K50" s="14">
        <f t="shared" si="4"/>
        <v>0.022309570535122558</v>
      </c>
      <c r="L50" s="12">
        <f t="shared" si="9"/>
        <v>0.023696209875534533</v>
      </c>
      <c r="N50" s="12">
        <f t="shared" si="5"/>
        <v>0.0249</v>
      </c>
      <c r="O50" s="12">
        <f>+L50-N50</f>
        <v>-0.0012037901244654654</v>
      </c>
      <c r="P50" s="20">
        <f>+O50*H50</f>
        <v>-50.05990123552625</v>
      </c>
      <c r="Q50" s="46">
        <f t="shared" si="7"/>
        <v>57.66372976447368</v>
      </c>
      <c r="R50" s="22">
        <f t="shared" si="8"/>
        <v>0.053781260564334375</v>
      </c>
      <c r="S50" s="22"/>
      <c r="T50" s="20"/>
    </row>
    <row r="51" spans="1:20" ht="14.25">
      <c r="A51" s="28">
        <v>210061</v>
      </c>
      <c r="B51" s="28" t="s">
        <v>42</v>
      </c>
      <c r="C51" s="28" t="s">
        <v>1</v>
      </c>
      <c r="D51" s="28" t="s">
        <v>2</v>
      </c>
      <c r="E51" s="29">
        <v>8973.2</v>
      </c>
      <c r="F51" s="30">
        <v>4545.708</v>
      </c>
      <c r="G51" s="31">
        <v>7517.193286152429</v>
      </c>
      <c r="H51" s="30">
        <v>75387.63844528294</v>
      </c>
      <c r="I51" s="33">
        <f t="shared" si="10"/>
        <v>0.060297790111827385</v>
      </c>
      <c r="J51" s="14">
        <f t="shared" si="3"/>
        <v>0.003242891161457734</v>
      </c>
      <c r="K51" s="14">
        <f t="shared" si="4"/>
        <v>0.021519180606439155</v>
      </c>
      <c r="L51" s="12">
        <f t="shared" si="9"/>
        <v>0.02476207176789689</v>
      </c>
      <c r="N51" s="12">
        <f t="shared" si="5"/>
        <v>0.0249</v>
      </c>
      <c r="O51" s="12">
        <f t="shared" si="6"/>
        <v>-0.00013792823210311</v>
      </c>
      <c r="P51" s="20">
        <f t="shared" si="11"/>
        <v>-10.398083693186324</v>
      </c>
      <c r="Q51" s="46">
        <f t="shared" si="7"/>
        <v>244.4739063973793</v>
      </c>
      <c r="R51" s="13">
        <f t="shared" si="8"/>
        <v>0.05378126056433438</v>
      </c>
      <c r="S51" s="13"/>
      <c r="T51" s="20"/>
    </row>
    <row r="52" spans="1:20" ht="14.25">
      <c r="A52" s="28">
        <v>210062</v>
      </c>
      <c r="B52" s="28" t="s">
        <v>43</v>
      </c>
      <c r="C52" s="28" t="s">
        <v>1</v>
      </c>
      <c r="D52" s="28" t="s">
        <v>2</v>
      </c>
      <c r="E52" s="29">
        <v>21573.90182</v>
      </c>
      <c r="F52" s="30">
        <v>6756.5</v>
      </c>
      <c r="G52" s="31">
        <v>11823.30426801484</v>
      </c>
      <c r="H52" s="30">
        <v>208807.2468127556</v>
      </c>
      <c r="I52" s="33">
        <f t="shared" si="10"/>
        <v>0.03235759344147082</v>
      </c>
      <c r="J52" s="14">
        <f t="shared" si="3"/>
        <v>0.0017402321641105396</v>
      </c>
      <c r="K52" s="14">
        <f t="shared" si="4"/>
        <v>0.022159011110190318</v>
      </c>
      <c r="L52" s="12">
        <f t="shared" si="9"/>
        <v>0.023899243274300857</v>
      </c>
      <c r="N52" s="12">
        <f t="shared" si="5"/>
        <v>0.0249</v>
      </c>
      <c r="O52" s="12">
        <f t="shared" si="6"/>
        <v>-0.0010007567256991416</v>
      </c>
      <c r="P52" s="20">
        <f t="shared" si="11"/>
        <v>-208.9652566225858</v>
      </c>
      <c r="Q52" s="46">
        <f t="shared" si="7"/>
        <v>363.3730870029252</v>
      </c>
      <c r="R52" s="13">
        <f t="shared" si="8"/>
        <v>0.053781260564334375</v>
      </c>
      <c r="S52" s="13"/>
      <c r="T52" s="20"/>
    </row>
    <row r="53" spans="1:20" ht="14.25">
      <c r="A53" s="28">
        <v>210063</v>
      </c>
      <c r="B53" s="28" t="s">
        <v>44</v>
      </c>
      <c r="C53" s="28" t="s">
        <v>1</v>
      </c>
      <c r="D53" s="28" t="s">
        <v>2</v>
      </c>
      <c r="E53" s="29">
        <v>26660.36892</v>
      </c>
      <c r="F53" s="30">
        <v>21917.1</v>
      </c>
      <c r="G53" s="31">
        <v>28885.43147063186</v>
      </c>
      <c r="H53" s="30">
        <v>294847.71754861274</v>
      </c>
      <c r="I53" s="33">
        <f t="shared" si="10"/>
        <v>0.07433362612476875</v>
      </c>
      <c r="J53" s="14">
        <f t="shared" si="3"/>
        <v>0.003997756115308002</v>
      </c>
      <c r="K53" s="14">
        <f t="shared" si="4"/>
        <v>0.021197759961742797</v>
      </c>
      <c r="L53" s="12">
        <f t="shared" si="9"/>
        <v>0.025195516077050797</v>
      </c>
      <c r="N53" s="12">
        <f t="shared" si="5"/>
        <v>0.0249</v>
      </c>
      <c r="O53" s="12">
        <f t="shared" si="6"/>
        <v>0.0002955160770507989</v>
      </c>
      <c r="P53" s="20">
        <f t="shared" si="11"/>
        <v>87.13224081734803</v>
      </c>
      <c r="Q53" s="46">
        <f t="shared" si="7"/>
        <v>1178.729265914573</v>
      </c>
      <c r="R53" s="13">
        <f t="shared" si="8"/>
        <v>0.05378126056433438</v>
      </c>
      <c r="S53" s="13"/>
      <c r="T53" s="20"/>
    </row>
    <row r="54" spans="1:20" ht="14.25">
      <c r="A54" s="28">
        <v>210064</v>
      </c>
      <c r="B54" s="28" t="s">
        <v>45</v>
      </c>
      <c r="C54" s="28" t="s">
        <v>1</v>
      </c>
      <c r="D54" s="28" t="s">
        <v>2</v>
      </c>
      <c r="E54" s="29">
        <v>1359.98458</v>
      </c>
      <c r="F54" s="30">
        <v>1969.5</v>
      </c>
      <c r="G54" s="31">
        <v>2282.4324468008704</v>
      </c>
      <c r="H54" s="30">
        <v>38418.15815999999</v>
      </c>
      <c r="I54" s="33">
        <f t="shared" si="10"/>
        <v>0.05126482096818981</v>
      </c>
      <c r="J54" s="14">
        <f t="shared" si="3"/>
        <v>0.0027570866942741687</v>
      </c>
      <c r="K54" s="14">
        <f t="shared" si="4"/>
        <v>0.021726035599828452</v>
      </c>
      <c r="L54" s="12">
        <f t="shared" si="9"/>
        <v>0.02448312229410262</v>
      </c>
      <c r="N54" s="12">
        <f t="shared" si="5"/>
        <v>0.0249</v>
      </c>
      <c r="O54" s="12">
        <f t="shared" si="6"/>
        <v>-0.00041687770589737827</v>
      </c>
      <c r="P54" s="20">
        <f t="shared" si="11"/>
        <v>-16.01567363854344</v>
      </c>
      <c r="Q54" s="46">
        <f t="shared" si="7"/>
        <v>105.92219268145655</v>
      </c>
      <c r="R54" s="13">
        <f t="shared" si="8"/>
        <v>0.053781260564334375</v>
      </c>
      <c r="S54" s="13"/>
      <c r="T54" s="20"/>
    </row>
    <row r="55" spans="1:20" ht="14.25">
      <c r="A55" s="28">
        <v>210065</v>
      </c>
      <c r="B55" s="28" t="s">
        <v>46</v>
      </c>
      <c r="C55" s="28" t="s">
        <v>1</v>
      </c>
      <c r="D55" s="28" t="s">
        <v>2</v>
      </c>
      <c r="E55" s="29">
        <v>3978.75417</v>
      </c>
      <c r="F55" s="30">
        <v>1452.7</v>
      </c>
      <c r="G55" s="31">
        <v>3949.0026282585977</v>
      </c>
      <c r="H55" s="30">
        <v>57168.71546726171</v>
      </c>
      <c r="I55" s="33">
        <f t="shared" si="10"/>
        <v>0.02541075110970273</v>
      </c>
      <c r="J55" s="14">
        <f t="shared" si="3"/>
        <v>0.0013666222265663714</v>
      </c>
      <c r="K55" s="14">
        <f t="shared" si="4"/>
        <v>0.02231809379958781</v>
      </c>
      <c r="L55" s="12">
        <f t="shared" si="9"/>
        <v>0.02368471602615418</v>
      </c>
      <c r="N55" s="12">
        <f t="shared" si="5"/>
        <v>0.0249</v>
      </c>
      <c r="O55" s="12">
        <f t="shared" si="6"/>
        <v>-0.0012152839738458175</v>
      </c>
      <c r="P55" s="20">
        <f t="shared" si="11"/>
        <v>-69.47622371271467</v>
      </c>
      <c r="Q55" s="46">
        <f t="shared" si="7"/>
        <v>78.12803722180855</v>
      </c>
      <c r="R55" s="13">
        <f t="shared" si="8"/>
        <v>0.05378126056433438</v>
      </c>
      <c r="S55" s="13"/>
      <c r="T55" s="20"/>
    </row>
    <row r="56" spans="1:20" ht="14.25">
      <c r="A56" s="28">
        <v>210087</v>
      </c>
      <c r="B56" s="28" t="s">
        <v>105</v>
      </c>
      <c r="C56" t="str">
        <f>C57</f>
        <v>M</v>
      </c>
      <c r="D56" t="str">
        <f>D57</f>
        <v>CDS</v>
      </c>
      <c r="E56" s="29">
        <v>0</v>
      </c>
      <c r="F56" s="7">
        <v>147.8</v>
      </c>
      <c r="G56">
        <v>230.28</v>
      </c>
      <c r="H56" s="7">
        <v>10830.2</v>
      </c>
      <c r="I56" s="33">
        <f>+F56/H56</f>
        <v>0.013647024062344186</v>
      </c>
      <c r="J56" s="14">
        <f t="shared" si="3"/>
        <v>0.0007339541570246737</v>
      </c>
      <c r="K56" s="14">
        <f t="shared" si="4"/>
        <v>0.02258748314897232</v>
      </c>
      <c r="L56" s="12">
        <f t="shared" si="9"/>
        <v>0.023321437305996992</v>
      </c>
      <c r="N56" s="12">
        <f t="shared" si="5"/>
        <v>0.0249</v>
      </c>
      <c r="O56" s="12">
        <f t="shared" si="6"/>
        <v>-0.0015785626940030065</v>
      </c>
      <c r="P56" s="20">
        <f t="shared" si="11"/>
        <v>-17.09614968859136</v>
      </c>
      <c r="Q56" s="46">
        <f t="shared" si="7"/>
        <v>7.948870311408622</v>
      </c>
      <c r="R56" s="22">
        <f t="shared" si="8"/>
        <v>0.05378126056433438</v>
      </c>
      <c r="S56" s="22"/>
      <c r="T56" s="20"/>
    </row>
    <row r="57" spans="1:20" ht="14.25">
      <c r="A57" s="28">
        <v>210088</v>
      </c>
      <c r="B57" s="28" t="s">
        <v>47</v>
      </c>
      <c r="C57" s="28" t="s">
        <v>1</v>
      </c>
      <c r="D57" s="28" t="s">
        <v>2</v>
      </c>
      <c r="E57" s="29">
        <v>0</v>
      </c>
      <c r="F57" s="30">
        <v>194.6</v>
      </c>
      <c r="G57" s="31">
        <v>377.4003799815295</v>
      </c>
      <c r="H57" s="30">
        <v>7273.854506007899</v>
      </c>
      <c r="I57" s="33">
        <f>+F57/H57</f>
        <v>0.02675335337533471</v>
      </c>
      <c r="J57" s="14">
        <f t="shared" si="3"/>
        <v>0.0014388290688485907</v>
      </c>
      <c r="K57" s="14">
        <f t="shared" si="4"/>
        <v>0.022287348207704834</v>
      </c>
      <c r="L57" s="12">
        <f t="shared" si="9"/>
        <v>0.023726177276553424</v>
      </c>
      <c r="N57" s="12">
        <f t="shared" si="5"/>
        <v>0.0249</v>
      </c>
      <c r="O57" s="12">
        <f t="shared" si="6"/>
        <v>-0.001173822723446575</v>
      </c>
      <c r="P57" s="20">
        <f t="shared" si="11"/>
        <v>-8.538215706196333</v>
      </c>
      <c r="Q57" s="46">
        <f t="shared" si="7"/>
        <v>10.46583330581947</v>
      </c>
      <c r="R57" s="22">
        <f t="shared" si="8"/>
        <v>0.053781260564334375</v>
      </c>
      <c r="S57" s="22"/>
      <c r="T57" s="20"/>
    </row>
    <row r="58" spans="1:20" ht="14.25">
      <c r="A58" s="28">
        <v>210333</v>
      </c>
      <c r="B58" s="28" t="s">
        <v>48</v>
      </c>
      <c r="C58" s="28" t="s">
        <v>1</v>
      </c>
      <c r="D58" s="28" t="s">
        <v>2</v>
      </c>
      <c r="E58" s="29">
        <v>0</v>
      </c>
      <c r="F58" s="30">
        <v>364.4</v>
      </c>
      <c r="G58" s="31">
        <v>535.4069307994691</v>
      </c>
      <c r="H58" s="30">
        <v>12213.91648</v>
      </c>
      <c r="I58" s="33">
        <f>+F58/H58</f>
        <v>0.02983482002654074</v>
      </c>
      <c r="J58" s="14">
        <f t="shared" si="3"/>
        <v>0.0016045542297374092</v>
      </c>
      <c r="K58" s="14">
        <f t="shared" si="4"/>
        <v>0.02221678262139222</v>
      </c>
      <c r="L58" s="12">
        <f t="shared" si="9"/>
        <v>0.02382133685112963</v>
      </c>
      <c r="N58" s="12">
        <f t="shared" si="5"/>
        <v>0.0249</v>
      </c>
      <c r="O58" s="12">
        <f t="shared" si="6"/>
        <v>-0.001078663148870368</v>
      </c>
      <c r="P58" s="20">
        <f t="shared" si="11"/>
        <v>-13.17470161035648</v>
      </c>
      <c r="Q58" s="46">
        <f t="shared" si="7"/>
        <v>19.597891349643447</v>
      </c>
      <c r="R58" s="22">
        <f t="shared" si="8"/>
        <v>0.05378126056433438</v>
      </c>
      <c r="S58" s="22"/>
      <c r="T58" s="20"/>
    </row>
    <row r="59" spans="1:20" ht="14.25">
      <c r="A59" s="28">
        <v>218992</v>
      </c>
      <c r="B59" s="28" t="s">
        <v>52</v>
      </c>
      <c r="C59" s="28" t="s">
        <v>1</v>
      </c>
      <c r="D59" s="28" t="s">
        <v>2</v>
      </c>
      <c r="E59" s="34">
        <v>4783.811969999999</v>
      </c>
      <c r="F59" s="35">
        <v>0</v>
      </c>
      <c r="G59" s="36">
        <v>0</v>
      </c>
      <c r="H59" s="35">
        <v>159392.55989369657</v>
      </c>
      <c r="I59" s="33">
        <f t="shared" si="10"/>
        <v>0</v>
      </c>
      <c r="J59" s="14">
        <f t="shared" si="3"/>
        <v>0</v>
      </c>
      <c r="K59" s="14">
        <f t="shared" si="4"/>
        <v>0.0229</v>
      </c>
      <c r="L59" s="12">
        <f t="shared" si="9"/>
        <v>0.0229</v>
      </c>
      <c r="N59" s="12">
        <f t="shared" si="5"/>
        <v>0.0249</v>
      </c>
      <c r="O59" s="12">
        <f t="shared" si="6"/>
        <v>-0.0019999999999999983</v>
      </c>
      <c r="P59" s="20">
        <f t="shared" si="11"/>
        <v>-318.7851197873929</v>
      </c>
      <c r="Q59" s="46">
        <f t="shared" si="7"/>
        <v>0</v>
      </c>
      <c r="R59" s="13"/>
      <c r="S59" s="13"/>
      <c r="T59" s="20"/>
    </row>
    <row r="60" spans="1:20" ht="14.25">
      <c r="A60" s="28">
        <v>218992</v>
      </c>
      <c r="B60" s="28" t="s">
        <v>70</v>
      </c>
      <c r="C60" s="28" t="s">
        <v>1</v>
      </c>
      <c r="D60" s="28" t="s">
        <v>2</v>
      </c>
      <c r="E60" s="32"/>
      <c r="F60" s="37">
        <f>SUM(F8:F59)</f>
        <v>807049.7254399996</v>
      </c>
      <c r="G60" s="38">
        <f>SUM(G8:G59)</f>
        <v>1155280.680758483</v>
      </c>
      <c r="H60" s="30">
        <f>SUM(H8:H59)</f>
        <v>12461356.42984359</v>
      </c>
      <c r="I60" s="33">
        <f t="shared" si="10"/>
        <v>0.06476419561414708</v>
      </c>
      <c r="J60" s="14">
        <f t="shared" si="3"/>
        <v>0.003483100079563966</v>
      </c>
      <c r="K60" s="14">
        <f t="shared" si="4"/>
        <v>0.021416899920436033</v>
      </c>
      <c r="L60" s="12">
        <f t="shared" si="9"/>
        <v>0.0249</v>
      </c>
      <c r="N60" s="12">
        <f t="shared" si="5"/>
        <v>0.0249</v>
      </c>
      <c r="O60" s="12">
        <f t="shared" si="6"/>
        <v>0</v>
      </c>
      <c r="P60" s="20">
        <f>SUM(P8:P59)</f>
        <v>-5.6274984672199935E-12</v>
      </c>
      <c r="Q60" s="46">
        <f t="shared" si="7"/>
        <v>43404.151572263145</v>
      </c>
      <c r="R60" s="13">
        <f t="shared" si="8"/>
        <v>0.05378126056433439</v>
      </c>
      <c r="S60" s="13"/>
      <c r="T60" s="20"/>
    </row>
    <row r="61" spans="1:16" ht="14.25">
      <c r="A61" s="39">
        <v>218992</v>
      </c>
      <c r="B61" s="40" t="s">
        <v>70</v>
      </c>
      <c r="C61" s="40" t="s">
        <v>69</v>
      </c>
      <c r="D61" s="40" t="s">
        <v>74</v>
      </c>
      <c r="E61" s="41">
        <f>Sheet2!E60</f>
        <v>0</v>
      </c>
      <c r="F61" s="42">
        <f>Sheet2!F60</f>
        <v>7540187.629361954</v>
      </c>
      <c r="G61" s="40"/>
      <c r="H61" s="43">
        <f>Sheet2!N60</f>
        <v>12637935.879965428</v>
      </c>
      <c r="I61" s="40"/>
      <c r="J61" s="14"/>
      <c r="K61" s="14"/>
      <c r="L61" s="12"/>
      <c r="P61" s="18"/>
    </row>
    <row r="62" spans="1:7" ht="14.25">
      <c r="A62" s="1"/>
      <c r="B62" s="1"/>
      <c r="C62" s="1"/>
      <c r="D62" s="1"/>
      <c r="E62" s="5"/>
      <c r="F62" s="6"/>
      <c r="G62" s="6"/>
    </row>
    <row r="63" spans="1:7" ht="14.25">
      <c r="A63" s="7" t="s">
        <v>75</v>
      </c>
      <c r="E63" s="8">
        <f>F60/H61</f>
        <v>0.06385929894765437</v>
      </c>
      <c r="G63" s="4"/>
    </row>
    <row r="64" spans="1:18" ht="14.25">
      <c r="A64" s="28">
        <v>210087</v>
      </c>
      <c r="B64" s="28" t="s">
        <v>105</v>
      </c>
      <c r="C64" t="str">
        <f>C65</f>
        <v>M</v>
      </c>
      <c r="D64" t="str">
        <f>D65</f>
        <v>CDS</v>
      </c>
      <c r="E64" s="29">
        <v>0</v>
      </c>
      <c r="F64" s="7">
        <v>147.8</v>
      </c>
      <c r="G64">
        <v>230.28</v>
      </c>
      <c r="H64" s="7">
        <v>10830.2</v>
      </c>
      <c r="I64" s="33">
        <f aca="true" t="shared" si="12" ref="I64:I69">+F64/H64</f>
        <v>0.013647024062344186</v>
      </c>
      <c r="J64" s="14">
        <f aca="true" t="shared" si="13" ref="J64:J69">$J$7*I64</f>
        <v>0.0007339541570246737</v>
      </c>
      <c r="K64" s="14">
        <f aca="true" t="shared" si="14" ref="K64:K69">$K$7*(1-I64)</f>
        <v>0.02258748314897232</v>
      </c>
      <c r="L64" s="12">
        <f aca="true" t="shared" si="15" ref="L64:L69">+J64+K64</f>
        <v>0.023321437305996992</v>
      </c>
      <c r="N64" s="12">
        <f t="shared" si="5"/>
        <v>0.0249</v>
      </c>
      <c r="O64" s="12">
        <f aca="true" t="shared" si="16" ref="O64:O69">+L64-N64</f>
        <v>-0.0015785626940030065</v>
      </c>
      <c r="P64" s="20">
        <f aca="true" t="shared" si="17" ref="P64:P69">+O64*H64</f>
        <v>-17.09614968859136</v>
      </c>
      <c r="Q64" s="46">
        <f aca="true" t="shared" si="18" ref="Q64:Q69">+J64*H64</f>
        <v>7.948870311408622</v>
      </c>
      <c r="R64" s="22">
        <f aca="true" t="shared" si="19" ref="R64:R69">+Q64/F64</f>
        <v>0.05378126056433438</v>
      </c>
    </row>
    <row r="65" spans="1:18" ht="14.25">
      <c r="A65" s="28">
        <v>210088</v>
      </c>
      <c r="B65" s="28" t="s">
        <v>47</v>
      </c>
      <c r="C65" s="28" t="s">
        <v>1</v>
      </c>
      <c r="D65" s="28" t="s">
        <v>2</v>
      </c>
      <c r="E65" s="29">
        <v>0</v>
      </c>
      <c r="F65" s="30">
        <v>194.6</v>
      </c>
      <c r="G65" s="31">
        <v>377.4003799815295</v>
      </c>
      <c r="H65" s="30">
        <v>7273.854506007899</v>
      </c>
      <c r="I65" s="33">
        <f t="shared" si="12"/>
        <v>0.02675335337533471</v>
      </c>
      <c r="J65" s="14">
        <f t="shared" si="13"/>
        <v>0.0014388290688485907</v>
      </c>
      <c r="K65" s="14">
        <f t="shared" si="14"/>
        <v>0.022287348207704834</v>
      </c>
      <c r="L65" s="12">
        <f t="shared" si="15"/>
        <v>0.023726177276553424</v>
      </c>
      <c r="N65" s="12">
        <f t="shared" si="5"/>
        <v>0.0249</v>
      </c>
      <c r="O65" s="12">
        <f t="shared" si="16"/>
        <v>-0.001173822723446575</v>
      </c>
      <c r="P65" s="20">
        <f t="shared" si="17"/>
        <v>-8.538215706196333</v>
      </c>
      <c r="Q65" s="46">
        <f t="shared" si="18"/>
        <v>10.46583330581947</v>
      </c>
      <c r="R65" s="22">
        <f t="shared" si="19"/>
        <v>0.053781260564334375</v>
      </c>
    </row>
    <row r="66" spans="1:18" ht="14.25">
      <c r="A66" s="28">
        <v>210333</v>
      </c>
      <c r="B66" s="28" t="s">
        <v>48</v>
      </c>
      <c r="C66" s="28" t="s">
        <v>1</v>
      </c>
      <c r="D66" s="28" t="s">
        <v>2</v>
      </c>
      <c r="E66" s="29">
        <v>0</v>
      </c>
      <c r="F66" s="30">
        <v>364.4</v>
      </c>
      <c r="G66" s="31">
        <v>535.4069307994691</v>
      </c>
      <c r="H66" s="30">
        <v>12213.91648</v>
      </c>
      <c r="I66" s="33">
        <f t="shared" si="12"/>
        <v>0.02983482002654074</v>
      </c>
      <c r="J66" s="14">
        <f t="shared" si="13"/>
        <v>0.0016045542297374092</v>
      </c>
      <c r="K66" s="14">
        <f t="shared" si="14"/>
        <v>0.02221678262139222</v>
      </c>
      <c r="L66" s="12">
        <f t="shared" si="15"/>
        <v>0.02382133685112963</v>
      </c>
      <c r="N66" s="12">
        <f t="shared" si="5"/>
        <v>0.0249</v>
      </c>
      <c r="O66" s="12">
        <f t="shared" si="16"/>
        <v>-0.001078663148870368</v>
      </c>
      <c r="P66" s="20">
        <f t="shared" si="17"/>
        <v>-13.17470161035648</v>
      </c>
      <c r="Q66" s="46">
        <f t="shared" si="18"/>
        <v>19.597891349643447</v>
      </c>
      <c r="R66" s="22">
        <f t="shared" si="19"/>
        <v>0.05378126056433438</v>
      </c>
    </row>
    <row r="67" spans="1:18" ht="14.25">
      <c r="A67" s="28">
        <v>213300</v>
      </c>
      <c r="B67" s="28" t="s">
        <v>49</v>
      </c>
      <c r="C67" s="28" t="s">
        <v>1</v>
      </c>
      <c r="D67" s="28" t="s">
        <v>2</v>
      </c>
      <c r="E67" s="29">
        <v>1053.47987</v>
      </c>
      <c r="F67" s="30">
        <v>4172.9</v>
      </c>
      <c r="G67" s="31">
        <v>4177.759030390363</v>
      </c>
      <c r="H67" s="30">
        <v>47238.58737653584</v>
      </c>
      <c r="I67" s="33">
        <f t="shared" si="12"/>
        <v>0.08833668049254041</v>
      </c>
      <c r="J67" s="14">
        <f t="shared" si="13"/>
        <v>0.00475085803095767</v>
      </c>
      <c r="K67" s="14">
        <f t="shared" si="14"/>
        <v>0.020877090016720824</v>
      </c>
      <c r="L67" s="12">
        <f t="shared" si="15"/>
        <v>0.025627948047678494</v>
      </c>
      <c r="N67" s="12">
        <f t="shared" si="5"/>
        <v>0.0249</v>
      </c>
      <c r="O67" s="12">
        <f t="shared" si="16"/>
        <v>0.0007279480476784957</v>
      </c>
      <c r="P67" s="20">
        <f t="shared" si="17"/>
        <v>34.3872374558393</v>
      </c>
      <c r="Q67" s="46">
        <f t="shared" si="18"/>
        <v>224.4238222089109</v>
      </c>
      <c r="R67" s="13">
        <f t="shared" si="19"/>
        <v>0.053781260564334375</v>
      </c>
    </row>
    <row r="68" spans="1:18" ht="14.25">
      <c r="A68" s="28">
        <v>214000</v>
      </c>
      <c r="B68" s="28" t="s">
        <v>50</v>
      </c>
      <c r="C68" s="28" t="s">
        <v>1</v>
      </c>
      <c r="D68" s="28" t="s">
        <v>2</v>
      </c>
      <c r="E68" s="29">
        <v>10130.99767</v>
      </c>
      <c r="F68" s="30">
        <v>1628.1</v>
      </c>
      <c r="G68" s="31">
        <v>4804.2117239215595</v>
      </c>
      <c r="H68" s="30">
        <v>113965.46730684399</v>
      </c>
      <c r="I68" s="33">
        <f t="shared" si="12"/>
        <v>0.014285906410724008</v>
      </c>
      <c r="J68" s="14">
        <f t="shared" si="13"/>
        <v>0.0007683140550728429</v>
      </c>
      <c r="K68" s="14">
        <f t="shared" si="14"/>
        <v>0.02257285274319442</v>
      </c>
      <c r="L68" s="12">
        <f t="shared" si="15"/>
        <v>0.02334116679826726</v>
      </c>
      <c r="N68" s="12">
        <f t="shared" si="5"/>
        <v>0.0249</v>
      </c>
      <c r="O68" s="12">
        <f t="shared" si="16"/>
        <v>-0.0015588332017327372</v>
      </c>
      <c r="P68" s="20">
        <f t="shared" si="17"/>
        <v>-177.6531542888952</v>
      </c>
      <c r="Q68" s="46">
        <f t="shared" si="18"/>
        <v>87.5612703247928</v>
      </c>
      <c r="R68" s="13">
        <f t="shared" si="19"/>
        <v>0.05378126056433438</v>
      </c>
    </row>
    <row r="69" spans="1:18" ht="14.25">
      <c r="A69" s="28">
        <v>214003</v>
      </c>
      <c r="B69" s="28" t="s">
        <v>51</v>
      </c>
      <c r="C69" s="28" t="s">
        <v>1</v>
      </c>
      <c r="D69" s="28" t="s">
        <v>2</v>
      </c>
      <c r="E69" s="29">
        <v>1.92</v>
      </c>
      <c r="F69" s="30">
        <v>625</v>
      </c>
      <c r="G69" s="31">
        <v>821.7</v>
      </c>
      <c r="H69" s="30">
        <v>15375.4</v>
      </c>
      <c r="I69" s="33">
        <f t="shared" si="12"/>
        <v>0.04064934896002706</v>
      </c>
      <c r="J69" s="14">
        <f t="shared" si="13"/>
        <v>0.00218617322818977</v>
      </c>
      <c r="K69" s="14">
        <f t="shared" si="14"/>
        <v>0.02196912990881538</v>
      </c>
      <c r="L69" s="12">
        <f t="shared" si="15"/>
        <v>0.02415530313700515</v>
      </c>
      <c r="N69" s="12">
        <f t="shared" si="5"/>
        <v>0.0249</v>
      </c>
      <c r="O69" s="12">
        <f t="shared" si="16"/>
        <v>-0.0007446968629948487</v>
      </c>
      <c r="P69" s="20">
        <f t="shared" si="17"/>
        <v>-11.450012147290996</v>
      </c>
      <c r="Q69" s="46">
        <f t="shared" si="18"/>
        <v>33.61328785270899</v>
      </c>
      <c r="R69" s="13">
        <f t="shared" si="19"/>
        <v>0.05378126056433439</v>
      </c>
    </row>
    <row r="71" ht="14.25">
      <c r="L71" s="51" t="s">
        <v>106</v>
      </c>
    </row>
  </sheetData>
  <sheetProtection/>
  <mergeCells count="1">
    <mergeCell ref="F6:G6"/>
  </mergeCells>
  <printOptions horizontalCentered="1"/>
  <pageMargins left="0" right="0" top="0" bottom="0" header="0.3" footer="0.3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PageLayoutView="0" workbookViewId="0" topLeftCell="A26">
      <selection activeCell="N60" sqref="N60"/>
    </sheetView>
  </sheetViews>
  <sheetFormatPr defaultColWidth="9.140625" defaultRowHeight="15"/>
  <cols>
    <col min="1" max="1" width="7.7109375" style="0" customWidth="1"/>
    <col min="2" max="2" width="21.00390625" style="0" customWidth="1"/>
    <col min="3" max="3" width="7.140625" style="0" customWidth="1"/>
    <col min="5" max="5" width="13.140625" style="0" customWidth="1"/>
    <col min="6" max="6" width="10.28125" style="0" customWidth="1"/>
    <col min="7" max="8" width="10.7109375" style="0" customWidth="1"/>
    <col min="11" max="11" width="10.8515625" style="0" customWidth="1"/>
    <col min="12" max="12" width="10.7109375" style="0" customWidth="1"/>
    <col min="14" max="14" width="13.00390625" style="0" customWidth="1"/>
    <col min="15" max="16" width="0" style="0" hidden="1" customWidth="1"/>
    <col min="17" max="17" width="12.421875" style="0" hidden="1" customWidth="1"/>
    <col min="18" max="19" width="0" style="0" hidden="1" customWidth="1"/>
  </cols>
  <sheetData>
    <row r="1" ht="14.25">
      <c r="A1" t="s">
        <v>77</v>
      </c>
    </row>
    <row r="2" ht="14.25">
      <c r="A2" t="s">
        <v>71</v>
      </c>
    </row>
    <row r="4" spans="1:20" ht="14.25">
      <c r="A4" s="11" t="s">
        <v>79</v>
      </c>
      <c r="B4" s="2" t="s">
        <v>53</v>
      </c>
      <c r="C4" s="11" t="s">
        <v>54</v>
      </c>
      <c r="D4" s="11" t="s">
        <v>55</v>
      </c>
      <c r="E4" s="10" t="s">
        <v>72</v>
      </c>
      <c r="F4" s="10" t="s">
        <v>56</v>
      </c>
      <c r="G4" s="10" t="s">
        <v>57</v>
      </c>
      <c r="H4" s="10" t="s">
        <v>58</v>
      </c>
      <c r="I4" s="10" t="s">
        <v>59</v>
      </c>
      <c r="J4" s="10" t="s">
        <v>60</v>
      </c>
      <c r="K4" s="10" t="s">
        <v>61</v>
      </c>
      <c r="L4" s="10" t="s">
        <v>80</v>
      </c>
      <c r="M4" s="10" t="s">
        <v>62</v>
      </c>
      <c r="N4" s="10" t="s">
        <v>63</v>
      </c>
      <c r="O4" s="10" t="s">
        <v>64</v>
      </c>
      <c r="P4" s="10" t="s">
        <v>65</v>
      </c>
      <c r="Q4" s="10" t="s">
        <v>66</v>
      </c>
      <c r="R4" s="10" t="s">
        <v>67</v>
      </c>
      <c r="S4" s="10" t="s">
        <v>68</v>
      </c>
      <c r="T4" s="2"/>
    </row>
    <row r="5" spans="1:20" ht="14.25">
      <c r="A5" s="1">
        <v>210001</v>
      </c>
      <c r="B5" s="1" t="s">
        <v>0</v>
      </c>
      <c r="C5" s="1" t="s">
        <v>69</v>
      </c>
      <c r="D5" s="1" t="s">
        <v>73</v>
      </c>
      <c r="E5" s="6">
        <v>22190013.96892</v>
      </c>
      <c r="F5" s="6">
        <v>137330.05879999997</v>
      </c>
      <c r="G5" s="6">
        <v>29962.603200000005</v>
      </c>
      <c r="H5" s="6">
        <v>47737.538</v>
      </c>
      <c r="I5" s="6">
        <v>0</v>
      </c>
      <c r="J5" s="6">
        <v>0</v>
      </c>
      <c r="K5" s="6">
        <v>215030.19999999998</v>
      </c>
      <c r="L5" s="6">
        <v>31080.2</v>
      </c>
      <c r="M5" s="6">
        <v>3784.4876923076927</v>
      </c>
      <c r="N5" s="6">
        <v>249894.88769230765</v>
      </c>
      <c r="O5" s="6">
        <v>0</v>
      </c>
      <c r="P5" s="6">
        <v>-18308.791000000005</v>
      </c>
      <c r="Q5" s="6">
        <v>231586.09669230765</v>
      </c>
      <c r="R5" s="6">
        <v>23391.499999999993</v>
      </c>
      <c r="S5" s="6">
        <v>254977.59669230765</v>
      </c>
      <c r="T5" s="1"/>
    </row>
    <row r="6" spans="1:20" ht="14.25">
      <c r="A6" s="1">
        <v>210002</v>
      </c>
      <c r="B6" s="1" t="s">
        <v>3</v>
      </c>
      <c r="C6" s="1" t="s">
        <v>69</v>
      </c>
      <c r="D6" s="1" t="s">
        <v>73</v>
      </c>
      <c r="E6" s="6">
        <v>118414575.69902909</v>
      </c>
      <c r="F6" s="6">
        <v>658900.1989434985</v>
      </c>
      <c r="G6" s="6">
        <v>97910.68455047242</v>
      </c>
      <c r="H6" s="6">
        <v>148753.11582246638</v>
      </c>
      <c r="I6" s="6">
        <v>0</v>
      </c>
      <c r="J6" s="6">
        <v>85215.41281706549</v>
      </c>
      <c r="K6" s="6">
        <v>990779.4121335028</v>
      </c>
      <c r="L6" s="6">
        <v>91783.9</v>
      </c>
      <c r="M6" s="6">
        <v>9605.069484996158</v>
      </c>
      <c r="N6" s="6">
        <v>1092168.3816184988</v>
      </c>
      <c r="O6" s="6">
        <v>0</v>
      </c>
      <c r="P6" s="6">
        <v>206.25999999999996</v>
      </c>
      <c r="Q6" s="6">
        <v>1092374.6416184988</v>
      </c>
      <c r="R6" s="6">
        <v>86173.2</v>
      </c>
      <c r="S6" s="6">
        <v>1178547.8416184983</v>
      </c>
      <c r="T6" s="1"/>
    </row>
    <row r="7" spans="1:20" ht="14.25">
      <c r="A7" s="1">
        <v>210003</v>
      </c>
      <c r="B7" s="1" t="s">
        <v>4</v>
      </c>
      <c r="C7" s="1" t="s">
        <v>69</v>
      </c>
      <c r="D7" s="1" t="s">
        <v>73</v>
      </c>
      <c r="E7" s="6">
        <v>19747341.947540004</v>
      </c>
      <c r="F7" s="6">
        <v>129059.84250582251</v>
      </c>
      <c r="G7" s="6">
        <v>25155.07779775453</v>
      </c>
      <c r="H7" s="6">
        <v>52421.20498022562</v>
      </c>
      <c r="I7" s="6">
        <v>157.99699523330537</v>
      </c>
      <c r="J7" s="6">
        <v>4438.379353359964</v>
      </c>
      <c r="K7" s="6">
        <v>211232.50163239596</v>
      </c>
      <c r="L7" s="6">
        <v>7973.600000000001</v>
      </c>
      <c r="M7" s="6">
        <v>969.0933988717953</v>
      </c>
      <c r="N7" s="6">
        <v>220175.19503126777</v>
      </c>
      <c r="O7" s="6">
        <v>0</v>
      </c>
      <c r="P7" s="6">
        <v>1030.094</v>
      </c>
      <c r="Q7" s="6">
        <v>221205.28903126778</v>
      </c>
      <c r="R7" s="6">
        <v>35269.6</v>
      </c>
      <c r="S7" s="6">
        <v>256474.88903126778</v>
      </c>
      <c r="T7" s="1"/>
    </row>
    <row r="8" spans="1:20" ht="14.25">
      <c r="A8" s="1">
        <v>210004</v>
      </c>
      <c r="B8" s="1" t="s">
        <v>5</v>
      </c>
      <c r="C8" s="1" t="s">
        <v>69</v>
      </c>
      <c r="D8" s="1" t="s">
        <v>73</v>
      </c>
      <c r="E8" s="6">
        <v>34432130.904680006</v>
      </c>
      <c r="F8" s="6">
        <v>208280.55429477393</v>
      </c>
      <c r="G8" s="6">
        <v>44710.743363360736</v>
      </c>
      <c r="H8" s="6">
        <v>72722.81804603888</v>
      </c>
      <c r="I8" s="6">
        <v>377.28288212</v>
      </c>
      <c r="J8" s="6">
        <v>2658.003187680001</v>
      </c>
      <c r="K8" s="6">
        <v>328749.4017739738</v>
      </c>
      <c r="L8" s="6">
        <v>23026.9</v>
      </c>
      <c r="M8" s="6">
        <v>4022.013315589744</v>
      </c>
      <c r="N8" s="6">
        <v>355798.3150895634</v>
      </c>
      <c r="O8" s="6">
        <v>0</v>
      </c>
      <c r="P8" s="6">
        <v>-8377.099999999999</v>
      </c>
      <c r="Q8" s="6">
        <v>347421.2150895633</v>
      </c>
      <c r="R8" s="6">
        <v>47751.5</v>
      </c>
      <c r="S8" s="6">
        <v>395172.71508956316</v>
      </c>
      <c r="T8" s="1"/>
    </row>
    <row r="9" spans="1:20" ht="14.25">
      <c r="A9" s="1">
        <v>210005</v>
      </c>
      <c r="B9" s="1" t="s">
        <v>6</v>
      </c>
      <c r="C9" s="1" t="s">
        <v>69</v>
      </c>
      <c r="D9" s="1" t="s">
        <v>73</v>
      </c>
      <c r="E9" s="6">
        <v>24900607.566260003</v>
      </c>
      <c r="F9" s="6">
        <v>174323.33286964628</v>
      </c>
      <c r="G9" s="6">
        <v>32305.9664140733</v>
      </c>
      <c r="H9" s="6">
        <v>41555.12427418003</v>
      </c>
      <c r="I9" s="6">
        <v>50.3968404178843</v>
      </c>
      <c r="J9" s="6">
        <v>0</v>
      </c>
      <c r="K9" s="6">
        <v>248234.82039831756</v>
      </c>
      <c r="L9" s="6">
        <v>23096.9</v>
      </c>
      <c r="M9" s="6">
        <v>2815.3272850512803</v>
      </c>
      <c r="N9" s="6">
        <v>274147.0476833688</v>
      </c>
      <c r="O9" s="6">
        <v>-6766.5920000000015</v>
      </c>
      <c r="P9" s="6">
        <v>6582.51908184135</v>
      </c>
      <c r="Q9" s="6">
        <v>273962.97476521</v>
      </c>
      <c r="R9" s="6">
        <v>22564.2</v>
      </c>
      <c r="S9" s="6">
        <v>296527.17476521013</v>
      </c>
      <c r="T9" s="1"/>
    </row>
    <row r="10" spans="1:20" ht="14.25">
      <c r="A10" s="1">
        <v>210006</v>
      </c>
      <c r="B10" s="1" t="s">
        <v>7</v>
      </c>
      <c r="C10" s="1" t="s">
        <v>69</v>
      </c>
      <c r="D10" s="1" t="s">
        <v>73</v>
      </c>
      <c r="E10" s="6">
        <v>7666598.89872</v>
      </c>
      <c r="F10" s="6">
        <v>44896.128</v>
      </c>
      <c r="G10" s="6">
        <v>9184.410049999999</v>
      </c>
      <c r="H10" s="6">
        <v>16176.624779999996</v>
      </c>
      <c r="I10" s="6">
        <v>91.93291</v>
      </c>
      <c r="J10" s="6">
        <v>0</v>
      </c>
      <c r="K10" s="6">
        <v>70349.09574000002</v>
      </c>
      <c r="L10" s="6">
        <v>6590.1</v>
      </c>
      <c r="M10" s="6">
        <v>796.0523685384615</v>
      </c>
      <c r="N10" s="6">
        <v>77735.24810853845</v>
      </c>
      <c r="O10" s="6">
        <v>0</v>
      </c>
      <c r="P10" s="6">
        <v>46.704000000000015</v>
      </c>
      <c r="Q10" s="6">
        <v>77781.95210853845</v>
      </c>
      <c r="R10" s="6">
        <v>11705.600000000004</v>
      </c>
      <c r="S10" s="6">
        <v>89487.55210853844</v>
      </c>
      <c r="T10" s="1"/>
    </row>
    <row r="11" spans="1:20" ht="14.25">
      <c r="A11" s="1">
        <v>210008</v>
      </c>
      <c r="B11" s="1" t="s">
        <v>8</v>
      </c>
      <c r="C11" s="1" t="s">
        <v>69</v>
      </c>
      <c r="D11" s="1" t="s">
        <v>73</v>
      </c>
      <c r="E11" s="6">
        <v>28757385.51304</v>
      </c>
      <c r="F11" s="6">
        <v>234101.5076220438</v>
      </c>
      <c r="G11" s="6">
        <v>41081.77157519355</v>
      </c>
      <c r="H11" s="6">
        <v>72010.97913850356</v>
      </c>
      <c r="I11" s="6">
        <v>8946.9897366827</v>
      </c>
      <c r="J11" s="6">
        <v>4874.37324502</v>
      </c>
      <c r="K11" s="6">
        <v>361015.62131744385</v>
      </c>
      <c r="L11" s="6">
        <v>50373.000000000015</v>
      </c>
      <c r="M11" s="6">
        <v>3734.620835897437</v>
      </c>
      <c r="N11" s="6">
        <v>415123.2421533413</v>
      </c>
      <c r="O11" s="6">
        <v>0</v>
      </c>
      <c r="P11" s="6">
        <v>-3317.7000000000007</v>
      </c>
      <c r="Q11" s="6">
        <v>411805.5421533413</v>
      </c>
      <c r="R11" s="6">
        <v>48726.30000000001</v>
      </c>
      <c r="S11" s="6">
        <v>460531.84215334087</v>
      </c>
      <c r="T11" s="1"/>
    </row>
    <row r="12" spans="1:20" ht="14.25">
      <c r="A12" s="1">
        <v>210009</v>
      </c>
      <c r="B12" s="1" t="s">
        <v>9</v>
      </c>
      <c r="C12" s="1" t="s">
        <v>69</v>
      </c>
      <c r="D12" s="1" t="s">
        <v>73</v>
      </c>
      <c r="E12" s="6">
        <v>148358739.9019</v>
      </c>
      <c r="F12" s="6">
        <v>1131402.6182</v>
      </c>
      <c r="G12" s="6">
        <v>172665.96347000005</v>
      </c>
      <c r="H12" s="6">
        <v>192994.15396000003</v>
      </c>
      <c r="I12" s="6">
        <v>34984.1783675</v>
      </c>
      <c r="J12" s="6">
        <v>110910.71303999999</v>
      </c>
      <c r="K12" s="6">
        <v>1642957.6270375003</v>
      </c>
      <c r="L12" s="6">
        <v>184225.2</v>
      </c>
      <c r="M12" s="6">
        <v>14085.403320589747</v>
      </c>
      <c r="N12" s="6">
        <v>1841268.23035809</v>
      </c>
      <c r="O12" s="6">
        <v>-39589.7</v>
      </c>
      <c r="P12" s="6">
        <v>-13151.535999999996</v>
      </c>
      <c r="Q12" s="6">
        <v>1788526.99435809</v>
      </c>
      <c r="R12" s="6">
        <v>117884.3</v>
      </c>
      <c r="S12" s="6">
        <v>1906411.2943580896</v>
      </c>
      <c r="T12" s="1"/>
    </row>
    <row r="13" spans="1:20" ht="14.25">
      <c r="A13" s="1">
        <v>210010</v>
      </c>
      <c r="B13" s="1" t="s">
        <v>10</v>
      </c>
      <c r="C13" s="1" t="s">
        <v>69</v>
      </c>
      <c r="D13" s="1" t="s">
        <v>73</v>
      </c>
      <c r="E13" s="6">
        <v>3807881.85554</v>
      </c>
      <c r="F13" s="6">
        <v>20137.202180213724</v>
      </c>
      <c r="G13" s="6">
        <v>4204.460952450512</v>
      </c>
      <c r="H13" s="6">
        <v>8595.728707302873</v>
      </c>
      <c r="I13" s="6">
        <v>0</v>
      </c>
      <c r="J13" s="6">
        <v>0</v>
      </c>
      <c r="K13" s="6">
        <v>32937.39183996711</v>
      </c>
      <c r="L13" s="6">
        <v>1982.3</v>
      </c>
      <c r="M13" s="6">
        <v>704.6953333333331</v>
      </c>
      <c r="N13" s="6">
        <v>35624.38717330044</v>
      </c>
      <c r="O13" s="6">
        <v>0</v>
      </c>
      <c r="P13" s="6">
        <v>376.973</v>
      </c>
      <c r="Q13" s="6">
        <v>36001.36017330044</v>
      </c>
      <c r="R13" s="6">
        <v>4755.4</v>
      </c>
      <c r="S13" s="6">
        <v>40756.76017330045</v>
      </c>
      <c r="T13" s="1"/>
    </row>
    <row r="14" spans="1:20" ht="14.25">
      <c r="A14" s="1">
        <v>210011</v>
      </c>
      <c r="B14" s="1" t="s">
        <v>11</v>
      </c>
      <c r="C14" s="1" t="s">
        <v>69</v>
      </c>
      <c r="D14" s="1" t="s">
        <v>73</v>
      </c>
      <c r="E14" s="6">
        <v>33102365.184360005</v>
      </c>
      <c r="F14" s="6">
        <v>175163.3553</v>
      </c>
      <c r="G14" s="6">
        <v>34085.484769999995</v>
      </c>
      <c r="H14" s="6">
        <v>66102.1457</v>
      </c>
      <c r="I14" s="6">
        <v>0</v>
      </c>
      <c r="J14" s="6">
        <v>6916.631560256727</v>
      </c>
      <c r="K14" s="6">
        <v>282267.61733025656</v>
      </c>
      <c r="L14" s="6">
        <v>15446.8</v>
      </c>
      <c r="M14" s="6">
        <v>3248.8756974871794</v>
      </c>
      <c r="N14" s="6">
        <v>300963.29302774393</v>
      </c>
      <c r="O14" s="6">
        <v>0</v>
      </c>
      <c r="P14" s="6">
        <v>3870.896</v>
      </c>
      <c r="Q14" s="6">
        <v>304834.18902774394</v>
      </c>
      <c r="R14" s="6">
        <v>32170.999999999993</v>
      </c>
      <c r="S14" s="6">
        <v>337005.1890277438</v>
      </c>
      <c r="T14" s="1"/>
    </row>
    <row r="15" spans="1:20" ht="14.25">
      <c r="A15" s="1">
        <v>210012</v>
      </c>
      <c r="B15" s="1" t="s">
        <v>12</v>
      </c>
      <c r="C15" s="1" t="s">
        <v>69</v>
      </c>
      <c r="D15" s="1" t="s">
        <v>73</v>
      </c>
      <c r="E15" s="6">
        <v>35027344.08668</v>
      </c>
      <c r="F15" s="6">
        <v>305473.19517156406</v>
      </c>
      <c r="G15" s="6">
        <v>55097.622709999996</v>
      </c>
      <c r="H15" s="6">
        <v>96650.2936722504</v>
      </c>
      <c r="I15" s="6">
        <v>348.53741539416006</v>
      </c>
      <c r="J15" s="6">
        <v>15637.14465311565</v>
      </c>
      <c r="K15" s="6">
        <v>473206.7936223244</v>
      </c>
      <c r="L15" s="6">
        <v>38411.700000000004</v>
      </c>
      <c r="M15" s="6">
        <v>11379.600737692304</v>
      </c>
      <c r="N15" s="6">
        <v>522998.0943600167</v>
      </c>
      <c r="O15" s="6">
        <v>-5869</v>
      </c>
      <c r="P15" s="6">
        <v>8662.092</v>
      </c>
      <c r="Q15" s="6">
        <v>525791.1863600165</v>
      </c>
      <c r="R15" s="6">
        <v>50057.7</v>
      </c>
      <c r="S15" s="6">
        <v>575848.8863600165</v>
      </c>
      <c r="T15" s="1"/>
    </row>
    <row r="16" spans="1:20" ht="14.25">
      <c r="A16" s="1">
        <v>210013</v>
      </c>
      <c r="B16" s="1" t="s">
        <v>13</v>
      </c>
      <c r="C16" s="1" t="s">
        <v>69</v>
      </c>
      <c r="D16" s="1" t="s">
        <v>73</v>
      </c>
      <c r="E16" s="6">
        <v>4958477.28622</v>
      </c>
      <c r="F16" s="6">
        <v>40163.00816333625</v>
      </c>
      <c r="G16" s="6">
        <v>9508.934301703075</v>
      </c>
      <c r="H16" s="6">
        <v>21234.753826187047</v>
      </c>
      <c r="I16" s="6">
        <v>0</v>
      </c>
      <c r="J16" s="6">
        <v>0</v>
      </c>
      <c r="K16" s="6">
        <v>70906.69629122638</v>
      </c>
      <c r="L16" s="6">
        <v>4528.1</v>
      </c>
      <c r="M16" s="6">
        <v>854.04348531</v>
      </c>
      <c r="N16" s="6">
        <v>76288.83977653638</v>
      </c>
      <c r="O16" s="6">
        <v>0</v>
      </c>
      <c r="P16" s="6">
        <v>1567.657</v>
      </c>
      <c r="Q16" s="6">
        <v>77856.49677653634</v>
      </c>
      <c r="R16" s="6">
        <v>7808.999999999999</v>
      </c>
      <c r="S16" s="6">
        <v>85665.49677653634</v>
      </c>
      <c r="T16" s="1"/>
    </row>
    <row r="17" spans="1:20" ht="14.25">
      <c r="A17" s="1">
        <v>210015</v>
      </c>
      <c r="B17" s="1" t="s">
        <v>14</v>
      </c>
      <c r="C17" s="1" t="s">
        <v>69</v>
      </c>
      <c r="D17" s="1" t="s">
        <v>73</v>
      </c>
      <c r="E17" s="6">
        <v>33110401.096000005</v>
      </c>
      <c r="F17" s="6">
        <v>221936.6614610147</v>
      </c>
      <c r="G17" s="6">
        <v>39199.50213478976</v>
      </c>
      <c r="H17" s="6">
        <v>75358.3117397578</v>
      </c>
      <c r="I17" s="6">
        <v>271.1652446465709</v>
      </c>
      <c r="J17" s="6">
        <v>8613.681324889883</v>
      </c>
      <c r="K17" s="6">
        <v>345379.3219050988</v>
      </c>
      <c r="L17" s="6">
        <v>33963.7</v>
      </c>
      <c r="M17" s="6">
        <v>2514.0302573589743</v>
      </c>
      <c r="N17" s="6">
        <v>381857.05216245796</v>
      </c>
      <c r="O17" s="6">
        <v>0</v>
      </c>
      <c r="P17" s="6">
        <v>-3912.6279999999992</v>
      </c>
      <c r="Q17" s="6">
        <v>377944.42416245793</v>
      </c>
      <c r="R17" s="6">
        <v>36535.59999999999</v>
      </c>
      <c r="S17" s="6">
        <v>414480.02416245773</v>
      </c>
      <c r="T17" s="1"/>
    </row>
    <row r="18" spans="1:20" ht="14.25">
      <c r="A18" s="48">
        <v>210016</v>
      </c>
      <c r="B18" s="48" t="s">
        <v>103</v>
      </c>
      <c r="C18" s="48" t="s">
        <v>69</v>
      </c>
      <c r="D18" s="1" t="s">
        <v>73</v>
      </c>
      <c r="E18" s="50">
        <v>18036549.30712</v>
      </c>
      <c r="F18" s="50">
        <v>123096.97878</v>
      </c>
      <c r="G18" s="50">
        <v>23275.96167</v>
      </c>
      <c r="H18" s="50">
        <v>40997.53392</v>
      </c>
      <c r="I18" s="50">
        <v>2709.58308</v>
      </c>
      <c r="J18" s="50">
        <v>0</v>
      </c>
      <c r="K18" s="50">
        <v>190080.05745</v>
      </c>
      <c r="L18" s="50">
        <v>9677.4</v>
      </c>
      <c r="M18" s="50">
        <v>2026.005771128</v>
      </c>
      <c r="N18" s="50">
        <v>201783.463221128</v>
      </c>
      <c r="O18" s="49">
        <v>0</v>
      </c>
      <c r="P18" s="49">
        <v>-212.684</v>
      </c>
      <c r="Q18" s="49">
        <v>201570.779221128</v>
      </c>
      <c r="R18" s="49">
        <v>34848.1</v>
      </c>
      <c r="S18" s="49">
        <v>236418.879221128</v>
      </c>
      <c r="T18" s="1"/>
    </row>
    <row r="19" spans="1:20" ht="14.25">
      <c r="A19" s="1">
        <v>210017</v>
      </c>
      <c r="B19" s="1" t="s">
        <v>15</v>
      </c>
      <c r="C19" s="1" t="s">
        <v>69</v>
      </c>
      <c r="D19" s="1" t="s">
        <v>73</v>
      </c>
      <c r="E19" s="6">
        <v>4101390.2852</v>
      </c>
      <c r="F19" s="6">
        <v>20669.156875918365</v>
      </c>
      <c r="G19" s="6">
        <v>4535.334048470121</v>
      </c>
      <c r="H19" s="6">
        <v>7416.939891943135</v>
      </c>
      <c r="I19" s="6">
        <v>0</v>
      </c>
      <c r="J19" s="6">
        <v>0</v>
      </c>
      <c r="K19" s="6">
        <v>32621.430816331635</v>
      </c>
      <c r="L19" s="6">
        <v>1934.8000000000004</v>
      </c>
      <c r="M19" s="6">
        <v>666.9025520256408</v>
      </c>
      <c r="N19" s="6">
        <v>35223.133368357274</v>
      </c>
      <c r="O19" s="6">
        <v>0</v>
      </c>
      <c r="P19" s="6">
        <v>-28.377999999999993</v>
      </c>
      <c r="Q19" s="6">
        <v>35194.75536835725</v>
      </c>
      <c r="R19" s="6">
        <v>5120.6</v>
      </c>
      <c r="S19" s="6">
        <v>40315.355368357275</v>
      </c>
      <c r="T19" s="1"/>
    </row>
    <row r="20" spans="1:20" ht="14.25">
      <c r="A20" s="1">
        <v>210018</v>
      </c>
      <c r="B20" s="1" t="s">
        <v>16</v>
      </c>
      <c r="C20" s="1" t="s">
        <v>69</v>
      </c>
      <c r="D20" s="1" t="s">
        <v>73</v>
      </c>
      <c r="E20" s="6">
        <v>9823796.093820002</v>
      </c>
      <c r="F20" s="6">
        <v>77008.48426116313</v>
      </c>
      <c r="G20" s="6">
        <v>16459.598323965016</v>
      </c>
      <c r="H20" s="6">
        <v>29580.814924840197</v>
      </c>
      <c r="I20" s="6">
        <v>0</v>
      </c>
      <c r="J20" s="6">
        <v>0</v>
      </c>
      <c r="K20" s="6">
        <v>123048.89750996829</v>
      </c>
      <c r="L20" s="6">
        <v>10777.5</v>
      </c>
      <c r="M20" s="6">
        <v>2371.7524571307695</v>
      </c>
      <c r="N20" s="6">
        <v>136198.1499670991</v>
      </c>
      <c r="O20" s="6">
        <v>-1578.0999999999997</v>
      </c>
      <c r="P20" s="6">
        <v>-1902.1749999999997</v>
      </c>
      <c r="Q20" s="6">
        <v>132717.87496709905</v>
      </c>
      <c r="R20" s="6">
        <v>13107.100000000004</v>
      </c>
      <c r="S20" s="6">
        <v>145824.9749670992</v>
      </c>
      <c r="T20" s="1"/>
    </row>
    <row r="21" spans="1:20" ht="14.25">
      <c r="A21" s="1">
        <v>210019</v>
      </c>
      <c r="B21" s="1" t="s">
        <v>17</v>
      </c>
      <c r="C21" s="1" t="s">
        <v>69</v>
      </c>
      <c r="D21" s="1" t="s">
        <v>73</v>
      </c>
      <c r="E21" s="6">
        <v>27977568.93302</v>
      </c>
      <c r="F21" s="6">
        <v>207080.64414</v>
      </c>
      <c r="G21" s="6">
        <v>33617.24047</v>
      </c>
      <c r="H21" s="6">
        <v>43081.78547</v>
      </c>
      <c r="I21" s="6">
        <v>0</v>
      </c>
      <c r="J21" s="6">
        <v>0</v>
      </c>
      <c r="K21" s="6">
        <v>283779.67008</v>
      </c>
      <c r="L21" s="6">
        <v>24240.2</v>
      </c>
      <c r="M21" s="6">
        <v>5405.825128205128</v>
      </c>
      <c r="N21" s="6">
        <v>313425.6952082051</v>
      </c>
      <c r="O21" s="6">
        <v>0</v>
      </c>
      <c r="P21" s="6">
        <v>1811.395</v>
      </c>
      <c r="Q21" s="6">
        <v>315237.09020820505</v>
      </c>
      <c r="R21" s="6">
        <v>28797.2</v>
      </c>
      <c r="S21" s="6">
        <v>344034.29020820506</v>
      </c>
      <c r="T21" s="1"/>
    </row>
    <row r="22" spans="1:20" ht="14.25">
      <c r="A22" s="1">
        <v>210022</v>
      </c>
      <c r="B22" s="1" t="s">
        <v>18</v>
      </c>
      <c r="C22" s="1" t="s">
        <v>69</v>
      </c>
      <c r="D22" s="1" t="s">
        <v>73</v>
      </c>
      <c r="E22" s="6">
        <v>19485543.46538</v>
      </c>
      <c r="F22" s="6">
        <v>146771.58725986443</v>
      </c>
      <c r="G22" s="6">
        <v>35579.17235907761</v>
      </c>
      <c r="H22" s="6">
        <v>27310.28595105798</v>
      </c>
      <c r="I22" s="6">
        <v>0</v>
      </c>
      <c r="J22" s="6">
        <v>339.7077007436399</v>
      </c>
      <c r="K22" s="6">
        <v>210000.75327074368</v>
      </c>
      <c r="L22" s="6">
        <v>15687.2</v>
      </c>
      <c r="M22" s="6">
        <v>582.9818286666667</v>
      </c>
      <c r="N22" s="6">
        <v>226270.93509941024</v>
      </c>
      <c r="O22" s="6">
        <v>0</v>
      </c>
      <c r="P22" s="6">
        <v>-4035.095</v>
      </c>
      <c r="Q22" s="6">
        <v>222235.84009941024</v>
      </c>
      <c r="R22" s="6">
        <v>19434.6</v>
      </c>
      <c r="S22" s="6">
        <v>241670.44009941025</v>
      </c>
      <c r="T22" s="1"/>
    </row>
    <row r="23" spans="1:20" ht="14.25">
      <c r="A23" s="1">
        <v>210023</v>
      </c>
      <c r="B23" s="1" t="s">
        <v>19</v>
      </c>
      <c r="C23" s="1" t="s">
        <v>69</v>
      </c>
      <c r="D23" s="1" t="s">
        <v>73</v>
      </c>
      <c r="E23" s="6">
        <v>30855471.67358</v>
      </c>
      <c r="F23" s="6">
        <v>286494.4390293732</v>
      </c>
      <c r="G23" s="6">
        <v>47384.634624600054</v>
      </c>
      <c r="H23" s="6">
        <v>57292.469928853025</v>
      </c>
      <c r="I23" s="6">
        <v>0</v>
      </c>
      <c r="J23" s="6">
        <v>0</v>
      </c>
      <c r="K23" s="6">
        <v>391171.5435828262</v>
      </c>
      <c r="L23" s="6">
        <v>42294.4</v>
      </c>
      <c r="M23" s="6">
        <v>4655.083523076922</v>
      </c>
      <c r="N23" s="6">
        <v>438121.0271059036</v>
      </c>
      <c r="O23" s="6">
        <v>0</v>
      </c>
      <c r="P23" s="6">
        <v>20</v>
      </c>
      <c r="Q23" s="6">
        <v>438141.0271059033</v>
      </c>
      <c r="R23" s="6">
        <v>32848.3</v>
      </c>
      <c r="S23" s="6">
        <v>470989.32710590324</v>
      </c>
      <c r="T23" s="1"/>
    </row>
    <row r="24" spans="1:20" ht="14.25">
      <c r="A24" s="1">
        <v>210024</v>
      </c>
      <c r="B24" s="1" t="s">
        <v>20</v>
      </c>
      <c r="C24" s="1" t="s">
        <v>69</v>
      </c>
      <c r="D24" s="1" t="s">
        <v>73</v>
      </c>
      <c r="E24" s="6">
        <v>21125257.4538</v>
      </c>
      <c r="F24" s="6">
        <v>190150.46456809287</v>
      </c>
      <c r="G24" s="6">
        <v>33406.63489049059</v>
      </c>
      <c r="H24" s="6">
        <v>66776.37728348836</v>
      </c>
      <c r="I24" s="6">
        <v>239.97857412686727</v>
      </c>
      <c r="J24" s="6">
        <v>11312.67252139745</v>
      </c>
      <c r="K24" s="6">
        <v>301886.1278375962</v>
      </c>
      <c r="L24" s="6">
        <v>18752.1</v>
      </c>
      <c r="M24" s="6">
        <v>3503.861025641025</v>
      </c>
      <c r="N24" s="6">
        <v>324142.08886323724</v>
      </c>
      <c r="O24" s="6">
        <v>0</v>
      </c>
      <c r="P24" s="6">
        <v>-5829.274</v>
      </c>
      <c r="Q24" s="6">
        <v>318312.8148632374</v>
      </c>
      <c r="R24" s="6">
        <v>28257.000000000007</v>
      </c>
      <c r="S24" s="6">
        <v>346569.8148632372</v>
      </c>
      <c r="T24" s="1"/>
    </row>
    <row r="25" spans="1:20" ht="14.25">
      <c r="A25" s="1">
        <v>210027</v>
      </c>
      <c r="B25" s="1" t="s">
        <v>21</v>
      </c>
      <c r="C25" s="1" t="s">
        <v>69</v>
      </c>
      <c r="D25" s="1" t="s">
        <v>73</v>
      </c>
      <c r="E25" s="6">
        <v>19185996.005419996</v>
      </c>
      <c r="F25" s="6">
        <v>121875.81150000003</v>
      </c>
      <c r="G25" s="6">
        <v>25805.301250000015</v>
      </c>
      <c r="H25" s="6">
        <v>37826.00839999999</v>
      </c>
      <c r="I25" s="6">
        <v>127.85294000000003</v>
      </c>
      <c r="J25" s="6">
        <v>0</v>
      </c>
      <c r="K25" s="6">
        <v>185634.97409000003</v>
      </c>
      <c r="L25" s="6">
        <v>36313.7</v>
      </c>
      <c r="M25" s="6">
        <v>3658.6648717948724</v>
      </c>
      <c r="N25" s="6">
        <v>225607.33896179494</v>
      </c>
      <c r="O25" s="6">
        <v>0</v>
      </c>
      <c r="P25" s="6">
        <v>1714.1960000000004</v>
      </c>
      <c r="Q25" s="6">
        <v>227321.53496179488</v>
      </c>
      <c r="R25" s="6">
        <v>24736.499999999993</v>
      </c>
      <c r="S25" s="6">
        <v>252058.0349617947</v>
      </c>
      <c r="T25" s="1"/>
    </row>
    <row r="26" spans="1:20" ht="14.25">
      <c r="A26" s="1">
        <v>210028</v>
      </c>
      <c r="B26" s="1" t="s">
        <v>22</v>
      </c>
      <c r="C26" s="1" t="s">
        <v>69</v>
      </c>
      <c r="D26" s="1" t="s">
        <v>73</v>
      </c>
      <c r="E26" s="6">
        <v>11437841.2065</v>
      </c>
      <c r="F26" s="6">
        <v>73561.20715192544</v>
      </c>
      <c r="G26" s="6">
        <v>10355.163225089378</v>
      </c>
      <c r="H26" s="6">
        <v>27663.791493361477</v>
      </c>
      <c r="I26" s="6">
        <v>435.3753662017811</v>
      </c>
      <c r="J26" s="6">
        <v>0</v>
      </c>
      <c r="K26" s="6">
        <v>112015.53723657811</v>
      </c>
      <c r="L26" s="6">
        <v>6164.8</v>
      </c>
      <c r="M26" s="6">
        <v>1488.5970241794873</v>
      </c>
      <c r="N26" s="6">
        <v>119668.9342607576</v>
      </c>
      <c r="O26" s="6">
        <v>0</v>
      </c>
      <c r="P26" s="6">
        <v>-2697.411</v>
      </c>
      <c r="Q26" s="6">
        <v>116971.5232607576</v>
      </c>
      <c r="R26" s="6">
        <v>12172.5</v>
      </c>
      <c r="S26" s="6">
        <v>129144.0232607576</v>
      </c>
      <c r="T26" s="1"/>
    </row>
    <row r="27" spans="1:20" ht="14.25">
      <c r="A27" s="1">
        <v>210029</v>
      </c>
      <c r="B27" s="1" t="s">
        <v>23</v>
      </c>
      <c r="C27" s="1" t="s">
        <v>69</v>
      </c>
      <c r="D27" s="1" t="s">
        <v>73</v>
      </c>
      <c r="E27" s="6">
        <v>39991891.62526</v>
      </c>
      <c r="F27" s="6">
        <v>293858.48344000004</v>
      </c>
      <c r="G27" s="6">
        <v>50912.042119999984</v>
      </c>
      <c r="H27" s="6">
        <v>88742.06924999999</v>
      </c>
      <c r="I27" s="6">
        <v>2985.9216000000006</v>
      </c>
      <c r="J27" s="6">
        <v>22393.01908</v>
      </c>
      <c r="K27" s="6">
        <v>458891.53549</v>
      </c>
      <c r="L27" s="6">
        <v>35460.49999999999</v>
      </c>
      <c r="M27" s="6">
        <v>4230.741794871796</v>
      </c>
      <c r="N27" s="6">
        <v>498582.777284872</v>
      </c>
      <c r="O27" s="6">
        <v>-5304.7</v>
      </c>
      <c r="P27" s="6">
        <v>-3327.6869999999994</v>
      </c>
      <c r="Q27" s="6">
        <v>489950.39028487186</v>
      </c>
      <c r="R27" s="6">
        <v>60095.6</v>
      </c>
      <c r="S27" s="6">
        <v>550045.9902848719</v>
      </c>
      <c r="T27" s="1"/>
    </row>
    <row r="28" spans="1:20" ht="14.25">
      <c r="A28" s="1">
        <v>210030</v>
      </c>
      <c r="B28" s="1" t="s">
        <v>24</v>
      </c>
      <c r="C28" s="1" t="s">
        <v>69</v>
      </c>
      <c r="D28" s="1" t="s">
        <v>73</v>
      </c>
      <c r="E28" s="6">
        <v>3874526.2137400005</v>
      </c>
      <c r="F28" s="6">
        <v>20371.537025294878</v>
      </c>
      <c r="G28" s="6">
        <v>7138.564511672213</v>
      </c>
      <c r="H28" s="6">
        <v>10280.630671020659</v>
      </c>
      <c r="I28" s="6">
        <v>0</v>
      </c>
      <c r="J28" s="6">
        <v>0</v>
      </c>
      <c r="K28" s="6">
        <v>37790.73220798774</v>
      </c>
      <c r="L28" s="6">
        <v>3027.4999999999995</v>
      </c>
      <c r="M28" s="6">
        <v>431.2129673846155</v>
      </c>
      <c r="N28" s="6">
        <v>41249.445175372384</v>
      </c>
      <c r="O28" s="6">
        <v>-535.784848120631</v>
      </c>
      <c r="P28" s="6">
        <v>1459.4950000000003</v>
      </c>
      <c r="Q28" s="6">
        <v>42173.15532725174</v>
      </c>
      <c r="R28" s="6">
        <v>5418.7</v>
      </c>
      <c r="S28" s="6">
        <v>47591.855327251746</v>
      </c>
      <c r="T28" s="1"/>
    </row>
    <row r="29" spans="1:20" ht="14.25">
      <c r="A29" s="1">
        <v>210032</v>
      </c>
      <c r="B29" s="1" t="s">
        <v>25</v>
      </c>
      <c r="C29" s="1" t="s">
        <v>69</v>
      </c>
      <c r="D29" s="1" t="s">
        <v>73</v>
      </c>
      <c r="E29" s="6">
        <v>9970367</v>
      </c>
      <c r="F29" s="6">
        <v>65093.9</v>
      </c>
      <c r="G29" s="6">
        <v>13426.2</v>
      </c>
      <c r="H29" s="6">
        <v>27623.8</v>
      </c>
      <c r="I29" s="6">
        <v>0</v>
      </c>
      <c r="J29" s="6">
        <v>0</v>
      </c>
      <c r="K29" s="6">
        <v>106143.89999999998</v>
      </c>
      <c r="L29" s="6">
        <v>12240.4</v>
      </c>
      <c r="M29" s="6">
        <v>1764.7</v>
      </c>
      <c r="N29" s="6">
        <v>120149</v>
      </c>
      <c r="O29" s="6">
        <v>0</v>
      </c>
      <c r="P29" s="6">
        <v>-3464.3</v>
      </c>
      <c r="Q29" s="6">
        <v>116684.7</v>
      </c>
      <c r="R29" s="6">
        <v>12097.3</v>
      </c>
      <c r="S29" s="6">
        <v>128782</v>
      </c>
      <c r="T29" s="1"/>
    </row>
    <row r="30" spans="1:20" ht="14.25">
      <c r="A30" s="1">
        <v>210033</v>
      </c>
      <c r="B30" s="1" t="s">
        <v>26</v>
      </c>
      <c r="C30" s="1" t="s">
        <v>69</v>
      </c>
      <c r="D30" s="1" t="s">
        <v>73</v>
      </c>
      <c r="E30" s="6">
        <v>13766659.319580002</v>
      </c>
      <c r="F30" s="6">
        <v>118921.63643000003</v>
      </c>
      <c r="G30" s="6">
        <v>19827.069079999997</v>
      </c>
      <c r="H30" s="6">
        <v>38971.34365999999</v>
      </c>
      <c r="I30" s="6">
        <v>0</v>
      </c>
      <c r="J30" s="6">
        <v>0</v>
      </c>
      <c r="K30" s="6">
        <v>177720.04917</v>
      </c>
      <c r="L30" s="6">
        <v>20852.5</v>
      </c>
      <c r="M30" s="6">
        <v>1974.8549512820512</v>
      </c>
      <c r="N30" s="6">
        <v>200547.40412128204</v>
      </c>
      <c r="O30" s="6">
        <v>0</v>
      </c>
      <c r="P30" s="6">
        <v>-943.5239999999998</v>
      </c>
      <c r="Q30" s="6">
        <v>199603.88012128204</v>
      </c>
      <c r="R30" s="6">
        <v>15023.700000000003</v>
      </c>
      <c r="S30" s="6">
        <v>214627.5801212821</v>
      </c>
      <c r="T30" s="1"/>
    </row>
    <row r="31" spans="1:20" ht="14.25">
      <c r="A31" s="1">
        <v>210034</v>
      </c>
      <c r="B31" s="1" t="s">
        <v>27</v>
      </c>
      <c r="C31" s="1" t="s">
        <v>69</v>
      </c>
      <c r="D31" s="1" t="s">
        <v>73</v>
      </c>
      <c r="E31" s="6">
        <v>11009915.47674</v>
      </c>
      <c r="F31" s="6">
        <v>77659.00544557607</v>
      </c>
      <c r="G31" s="6">
        <v>20354.307339226554</v>
      </c>
      <c r="H31" s="6">
        <v>32509.587330125978</v>
      </c>
      <c r="I31" s="6">
        <v>107.95780062712095</v>
      </c>
      <c r="J31" s="6">
        <v>4764.766570028309</v>
      </c>
      <c r="K31" s="6">
        <v>135395.62448558398</v>
      </c>
      <c r="L31" s="6">
        <v>6652.7</v>
      </c>
      <c r="M31" s="6">
        <v>1490.600989794872</v>
      </c>
      <c r="N31" s="6">
        <v>143538.9254753789</v>
      </c>
      <c r="O31" s="6">
        <v>0</v>
      </c>
      <c r="P31" s="6">
        <v>-4940.328</v>
      </c>
      <c r="Q31" s="6">
        <v>138598.59747537898</v>
      </c>
      <c r="R31" s="6">
        <v>14913.500000000004</v>
      </c>
      <c r="S31" s="6">
        <v>153512.0974753789</v>
      </c>
      <c r="T31" s="1"/>
    </row>
    <row r="32" spans="1:20" ht="14.25">
      <c r="A32" s="1">
        <v>210035</v>
      </c>
      <c r="B32" s="1" t="s">
        <v>28</v>
      </c>
      <c r="C32" s="1" t="s">
        <v>69</v>
      </c>
      <c r="D32" s="1" t="s">
        <v>73</v>
      </c>
      <c r="E32" s="6">
        <v>11786396.049040003</v>
      </c>
      <c r="F32" s="6">
        <v>63298.82435832341</v>
      </c>
      <c r="G32" s="6">
        <v>18176.376446999097</v>
      </c>
      <c r="H32" s="6">
        <v>16848.14276955845</v>
      </c>
      <c r="I32" s="6">
        <v>0</v>
      </c>
      <c r="J32" s="6">
        <v>0</v>
      </c>
      <c r="K32" s="6">
        <v>98323.34357488097</v>
      </c>
      <c r="L32" s="6">
        <v>7117.3</v>
      </c>
      <c r="M32" s="6">
        <v>771.618785</v>
      </c>
      <c r="N32" s="6">
        <v>106212.26235988096</v>
      </c>
      <c r="O32" s="6">
        <v>0</v>
      </c>
      <c r="P32" s="6">
        <v>-383.8160000000001</v>
      </c>
      <c r="Q32" s="6">
        <v>105828.44635988097</v>
      </c>
      <c r="R32" s="6">
        <v>13136.9</v>
      </c>
      <c r="S32" s="6">
        <v>118965.346359881</v>
      </c>
      <c r="T32" s="1"/>
    </row>
    <row r="33" spans="1:20" ht="14.25">
      <c r="A33" s="1">
        <v>210037</v>
      </c>
      <c r="B33" s="1" t="s">
        <v>29</v>
      </c>
      <c r="C33" s="1" t="s">
        <v>69</v>
      </c>
      <c r="D33" s="1" t="s">
        <v>73</v>
      </c>
      <c r="E33" s="6">
        <v>10591775.7144</v>
      </c>
      <c r="F33" s="6">
        <v>81442.22601440002</v>
      </c>
      <c r="G33" s="6">
        <v>16677.100282499996</v>
      </c>
      <c r="H33" s="6">
        <v>31061.646216600006</v>
      </c>
      <c r="I33" s="6">
        <v>0</v>
      </c>
      <c r="J33" s="6">
        <v>0</v>
      </c>
      <c r="K33" s="6">
        <v>129180.9725135</v>
      </c>
      <c r="L33" s="6">
        <v>7857</v>
      </c>
      <c r="M33" s="6">
        <v>3454.0088333333324</v>
      </c>
      <c r="N33" s="6">
        <v>140491.98134683332</v>
      </c>
      <c r="O33" s="6">
        <v>0</v>
      </c>
      <c r="P33" s="6">
        <v>1269.796</v>
      </c>
      <c r="Q33" s="6">
        <v>141761.77734683332</v>
      </c>
      <c r="R33" s="6">
        <v>16126.499999999996</v>
      </c>
      <c r="S33" s="6">
        <v>157888.27734683338</v>
      </c>
      <c r="T33" s="1"/>
    </row>
    <row r="34" spans="1:20" ht="14.25">
      <c r="A34" s="1">
        <v>210038</v>
      </c>
      <c r="B34" s="1" t="s">
        <v>30</v>
      </c>
      <c r="C34" s="1" t="s">
        <v>69</v>
      </c>
      <c r="D34" s="1" t="s">
        <v>73</v>
      </c>
      <c r="E34" s="6">
        <v>13985706.303820001</v>
      </c>
      <c r="F34" s="6">
        <v>91639.16126706856</v>
      </c>
      <c r="G34" s="6">
        <v>23590.30328099641</v>
      </c>
      <c r="H34" s="6">
        <v>28014.838523326216</v>
      </c>
      <c r="I34" s="6">
        <v>1105.20843</v>
      </c>
      <c r="J34" s="6">
        <v>4077.11244</v>
      </c>
      <c r="K34" s="6">
        <v>148426.6239413912</v>
      </c>
      <c r="L34" s="6">
        <v>12569.3</v>
      </c>
      <c r="M34" s="6">
        <v>1065.0491894615388</v>
      </c>
      <c r="N34" s="6">
        <v>162060.97313085277</v>
      </c>
      <c r="O34" s="6">
        <v>0</v>
      </c>
      <c r="P34" s="6">
        <v>183.84899999999996</v>
      </c>
      <c r="Q34" s="6">
        <v>162244.82213085264</v>
      </c>
      <c r="R34" s="6">
        <v>29921.500000000007</v>
      </c>
      <c r="S34" s="6">
        <v>192166.32213085273</v>
      </c>
      <c r="T34" s="1"/>
    </row>
    <row r="35" spans="1:20" ht="14.25">
      <c r="A35" s="1">
        <v>210039</v>
      </c>
      <c r="B35" s="1" t="s">
        <v>31</v>
      </c>
      <c r="C35" s="1" t="s">
        <v>69</v>
      </c>
      <c r="D35" s="1" t="s">
        <v>73</v>
      </c>
      <c r="E35" s="6">
        <v>9202172.7059</v>
      </c>
      <c r="F35" s="6">
        <v>58654.87296643788</v>
      </c>
      <c r="G35" s="6">
        <v>16086.585136366883</v>
      </c>
      <c r="H35" s="6">
        <v>22443.51190845283</v>
      </c>
      <c r="I35" s="6">
        <v>0</v>
      </c>
      <c r="J35" s="6">
        <v>0</v>
      </c>
      <c r="K35" s="6">
        <v>97184.97001125761</v>
      </c>
      <c r="L35" s="6">
        <v>10836.4</v>
      </c>
      <c r="M35" s="6">
        <v>1219.494601692308</v>
      </c>
      <c r="N35" s="6">
        <v>109240.86461294992</v>
      </c>
      <c r="O35" s="6">
        <v>0</v>
      </c>
      <c r="P35" s="6">
        <v>180.71299999999997</v>
      </c>
      <c r="Q35" s="6">
        <v>109421.5776129499</v>
      </c>
      <c r="R35" s="6">
        <v>8770.4</v>
      </c>
      <c r="S35" s="6">
        <v>118191.97761294992</v>
      </c>
      <c r="T35" s="1"/>
    </row>
    <row r="36" spans="1:20" ht="14.25">
      <c r="A36" s="1">
        <v>210040</v>
      </c>
      <c r="B36" s="1" t="s">
        <v>32</v>
      </c>
      <c r="C36" s="1" t="s">
        <v>69</v>
      </c>
      <c r="D36" s="1" t="s">
        <v>73</v>
      </c>
      <c r="E36" s="6">
        <v>15895093.31598</v>
      </c>
      <c r="F36" s="6">
        <v>100877.87871413282</v>
      </c>
      <c r="G36" s="6">
        <v>22411.214380000005</v>
      </c>
      <c r="H36" s="6">
        <v>33575.897170000004</v>
      </c>
      <c r="I36" s="6">
        <v>0</v>
      </c>
      <c r="J36" s="6">
        <v>0</v>
      </c>
      <c r="K36" s="6">
        <v>156864.99026413282</v>
      </c>
      <c r="L36" s="6">
        <v>15867.6</v>
      </c>
      <c r="M36" s="6">
        <v>2564.3479538461534</v>
      </c>
      <c r="N36" s="6">
        <v>175296.938217979</v>
      </c>
      <c r="O36" s="6">
        <v>0</v>
      </c>
      <c r="P36" s="6">
        <v>2121.945</v>
      </c>
      <c r="Q36" s="6">
        <v>177418.88321797902</v>
      </c>
      <c r="R36" s="6">
        <v>21166.800000000003</v>
      </c>
      <c r="S36" s="6">
        <v>198585.68321797904</v>
      </c>
      <c r="T36" s="1"/>
    </row>
    <row r="37" spans="1:20" ht="14.25">
      <c r="A37" s="1">
        <v>210043</v>
      </c>
      <c r="B37" s="1" t="s">
        <v>33</v>
      </c>
      <c r="C37" s="1" t="s">
        <v>69</v>
      </c>
      <c r="D37" s="1" t="s">
        <v>73</v>
      </c>
      <c r="E37" s="6">
        <v>28825262.34646793</v>
      </c>
      <c r="F37" s="6">
        <v>181306.6215323917</v>
      </c>
      <c r="G37" s="6">
        <v>37986.340619894174</v>
      </c>
      <c r="H37" s="6">
        <v>54058.0309460678</v>
      </c>
      <c r="I37" s="6">
        <v>0</v>
      </c>
      <c r="J37" s="6">
        <v>424.17372982927156</v>
      </c>
      <c r="K37" s="6">
        <v>273775.166828183</v>
      </c>
      <c r="L37" s="6">
        <v>24131.500000000007</v>
      </c>
      <c r="M37" s="6">
        <v>4268.34164896129</v>
      </c>
      <c r="N37" s="6">
        <v>302175.00847714423</v>
      </c>
      <c r="O37" s="6">
        <v>0</v>
      </c>
      <c r="P37" s="6">
        <v>-643.0250000000001</v>
      </c>
      <c r="Q37" s="6">
        <v>301531.98347714404</v>
      </c>
      <c r="R37" s="6">
        <v>33628.90000000001</v>
      </c>
      <c r="S37" s="6">
        <v>335160.88347714406</v>
      </c>
      <c r="T37" s="1"/>
    </row>
    <row r="38" spans="1:20" ht="14.25">
      <c r="A38" s="1">
        <v>210044</v>
      </c>
      <c r="B38" s="1" t="s">
        <v>34</v>
      </c>
      <c r="C38" s="1" t="s">
        <v>69</v>
      </c>
      <c r="D38" s="1" t="s">
        <v>73</v>
      </c>
      <c r="E38" s="6">
        <v>27768549.04754</v>
      </c>
      <c r="F38" s="6">
        <v>209284.79509</v>
      </c>
      <c r="G38" s="6">
        <v>32732.740079999992</v>
      </c>
      <c r="H38" s="6">
        <v>57336.11337000001</v>
      </c>
      <c r="I38" s="6">
        <v>0</v>
      </c>
      <c r="J38" s="6">
        <v>5007.6648300000015</v>
      </c>
      <c r="K38" s="6">
        <v>304361.31336999993</v>
      </c>
      <c r="L38" s="6">
        <v>31134.100000000006</v>
      </c>
      <c r="M38" s="6">
        <v>3139.8079796923084</v>
      </c>
      <c r="N38" s="6">
        <v>338635.22134969244</v>
      </c>
      <c r="O38" s="6">
        <v>0</v>
      </c>
      <c r="P38" s="6">
        <v>-11195.358</v>
      </c>
      <c r="Q38" s="6">
        <v>327439.86334969243</v>
      </c>
      <c r="R38" s="6">
        <v>22435.9</v>
      </c>
      <c r="S38" s="6">
        <v>349875.7633496924</v>
      </c>
      <c r="T38" s="1"/>
    </row>
    <row r="39" spans="1:20" ht="14.25">
      <c r="A39" s="1">
        <v>210045</v>
      </c>
      <c r="B39" s="1" t="s">
        <v>35</v>
      </c>
      <c r="C39" s="1" t="s">
        <v>69</v>
      </c>
      <c r="D39" s="1" t="s">
        <v>73</v>
      </c>
      <c r="E39" s="6">
        <v>1052821.2000000002</v>
      </c>
      <c r="F39" s="6">
        <v>7298.10380285451</v>
      </c>
      <c r="G39" s="6">
        <v>1887.6281026655565</v>
      </c>
      <c r="H39" s="6">
        <v>2645.4544183302496</v>
      </c>
      <c r="I39" s="6">
        <v>0</v>
      </c>
      <c r="J39" s="6">
        <v>0</v>
      </c>
      <c r="K39" s="6">
        <v>11831.18632385032</v>
      </c>
      <c r="L39" s="6">
        <v>840.227565961575</v>
      </c>
      <c r="M39" s="6">
        <v>566.6542753846151</v>
      </c>
      <c r="N39" s="6">
        <v>13238.068165196502</v>
      </c>
      <c r="O39" s="6">
        <v>0</v>
      </c>
      <c r="P39" s="6">
        <v>-868.3547200000002</v>
      </c>
      <c r="Q39" s="6">
        <v>12369.713445196503</v>
      </c>
      <c r="R39" s="6">
        <v>1747.600730849978</v>
      </c>
      <c r="S39" s="6">
        <v>14117.314176046486</v>
      </c>
      <c r="T39" s="1"/>
    </row>
    <row r="40" spans="1:20" ht="14.25">
      <c r="A40" s="1">
        <v>210048</v>
      </c>
      <c r="B40" s="1" t="s">
        <v>36</v>
      </c>
      <c r="C40" s="1" t="s">
        <v>69</v>
      </c>
      <c r="D40" s="1" t="s">
        <v>73</v>
      </c>
      <c r="E40" s="6">
        <v>20513209.631580003</v>
      </c>
      <c r="F40" s="6">
        <v>134403.85794</v>
      </c>
      <c r="G40" s="6">
        <v>25732.576209999992</v>
      </c>
      <c r="H40" s="6">
        <v>42324.33420999999</v>
      </c>
      <c r="I40" s="6">
        <v>761.18095</v>
      </c>
      <c r="J40" s="6">
        <v>0</v>
      </c>
      <c r="K40" s="6">
        <v>203221.94930999997</v>
      </c>
      <c r="L40" s="6">
        <v>22452.800000000003</v>
      </c>
      <c r="M40" s="6">
        <v>1948.5079487179487</v>
      </c>
      <c r="N40" s="6">
        <v>227623.25725871796</v>
      </c>
      <c r="O40" s="6">
        <v>0</v>
      </c>
      <c r="P40" s="6">
        <v>908.01</v>
      </c>
      <c r="Q40" s="6">
        <v>228531.26725871794</v>
      </c>
      <c r="R40" s="6">
        <v>19863.2</v>
      </c>
      <c r="S40" s="6">
        <v>248394.46725871795</v>
      </c>
      <c r="T40" s="1"/>
    </row>
    <row r="41" spans="1:20" ht="14.25">
      <c r="A41" s="1">
        <v>210049</v>
      </c>
      <c r="B41" s="1" t="s">
        <v>37</v>
      </c>
      <c r="C41" s="1" t="s">
        <v>69</v>
      </c>
      <c r="D41" s="1" t="s">
        <v>73</v>
      </c>
      <c r="E41" s="6">
        <v>21105261.39174</v>
      </c>
      <c r="F41" s="6">
        <v>149247.9842</v>
      </c>
      <c r="G41" s="6">
        <v>21429.220759965894</v>
      </c>
      <c r="H41" s="6">
        <v>37021.11326867884</v>
      </c>
      <c r="I41" s="6">
        <v>182.33478068620562</v>
      </c>
      <c r="J41" s="6">
        <v>0</v>
      </c>
      <c r="K41" s="6">
        <v>207880.65300933088</v>
      </c>
      <c r="L41" s="6">
        <v>20571.2</v>
      </c>
      <c r="M41" s="6">
        <v>1636.8170454615379</v>
      </c>
      <c r="N41" s="6">
        <v>230088.67005479246</v>
      </c>
      <c r="O41" s="6">
        <v>0</v>
      </c>
      <c r="P41" s="6">
        <v>-1947.932</v>
      </c>
      <c r="Q41" s="6">
        <v>228140.73805479245</v>
      </c>
      <c r="R41" s="6">
        <v>23285.800000000007</v>
      </c>
      <c r="S41" s="6">
        <v>251426.5380547925</v>
      </c>
      <c r="T41" s="1"/>
    </row>
    <row r="42" spans="1:20" ht="14.25">
      <c r="A42" s="1">
        <v>210051</v>
      </c>
      <c r="B42" s="1" t="s">
        <v>38</v>
      </c>
      <c r="C42" s="1" t="s">
        <v>69</v>
      </c>
      <c r="D42" s="1" t="s">
        <v>73</v>
      </c>
      <c r="E42" s="6">
        <v>15843040.66086</v>
      </c>
      <c r="F42" s="6">
        <v>103681.29739656218</v>
      </c>
      <c r="G42" s="6">
        <v>22376.068348821074</v>
      </c>
      <c r="H42" s="6">
        <v>27423.42477767063</v>
      </c>
      <c r="I42" s="6">
        <v>0</v>
      </c>
      <c r="J42" s="6">
        <v>0</v>
      </c>
      <c r="K42" s="6">
        <v>153480.79052305387</v>
      </c>
      <c r="L42" s="6">
        <v>15078.4</v>
      </c>
      <c r="M42" s="6">
        <v>2080.909511871795</v>
      </c>
      <c r="N42" s="6">
        <v>170640.10003492562</v>
      </c>
      <c r="O42" s="6">
        <v>0</v>
      </c>
      <c r="P42" s="6">
        <v>-6192.999</v>
      </c>
      <c r="Q42" s="6">
        <v>164447.10103492564</v>
      </c>
      <c r="R42" s="6">
        <v>21611.1</v>
      </c>
      <c r="S42" s="6">
        <v>186058.20103492565</v>
      </c>
      <c r="T42" s="1"/>
    </row>
    <row r="43" spans="1:20" ht="14.25">
      <c r="A43" s="1">
        <v>210055</v>
      </c>
      <c r="B43" s="1" t="s">
        <v>39</v>
      </c>
      <c r="C43" s="1" t="s">
        <v>69</v>
      </c>
      <c r="D43" s="1" t="s">
        <v>73</v>
      </c>
      <c r="E43" s="6">
        <v>9425761.011860002</v>
      </c>
      <c r="F43" s="6">
        <v>55258.078937567356</v>
      </c>
      <c r="G43" s="6">
        <v>13301.94950881569</v>
      </c>
      <c r="H43" s="6">
        <v>23037.131265981883</v>
      </c>
      <c r="I43" s="6">
        <v>0</v>
      </c>
      <c r="J43" s="6">
        <v>0</v>
      </c>
      <c r="K43" s="6">
        <v>91597.15971236493</v>
      </c>
      <c r="L43" s="6">
        <v>4322.999999999999</v>
      </c>
      <c r="M43" s="6">
        <v>336.7202034102564</v>
      </c>
      <c r="N43" s="6">
        <v>96256.87991577518</v>
      </c>
      <c r="O43" s="6">
        <v>0</v>
      </c>
      <c r="P43" s="6">
        <v>34.16400000000001</v>
      </c>
      <c r="Q43" s="6">
        <v>96291.04391577518</v>
      </c>
      <c r="R43" s="6">
        <v>14406.299999999997</v>
      </c>
      <c r="S43" s="6">
        <v>110697.34391577517</v>
      </c>
      <c r="T43" s="1"/>
    </row>
    <row r="44" spans="1:20" ht="14.25">
      <c r="A44" s="1">
        <v>210056</v>
      </c>
      <c r="B44" s="1" t="s">
        <v>40</v>
      </c>
      <c r="C44" s="1" t="s">
        <v>69</v>
      </c>
      <c r="D44" s="1" t="s">
        <v>73</v>
      </c>
      <c r="E44" s="6">
        <v>20755704.235559996</v>
      </c>
      <c r="F44" s="6">
        <v>121821.30321017686</v>
      </c>
      <c r="G44" s="6">
        <v>25588.667246510806</v>
      </c>
      <c r="H44" s="6">
        <v>45656.02510629751</v>
      </c>
      <c r="I44" s="6">
        <v>34.91224043631375</v>
      </c>
      <c r="J44" s="6">
        <v>4369.946090278606</v>
      </c>
      <c r="K44" s="6">
        <v>197470.8538937002</v>
      </c>
      <c r="L44" s="6">
        <v>17100.1</v>
      </c>
      <c r="M44" s="6">
        <v>1957.5023076923078</v>
      </c>
      <c r="N44" s="6">
        <v>216528.4562013925</v>
      </c>
      <c r="O44" s="6">
        <v>0</v>
      </c>
      <c r="P44" s="6">
        <v>-6985.1370000000015</v>
      </c>
      <c r="Q44" s="6">
        <v>209543.31920139247</v>
      </c>
      <c r="R44" s="6">
        <v>20474.8</v>
      </c>
      <c r="S44" s="6">
        <v>230018.11920139258</v>
      </c>
      <c r="T44" s="1"/>
    </row>
    <row r="45" spans="1:21" ht="14.25">
      <c r="A45" s="48">
        <v>210057</v>
      </c>
      <c r="B45" s="48" t="s">
        <v>101</v>
      </c>
      <c r="C45" s="48" t="s">
        <v>69</v>
      </c>
      <c r="D45" s="1" t="s">
        <v>73</v>
      </c>
      <c r="E45" s="6">
        <v>26867856.918739997</v>
      </c>
      <c r="F45" s="6">
        <v>172228.56159</v>
      </c>
      <c r="G45" s="6">
        <v>35161.74749</v>
      </c>
      <c r="H45" s="6">
        <v>57166.84784</v>
      </c>
      <c r="I45" s="6">
        <v>1443.13445</v>
      </c>
      <c r="J45" s="6">
        <v>0</v>
      </c>
      <c r="K45" s="6">
        <v>266000.29137</v>
      </c>
      <c r="L45" s="6">
        <v>28168.7</v>
      </c>
      <c r="M45" s="6">
        <v>1373.794348718</v>
      </c>
      <c r="N45" s="6">
        <v>295542.785718718</v>
      </c>
      <c r="O45" s="49">
        <v>0</v>
      </c>
      <c r="P45" s="49">
        <v>575.629</v>
      </c>
      <c r="Q45" s="49">
        <v>296118.414718718</v>
      </c>
      <c r="R45" s="49">
        <v>28650.3</v>
      </c>
      <c r="S45" s="49">
        <v>324768.714718718</v>
      </c>
      <c r="T45" s="49"/>
      <c r="U45" s="48"/>
    </row>
    <row r="46" spans="1:20" ht="14.25">
      <c r="A46" s="1">
        <v>210058</v>
      </c>
      <c r="B46" s="1" t="s">
        <v>41</v>
      </c>
      <c r="C46" s="1" t="s">
        <v>69</v>
      </c>
      <c r="D46" s="1" t="s">
        <v>73</v>
      </c>
      <c r="E46" s="6">
        <v>5214880.965434098</v>
      </c>
      <c r="F46" s="6">
        <v>64528.1497522246</v>
      </c>
      <c r="G46" s="6">
        <v>12661.440534821138</v>
      </c>
      <c r="H46" s="6">
        <v>15231.693387154275</v>
      </c>
      <c r="I46" s="6">
        <v>586.8142500682973</v>
      </c>
      <c r="J46" s="6">
        <v>3940.4912289624485</v>
      </c>
      <c r="K46" s="6">
        <v>96948.58915323074</v>
      </c>
      <c r="L46" s="6">
        <v>5080.299999999998</v>
      </c>
      <c r="M46" s="6">
        <v>820.2931239106998</v>
      </c>
      <c r="N46" s="6">
        <v>102849.18227714143</v>
      </c>
      <c r="O46" s="6">
        <v>0</v>
      </c>
      <c r="P46" s="6">
        <v>-265.32</v>
      </c>
      <c r="Q46" s="6">
        <v>102583.86227714142</v>
      </c>
      <c r="R46" s="6">
        <v>9994.4</v>
      </c>
      <c r="S46" s="6">
        <v>112578.26227714148</v>
      </c>
      <c r="T46" s="1"/>
    </row>
    <row r="47" spans="1:20" ht="14.25">
      <c r="A47" s="48">
        <v>210060</v>
      </c>
      <c r="B47" s="48" t="s">
        <v>104</v>
      </c>
      <c r="C47" s="48" t="s">
        <v>69</v>
      </c>
      <c r="D47" s="1" t="s">
        <v>73</v>
      </c>
      <c r="E47" s="50">
        <v>3342413</v>
      </c>
      <c r="F47" s="50">
        <v>24759.777491004</v>
      </c>
      <c r="G47" s="50">
        <v>4020.50539086</v>
      </c>
      <c r="H47" s="50">
        <v>10399.241119015</v>
      </c>
      <c r="I47" s="50">
        <v>0</v>
      </c>
      <c r="J47" s="50">
        <v>0</v>
      </c>
      <c r="K47" s="50">
        <v>39179.524000879</v>
      </c>
      <c r="L47" s="50">
        <v>2018.887212118</v>
      </c>
      <c r="M47" s="50">
        <v>386.825285615</v>
      </c>
      <c r="N47" s="50">
        <v>41585.236498612</v>
      </c>
      <c r="O47" s="49">
        <v>0</v>
      </c>
      <c r="P47" s="49">
        <v>-797.501978417</v>
      </c>
      <c r="Q47" s="49">
        <v>40787.734520195</v>
      </c>
      <c r="R47" s="49">
        <v>6085.557445355</v>
      </c>
      <c r="S47" s="49">
        <v>46873.291965551</v>
      </c>
      <c r="T47" s="1"/>
    </row>
    <row r="48" spans="1:20" ht="14.25">
      <c r="A48" s="1">
        <v>210061</v>
      </c>
      <c r="B48" s="1" t="s">
        <v>42</v>
      </c>
      <c r="C48" s="1" t="s">
        <v>69</v>
      </c>
      <c r="D48" s="1" t="s">
        <v>73</v>
      </c>
      <c r="E48" s="6">
        <v>8929634.899999999</v>
      </c>
      <c r="F48" s="6">
        <v>43777.097555103115</v>
      </c>
      <c r="G48" s="6">
        <v>7341.598785802563</v>
      </c>
      <c r="H48" s="6">
        <v>16539.042948607595</v>
      </c>
      <c r="I48" s="6">
        <v>0</v>
      </c>
      <c r="J48" s="6">
        <v>0</v>
      </c>
      <c r="K48" s="6">
        <v>67657.73928951332</v>
      </c>
      <c r="L48" s="6">
        <v>6350.3340822808605</v>
      </c>
      <c r="M48" s="6">
        <v>1379.565073488776</v>
      </c>
      <c r="N48" s="6">
        <v>75387.63844528294</v>
      </c>
      <c r="O48" s="6">
        <v>0</v>
      </c>
      <c r="P48" s="6">
        <v>-3361.9432162792896</v>
      </c>
      <c r="Q48" s="6">
        <v>72025.69522900364</v>
      </c>
      <c r="R48" s="6">
        <v>7269.769518910462</v>
      </c>
      <c r="S48" s="6">
        <v>79295.46474791411</v>
      </c>
      <c r="T48" s="1"/>
    </row>
    <row r="49" spans="1:20" ht="14.25">
      <c r="A49" s="1">
        <v>210062</v>
      </c>
      <c r="B49" s="1" t="s">
        <v>43</v>
      </c>
      <c r="C49" s="1" t="s">
        <v>69</v>
      </c>
      <c r="D49" s="1" t="s">
        <v>73</v>
      </c>
      <c r="E49" s="6">
        <v>19509469.803640004</v>
      </c>
      <c r="F49" s="6">
        <v>122733.52500450595</v>
      </c>
      <c r="G49" s="6">
        <v>20670.673803221554</v>
      </c>
      <c r="H49" s="6">
        <v>53948.383757319745</v>
      </c>
      <c r="I49" s="6">
        <v>3.713154285714287</v>
      </c>
      <c r="J49" s="6">
        <v>0</v>
      </c>
      <c r="K49" s="6">
        <v>197356.29571933305</v>
      </c>
      <c r="L49" s="6">
        <v>9381.4</v>
      </c>
      <c r="M49" s="6">
        <v>2069.551093422592</v>
      </c>
      <c r="N49" s="6">
        <v>208807.2468127556</v>
      </c>
      <c r="O49" s="6">
        <v>0</v>
      </c>
      <c r="P49" s="6">
        <v>2339.464</v>
      </c>
      <c r="Q49" s="6">
        <v>211146.7108127555</v>
      </c>
      <c r="R49" s="6">
        <v>23640.2</v>
      </c>
      <c r="S49" s="6">
        <v>234786.91081275555</v>
      </c>
      <c r="T49" s="1"/>
    </row>
    <row r="50" spans="1:20" ht="14.25">
      <c r="A50" s="1">
        <v>210063</v>
      </c>
      <c r="B50" s="1" t="s">
        <v>44</v>
      </c>
      <c r="C50" s="1" t="s">
        <v>69</v>
      </c>
      <c r="D50" s="1" t="s">
        <v>73</v>
      </c>
      <c r="E50" s="6">
        <v>23045939.861702632</v>
      </c>
      <c r="F50" s="6">
        <v>196931.5280071045</v>
      </c>
      <c r="G50" s="6">
        <v>31137.2667765925</v>
      </c>
      <c r="H50" s="6">
        <v>42538.03945094173</v>
      </c>
      <c r="I50" s="6">
        <v>36.06281274320489</v>
      </c>
      <c r="J50" s="6">
        <v>0</v>
      </c>
      <c r="K50" s="6">
        <v>270642.8970473821</v>
      </c>
      <c r="L50" s="6">
        <v>20388.800000000003</v>
      </c>
      <c r="M50" s="6">
        <v>3816.020501230769</v>
      </c>
      <c r="N50" s="6">
        <v>294847.71754861274</v>
      </c>
      <c r="O50" s="6">
        <v>0</v>
      </c>
      <c r="P50" s="6">
        <v>2405.903</v>
      </c>
      <c r="Q50" s="6">
        <v>297253.6205486128</v>
      </c>
      <c r="R50" s="6">
        <v>27174.900000000005</v>
      </c>
      <c r="S50" s="6">
        <v>324428.5205486128</v>
      </c>
      <c r="T50" s="1"/>
    </row>
    <row r="51" spans="1:20" ht="14.25">
      <c r="A51" s="1">
        <v>210064</v>
      </c>
      <c r="B51" s="1" t="s">
        <v>45</v>
      </c>
      <c r="C51" s="1" t="s">
        <v>69</v>
      </c>
      <c r="D51" s="1" t="s">
        <v>73</v>
      </c>
      <c r="E51" s="6">
        <v>3021192.9291599994</v>
      </c>
      <c r="F51" s="6">
        <v>20802.523460000004</v>
      </c>
      <c r="G51" s="6">
        <v>5076.841749999999</v>
      </c>
      <c r="H51" s="6">
        <v>9744.88555</v>
      </c>
      <c r="I51" s="6">
        <v>0</v>
      </c>
      <c r="J51" s="6">
        <v>0</v>
      </c>
      <c r="K51" s="6">
        <v>35624.250759999995</v>
      </c>
      <c r="L51" s="6">
        <v>2683.0999999999995</v>
      </c>
      <c r="M51" s="6">
        <v>110.80740000000002</v>
      </c>
      <c r="N51" s="6">
        <v>38418.15815999999</v>
      </c>
      <c r="O51" s="6">
        <v>0</v>
      </c>
      <c r="P51" s="6">
        <v>1474.486</v>
      </c>
      <c r="Q51" s="6">
        <v>39892.64416</v>
      </c>
      <c r="R51" s="6">
        <v>4248.3</v>
      </c>
      <c r="S51" s="6">
        <v>44140.94415999999</v>
      </c>
      <c r="T51" s="1"/>
    </row>
    <row r="52" spans="1:20" ht="14.25">
      <c r="A52" s="1">
        <v>210065</v>
      </c>
      <c r="B52" s="1" t="s">
        <v>46</v>
      </c>
      <c r="C52" s="1" t="s">
        <v>69</v>
      </c>
      <c r="D52" s="1" t="s">
        <v>73</v>
      </c>
      <c r="E52" s="6">
        <v>3570576.5083400006</v>
      </c>
      <c r="F52" s="6">
        <v>27789.62797370322</v>
      </c>
      <c r="G52" s="6">
        <v>8604.920987041638</v>
      </c>
      <c r="H52" s="6">
        <v>7119.278697452736</v>
      </c>
      <c r="I52" s="6">
        <v>70.7137065</v>
      </c>
      <c r="J52" s="6">
        <v>0</v>
      </c>
      <c r="K52" s="6">
        <v>43584.541364697565</v>
      </c>
      <c r="L52" s="6">
        <v>11403.100000000002</v>
      </c>
      <c r="M52" s="6">
        <v>2181.0741025641023</v>
      </c>
      <c r="N52" s="6">
        <v>57168.71546726171</v>
      </c>
      <c r="O52" s="6">
        <v>0</v>
      </c>
      <c r="P52" s="6">
        <v>-408.00000000000006</v>
      </c>
      <c r="Q52" s="6">
        <v>56760.71546726171</v>
      </c>
      <c r="R52" s="6">
        <v>8800.7</v>
      </c>
      <c r="S52" s="6">
        <v>65561.41546726172</v>
      </c>
      <c r="T52" s="1"/>
    </row>
    <row r="53" spans="1:20" ht="14.25">
      <c r="A53" s="1">
        <v>210087</v>
      </c>
      <c r="B53" s="1" t="s">
        <v>105</v>
      </c>
      <c r="C53" s="1" t="s">
        <v>69</v>
      </c>
      <c r="D53" s="1" t="s">
        <v>102</v>
      </c>
      <c r="E53" s="6">
        <v>1133221</v>
      </c>
      <c r="F53" s="6">
        <v>6582.32</v>
      </c>
      <c r="G53" s="6">
        <v>652.732</v>
      </c>
      <c r="H53" s="6">
        <v>2023.648</v>
      </c>
      <c r="I53" s="6">
        <v>0</v>
      </c>
      <c r="J53" s="6">
        <v>0</v>
      </c>
      <c r="K53" s="6">
        <v>9258.7</v>
      </c>
      <c r="L53" s="6">
        <v>1571.5</v>
      </c>
      <c r="M53" s="6">
        <v>0</v>
      </c>
      <c r="N53" s="6">
        <v>10830.2</v>
      </c>
      <c r="O53" s="6">
        <v>0</v>
      </c>
      <c r="P53" s="6">
        <v>-358.572</v>
      </c>
      <c r="Q53" s="6">
        <v>10471.628</v>
      </c>
      <c r="R53" s="6">
        <v>3574.7</v>
      </c>
      <c r="S53" s="6">
        <v>14046.328</v>
      </c>
      <c r="T53" s="1"/>
    </row>
    <row r="54" spans="1:20" ht="14.25">
      <c r="A54" s="1">
        <v>210088</v>
      </c>
      <c r="B54" s="1" t="s">
        <v>47</v>
      </c>
      <c r="C54" s="1" t="s">
        <v>69</v>
      </c>
      <c r="D54" s="1" t="s">
        <v>73</v>
      </c>
      <c r="E54" s="6">
        <v>581236</v>
      </c>
      <c r="F54" s="6">
        <v>3652.9232265802993</v>
      </c>
      <c r="G54" s="6">
        <v>703.2820456351001</v>
      </c>
      <c r="H54" s="6">
        <v>1150.7892337925002</v>
      </c>
      <c r="I54" s="6">
        <v>0</v>
      </c>
      <c r="J54" s="6">
        <v>0</v>
      </c>
      <c r="K54" s="6">
        <v>5506.9945060079</v>
      </c>
      <c r="L54" s="6">
        <v>1614.8</v>
      </c>
      <c r="M54" s="6">
        <v>152.06</v>
      </c>
      <c r="N54" s="6">
        <v>7273.854506007899</v>
      </c>
      <c r="O54" s="6">
        <v>0</v>
      </c>
      <c r="P54" s="6">
        <v>17.1</v>
      </c>
      <c r="Q54" s="6">
        <v>7290.954506007899</v>
      </c>
      <c r="R54" s="6">
        <v>735.8</v>
      </c>
      <c r="S54" s="6">
        <v>8026.754506007899</v>
      </c>
      <c r="T54" s="1"/>
    </row>
    <row r="55" spans="1:20" ht="14.25">
      <c r="A55" s="1">
        <v>210333</v>
      </c>
      <c r="B55" s="1" t="s">
        <v>48</v>
      </c>
      <c r="C55" s="1" t="s">
        <v>69</v>
      </c>
      <c r="D55" s="1" t="s">
        <v>73</v>
      </c>
      <c r="E55" s="6">
        <v>1525066</v>
      </c>
      <c r="F55" s="6">
        <v>6801.721600785972</v>
      </c>
      <c r="G55" s="6">
        <v>890.0141249892481</v>
      </c>
      <c r="H55" s="6">
        <v>3956.838274224776</v>
      </c>
      <c r="I55" s="6">
        <v>0</v>
      </c>
      <c r="J55" s="6">
        <v>0</v>
      </c>
      <c r="K55" s="6">
        <v>11648.574000000002</v>
      </c>
      <c r="L55" s="6">
        <v>544.8000000000002</v>
      </c>
      <c r="M55" s="6">
        <v>20.54248</v>
      </c>
      <c r="N55" s="6">
        <v>12213.91648</v>
      </c>
      <c r="O55" s="6">
        <v>0</v>
      </c>
      <c r="P55" s="6">
        <v>9.2</v>
      </c>
      <c r="Q55" s="6">
        <v>12223.116480000002</v>
      </c>
      <c r="R55" s="6">
        <v>3021.5000000000005</v>
      </c>
      <c r="S55" s="6">
        <v>15244.61648</v>
      </c>
      <c r="T55" s="1"/>
    </row>
    <row r="56" spans="1:20" ht="14.25">
      <c r="A56" s="1">
        <v>213300</v>
      </c>
      <c r="B56" s="1" t="s">
        <v>49</v>
      </c>
      <c r="C56" s="1" t="s">
        <v>69</v>
      </c>
      <c r="D56" s="1" t="s">
        <v>73</v>
      </c>
      <c r="E56" s="6">
        <v>3637739.9797399994</v>
      </c>
      <c r="F56" s="6">
        <v>30974.820740000006</v>
      </c>
      <c r="G56" s="6">
        <v>5533.525144099433</v>
      </c>
      <c r="H56" s="6">
        <v>7716.612192436423</v>
      </c>
      <c r="I56" s="6">
        <v>0</v>
      </c>
      <c r="J56" s="6">
        <v>0</v>
      </c>
      <c r="K56" s="6">
        <v>44224.95807653586</v>
      </c>
      <c r="L56" s="6">
        <v>2950.1</v>
      </c>
      <c r="M56" s="6">
        <v>63.529299999999985</v>
      </c>
      <c r="N56" s="6">
        <v>47238.58737653584</v>
      </c>
      <c r="O56" s="6">
        <v>-626.463885375118</v>
      </c>
      <c r="P56" s="6">
        <v>1078.633</v>
      </c>
      <c r="Q56" s="6">
        <v>47690.75649116076</v>
      </c>
      <c r="R56" s="6">
        <v>3210.4</v>
      </c>
      <c r="S56" s="6">
        <v>50901.15649116074</v>
      </c>
      <c r="T56" s="1"/>
    </row>
    <row r="57" spans="1:20" ht="14.25">
      <c r="A57" s="1">
        <v>214000</v>
      </c>
      <c r="B57" s="1" t="s">
        <v>50</v>
      </c>
      <c r="C57" s="1" t="s">
        <v>69</v>
      </c>
      <c r="D57" s="1" t="s">
        <v>73</v>
      </c>
      <c r="E57" s="6">
        <v>1629095.9953399997</v>
      </c>
      <c r="F57" s="6">
        <v>62102.8407614315</v>
      </c>
      <c r="G57" s="6">
        <v>17563.49406036394</v>
      </c>
      <c r="H57" s="6">
        <v>19890.599015207586</v>
      </c>
      <c r="I57" s="6">
        <v>0</v>
      </c>
      <c r="J57" s="6">
        <v>2371.9627958409205</v>
      </c>
      <c r="K57" s="6">
        <v>101928.89663284394</v>
      </c>
      <c r="L57" s="6">
        <v>11991.4</v>
      </c>
      <c r="M57" s="6">
        <v>45.170674</v>
      </c>
      <c r="N57" s="6">
        <v>113965.46730684399</v>
      </c>
      <c r="O57" s="6">
        <v>0</v>
      </c>
      <c r="P57" s="6">
        <v>1997.407</v>
      </c>
      <c r="Q57" s="6">
        <v>115962.87430684398</v>
      </c>
      <c r="R57" s="6">
        <v>10773.7</v>
      </c>
      <c r="S57" s="6">
        <v>126736.57430684398</v>
      </c>
      <c r="T57" s="1"/>
    </row>
    <row r="58" spans="1:20" ht="14.25">
      <c r="A58" s="1">
        <v>214003</v>
      </c>
      <c r="B58" s="1" t="s">
        <v>51</v>
      </c>
      <c r="C58" s="1" t="s">
        <v>69</v>
      </c>
      <c r="D58" s="1" t="s">
        <v>73</v>
      </c>
      <c r="E58" s="6">
        <v>83.79400000000001</v>
      </c>
      <c r="F58" s="6">
        <v>9517.7</v>
      </c>
      <c r="G58" s="6">
        <v>1468.8</v>
      </c>
      <c r="H58" s="6">
        <v>3813.4999999999995</v>
      </c>
      <c r="I58" s="6">
        <v>0</v>
      </c>
      <c r="J58" s="6">
        <v>0</v>
      </c>
      <c r="K58" s="6">
        <v>14800</v>
      </c>
      <c r="L58" s="6">
        <v>561.7</v>
      </c>
      <c r="M58" s="6">
        <v>13.7</v>
      </c>
      <c r="N58" s="6">
        <v>15375.4</v>
      </c>
      <c r="O58" s="6">
        <v>0</v>
      </c>
      <c r="P58" s="6">
        <v>11.3</v>
      </c>
      <c r="Q58" s="6">
        <v>15386.6</v>
      </c>
      <c r="R58" s="6">
        <v>2339.0000000000005</v>
      </c>
      <c r="S58" s="6">
        <v>17725.699999999997</v>
      </c>
      <c r="T58" s="1"/>
    </row>
    <row r="59" spans="1:20" ht="14.25">
      <c r="A59" s="1">
        <v>218992</v>
      </c>
      <c r="B59" s="1" t="s">
        <v>52</v>
      </c>
      <c r="C59" s="1" t="s">
        <v>69</v>
      </c>
      <c r="D59" s="1" t="s">
        <v>73</v>
      </c>
      <c r="E59" s="9">
        <v>10532722.124028988</v>
      </c>
      <c r="F59" s="9">
        <v>85008.50735047425</v>
      </c>
      <c r="G59" s="9">
        <v>3986.044922731643</v>
      </c>
      <c r="H59" s="9">
        <v>49680.27172679405</v>
      </c>
      <c r="I59" s="9">
        <v>0</v>
      </c>
      <c r="J59" s="9">
        <v>8483.193266056489</v>
      </c>
      <c r="K59" s="9">
        <v>147158.0172660565</v>
      </c>
      <c r="L59" s="9">
        <v>9067.8</v>
      </c>
      <c r="M59" s="9">
        <v>3166.7426276399992</v>
      </c>
      <c r="N59" s="9">
        <v>159392.55989369657</v>
      </c>
      <c r="O59" s="9">
        <v>0</v>
      </c>
      <c r="P59" s="9">
        <v>0</v>
      </c>
      <c r="Q59" s="9">
        <v>159392.55989369657</v>
      </c>
      <c r="R59" s="9">
        <v>32004.3</v>
      </c>
      <c r="S59" s="9">
        <v>191396.8598936965</v>
      </c>
      <c r="T59" s="1"/>
    </row>
    <row r="60" spans="1:19" ht="14.25">
      <c r="A60" s="1">
        <v>218992</v>
      </c>
      <c r="B60" s="1" t="s">
        <v>70</v>
      </c>
      <c r="C60" s="1" t="s">
        <v>69</v>
      </c>
      <c r="D60" s="1" t="s">
        <v>73</v>
      </c>
      <c r="E60" s="3"/>
      <c r="F60" s="6">
        <f>SUM(F5:F59)</f>
        <v>7540187.629361954</v>
      </c>
      <c r="G60" s="6">
        <f aca="true" t="shared" si="0" ref="G60:P60">SUM(G5:G59)</f>
        <v>1370600.107422084</v>
      </c>
      <c r="H60" s="6">
        <f t="shared" si="0"/>
        <v>2170751.5659655137</v>
      </c>
      <c r="I60" s="6">
        <f t="shared" si="0"/>
        <v>56059.22452767012</v>
      </c>
      <c r="J60" s="6">
        <f t="shared" si="0"/>
        <v>306749.04943452484</v>
      </c>
      <c r="K60" s="6">
        <f t="shared" si="0"/>
        <v>11444347.576711748</v>
      </c>
      <c r="L60" s="6">
        <f t="shared" si="0"/>
        <v>1060213.7488603606</v>
      </c>
      <c r="M60" s="6">
        <f t="shared" si="0"/>
        <v>133374.55439332125</v>
      </c>
      <c r="N60" s="6">
        <f t="shared" si="0"/>
        <v>12637935.879965428</v>
      </c>
      <c r="O60" s="6">
        <f t="shared" si="0"/>
        <v>-60270.340733495745</v>
      </c>
      <c r="P60" s="6">
        <f t="shared" si="0"/>
        <v>-65900.68983285493</v>
      </c>
      <c r="Q60" s="6">
        <f>SUM(Q5:Q59)</f>
        <v>12511764.74939908</v>
      </c>
      <c r="R60" s="3"/>
      <c r="S60" s="3"/>
    </row>
  </sheetData>
  <sheetProtection/>
  <printOptions/>
  <pageMargins left="0" right="0" top="0" bottom="0" header="0.3" footer="0.3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Schmith</dc:creator>
  <cp:keywords/>
  <dc:description/>
  <cp:lastModifiedBy>Ellen Englert</cp:lastModifiedBy>
  <cp:lastPrinted>2016-06-16T14:13:02Z</cp:lastPrinted>
  <dcterms:created xsi:type="dcterms:W3CDTF">2016-03-25T15:25:03Z</dcterms:created>
  <dcterms:modified xsi:type="dcterms:W3CDTF">2016-06-26T21:30:27Z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