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rim\Desktop\RY2021 Rates\Inputs\"/>
    </mc:Choice>
  </mc:AlternateContent>
  <bookViews>
    <workbookView xWindow="0" yWindow="0" windowWidth="19200" windowHeight="7310" activeTab="1"/>
  </bookViews>
  <sheets>
    <sheet name="FINAL SCORES" sheetId="3" r:id="rId1"/>
    <sheet name="6.QBR Results" sheetId="1" r:id="rId2"/>
    <sheet name="QBR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'6.QBR Results'!$A$2:$F$45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1">'6.QBR Results'!$A$1:$F$64</definedName>
    <definedName name="QBR__Threshold" localSheetId="0">'[4]QBR Revenue Adjustments'!$C$57</definedName>
    <definedName name="QBR__Threshold">'6.QBR Results'!$C$55</definedName>
    <definedName name="QBR_Highest_Score" localSheetId="0">'[4]QBR Revenue Adjustments'!$C$55</definedName>
    <definedName name="QBR_Highest_Score">'6.QBR Results'!$C$53</definedName>
    <definedName name="QBR_Lowest_Score" localSheetId="0">'[4]QBR Revenue Adjustments'!$C$53</definedName>
    <definedName name="QBR_Lowest_Score">'6.QBR Results'!$C$51</definedName>
    <definedName name="QBR_Max_Penalty" localSheetId="0">'[4]QBR Revenue Adjustments'!$C$54</definedName>
    <definedName name="QBR_Max_Penalty">'6.QBR Results'!$C$52</definedName>
    <definedName name="QBR_Max_Reward" localSheetId="0">'[4]QBR Revenue Adjustments'!$C$56</definedName>
    <definedName name="QBR_Max_Reward">'6.QBR Results'!$C$54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3" i="1"/>
  <c r="C3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3" i="1"/>
  <c r="C37" i="1"/>
  <c r="C38" i="1"/>
  <c r="C39" i="1"/>
  <c r="C40" i="1"/>
  <c r="C41" i="1"/>
  <c r="C42" i="1"/>
  <c r="C43" i="1"/>
  <c r="C44" i="1"/>
  <c r="C45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D48" i="1" l="1"/>
  <c r="C47" i="1" l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F38" i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3" i="1"/>
  <c r="F3" i="1" s="1"/>
  <c r="C103" i="2" l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J5" i="2"/>
  <c r="B5" i="2"/>
  <c r="C5" i="2" s="1"/>
  <c r="J4" i="2"/>
  <c r="J3" i="2"/>
  <c r="J2" i="2"/>
  <c r="B6" i="2" l="1"/>
  <c r="B7" i="2" s="1"/>
  <c r="C7" i="2" s="1"/>
  <c r="B8" i="2"/>
  <c r="C6" i="2" l="1"/>
  <c r="F50" i="1"/>
  <c r="F51" i="1" s="1"/>
  <c r="F47" i="1"/>
  <c r="F52" i="1"/>
  <c r="F53" i="1" s="1"/>
  <c r="B9" i="2"/>
  <c r="C8" i="2"/>
  <c r="F48" i="1" l="1"/>
  <c r="C9" i="2"/>
  <c r="B10" i="2"/>
  <c r="B11" i="2" l="1"/>
  <c r="C10" i="2"/>
  <c r="C11" i="2" l="1"/>
  <c r="B12" i="2"/>
  <c r="B13" i="2" l="1"/>
  <c r="C12" i="2"/>
  <c r="B14" i="2" l="1"/>
  <c r="C13" i="2"/>
  <c r="B15" i="2" l="1"/>
  <c r="C14" i="2"/>
  <c r="C15" i="2" l="1"/>
  <c r="B16" i="2"/>
  <c r="B17" i="2" l="1"/>
  <c r="C16" i="2"/>
  <c r="C17" i="2" l="1"/>
  <c r="B18" i="2"/>
  <c r="B19" i="2" l="1"/>
  <c r="C18" i="2"/>
  <c r="B20" i="2" l="1"/>
  <c r="C19" i="2"/>
  <c r="B21" i="2" l="1"/>
  <c r="C20" i="2"/>
  <c r="C21" i="2" l="1"/>
  <c r="B22" i="2"/>
  <c r="B23" i="2" l="1"/>
  <c r="C22" i="2"/>
  <c r="C23" i="2" l="1"/>
  <c r="B24" i="2"/>
  <c r="B25" i="2" l="1"/>
  <c r="C24" i="2"/>
  <c r="C25" i="2" l="1"/>
  <c r="B26" i="2"/>
  <c r="B27" i="2" l="1"/>
  <c r="C26" i="2"/>
  <c r="C27" i="2" l="1"/>
  <c r="B28" i="2"/>
  <c r="B29" i="2" l="1"/>
  <c r="C28" i="2"/>
  <c r="C29" i="2" l="1"/>
  <c r="B30" i="2"/>
  <c r="C30" i="2" s="1"/>
</calcChain>
</file>

<file path=xl/sharedStrings.xml><?xml version="1.0" encoding="utf-8"?>
<sst xmlns="http://schemas.openxmlformats.org/spreadsheetml/2006/main" count="188" uniqueCount="165">
  <si>
    <t>HOSPID</t>
  </si>
  <si>
    <t>HOSPITAL NAME</t>
  </si>
  <si>
    <t>% Revenue Impact</t>
  </si>
  <si>
    <t>$ Revenue Impact</t>
  </si>
  <si>
    <t>Statewide Total</t>
  </si>
  <si>
    <t>Total Penalties</t>
  </si>
  <si>
    <t>% Inpatient Revenue</t>
  </si>
  <si>
    <t>Total rewards</t>
  </si>
  <si>
    <t>% Inpatient revenue</t>
  </si>
  <si>
    <t>average</t>
  </si>
  <si>
    <t>5. QBR Pre-Set Scale</t>
  </si>
  <si>
    <t>Scaling Named Range Titles</t>
  </si>
  <si>
    <t>Scaling Named Range Values</t>
  </si>
  <si>
    <t>QBR Lowest Score</t>
  </si>
  <si>
    <t>Final QBR Score</t>
  </si>
  <si>
    <t>QBR Preset Scale</t>
  </si>
  <si>
    <t>QBR Max Penalty</t>
  </si>
  <si>
    <t>Scores less than or equal to</t>
  </si>
  <si>
    <t>QBR Highest Score</t>
  </si>
  <si>
    <t>QBR Max Reward</t>
  </si>
  <si>
    <t>QBR Penalty Threshold</t>
  </si>
  <si>
    <t>Scores greater than or equal to</t>
  </si>
  <si>
    <t>Penalty threshold:</t>
  </si>
  <si>
    <t>QBR  Threshold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</si>
  <si>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</si>
  <si>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</si>
  <si>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</si>
  <si>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</si>
  <si>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</si>
  <si>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</si>
  <si>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</si>
  <si>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</si>
  <si>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</si>
  <si>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</si>
  <si>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</si>
  <si>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</si>
  <si>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</si>
  <si>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</si>
  <si>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</si>
  <si>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</si>
  <si>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</si>
  <si>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</si>
  <si>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</si>
  <si>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ST. MARY</t>
  </si>
  <si>
    <t>HOPKINS BAYVIEW MED CTR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</si>
  <si>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</si>
  <si>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</si>
  <si>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</si>
  <si>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</si>
  <si>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</si>
  <si>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</si>
  <si>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</si>
  <si>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</si>
  <si>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</si>
  <si>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</si>
  <si>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</si>
  <si>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</si>
  <si>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</si>
  <si>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</si>
  <si>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</si>
  <si>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</si>
  <si>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</si>
  <si>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</si>
  <si>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</si>
  <si>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BALTIMORE WASHINGTON</t>
  </si>
  <si>
    <t>WESTERN MARYLAND</t>
  </si>
  <si>
    <t>UNION HOSPITAL OF CECIL</t>
  </si>
  <si>
    <t>Values</t>
  </si>
  <si>
    <t>Scaling Components</t>
  </si>
  <si>
    <t>Abbreviated Pre-Set Scale</t>
  </si>
  <si>
    <t>QBR Score</t>
  </si>
  <si>
    <t>Financial Adjustment</t>
  </si>
  <si>
    <t>Max Penalty</t>
  </si>
  <si>
    <t>Max Reward</t>
  </si>
  <si>
    <t>Penalty/Reward Cutpoint</t>
  </si>
  <si>
    <t>80%+</t>
  </si>
  <si>
    <t>RY 2021 QBR SCALING</t>
  </si>
  <si>
    <t>QBR DOMAIN SCORES</t>
  </si>
  <si>
    <t xml:space="preserve"> </t>
  </si>
  <si>
    <t>HOSPITALS MUST HAVE SCORES IN TWO OF THE THREE DOMAINS (CLINICAL CARE, HCAHPS, SAFETY) TO BE INCLUDED IN THE QBR PROGRAM.</t>
  </si>
  <si>
    <t>A</t>
  </si>
  <si>
    <t>B</t>
  </si>
  <si>
    <t>C</t>
  </si>
  <si>
    <t>D</t>
  </si>
  <si>
    <t>E = C/D</t>
  </si>
  <si>
    <t>F</t>
  </si>
  <si>
    <t>G</t>
  </si>
  <si>
    <t>H = F/G</t>
  </si>
  <si>
    <t>I</t>
  </si>
  <si>
    <t>J</t>
  </si>
  <si>
    <t>Hospital ID</t>
  </si>
  <si>
    <t>Hospital Name</t>
  </si>
  <si>
    <t>HCAHPS Final Points
SUM of HCAHPS Performance and Consistency Points 
and ED Wait Time Measures</t>
  </si>
  <si>
    <t>HCAHPS Denominator</t>
  </si>
  <si>
    <t>HCAHPS Final Score</t>
  </si>
  <si>
    <t>Mortality Final Points</t>
  </si>
  <si>
    <t>Mortality Denominator</t>
  </si>
  <si>
    <t>Mortality Final Score</t>
  </si>
  <si>
    <t>Safety Total Points</t>
  </si>
  <si>
    <t>Safety Denominator</t>
  </si>
  <si>
    <t>Safety Final Score</t>
  </si>
  <si>
    <t>Total Score</t>
  </si>
  <si>
    <t>HSCRC RATE YEAR 2021 QUALITY BASED REIMBURSEMENT (QBR) PROGRAM (Model 2)</t>
  </si>
  <si>
    <t>FINAL QBR SCORE = 0.50 (HCAHPS SCORE) + 0.15 (CLINICAL CARE/OUTCOME MORTALITY SCORE + THA/TKA) +0.35 (SAFETY SCORE)</t>
  </si>
  <si>
    <t>HOSPITALS WILL HAVE A SAFETY SCORE IF THEY HAVE SCORES FOR THREE OR MORE SAFETY MEASURES (CLABSI, CAUTI, SSI COLON-SSI HYST, MRSA, C.DIFF.)</t>
  </si>
  <si>
    <t>If a hospital does not have a Safety score, Total Score (Column O) will be calculated as follows:  E*0.77 + H*0.15 + K*0.08</t>
  </si>
  <si>
    <t>If a hospital does not have a THA-TKA score, Mortality will count for 0.15 of Total Score</t>
  </si>
  <si>
    <t>HCAHPS denominator will be between 100 and 110, depending on whether a hospital is exempted from ED-2b measure, per RY 2021 QBR Policy.</t>
  </si>
  <si>
    <t>K</t>
  </si>
  <si>
    <t>L</t>
  </si>
  <si>
    <t>M</t>
  </si>
  <si>
    <t>N = L/M</t>
  </si>
  <si>
    <t>O = (E*0.5 + H*0.1 + K*0.05 + N*0.35)</t>
  </si>
  <si>
    <t>THA-TKA Final Points</t>
  </si>
  <si>
    <t>THA-TKA Denominator</t>
  </si>
  <si>
    <t>THA-TKA Score</t>
  </si>
  <si>
    <t>RY20 Permanent Inpatient Revenue</t>
  </si>
  <si>
    <t xml:space="preserve"> RY 2021 Prelim QBR Points</t>
  </si>
  <si>
    <t>REPORT RUN DATE: 2020-05-05.  QUESTIONS REGARDING THIS DATA SHOULD BE SENT TO HSCRC.QUALITY@MARYLAND.GOV</t>
  </si>
  <si>
    <t>This includes 12 months' performance and removes 210013 dueto contractual negotiation and 210030 due to insufficient data for inclusion in HCAHPS or Safety domains</t>
  </si>
  <si>
    <t>FILE PATH: M:\CPBM\Quality\QBR\RY2021\RY 2021 QBR Scoring\Tables\  RY2021 QBR Scoring Report final created 2020-10-01</t>
  </si>
  <si>
    <t>MERITUS MEDICAL CENTER</t>
  </si>
  <si>
    <t>UNIVERSITY OF MARYLAND MEDICAL CENTER</t>
  </si>
  <si>
    <t>UM-PRINCE GEORGE’S HOSPITAL CENTER</t>
  </si>
  <si>
    <t>HOLY CROSS HOSPITAL</t>
  </si>
  <si>
    <t>FREDERICK HEALTH HOSPITAL, INC</t>
  </si>
  <si>
    <t>UM-HARFORD MEMORIAL HOSPITAL</t>
  </si>
  <si>
    <t>MERCY MEDICAL CENTER</t>
  </si>
  <si>
    <t>JOHNS HOPKINS HOSPITAL</t>
  </si>
  <si>
    <t>UM-SHORE REGIONAL HEALTH AT DORCHESTER</t>
  </si>
  <si>
    <t>ST. AGNES HOSPITAL</t>
  </si>
  <si>
    <t>SINAI HOSPITAL</t>
  </si>
  <si>
    <t>MEDSTAR FRANKLIN SQUARE</t>
  </si>
  <si>
    <t>ADVENTIST WHITE OAK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</si>
  <si>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</si>
  <si>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</si>
  <si>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</si>
  <si>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</si>
  <si>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</si>
  <si>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</si>
  <si>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UPMC - WESTERN MARYLAND</t>
  </si>
  <si>
    <t>MEDSTAR ST. MARY'S HOSPITAL</t>
  </si>
  <si>
    <t>JOHNS HOPKINS BAYVIEW MEDICAL CENTER</t>
  </si>
  <si>
    <t>CHRISTIANACARE, UNION HOSPITAL</t>
  </si>
  <si>
    <t>CARROLL HOSPITAL CENTER</t>
  </si>
  <si>
    <t>MEDSTAR HARBOR HOSPITAL CENTER</t>
  </si>
  <si>
    <t>UM-CHARLES REGIONAL MEDICAL CENTER</t>
  </si>
  <si>
    <t>UM-SHORE REGIONAL HEALTH AT EASTON</t>
  </si>
  <si>
    <t>UMMC MIDTOWN CAMPUS</t>
  </si>
  <si>
    <t>CALVERT HEALTH MEDICAL CENTER</t>
  </si>
  <si>
    <t>NORTHWEST HOSPITAL CENTER</t>
  </si>
  <si>
    <t>UM-BALTIMORE WASHINGTON MEDICAL CENTER</t>
  </si>
  <si>
    <t>GREATER BALTIMORE MEDICAL CENTER</t>
  </si>
  <si>
    <t>HOWARD COUNTY GENERAL HOSPITAL</t>
  </si>
  <si>
    <t>UM-UPPER CHESAPEAKE MEDICAL CENTER</t>
  </si>
  <si>
    <t>DOCTORS COMMUNITY MEDICAL CENTER</t>
  </si>
  <si>
    <t>MEDSTAR GOOD SAMARITAN</t>
  </si>
  <si>
    <t>SHADY GROVE ADVENTIST HOSPITAL</t>
  </si>
  <si>
    <t>ADVENTIST HEALTHCARE FORT WASHINGTON MEDICAL CENTER</t>
  </si>
  <si>
    <t>ATLANTIC GENERAL HOSPITAL</t>
  </si>
  <si>
    <t>MEDSTAR SOUTHERN MARYLAND HOSPITAL CENTER</t>
  </si>
  <si>
    <t>UM-ST. JOSEPH MEDICAL CENTER</t>
  </si>
  <si>
    <t>HOLY CROSS HOSPITAL-GERMANTOWN</t>
  </si>
  <si>
    <t>Preliminary Adjustment</t>
  </si>
  <si>
    <t>Net Change- effective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</si>
</sst>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\ ##0.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63"/>
      <name val="Arial"/>
      <family val="2"/>
    </font>
    <font>
      <sz val="10"/>
      <color indexed="8"/>
      <name val="Arial"/>
      <family val="2"/>
    </font>
    <font>
      <b/>
      <sz val="12"/>
      <color indexed="6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rgb="FF22222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6DA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6">
    <xf numFmtId="0" fontId="0" fillId="0" borderId="0" xfId="0"/>
    <xf numFmtId="0" fontId="4" fillId="0" borderId="0" xfId="0" applyFont="1"/>
    <xf numFmtId="165" fontId="4" fillId="0" borderId="2" xfId="2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5" xfId="3" applyNumberFormat="1" applyFont="1" applyBorder="1" applyAlignment="1">
      <alignment horizontal="center" vertical="center"/>
    </xf>
    <xf numFmtId="10" fontId="3" fillId="0" borderId="7" xfId="3" applyNumberFormat="1" applyFont="1" applyBorder="1" applyAlignment="1">
      <alignment horizontal="center" vertical="center"/>
    </xf>
    <xf numFmtId="164" fontId="3" fillId="0" borderId="0" xfId="0" applyNumberFormat="1" applyFont="1" applyAlignment="1"/>
    <xf numFmtId="0" fontId="3" fillId="0" borderId="0" xfId="0" applyNumberFormat="1" applyFont="1" applyAlignment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0" fontId="6" fillId="5" borderId="9" xfId="0" applyFont="1" applyFill="1" applyBorder="1" applyAlignment="1">
      <alignment horizontal="center" vertical="center" wrapText="1"/>
    </xf>
    <xf numFmtId="10" fontId="7" fillId="4" borderId="2" xfId="0" applyNumberFormat="1" applyFont="1" applyFill="1" applyBorder="1"/>
    <xf numFmtId="0" fontId="6" fillId="0" borderId="8" xfId="0" applyFont="1" applyFill="1" applyBorder="1" applyAlignment="1">
      <alignment wrapText="1"/>
    </xf>
    <xf numFmtId="10" fontId="6" fillId="7" borderId="2" xfId="0" applyNumberFormat="1" applyFont="1" applyFill="1" applyBorder="1" applyAlignment="1">
      <alignment horizontal="center"/>
    </xf>
    <xf numFmtId="0" fontId="7" fillId="0" borderId="8" xfId="0" applyFont="1" applyFill="1" applyBorder="1"/>
    <xf numFmtId="10" fontId="7" fillId="6" borderId="2" xfId="0" applyNumberFormat="1" applyFont="1" applyFill="1" applyBorder="1" applyAlignment="1">
      <alignment horizontal="center"/>
    </xf>
    <xf numFmtId="0" fontId="7" fillId="4" borderId="10" xfId="0" applyFont="1" applyFill="1" applyBorder="1"/>
    <xf numFmtId="2" fontId="7" fillId="0" borderId="0" xfId="0" applyNumberFormat="1" applyFont="1" applyFill="1" applyBorder="1"/>
    <xf numFmtId="10" fontId="7" fillId="9" borderId="2" xfId="3" applyNumberFormat="1" applyFont="1" applyFill="1" applyBorder="1" applyAlignment="1">
      <alignment horizontal="center"/>
    </xf>
    <xf numFmtId="10" fontId="7" fillId="9" borderId="2" xfId="0" applyNumberFormat="1" applyFont="1" applyFill="1" applyBorder="1" applyAlignment="1">
      <alignment horizontal="center"/>
    </xf>
    <xf numFmtId="10" fontId="6" fillId="9" borderId="2" xfId="0" applyNumberFormat="1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1" fontId="3" fillId="3" borderId="2" xfId="0" applyNumberFormat="1" applyFont="1" applyFill="1" applyBorder="1" applyAlignment="1">
      <alignment horizontal="left" vertical="center"/>
    </xf>
    <xf numFmtId="10" fontId="4" fillId="0" borderId="2" xfId="3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1" fontId="2" fillId="9" borderId="2" xfId="0" applyNumberFormat="1" applyFont="1" applyFill="1" applyBorder="1" applyAlignment="1">
      <alignment horizontal="left" vertical="center"/>
    </xf>
    <xf numFmtId="164" fontId="3" fillId="9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Alignment="1">
      <alignment vertical="center"/>
    </xf>
    <xf numFmtId="9" fontId="2" fillId="3" borderId="0" xfId="3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9" fontId="6" fillId="5" borderId="2" xfId="3" applyFont="1" applyFill="1" applyBorder="1" applyAlignment="1" applyProtection="1">
      <alignment horizontal="center" wrapText="1"/>
    </xf>
    <xf numFmtId="9" fontId="6" fillId="6" borderId="4" xfId="3" applyFont="1" applyFill="1" applyBorder="1" applyAlignment="1">
      <alignment horizontal="center"/>
    </xf>
    <xf numFmtId="9" fontId="7" fillId="6" borderId="4" xfId="3" applyFont="1" applyFill="1" applyBorder="1" applyAlignment="1">
      <alignment horizontal="center"/>
    </xf>
    <xf numFmtId="9" fontId="7" fillId="8" borderId="4" xfId="3" applyFont="1" applyFill="1" applyBorder="1" applyAlignment="1">
      <alignment horizontal="center"/>
    </xf>
    <xf numFmtId="9" fontId="7" fillId="9" borderId="4" xfId="3" applyFont="1" applyFill="1" applyBorder="1" applyAlignment="1">
      <alignment horizontal="center"/>
    </xf>
    <xf numFmtId="9" fontId="6" fillId="9" borderId="4" xfId="3" applyFont="1" applyFill="1" applyBorder="1" applyAlignment="1">
      <alignment horizontal="center"/>
    </xf>
    <xf numFmtId="10" fontId="4" fillId="0" borderId="3" xfId="3" applyNumberFormat="1" applyFont="1" applyBorder="1" applyAlignment="1">
      <alignment horizontal="center" vertical="center"/>
    </xf>
    <xf numFmtId="167" fontId="11" fillId="10" borderId="13" xfId="4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>
      <alignment wrapText="1"/>
    </xf>
    <xf numFmtId="2" fontId="6" fillId="5" borderId="2" xfId="3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9" fontId="6" fillId="6" borderId="2" xfId="3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9" fontId="7" fillId="6" borderId="2" xfId="3" applyFont="1" applyFill="1" applyBorder="1" applyAlignment="1">
      <alignment horizontal="center"/>
    </xf>
    <xf numFmtId="9" fontId="7" fillId="8" borderId="2" xfId="3" applyFont="1" applyFill="1" applyBorder="1" applyAlignment="1">
      <alignment horizontal="center"/>
    </xf>
    <xf numFmtId="9" fontId="7" fillId="9" borderId="2" xfId="3" applyFont="1" applyFill="1" applyBorder="1" applyAlignment="1">
      <alignment horizontal="center"/>
    </xf>
    <xf numFmtId="9" fontId="6" fillId="9" borderId="2" xfId="3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vertical="center"/>
    </xf>
    <xf numFmtId="0" fontId="12" fillId="11" borderId="0" xfId="0" applyNumberFormat="1" applyFont="1" applyFill="1" applyBorder="1" applyAlignment="1" applyProtection="1">
      <alignment horizontal="left"/>
    </xf>
    <xf numFmtId="0" fontId="11" fillId="11" borderId="0" xfId="0" applyNumberFormat="1" applyFont="1" applyFill="1" applyBorder="1" applyAlignment="1" applyProtection="1">
      <alignment horizontal="left"/>
    </xf>
    <xf numFmtId="0" fontId="0" fillId="12" borderId="0" xfId="0" applyNumberFormat="1" applyFont="1" applyFill="1" applyBorder="1" applyAlignment="1" applyProtection="1"/>
    <xf numFmtId="0" fontId="13" fillId="11" borderId="0" xfId="0" applyNumberFormat="1" applyFont="1" applyFill="1" applyBorder="1" applyAlignment="1" applyProtection="1">
      <alignment horizontal="left"/>
    </xf>
    <xf numFmtId="0" fontId="14" fillId="11" borderId="0" xfId="0" applyNumberFormat="1" applyFont="1" applyFill="1" applyBorder="1" applyAlignment="1" applyProtection="1">
      <alignment horizontal="left"/>
    </xf>
    <xf numFmtId="0" fontId="15" fillId="11" borderId="0" xfId="0" applyNumberFormat="1" applyFont="1" applyFill="1" applyBorder="1" applyAlignment="1" applyProtection="1">
      <alignment horizontal="left"/>
    </xf>
    <xf numFmtId="0" fontId="16" fillId="11" borderId="0" xfId="0" applyNumberFormat="1" applyFont="1" applyFill="1" applyBorder="1" applyAlignment="1" applyProtection="1"/>
    <xf numFmtId="0" fontId="16" fillId="13" borderId="13" xfId="0" applyNumberFormat="1" applyFont="1" applyFill="1" applyBorder="1" applyAlignment="1" applyProtection="1">
      <alignment horizontal="center" wrapText="1"/>
    </xf>
    <xf numFmtId="0" fontId="17" fillId="11" borderId="0" xfId="0" applyNumberFormat="1" applyFont="1" applyFill="1" applyBorder="1" applyAlignment="1" applyProtection="1">
      <alignment horizontal="left"/>
    </xf>
    <xf numFmtId="0" fontId="18" fillId="0" borderId="0" xfId="0" applyFont="1"/>
    <xf numFmtId="0" fontId="11" fillId="10" borderId="13" xfId="0" applyNumberFormat="1" applyFont="1" applyFill="1" applyBorder="1" applyAlignment="1" applyProtection="1">
      <alignment horizontal="right" wrapText="1"/>
    </xf>
    <xf numFmtId="0" fontId="11" fillId="10" borderId="13" xfId="0" applyNumberFormat="1" applyFont="1" applyFill="1" applyBorder="1" applyAlignment="1" applyProtection="1">
      <alignment horizontal="left" wrapText="1"/>
    </xf>
    <xf numFmtId="167" fontId="11" fillId="10" borderId="13" xfId="0" applyNumberFormat="1" applyFont="1" applyFill="1" applyBorder="1" applyAlignment="1" applyProtection="1">
      <alignment horizontal="right" wrapText="1"/>
    </xf>
    <xf numFmtId="166" fontId="4" fillId="0" borderId="0" xfId="0" applyNumberFormat="1" applyFont="1"/>
    <xf numFmtId="166" fontId="4" fillId="0" borderId="0" xfId="2" applyNumberFormat="1" applyFont="1"/>
    <xf numFmtId="0" fontId="9" fillId="0" borderId="6" xfId="0" applyNumberFormat="1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/>
    </xf>
    <xf numFmtId="2" fontId="6" fillId="5" borderId="8" xfId="3" applyNumberFormat="1" applyFont="1" applyFill="1" applyBorder="1" applyAlignment="1">
      <alignment horizontal="center" vertical="center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/FY%202017/Tables%20FR17/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0\RY2020%20QBR%20Scal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RY2021%20Source%20Revenu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RY2021%20QBR%20Scaling%20-%20Prel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CORES"/>
      <sheetName val="QBR Scaling"/>
      <sheetName val="QBR Revenue Adjustments"/>
    </sheetNames>
    <sheetDataSet>
      <sheetData sheetId="0"/>
      <sheetData sheetId="1"/>
      <sheetData sheetId="2">
        <row r="53">
          <cell r="C53">
            <v>0</v>
          </cell>
        </row>
        <row r="54">
          <cell r="C54">
            <v>-0.02</v>
          </cell>
        </row>
        <row r="55">
          <cell r="C55">
            <v>0.8</v>
          </cell>
        </row>
        <row r="56">
          <cell r="C56">
            <v>0.02</v>
          </cell>
        </row>
        <row r="57">
          <cell r="C57">
            <v>0.45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</sheetNames>
    <sheetDataSet>
      <sheetData sheetId="0">
        <row r="3">
          <cell r="A3">
            <v>210001</v>
          </cell>
          <cell r="B3" t="str">
            <v>MERITUS</v>
          </cell>
          <cell r="C3">
            <v>384702798.2359131</v>
          </cell>
          <cell r="D3">
            <v>216047620.35144407</v>
          </cell>
        </row>
        <row r="4">
          <cell r="A4">
            <v>210002</v>
          </cell>
          <cell r="B4" t="str">
            <v>UNIVERSITY OF MARYLAND</v>
          </cell>
          <cell r="C4">
            <v>1841511221.8694005</v>
          </cell>
          <cell r="D4">
            <v>1233326321.3179984</v>
          </cell>
        </row>
        <row r="5">
          <cell r="A5">
            <v>210003</v>
          </cell>
          <cell r="B5" t="str">
            <v>PRINCE GEORGE</v>
          </cell>
          <cell r="C5">
            <v>344605805.54681909</v>
          </cell>
          <cell r="D5">
            <v>263362394.65895817</v>
          </cell>
        </row>
        <row r="6">
          <cell r="A6">
            <v>210004</v>
          </cell>
          <cell r="B6" t="str">
            <v>HOLY CROSS</v>
          </cell>
          <cell r="C6">
            <v>518594870.81681359</v>
          </cell>
          <cell r="D6">
            <v>364173616.02632582</v>
          </cell>
        </row>
        <row r="7">
          <cell r="A7">
            <v>210005</v>
          </cell>
          <cell r="B7" t="str">
            <v>FREDERICK MEMORIAL</v>
          </cell>
          <cell r="C7">
            <v>360910381.99770176</v>
          </cell>
          <cell r="D7">
            <v>234941977.24901515</v>
          </cell>
        </row>
        <row r="8">
          <cell r="A8">
            <v>210006</v>
          </cell>
          <cell r="B8" t="str">
            <v>HARFORD</v>
          </cell>
          <cell r="C8">
            <v>108255820.65978125</v>
          </cell>
          <cell r="D8">
            <v>54600073.437940672</v>
          </cell>
        </row>
        <row r="9">
          <cell r="A9">
            <v>210008</v>
          </cell>
          <cell r="B9" t="str">
            <v>MERCY</v>
          </cell>
          <cell r="C9">
            <v>559313900.74170089</v>
          </cell>
          <cell r="D9">
            <v>245183637.78810459</v>
          </cell>
        </row>
        <row r="10">
          <cell r="A10">
            <v>210009</v>
          </cell>
          <cell r="B10" t="str">
            <v>JOHNS HOPKINS</v>
          </cell>
          <cell r="C10">
            <v>2549848372.4875307</v>
          </cell>
          <cell r="D10">
            <v>1537015347.51495</v>
          </cell>
        </row>
        <row r="11">
          <cell r="A11">
            <v>210010</v>
          </cell>
          <cell r="B11" t="str">
            <v>DORCHESTER</v>
          </cell>
          <cell r="C11">
            <v>46186636.108334929</v>
          </cell>
          <cell r="D11">
            <v>20517421.227533992</v>
          </cell>
        </row>
        <row r="12">
          <cell r="A12">
            <v>210011</v>
          </cell>
          <cell r="B12" t="str">
            <v>ST. AGNES</v>
          </cell>
          <cell r="C12">
            <v>433749180.00716507</v>
          </cell>
          <cell r="D12">
            <v>249225510.04618415</v>
          </cell>
        </row>
        <row r="13">
          <cell r="A13">
            <v>210012</v>
          </cell>
          <cell r="B13" t="str">
            <v>SINAI</v>
          </cell>
          <cell r="C13">
            <v>847653940.56582034</v>
          </cell>
          <cell r="D13">
            <v>443754886.37179703</v>
          </cell>
        </row>
        <row r="14">
          <cell r="A14">
            <v>210015</v>
          </cell>
          <cell r="B14" t="str">
            <v>FRANKLIN SQUARE</v>
          </cell>
          <cell r="C14">
            <v>569216829.56971073</v>
          </cell>
          <cell r="D14">
            <v>308852742.85831404</v>
          </cell>
        </row>
        <row r="15">
          <cell r="A15">
            <v>210016</v>
          </cell>
          <cell r="B15" t="str">
            <v>WASHINGTON ADVENTIST</v>
          </cell>
          <cell r="C15">
            <v>301007046.00419533</v>
          </cell>
          <cell r="D15">
            <v>179748715.17941996</v>
          </cell>
        </row>
        <row r="16">
          <cell r="A16">
            <v>210017</v>
          </cell>
          <cell r="B16" t="str">
            <v>GARRETT COUNTY</v>
          </cell>
          <cell r="C16">
            <v>62749610.238971867</v>
          </cell>
          <cell r="D16">
            <v>23013699.164424587</v>
          </cell>
        </row>
        <row r="17">
          <cell r="A17">
            <v>210018</v>
          </cell>
          <cell r="B17" t="str">
            <v>MONTGOMERY GENERAL</v>
          </cell>
          <cell r="C17">
            <v>180884835.20289421</v>
          </cell>
          <cell r="D17">
            <v>84740049.894340754</v>
          </cell>
        </row>
        <row r="18">
          <cell r="A18">
            <v>210019</v>
          </cell>
          <cell r="B18" t="str">
            <v>PENINSULA REGIONAL</v>
          </cell>
          <cell r="C18">
            <v>475290378.28288859</v>
          </cell>
          <cell r="D18">
            <v>259801804.54653847</v>
          </cell>
        </row>
        <row r="19">
          <cell r="A19">
            <v>210022</v>
          </cell>
          <cell r="B19" t="str">
            <v>SUBURBAN</v>
          </cell>
          <cell r="C19">
            <v>343178201.83398962</v>
          </cell>
          <cell r="D19">
            <v>217601943.52722156</v>
          </cell>
        </row>
        <row r="20">
          <cell r="A20">
            <v>210023</v>
          </cell>
          <cell r="B20" t="str">
            <v>ANNE ARUNDEL</v>
          </cell>
          <cell r="C20">
            <v>656317213.84312713</v>
          </cell>
          <cell r="D20">
            <v>319692559.64260548</v>
          </cell>
        </row>
        <row r="21">
          <cell r="A21">
            <v>210024</v>
          </cell>
          <cell r="B21" t="str">
            <v>UNION MEMORIAL</v>
          </cell>
          <cell r="C21">
            <v>427877918.02081615</v>
          </cell>
          <cell r="D21">
            <v>258558976.04553953</v>
          </cell>
        </row>
        <row r="22">
          <cell r="A22">
            <v>210027</v>
          </cell>
          <cell r="B22" t="str">
            <v>WESTERN MARYLAND HEALTH SYSTEM</v>
          </cell>
          <cell r="C22">
            <v>337690082.23472005</v>
          </cell>
          <cell r="D22">
            <v>175599913.90085426</v>
          </cell>
        </row>
        <row r="23">
          <cell r="A23">
            <v>210028</v>
          </cell>
          <cell r="B23" t="str">
            <v>ST. MARY</v>
          </cell>
          <cell r="C23">
            <v>192239836.21771783</v>
          </cell>
          <cell r="D23">
            <v>79305036.907187268</v>
          </cell>
        </row>
        <row r="24">
          <cell r="A24">
            <v>210029</v>
          </cell>
          <cell r="B24" t="str">
            <v>HOPKINS BAYVIEW MED CTR</v>
          </cell>
          <cell r="C24">
            <v>705163929.41848516</v>
          </cell>
          <cell r="D24">
            <v>387945803.59553057</v>
          </cell>
        </row>
        <row r="25">
          <cell r="A25">
            <v>210030</v>
          </cell>
          <cell r="B25" t="str">
            <v>CHESTERTOWN</v>
          </cell>
          <cell r="C25">
            <v>53014108.545908906</v>
          </cell>
          <cell r="D25">
            <v>12714284.185097806</v>
          </cell>
        </row>
        <row r="26">
          <cell r="A26">
            <v>210032</v>
          </cell>
          <cell r="B26" t="str">
            <v>UNION HOSPITAL  OF CECIL COUNT</v>
          </cell>
          <cell r="C26">
            <v>168517162.60426727</v>
          </cell>
          <cell r="D26">
            <v>68136813.346387178</v>
          </cell>
        </row>
        <row r="27">
          <cell r="A27">
            <v>210033</v>
          </cell>
          <cell r="B27" t="str">
            <v>CARROLL COUNTY</v>
          </cell>
          <cell r="C27">
            <v>236462592.55836159</v>
          </cell>
          <cell r="D27">
            <v>148800273.72121218</v>
          </cell>
        </row>
        <row r="28">
          <cell r="A28">
            <v>210034</v>
          </cell>
          <cell r="B28" t="str">
            <v>HARBOR</v>
          </cell>
          <cell r="C28">
            <v>192655127.69414809</v>
          </cell>
          <cell r="D28">
            <v>122188827.98046705</v>
          </cell>
        </row>
        <row r="29">
          <cell r="A29">
            <v>210035</v>
          </cell>
          <cell r="B29" t="str">
            <v>CHARLES REGIONAL</v>
          </cell>
          <cell r="C29">
            <v>157021920.41008353</v>
          </cell>
          <cell r="D29">
            <v>81088629.982566088</v>
          </cell>
        </row>
        <row r="30">
          <cell r="A30">
            <v>210037</v>
          </cell>
          <cell r="B30" t="str">
            <v>EASTON</v>
          </cell>
          <cell r="C30">
            <v>227343681.50168034</v>
          </cell>
          <cell r="D30">
            <v>109482742.95933703</v>
          </cell>
        </row>
        <row r="31">
          <cell r="A31">
            <v>210038</v>
          </cell>
          <cell r="B31" t="str">
            <v>UMMC MIDTOWN</v>
          </cell>
          <cell r="C31">
            <v>224425943.4617897</v>
          </cell>
          <cell r="D31">
            <v>107704022.26637818</v>
          </cell>
        </row>
        <row r="32">
          <cell r="A32">
            <v>210039</v>
          </cell>
          <cell r="B32" t="str">
            <v>CALVERT</v>
          </cell>
          <cell r="C32">
            <v>152757952.33011061</v>
          </cell>
          <cell r="D32">
            <v>70993519.778906718</v>
          </cell>
        </row>
        <row r="33">
          <cell r="A33">
            <v>210040</v>
          </cell>
          <cell r="B33" t="str">
            <v>NORTHWEST</v>
          </cell>
          <cell r="C33">
            <v>273411755.21260262</v>
          </cell>
          <cell r="D33">
            <v>140549546.38452595</v>
          </cell>
        </row>
        <row r="34">
          <cell r="A34">
            <v>210043</v>
          </cell>
          <cell r="B34" t="str">
            <v>BALTIMORE WASHINGTON MEDICAL CENTER</v>
          </cell>
          <cell r="C34">
            <v>453996250.12157494</v>
          </cell>
          <cell r="D34">
            <v>266416071.99770951</v>
          </cell>
        </row>
        <row r="35">
          <cell r="A35">
            <v>210044</v>
          </cell>
          <cell r="B35" t="str">
            <v>G.B.M.C.</v>
          </cell>
          <cell r="C35">
            <v>484575781.10377944</v>
          </cell>
          <cell r="D35">
            <v>247198765.0886068</v>
          </cell>
        </row>
        <row r="36">
          <cell r="A36">
            <v>210045</v>
          </cell>
          <cell r="B36" t="str">
            <v>MCCREADY</v>
          </cell>
          <cell r="C36">
            <v>11279068.228077486</v>
          </cell>
          <cell r="D36">
            <v>1522482.1325296864</v>
          </cell>
        </row>
        <row r="37">
          <cell r="A37">
            <v>210048</v>
          </cell>
          <cell r="B37" t="str">
            <v>HOWARD COUNTY</v>
          </cell>
          <cell r="C37">
            <v>309042745.39332283</v>
          </cell>
          <cell r="D37">
            <v>186112398.55167645</v>
          </cell>
        </row>
        <row r="38">
          <cell r="A38">
            <v>210049</v>
          </cell>
          <cell r="B38" t="str">
            <v>UPPER CHESAPEAKE HEALTH</v>
          </cell>
          <cell r="C38">
            <v>322513131.73528755</v>
          </cell>
          <cell r="D38">
            <v>157270394.83858994</v>
          </cell>
        </row>
        <row r="39">
          <cell r="A39">
            <v>210051</v>
          </cell>
          <cell r="B39" t="str">
            <v>DOCTORS COMMUNITY</v>
          </cell>
          <cell r="C39">
            <v>261191672.70403257</v>
          </cell>
          <cell r="D39">
            <v>148830231.06377366</v>
          </cell>
        </row>
        <row r="40">
          <cell r="A40">
            <v>210056</v>
          </cell>
          <cell r="B40" t="str">
            <v>GOOD SAMARITAN</v>
          </cell>
          <cell r="C40">
            <v>271406658.70506191</v>
          </cell>
          <cell r="D40">
            <v>161237652.55212459</v>
          </cell>
        </row>
        <row r="41">
          <cell r="A41">
            <v>210057</v>
          </cell>
          <cell r="B41" t="str">
            <v>SHADY GROVE</v>
          </cell>
          <cell r="C41">
            <v>468585978.60440886</v>
          </cell>
          <cell r="D41">
            <v>284505303.93130922</v>
          </cell>
        </row>
        <row r="42">
          <cell r="A42">
            <v>210058</v>
          </cell>
          <cell r="B42" t="str">
            <v>REHAB &amp; ORTHO</v>
          </cell>
          <cell r="C42">
            <v>126115547.11615558</v>
          </cell>
          <cell r="D42">
            <v>72597732.732109994</v>
          </cell>
        </row>
        <row r="43">
          <cell r="A43">
            <v>210060</v>
          </cell>
          <cell r="B43" t="str">
            <v>FT. WASHINGTON</v>
          </cell>
          <cell r="C43">
            <v>52382146.245169081</v>
          </cell>
          <cell r="D43">
            <v>21696654.888334233</v>
          </cell>
        </row>
        <row r="44">
          <cell r="A44">
            <v>210061</v>
          </cell>
          <cell r="B44" t="str">
            <v>ATLANTIC GENERAL</v>
          </cell>
          <cell r="C44">
            <v>112556968.03780417</v>
          </cell>
          <cell r="D44">
            <v>40634325.620316491</v>
          </cell>
        </row>
        <row r="45">
          <cell r="A45">
            <v>210062</v>
          </cell>
          <cell r="B45" t="str">
            <v>SOUTHERN MARYLAND</v>
          </cell>
          <cell r="C45">
            <v>280280665.5290038</v>
          </cell>
          <cell r="D45">
            <v>175194854.81478691</v>
          </cell>
        </row>
        <row r="46">
          <cell r="A46">
            <v>210063</v>
          </cell>
          <cell r="B46" t="str">
            <v>UM ST. JOSEPH</v>
          </cell>
          <cell r="C46">
            <v>390934663.26538521</v>
          </cell>
          <cell r="D46">
            <v>251546336.0640226</v>
          </cell>
        </row>
        <row r="47">
          <cell r="A47">
            <v>210064</v>
          </cell>
          <cell r="B47" t="str">
            <v>Levindale</v>
          </cell>
          <cell r="C47">
            <v>62800215.428222373</v>
          </cell>
          <cell r="D47">
            <v>59673579.013984539</v>
          </cell>
        </row>
        <row r="48">
          <cell r="A48">
            <v>210065</v>
          </cell>
          <cell r="B48" t="str">
            <v>HOLY CROSS GERMANTOWN</v>
          </cell>
          <cell r="C48">
            <v>117821821.35528794</v>
          </cell>
          <cell r="D48">
            <v>70744546.564369753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</row>
        <row r="50">
          <cell r="B50" t="str">
            <v>State</v>
          </cell>
          <cell r="C50">
            <v>17658042367.796021</v>
          </cell>
          <cell r="D50">
            <v>10163850041.711348</v>
          </cell>
        </row>
        <row r="52">
          <cell r="A52">
            <v>218992</v>
          </cell>
          <cell r="B52" t="str">
            <v>University of Maryland - MIEMSS</v>
          </cell>
          <cell r="C52">
            <v>0</v>
          </cell>
          <cell r="D52">
            <v>0</v>
          </cell>
        </row>
        <row r="53">
          <cell r="A53">
            <v>210055</v>
          </cell>
          <cell r="B53" t="str">
            <v>LAUREL REGIONAL</v>
          </cell>
          <cell r="C53">
            <v>33445178.653995801</v>
          </cell>
          <cell r="D53">
            <v>0</v>
          </cell>
        </row>
        <row r="54">
          <cell r="A54">
            <v>210013</v>
          </cell>
          <cell r="B54" t="str">
            <v>BON SECOURS</v>
          </cell>
          <cell r="C54">
            <v>69479649.698322088</v>
          </cell>
          <cell r="D5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CORES"/>
      <sheetName val="6.QBR Prelim Results"/>
      <sheetName val="QBR"/>
    </sheetNames>
    <sheetDataSet>
      <sheetData sheetId="0"/>
      <sheetData sheetId="1">
        <row r="3">
          <cell r="A3">
            <v>210001</v>
          </cell>
          <cell r="B3" t="str">
            <v>MERITUS</v>
          </cell>
          <cell r="C3">
            <v>216047620.35144407</v>
          </cell>
          <cell r="D3">
            <v>0.36380000000000001</v>
          </cell>
          <cell r="E3">
            <v>-2.3E-3</v>
          </cell>
          <cell r="F3">
            <v>-496910</v>
          </cell>
        </row>
        <row r="4">
          <cell r="A4">
            <v>210002</v>
          </cell>
          <cell r="B4" t="str">
            <v>UNIVERSITY OF MARYLAND</v>
          </cell>
          <cell r="C4">
            <v>1233326321.3179984</v>
          </cell>
          <cell r="D4">
            <v>0.23089999999999999</v>
          </cell>
          <cell r="E4">
            <v>-8.6999999999999994E-3</v>
          </cell>
          <cell r="F4">
            <v>-10729939</v>
          </cell>
        </row>
        <row r="5">
          <cell r="A5">
            <v>210003</v>
          </cell>
          <cell r="B5" t="str">
            <v>PRINCE GEORGE</v>
          </cell>
          <cell r="C5">
            <v>263362394.65895817</v>
          </cell>
          <cell r="D5">
            <v>8.6099999999999996E-2</v>
          </cell>
          <cell r="E5">
            <v>-1.5800000000000002E-2</v>
          </cell>
          <cell r="F5">
            <v>-4161126</v>
          </cell>
        </row>
        <row r="6">
          <cell r="A6">
            <v>210004</v>
          </cell>
          <cell r="B6" t="str">
            <v>HOLY CROSS</v>
          </cell>
          <cell r="C6">
            <v>364173616.02632582</v>
          </cell>
          <cell r="D6">
            <v>0.1764</v>
          </cell>
          <cell r="E6">
            <v>-1.14E-2</v>
          </cell>
          <cell r="F6">
            <v>-4151579</v>
          </cell>
        </row>
        <row r="7">
          <cell r="A7">
            <v>210005</v>
          </cell>
          <cell r="B7" t="str">
            <v>FREDERICK MEMORIAL</v>
          </cell>
          <cell r="C7">
            <v>234941977.24901515</v>
          </cell>
          <cell r="D7">
            <v>0.39040000000000002</v>
          </cell>
          <cell r="E7">
            <v>-1E-3</v>
          </cell>
          <cell r="F7">
            <v>-234942</v>
          </cell>
        </row>
        <row r="8">
          <cell r="A8">
            <v>210006</v>
          </cell>
          <cell r="B8" t="str">
            <v>HARFORD</v>
          </cell>
          <cell r="C8">
            <v>54600073.437940672</v>
          </cell>
          <cell r="D8">
            <v>0.39710000000000001</v>
          </cell>
          <cell r="E8">
            <v>-5.9999999999999995E-4</v>
          </cell>
          <cell r="F8">
            <v>-32760</v>
          </cell>
        </row>
        <row r="9">
          <cell r="A9">
            <v>210008</v>
          </cell>
          <cell r="B9" t="str">
            <v>MERCY</v>
          </cell>
          <cell r="C9">
            <v>245183637.78810459</v>
          </cell>
          <cell r="D9">
            <v>0.25729999999999997</v>
          </cell>
          <cell r="E9">
            <v>-7.4000000000000003E-3</v>
          </cell>
          <cell r="F9">
            <v>-1814359</v>
          </cell>
        </row>
        <row r="10">
          <cell r="A10">
            <v>210009</v>
          </cell>
          <cell r="B10" t="str">
            <v>JOHNS HOPKINS</v>
          </cell>
          <cell r="C10">
            <v>1537015347.51495</v>
          </cell>
          <cell r="D10">
            <v>0.32929999999999998</v>
          </cell>
          <cell r="E10">
            <v>-3.8999999999999998E-3</v>
          </cell>
          <cell r="F10">
            <v>-5994360</v>
          </cell>
        </row>
        <row r="11">
          <cell r="A11">
            <v>210010</v>
          </cell>
          <cell r="B11" t="str">
            <v>DORCHESTER</v>
          </cell>
          <cell r="C11">
            <v>20517421.227533992</v>
          </cell>
          <cell r="D11">
            <v>0.37259999999999999</v>
          </cell>
          <cell r="E11">
            <v>-1.8E-3</v>
          </cell>
          <cell r="F11">
            <v>-36931</v>
          </cell>
        </row>
        <row r="12">
          <cell r="A12">
            <v>210011</v>
          </cell>
          <cell r="B12" t="str">
            <v>ST. AGNES</v>
          </cell>
          <cell r="C12">
            <v>249225510.04618415</v>
          </cell>
          <cell r="D12">
            <v>0.2422</v>
          </cell>
          <cell r="E12">
            <v>-8.2000000000000007E-3</v>
          </cell>
          <cell r="F12">
            <v>-2043649</v>
          </cell>
        </row>
        <row r="13">
          <cell r="A13">
            <v>210012</v>
          </cell>
          <cell r="B13" t="str">
            <v>SINAI</v>
          </cell>
          <cell r="C13">
            <v>443754886.37179703</v>
          </cell>
          <cell r="D13">
            <v>0.20469999999999999</v>
          </cell>
          <cell r="E13">
            <v>-0.01</v>
          </cell>
          <cell r="F13">
            <v>-4437549</v>
          </cell>
        </row>
        <row r="14">
          <cell r="A14">
            <v>210013</v>
          </cell>
          <cell r="B14" t="str">
            <v>BON SECOURS</v>
          </cell>
          <cell r="C14">
            <v>0</v>
          </cell>
          <cell r="D14">
            <v>0.26979999999999998</v>
          </cell>
          <cell r="E14">
            <v>-6.7999999999999996E-3</v>
          </cell>
          <cell r="F14">
            <v>0</v>
          </cell>
        </row>
        <row r="15">
          <cell r="A15">
            <v>210015</v>
          </cell>
          <cell r="B15" t="str">
            <v>FRANKLIN SQUARE</v>
          </cell>
          <cell r="C15">
            <v>308852742.85831404</v>
          </cell>
          <cell r="D15">
            <v>0.41349999999999998</v>
          </cell>
          <cell r="E15">
            <v>2.0000000000000001E-4</v>
          </cell>
          <cell r="F15">
            <v>61771</v>
          </cell>
        </row>
        <row r="16">
          <cell r="A16">
            <v>210016</v>
          </cell>
          <cell r="B16" t="str">
            <v>WASHINGTON ADVENTIST</v>
          </cell>
          <cell r="C16">
            <v>179748715.17941996</v>
          </cell>
          <cell r="D16">
            <v>0.39700000000000002</v>
          </cell>
          <cell r="E16">
            <v>-5.9999999999999995E-4</v>
          </cell>
          <cell r="F16">
            <v>-107849</v>
          </cell>
        </row>
        <row r="17">
          <cell r="A17">
            <v>210017</v>
          </cell>
          <cell r="B17" t="str">
            <v>GARRETT COUNTY</v>
          </cell>
          <cell r="C17">
            <v>23013699.164424587</v>
          </cell>
          <cell r="D17">
            <v>0.40100000000000002</v>
          </cell>
          <cell r="E17">
            <v>-4.0000000000000002E-4</v>
          </cell>
          <cell r="F17">
            <v>-9205</v>
          </cell>
        </row>
        <row r="18">
          <cell r="A18">
            <v>210018</v>
          </cell>
          <cell r="B18" t="str">
            <v>MONTGOMERY GENERAL</v>
          </cell>
          <cell r="C18">
            <v>84740049.894340754</v>
          </cell>
          <cell r="D18">
            <v>0.29160000000000003</v>
          </cell>
          <cell r="E18">
            <v>-5.7999999999999996E-3</v>
          </cell>
          <cell r="F18">
            <v>-491492</v>
          </cell>
        </row>
        <row r="19">
          <cell r="A19">
            <v>210019</v>
          </cell>
          <cell r="B19" t="str">
            <v>PENINSULA REGIONAL</v>
          </cell>
          <cell r="C19">
            <v>259801804.54653847</v>
          </cell>
          <cell r="D19">
            <v>0.23449999999999999</v>
          </cell>
          <cell r="E19">
            <v>-8.6E-3</v>
          </cell>
          <cell r="F19">
            <v>-2234296</v>
          </cell>
        </row>
        <row r="20">
          <cell r="A20">
            <v>210022</v>
          </cell>
          <cell r="B20" t="str">
            <v>SUBURBAN</v>
          </cell>
          <cell r="C20">
            <v>217601943.52722156</v>
          </cell>
          <cell r="D20">
            <v>0.20749999999999999</v>
          </cell>
          <cell r="E20">
            <v>-9.9000000000000008E-3</v>
          </cell>
          <cell r="F20">
            <v>-2154259</v>
          </cell>
        </row>
        <row r="21">
          <cell r="A21">
            <v>210023</v>
          </cell>
          <cell r="B21" t="str">
            <v>ANNE ARUNDEL</v>
          </cell>
          <cell r="C21">
            <v>319692559.64260548</v>
          </cell>
          <cell r="D21">
            <v>0.26419999999999999</v>
          </cell>
          <cell r="E21">
            <v>-7.1000000000000004E-3</v>
          </cell>
          <cell r="F21">
            <v>-2269817</v>
          </cell>
        </row>
        <row r="22">
          <cell r="A22">
            <v>210024</v>
          </cell>
          <cell r="B22" t="str">
            <v>UNION MEMORIAL</v>
          </cell>
          <cell r="C22">
            <v>258558976.04553953</v>
          </cell>
          <cell r="D22">
            <v>0.37880000000000003</v>
          </cell>
          <cell r="E22">
            <v>-1.5E-3</v>
          </cell>
          <cell r="F22">
            <v>-387838</v>
          </cell>
        </row>
        <row r="23">
          <cell r="A23">
            <v>210027</v>
          </cell>
          <cell r="B23" t="str">
            <v>WESTERN MARYLAND</v>
          </cell>
          <cell r="C23">
            <v>175599913.90085426</v>
          </cell>
          <cell r="D23">
            <v>0.28720000000000001</v>
          </cell>
          <cell r="E23">
            <v>-6.0000000000000001E-3</v>
          </cell>
          <cell r="F23">
            <v>-1053599</v>
          </cell>
        </row>
        <row r="24">
          <cell r="A24">
            <v>210028</v>
          </cell>
          <cell r="B24" t="str">
            <v>ST. MARY</v>
          </cell>
          <cell r="C24">
            <v>79305036.907187268</v>
          </cell>
          <cell r="D24">
            <v>0.5444</v>
          </cell>
          <cell r="E24">
            <v>6.8999999999999999E-3</v>
          </cell>
          <cell r="F24">
            <v>547205</v>
          </cell>
        </row>
        <row r="25">
          <cell r="A25">
            <v>210029</v>
          </cell>
          <cell r="B25" t="str">
            <v>HOPKINS BAYVIEW MED CTR</v>
          </cell>
          <cell r="C25">
            <v>387945803.59553057</v>
          </cell>
          <cell r="D25">
            <v>0.28920000000000001</v>
          </cell>
          <cell r="E25">
            <v>-5.8999999999999999E-3</v>
          </cell>
          <cell r="F25">
            <v>-2288880</v>
          </cell>
        </row>
        <row r="26">
          <cell r="A26">
            <v>210030</v>
          </cell>
          <cell r="B26" t="str">
            <v>CHESTERTOWN</v>
          </cell>
          <cell r="C26">
            <v>12714284.185097806</v>
          </cell>
          <cell r="D26">
            <v>0.23</v>
          </cell>
          <cell r="E26">
            <v>-8.8000000000000005E-3</v>
          </cell>
          <cell r="F26">
            <v>-111886</v>
          </cell>
        </row>
        <row r="27">
          <cell r="A27">
            <v>210032</v>
          </cell>
          <cell r="B27" t="str">
            <v>UNION HOSPITAL OF CECIL</v>
          </cell>
          <cell r="C27">
            <v>68136813.346387178</v>
          </cell>
          <cell r="D27">
            <v>0.24279999999999999</v>
          </cell>
          <cell r="E27">
            <v>-8.2000000000000007E-3</v>
          </cell>
          <cell r="F27">
            <v>-558722</v>
          </cell>
        </row>
        <row r="28">
          <cell r="A28">
            <v>210033</v>
          </cell>
          <cell r="B28" t="str">
            <v>CARROLL COUNTY</v>
          </cell>
          <cell r="C28">
            <v>148800273.72121218</v>
          </cell>
          <cell r="D28">
            <v>0.4698</v>
          </cell>
          <cell r="E28">
            <v>3.0999999999999999E-3</v>
          </cell>
          <cell r="F28">
            <v>461281</v>
          </cell>
        </row>
        <row r="29">
          <cell r="A29">
            <v>210034</v>
          </cell>
          <cell r="B29" t="str">
            <v>HARBOR</v>
          </cell>
          <cell r="C29">
            <v>122188827.98046705</v>
          </cell>
          <cell r="D29">
            <v>0.20660000000000001</v>
          </cell>
          <cell r="E29">
            <v>-9.9000000000000008E-3</v>
          </cell>
          <cell r="F29">
            <v>-1209669</v>
          </cell>
        </row>
        <row r="30">
          <cell r="A30">
            <v>210035</v>
          </cell>
          <cell r="B30" t="str">
            <v>CHARLES REGIONAL</v>
          </cell>
          <cell r="C30">
            <v>81088629.982566088</v>
          </cell>
          <cell r="D30">
            <v>0.40589999999999998</v>
          </cell>
          <cell r="E30">
            <v>-2.0000000000000001E-4</v>
          </cell>
          <cell r="F30">
            <v>-16218</v>
          </cell>
        </row>
        <row r="31">
          <cell r="A31">
            <v>210037</v>
          </cell>
          <cell r="B31" t="str">
            <v>EASTON</v>
          </cell>
          <cell r="C31">
            <v>109482742.95933703</v>
          </cell>
          <cell r="D31">
            <v>0.3926</v>
          </cell>
          <cell r="E31">
            <v>-8.0000000000000004E-4</v>
          </cell>
          <cell r="F31">
            <v>-87586</v>
          </cell>
        </row>
        <row r="32">
          <cell r="A32">
            <v>210038</v>
          </cell>
          <cell r="B32" t="str">
            <v>UMMC MIDTOWN</v>
          </cell>
          <cell r="C32">
            <v>107704022.26637818</v>
          </cell>
          <cell r="D32">
            <v>0.36299999999999999</v>
          </cell>
          <cell r="E32">
            <v>-2.3E-3</v>
          </cell>
          <cell r="F32">
            <v>-247719</v>
          </cell>
        </row>
        <row r="33">
          <cell r="A33">
            <v>210039</v>
          </cell>
          <cell r="B33" t="str">
            <v>CALVERT</v>
          </cell>
          <cell r="C33">
            <v>70993519.778906718</v>
          </cell>
          <cell r="D33">
            <v>0.45350000000000001</v>
          </cell>
          <cell r="E33">
            <v>2.2000000000000001E-3</v>
          </cell>
          <cell r="F33">
            <v>156186</v>
          </cell>
        </row>
        <row r="34">
          <cell r="A34">
            <v>210040</v>
          </cell>
          <cell r="B34" t="str">
            <v>NORTHWEST</v>
          </cell>
          <cell r="C34">
            <v>140549546.38452595</v>
          </cell>
          <cell r="D34">
            <v>0.26579999999999998</v>
          </cell>
          <cell r="E34">
            <v>-7.0000000000000001E-3</v>
          </cell>
          <cell r="F34">
            <v>-983847</v>
          </cell>
        </row>
        <row r="35">
          <cell r="A35">
            <v>210043</v>
          </cell>
          <cell r="B35" t="str">
            <v>BALTIMORE WASHINGTON</v>
          </cell>
          <cell r="C35">
            <v>266416071.99770951</v>
          </cell>
          <cell r="D35">
            <v>0.35949999999999999</v>
          </cell>
          <cell r="E35">
            <v>-2.5000000000000001E-3</v>
          </cell>
          <cell r="F35">
            <v>-666040</v>
          </cell>
        </row>
        <row r="36">
          <cell r="A36">
            <v>210044</v>
          </cell>
          <cell r="B36" t="str">
            <v>G.B.M.C.</v>
          </cell>
          <cell r="C36">
            <v>247198765.0886068</v>
          </cell>
          <cell r="D36">
            <v>0.26019999999999999</v>
          </cell>
          <cell r="E36">
            <v>-7.3000000000000001E-3</v>
          </cell>
          <cell r="F36">
            <v>-1804551</v>
          </cell>
        </row>
        <row r="37">
          <cell r="A37">
            <v>210048</v>
          </cell>
          <cell r="B37" t="str">
            <v>HOWARD COUNTY</v>
          </cell>
          <cell r="C37">
            <v>186112398.55167645</v>
          </cell>
          <cell r="D37">
            <v>0.2828</v>
          </cell>
          <cell r="E37">
            <v>-6.1999999999999998E-3</v>
          </cell>
          <cell r="F37">
            <v>-1153897</v>
          </cell>
        </row>
        <row r="38">
          <cell r="A38">
            <v>210049</v>
          </cell>
          <cell r="B38" t="str">
            <v>UPPER CHESAPEAKE HEALTH</v>
          </cell>
          <cell r="C38">
            <v>157270394.83858994</v>
          </cell>
          <cell r="D38">
            <v>0.36049999999999999</v>
          </cell>
          <cell r="E38">
            <v>-2.3999999999999998E-3</v>
          </cell>
          <cell r="F38">
            <v>-377449</v>
          </cell>
        </row>
        <row r="39">
          <cell r="A39">
            <v>210051</v>
          </cell>
          <cell r="B39" t="str">
            <v>DOCTORS COMMUNITY</v>
          </cell>
          <cell r="C39">
            <v>148830231.06377366</v>
          </cell>
          <cell r="D39">
            <v>0.42509999999999998</v>
          </cell>
          <cell r="E39">
            <v>8.0000000000000004E-4</v>
          </cell>
          <cell r="F39">
            <v>119064</v>
          </cell>
        </row>
        <row r="40">
          <cell r="A40">
            <v>210055</v>
          </cell>
          <cell r="B40" t="str">
            <v>LAUREL REGIONAL</v>
          </cell>
          <cell r="C40">
            <v>0</v>
          </cell>
          <cell r="D40" t="str">
            <v/>
          </cell>
          <cell r="F40">
            <v>0</v>
          </cell>
        </row>
        <row r="41">
          <cell r="A41">
            <v>210056</v>
          </cell>
          <cell r="B41" t="str">
            <v>GOOD SAMARITAN</v>
          </cell>
          <cell r="C41">
            <v>161237652.55212459</v>
          </cell>
          <cell r="D41">
            <v>0.39200000000000002</v>
          </cell>
          <cell r="E41">
            <v>-8.9999999999999998E-4</v>
          </cell>
          <cell r="F41">
            <v>-145114</v>
          </cell>
        </row>
        <row r="42">
          <cell r="A42">
            <v>210057</v>
          </cell>
          <cell r="B42" t="str">
            <v>SHADY GROVE</v>
          </cell>
          <cell r="C42">
            <v>284505303.93130922</v>
          </cell>
          <cell r="D42">
            <v>0.26150000000000001</v>
          </cell>
          <cell r="E42">
            <v>-7.1999999999999998E-3</v>
          </cell>
          <cell r="F42">
            <v>-2048438</v>
          </cell>
        </row>
        <row r="43">
          <cell r="A43">
            <v>210060</v>
          </cell>
          <cell r="B43" t="str">
            <v>FT. WASHINGTON</v>
          </cell>
          <cell r="C43">
            <v>21696654.888334233</v>
          </cell>
          <cell r="D43">
            <v>0.112</v>
          </cell>
          <cell r="E43">
            <v>-1.4500000000000001E-2</v>
          </cell>
          <cell r="F43">
            <v>-314601</v>
          </cell>
        </row>
        <row r="44">
          <cell r="A44">
            <v>210061</v>
          </cell>
          <cell r="B44" t="str">
            <v>ATLANTIC GENERAL</v>
          </cell>
          <cell r="C44">
            <v>40634325.620316491</v>
          </cell>
          <cell r="D44">
            <v>0.37359999999999999</v>
          </cell>
          <cell r="E44">
            <v>-1.8E-3</v>
          </cell>
          <cell r="F44">
            <v>-73142</v>
          </cell>
        </row>
        <row r="45">
          <cell r="A45">
            <v>210062</v>
          </cell>
          <cell r="B45" t="str">
            <v>SOUTHERN MARYLAND</v>
          </cell>
          <cell r="C45">
            <v>175194854.81478691</v>
          </cell>
          <cell r="D45">
            <v>0.31259999999999999</v>
          </cell>
          <cell r="E45">
            <v>-4.7999999999999996E-3</v>
          </cell>
          <cell r="F45">
            <v>-840935</v>
          </cell>
        </row>
        <row r="46">
          <cell r="A46">
            <v>210063</v>
          </cell>
          <cell r="B46" t="str">
            <v>UM ST. JOSEPH</v>
          </cell>
          <cell r="C46">
            <v>251546336.0640226</v>
          </cell>
          <cell r="D46">
            <v>0.46310000000000001</v>
          </cell>
          <cell r="E46">
            <v>2.7000000000000001E-3</v>
          </cell>
          <cell r="F46">
            <v>679175</v>
          </cell>
        </row>
        <row r="47">
          <cell r="A47">
            <v>210065</v>
          </cell>
          <cell r="B47" t="str">
            <v>HC-GERMANTOWN</v>
          </cell>
          <cell r="C47">
            <v>70744546.564369753</v>
          </cell>
          <cell r="D47">
            <v>0.44800000000000001</v>
          </cell>
          <cell r="E47">
            <v>1.9E-3</v>
          </cell>
          <cell r="F47">
            <v>134415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="85" zoomScaleNormal="85" workbookViewId="0">
      <pane xSplit="2" ySplit="13" topLeftCell="C53" activePane="bottomRight" state="frozen"/>
      <selection pane="topRight" activeCell="C1" sqref="C1"/>
      <selection pane="bottomLeft" activeCell="A14" sqref="A14"/>
      <selection pane="bottomRight" activeCell="C68" sqref="C68"/>
    </sheetView>
  </sheetViews>
  <sheetFormatPr defaultColWidth="9.1796875" defaultRowHeight="14.5" x14ac:dyDescent="0.35"/>
  <cols>
    <col min="1" max="1" width="9.54296875" style="77" bestFit="1" customWidth="1"/>
    <col min="2" max="2" width="20.453125" style="77" bestFit="1" customWidth="1"/>
    <col min="3" max="3" width="34.1796875" style="77" bestFit="1" customWidth="1"/>
    <col min="4" max="15" width="15" style="77" bestFit="1" customWidth="1"/>
    <col min="16" max="16384" width="9.1796875" style="77"/>
  </cols>
  <sheetData>
    <row r="1" spans="1:16" s="75" customFormat="1" ht="16" customHeight="1" x14ac:dyDescent="0.35">
      <c r="A1" s="79" t="s">
        <v>102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s="75" customFormat="1" ht="16" customHeight="1" x14ac:dyDescent="0.3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s="75" customFormat="1" ht="16" customHeight="1" x14ac:dyDescent="0.35">
      <c r="A3" s="79" t="s">
        <v>78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s="76" customFormat="1" ht="12" customHeight="1" x14ac:dyDescent="0.25">
      <c r="A4" s="80" t="s">
        <v>103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6" s="76" customFormat="1" ht="12" customHeight="1" x14ac:dyDescent="0.25">
      <c r="A5" s="80" t="s">
        <v>79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6" s="76" customFormat="1" ht="12" customHeight="1" x14ac:dyDescent="0.25">
      <c r="A6" s="80" t="s">
        <v>104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6" s="76" customFormat="1" ht="12" customHeight="1" x14ac:dyDescent="0.25">
      <c r="A7" s="80" t="s">
        <v>118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6" t="s">
        <v>120</v>
      </c>
    </row>
    <row r="8" spans="1:16" s="76" customFormat="1" ht="12" customHeight="1" x14ac:dyDescent="0.35">
      <c r="A8" s="80" t="s">
        <v>105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4" t="s">
        <v>119</v>
      </c>
    </row>
    <row r="9" spans="1:16" s="76" customFormat="1" ht="12" customHeight="1" x14ac:dyDescent="0.25">
      <c r="A9" s="80" t="s">
        <v>106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6" ht="14.15" customHeight="1" x14ac:dyDescent="0.35">
      <c r="A10" s="80" t="s">
        <v>107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6" x14ac:dyDescent="0.35">
      <c r="A11" s="81"/>
    </row>
    <row r="12" spans="1:16" ht="39.5" x14ac:dyDescent="0.35">
      <c r="A12" s="82" t="s">
        <v>80</v>
      </c>
      <c r="B12" s="82" t="s">
        <v>81</v>
      </c>
      <c r="C12" s="82" t="s">
        <v>82</v>
      </c>
      <c r="D12" s="82" t="s">
        <v>83</v>
      </c>
      <c r="E12" s="82" t="s">
        <v>84</v>
      </c>
      <c r="F12" s="82" t="s">
        <v>85</v>
      </c>
      <c r="G12" s="82" t="s">
        <v>86</v>
      </c>
      <c r="H12" s="82" t="s">
        <v>87</v>
      </c>
      <c r="I12" s="82" t="s">
        <v>88</v>
      </c>
      <c r="J12" s="82" t="s">
        <v>89</v>
      </c>
      <c r="K12" s="82" t="s">
        <v>108</v>
      </c>
      <c r="L12" s="82" t="s">
        <v>109</v>
      </c>
      <c r="M12" s="82" t="s">
        <v>110</v>
      </c>
      <c r="N12" s="82" t="s">
        <v>111</v>
      </c>
      <c r="O12" s="82" t="s">
        <v>112</v>
      </c>
    </row>
    <row r="13" spans="1:16" ht="52.5" x14ac:dyDescent="0.35">
      <c r="A13" s="82" t="s">
        <v>90</v>
      </c>
      <c r="B13" s="82" t="s">
        <v>91</v>
      </c>
      <c r="C13" s="82" t="s">
        <v>92</v>
      </c>
      <c r="D13" s="82" t="s">
        <v>93</v>
      </c>
      <c r="E13" s="82" t="s">
        <v>94</v>
      </c>
      <c r="F13" s="82" t="s">
        <v>95</v>
      </c>
      <c r="G13" s="82" t="s">
        <v>96</v>
      </c>
      <c r="H13" s="82" t="s">
        <v>97</v>
      </c>
      <c r="I13" s="82" t="s">
        <v>113</v>
      </c>
      <c r="J13" s="82" t="s">
        <v>114</v>
      </c>
      <c r="K13" s="82" t="s">
        <v>115</v>
      </c>
      <c r="L13" s="82" t="s">
        <v>98</v>
      </c>
      <c r="M13" s="82" t="s">
        <v>99</v>
      </c>
      <c r="N13" s="82" t="s">
        <v>100</v>
      </c>
      <c r="O13" s="82" t="s">
        <v>101</v>
      </c>
    </row>
    <row r="14" spans="1:16" ht="26" x14ac:dyDescent="0.35">
      <c r="A14" s="85">
        <v>210001</v>
      </c>
      <c r="B14" s="86" t="s">
        <v>121</v>
      </c>
      <c r="C14" s="85">
        <v>31</v>
      </c>
      <c r="D14" s="85">
        <v>110</v>
      </c>
      <c r="E14" s="85">
        <v>0.28181820000000002</v>
      </c>
      <c r="F14" s="85">
        <v>9</v>
      </c>
      <c r="G14" s="85">
        <v>10</v>
      </c>
      <c r="H14" s="85">
        <v>0.9</v>
      </c>
      <c r="I14" s="85">
        <v>10</v>
      </c>
      <c r="J14" s="85">
        <v>10</v>
      </c>
      <c r="K14" s="85">
        <v>1</v>
      </c>
      <c r="L14" s="85">
        <v>20</v>
      </c>
      <c r="M14" s="85">
        <v>50</v>
      </c>
      <c r="N14" s="85">
        <v>0.4</v>
      </c>
      <c r="O14" s="87">
        <v>0.4209</v>
      </c>
    </row>
    <row r="15" spans="1:16" ht="38.5" x14ac:dyDescent="0.35">
      <c r="A15" s="85">
        <v>210002</v>
      </c>
      <c r="B15" s="86" t="s">
        <v>122</v>
      </c>
      <c r="C15" s="85">
        <v>22</v>
      </c>
      <c r="D15" s="85">
        <v>110</v>
      </c>
      <c r="E15" s="85">
        <v>0.2</v>
      </c>
      <c r="F15" s="85">
        <v>2</v>
      </c>
      <c r="G15" s="85">
        <v>10</v>
      </c>
      <c r="H15" s="85">
        <v>0.2</v>
      </c>
      <c r="I15" s="85">
        <v>4</v>
      </c>
      <c r="J15" s="85">
        <v>10</v>
      </c>
      <c r="K15" s="85">
        <v>0.4</v>
      </c>
      <c r="L15" s="85">
        <v>15</v>
      </c>
      <c r="M15" s="85">
        <v>50</v>
      </c>
      <c r="N15" s="85">
        <v>0.3</v>
      </c>
      <c r="O15" s="87">
        <v>0.245</v>
      </c>
    </row>
    <row r="16" spans="1:16" ht="38.5" x14ac:dyDescent="0.35">
      <c r="A16" s="85">
        <v>210003</v>
      </c>
      <c r="B16" s="86" t="s">
        <v>123</v>
      </c>
      <c r="C16" s="85">
        <v>2</v>
      </c>
      <c r="D16" s="85">
        <v>110</v>
      </c>
      <c r="E16" s="85">
        <v>1.8181800000000001E-2</v>
      </c>
      <c r="F16" s="85">
        <v>0</v>
      </c>
      <c r="G16" s="85">
        <v>10</v>
      </c>
      <c r="H16" s="85">
        <v>0</v>
      </c>
      <c r="I16" s="85" t="s">
        <v>78</v>
      </c>
      <c r="J16" s="85" t="s">
        <v>78</v>
      </c>
      <c r="K16" s="85" t="s">
        <v>78</v>
      </c>
      <c r="L16" s="85">
        <v>19</v>
      </c>
      <c r="M16" s="85">
        <v>50</v>
      </c>
      <c r="N16" s="85">
        <v>0.38</v>
      </c>
      <c r="O16" s="87">
        <v>0.1421</v>
      </c>
    </row>
    <row r="17" spans="1:15" ht="26" x14ac:dyDescent="0.35">
      <c r="A17" s="85">
        <v>210004</v>
      </c>
      <c r="B17" s="86" t="s">
        <v>124</v>
      </c>
      <c r="C17" s="85">
        <v>21</v>
      </c>
      <c r="D17" s="85">
        <v>110</v>
      </c>
      <c r="E17" s="85">
        <v>0.1909091</v>
      </c>
      <c r="F17" s="85">
        <v>2</v>
      </c>
      <c r="G17" s="85">
        <v>10</v>
      </c>
      <c r="H17" s="85">
        <v>0.2</v>
      </c>
      <c r="I17" s="85">
        <v>0</v>
      </c>
      <c r="J17" s="85">
        <v>10</v>
      </c>
      <c r="K17" s="85">
        <v>0</v>
      </c>
      <c r="L17" s="85">
        <v>8</v>
      </c>
      <c r="M17" s="85">
        <v>50</v>
      </c>
      <c r="N17" s="85">
        <v>0.16</v>
      </c>
      <c r="O17" s="87">
        <v>0.17150000000000001</v>
      </c>
    </row>
    <row r="18" spans="1:15" ht="26" x14ac:dyDescent="0.35">
      <c r="A18" s="85">
        <v>210005</v>
      </c>
      <c r="B18" s="86" t="s">
        <v>125</v>
      </c>
      <c r="C18" s="85">
        <v>36</v>
      </c>
      <c r="D18" s="85">
        <v>110</v>
      </c>
      <c r="E18" s="85">
        <v>0.32727270000000003</v>
      </c>
      <c r="F18" s="85">
        <v>10</v>
      </c>
      <c r="G18" s="85">
        <v>10</v>
      </c>
      <c r="H18" s="85">
        <v>1</v>
      </c>
      <c r="I18" s="85">
        <v>2</v>
      </c>
      <c r="J18" s="85">
        <v>10</v>
      </c>
      <c r="K18" s="85">
        <v>0.2</v>
      </c>
      <c r="L18" s="85">
        <v>26</v>
      </c>
      <c r="M18" s="85">
        <v>50</v>
      </c>
      <c r="N18" s="85">
        <v>0.52</v>
      </c>
      <c r="O18" s="87">
        <v>0.4556</v>
      </c>
    </row>
    <row r="19" spans="1:15" ht="26" x14ac:dyDescent="0.35">
      <c r="A19" s="85">
        <v>210006</v>
      </c>
      <c r="B19" s="86" t="s">
        <v>126</v>
      </c>
      <c r="C19" s="85">
        <v>29</v>
      </c>
      <c r="D19" s="85">
        <v>110</v>
      </c>
      <c r="E19" s="85">
        <v>0.26363639999999999</v>
      </c>
      <c r="F19" s="85">
        <v>10</v>
      </c>
      <c r="G19" s="85">
        <v>10</v>
      </c>
      <c r="H19" s="85">
        <v>1</v>
      </c>
      <c r="I19" s="85">
        <v>5</v>
      </c>
      <c r="J19" s="85">
        <v>10</v>
      </c>
      <c r="K19" s="85">
        <v>0.5</v>
      </c>
      <c r="L19" s="85">
        <v>10</v>
      </c>
      <c r="M19" s="85">
        <v>30</v>
      </c>
      <c r="N19" s="85">
        <v>0.33329999999999999</v>
      </c>
      <c r="O19" s="87">
        <v>0.3735</v>
      </c>
    </row>
    <row r="20" spans="1:15" ht="26" x14ac:dyDescent="0.35">
      <c r="A20" s="85">
        <v>210008</v>
      </c>
      <c r="B20" s="86" t="s">
        <v>127</v>
      </c>
      <c r="C20" s="85">
        <v>46</v>
      </c>
      <c r="D20" s="85">
        <v>110</v>
      </c>
      <c r="E20" s="85">
        <v>0.41818179999999999</v>
      </c>
      <c r="F20" s="85">
        <v>0</v>
      </c>
      <c r="G20" s="85">
        <v>10</v>
      </c>
      <c r="H20" s="85">
        <v>0</v>
      </c>
      <c r="I20" s="85">
        <v>10</v>
      </c>
      <c r="J20" s="85">
        <v>10</v>
      </c>
      <c r="K20" s="85">
        <v>1</v>
      </c>
      <c r="L20" s="85">
        <v>3</v>
      </c>
      <c r="M20" s="85">
        <v>50</v>
      </c>
      <c r="N20" s="85">
        <v>0.06</v>
      </c>
      <c r="O20" s="87">
        <v>0.28010000000000002</v>
      </c>
    </row>
    <row r="21" spans="1:15" ht="26" x14ac:dyDescent="0.35">
      <c r="A21" s="85">
        <v>210009</v>
      </c>
      <c r="B21" s="86" t="s">
        <v>128</v>
      </c>
      <c r="C21" s="85">
        <v>52</v>
      </c>
      <c r="D21" s="85">
        <v>110</v>
      </c>
      <c r="E21" s="85">
        <v>0.47272730000000002</v>
      </c>
      <c r="F21" s="85">
        <v>4</v>
      </c>
      <c r="G21" s="85">
        <v>10</v>
      </c>
      <c r="H21" s="85">
        <v>0.4</v>
      </c>
      <c r="I21" s="85" t="s">
        <v>78</v>
      </c>
      <c r="J21" s="85" t="s">
        <v>78</v>
      </c>
      <c r="K21" s="85" t="s">
        <v>78</v>
      </c>
      <c r="L21" s="85">
        <v>3</v>
      </c>
      <c r="M21" s="85">
        <v>50</v>
      </c>
      <c r="N21" s="85">
        <v>0.06</v>
      </c>
      <c r="O21" s="87">
        <v>0.31740000000000002</v>
      </c>
    </row>
    <row r="22" spans="1:15" ht="38.5" x14ac:dyDescent="0.35">
      <c r="A22" s="85">
        <v>210010</v>
      </c>
      <c r="B22" s="86" t="s">
        <v>129</v>
      </c>
      <c r="C22" s="85">
        <v>20</v>
      </c>
      <c r="D22" s="85">
        <v>110</v>
      </c>
      <c r="E22" s="85">
        <v>0.18181820000000001</v>
      </c>
      <c r="F22" s="85">
        <v>6</v>
      </c>
      <c r="G22" s="85">
        <v>10</v>
      </c>
      <c r="H22" s="85">
        <v>0.6</v>
      </c>
      <c r="I22" s="85">
        <v>9</v>
      </c>
      <c r="J22" s="85">
        <v>10</v>
      </c>
      <c r="K22" s="85">
        <v>0.9</v>
      </c>
      <c r="L22" s="85">
        <v>29</v>
      </c>
      <c r="M22" s="85">
        <v>50</v>
      </c>
      <c r="N22" s="85">
        <v>0.57999999999999996</v>
      </c>
      <c r="O22" s="87">
        <v>0.39889999999999998</v>
      </c>
    </row>
    <row r="23" spans="1:15" x14ac:dyDescent="0.35">
      <c r="A23" s="85">
        <v>210011</v>
      </c>
      <c r="B23" s="86" t="s">
        <v>130</v>
      </c>
      <c r="C23" s="85">
        <v>15</v>
      </c>
      <c r="D23" s="85">
        <v>110</v>
      </c>
      <c r="E23" s="85">
        <v>0.1363636</v>
      </c>
      <c r="F23" s="85">
        <v>1</v>
      </c>
      <c r="G23" s="85">
        <v>10</v>
      </c>
      <c r="H23" s="85">
        <v>0.1</v>
      </c>
      <c r="I23" s="85">
        <v>9</v>
      </c>
      <c r="J23" s="85">
        <v>10</v>
      </c>
      <c r="K23" s="85">
        <v>0.9</v>
      </c>
      <c r="L23" s="85">
        <v>18</v>
      </c>
      <c r="M23" s="85">
        <v>50</v>
      </c>
      <c r="N23" s="85">
        <v>0.36</v>
      </c>
      <c r="O23" s="87">
        <v>0.2492</v>
      </c>
    </row>
    <row r="24" spans="1:15" x14ac:dyDescent="0.35">
      <c r="A24" s="85">
        <v>210012</v>
      </c>
      <c r="B24" s="86" t="s">
        <v>131</v>
      </c>
      <c r="C24" s="85">
        <v>15</v>
      </c>
      <c r="D24" s="85">
        <v>110</v>
      </c>
      <c r="E24" s="85">
        <v>0.1363636</v>
      </c>
      <c r="F24" s="85">
        <v>4</v>
      </c>
      <c r="G24" s="85">
        <v>10</v>
      </c>
      <c r="H24" s="85">
        <v>0.4</v>
      </c>
      <c r="I24" s="85">
        <v>10</v>
      </c>
      <c r="J24" s="85">
        <v>10</v>
      </c>
      <c r="K24" s="85">
        <v>1</v>
      </c>
      <c r="L24" s="85">
        <v>8</v>
      </c>
      <c r="M24" s="85">
        <v>50</v>
      </c>
      <c r="N24" s="85">
        <v>0.16</v>
      </c>
      <c r="O24" s="87">
        <v>0.2142</v>
      </c>
    </row>
    <row r="25" spans="1:15" ht="26" x14ac:dyDescent="0.35">
      <c r="A25" s="85">
        <v>210015</v>
      </c>
      <c r="B25" s="86" t="s">
        <v>132</v>
      </c>
      <c r="C25" s="85">
        <v>37</v>
      </c>
      <c r="D25" s="85">
        <v>110</v>
      </c>
      <c r="E25" s="85">
        <v>0.33636359999999998</v>
      </c>
      <c r="F25" s="85">
        <v>9</v>
      </c>
      <c r="G25" s="85">
        <v>10</v>
      </c>
      <c r="H25" s="85">
        <v>0.9</v>
      </c>
      <c r="I25" s="85">
        <v>6</v>
      </c>
      <c r="J25" s="85">
        <v>10</v>
      </c>
      <c r="K25" s="85">
        <v>0.6</v>
      </c>
      <c r="L25" s="85">
        <v>16</v>
      </c>
      <c r="M25" s="85">
        <v>50</v>
      </c>
      <c r="N25" s="85">
        <v>0.32</v>
      </c>
      <c r="O25" s="87">
        <v>0.4002</v>
      </c>
    </row>
    <row r="26" spans="1:15" ht="26" x14ac:dyDescent="0.35">
      <c r="A26" s="85">
        <v>210016</v>
      </c>
      <c r="B26" s="86" t="s">
        <v>133</v>
      </c>
      <c r="C26" s="85">
        <v>38</v>
      </c>
      <c r="D26" s="85">
        <v>100</v>
      </c>
      <c r="E26" s="85">
        <v>0.38</v>
      </c>
      <c r="F26" s="85">
        <v>0</v>
      </c>
      <c r="G26" s="85">
        <v>10</v>
      </c>
      <c r="H26" s="85">
        <v>0</v>
      </c>
      <c r="I26" s="85">
        <v>9</v>
      </c>
      <c r="J26" s="85">
        <v>10</v>
      </c>
      <c r="K26" s="85">
        <v>0.9</v>
      </c>
      <c r="L26" s="85">
        <v>28</v>
      </c>
      <c r="M26" s="85">
        <v>50</v>
      </c>
      <c r="N26" s="85">
        <v>0.56000000000000005</v>
      </c>
      <c r="O26" s="87">
        <v>0.43099999999999999</v>
      </c>
    </row>
    <row r="27" spans="1:15" ht="26" x14ac:dyDescent="0.35">
      <c r="A27" s="85">
        <v>210017</v>
      </c>
      <c r="B27" s="86" t="s">
        <v>134</v>
      </c>
      <c r="C27" s="85">
        <v>69</v>
      </c>
      <c r="D27" s="85">
        <v>110</v>
      </c>
      <c r="E27" s="85">
        <v>0.62727270000000002</v>
      </c>
      <c r="F27" s="85">
        <v>0</v>
      </c>
      <c r="G27" s="85">
        <v>10</v>
      </c>
      <c r="H27" s="85">
        <v>0</v>
      </c>
      <c r="I27" s="85">
        <v>4</v>
      </c>
      <c r="J27" s="85">
        <v>10</v>
      </c>
      <c r="K27" s="85">
        <v>0.4</v>
      </c>
      <c r="L27" s="85" t="s">
        <v>78</v>
      </c>
      <c r="M27" s="85" t="s">
        <v>78</v>
      </c>
      <c r="N27" s="85" t="s">
        <v>78</v>
      </c>
      <c r="O27" s="87">
        <v>0.51500000000000001</v>
      </c>
    </row>
    <row r="28" spans="1:15" ht="38.5" x14ac:dyDescent="0.35">
      <c r="A28" s="85">
        <v>210018</v>
      </c>
      <c r="B28" s="86" t="s">
        <v>135</v>
      </c>
      <c r="C28" s="85">
        <v>15</v>
      </c>
      <c r="D28" s="85">
        <v>110</v>
      </c>
      <c r="E28" s="85">
        <v>0.1363636</v>
      </c>
      <c r="F28" s="85">
        <v>4</v>
      </c>
      <c r="G28" s="85">
        <v>10</v>
      </c>
      <c r="H28" s="85">
        <v>0.4</v>
      </c>
      <c r="I28" s="85">
        <v>5</v>
      </c>
      <c r="J28" s="85">
        <v>10</v>
      </c>
      <c r="K28" s="85">
        <v>0.5</v>
      </c>
      <c r="L28" s="85">
        <v>24</v>
      </c>
      <c r="M28" s="85">
        <v>40</v>
      </c>
      <c r="N28" s="85">
        <v>0.6</v>
      </c>
      <c r="O28" s="87">
        <v>0.34320000000000001</v>
      </c>
    </row>
    <row r="29" spans="1:15" ht="38.5" x14ac:dyDescent="0.35">
      <c r="A29" s="85">
        <v>210019</v>
      </c>
      <c r="B29" s="86" t="s">
        <v>136</v>
      </c>
      <c r="C29" s="85">
        <v>28</v>
      </c>
      <c r="D29" s="85">
        <v>110</v>
      </c>
      <c r="E29" s="85">
        <v>0.25454549999999998</v>
      </c>
      <c r="F29" s="85">
        <v>1</v>
      </c>
      <c r="G29" s="85">
        <v>10</v>
      </c>
      <c r="H29" s="85">
        <v>0.1</v>
      </c>
      <c r="I29" s="85">
        <v>10</v>
      </c>
      <c r="J29" s="85">
        <v>10</v>
      </c>
      <c r="K29" s="85">
        <v>1</v>
      </c>
      <c r="L29" s="85">
        <v>8</v>
      </c>
      <c r="M29" s="85">
        <v>50</v>
      </c>
      <c r="N29" s="85">
        <v>0.16</v>
      </c>
      <c r="O29" s="87">
        <v>0.24329999999999999</v>
      </c>
    </row>
    <row r="30" spans="1:15" x14ac:dyDescent="0.35">
      <c r="A30" s="85">
        <v>210022</v>
      </c>
      <c r="B30" s="86" t="s">
        <v>137</v>
      </c>
      <c r="C30" s="85">
        <v>20</v>
      </c>
      <c r="D30" s="85">
        <v>110</v>
      </c>
      <c r="E30" s="85">
        <v>0.18181820000000001</v>
      </c>
      <c r="F30" s="85">
        <v>2</v>
      </c>
      <c r="G30" s="85">
        <v>10</v>
      </c>
      <c r="H30" s="85">
        <v>0.2</v>
      </c>
      <c r="I30" s="85">
        <v>10</v>
      </c>
      <c r="J30" s="85">
        <v>10</v>
      </c>
      <c r="K30" s="85">
        <v>1</v>
      </c>
      <c r="L30" s="85">
        <v>7</v>
      </c>
      <c r="M30" s="85">
        <v>50</v>
      </c>
      <c r="N30" s="85">
        <v>0.14000000000000001</v>
      </c>
      <c r="O30" s="87">
        <v>0.2099</v>
      </c>
    </row>
    <row r="31" spans="1:15" ht="26" x14ac:dyDescent="0.35">
      <c r="A31" s="85">
        <v>210023</v>
      </c>
      <c r="B31" s="86" t="s">
        <v>138</v>
      </c>
      <c r="C31" s="85">
        <v>23</v>
      </c>
      <c r="D31" s="85">
        <v>110</v>
      </c>
      <c r="E31" s="85">
        <v>0.2090909</v>
      </c>
      <c r="F31" s="85">
        <v>4</v>
      </c>
      <c r="G31" s="85">
        <v>10</v>
      </c>
      <c r="H31" s="85">
        <v>0.4</v>
      </c>
      <c r="I31" s="85">
        <v>10</v>
      </c>
      <c r="J31" s="85">
        <v>10</v>
      </c>
      <c r="K31" s="85">
        <v>1</v>
      </c>
      <c r="L31" s="85">
        <v>8</v>
      </c>
      <c r="M31" s="85">
        <v>50</v>
      </c>
      <c r="N31" s="85">
        <v>0.16</v>
      </c>
      <c r="O31" s="87">
        <v>0.2505</v>
      </c>
    </row>
    <row r="32" spans="1:15" ht="26" x14ac:dyDescent="0.35">
      <c r="A32" s="85">
        <v>210024</v>
      </c>
      <c r="B32" s="86" t="s">
        <v>139</v>
      </c>
      <c r="C32" s="85">
        <v>37</v>
      </c>
      <c r="D32" s="85">
        <v>110</v>
      </c>
      <c r="E32" s="85">
        <v>0.33636359999999998</v>
      </c>
      <c r="F32" s="85">
        <v>8</v>
      </c>
      <c r="G32" s="85">
        <v>10</v>
      </c>
      <c r="H32" s="85">
        <v>0.8</v>
      </c>
      <c r="I32" s="85">
        <v>10</v>
      </c>
      <c r="J32" s="85">
        <v>10</v>
      </c>
      <c r="K32" s="85">
        <v>1</v>
      </c>
      <c r="L32" s="85">
        <v>14</v>
      </c>
      <c r="M32" s="85">
        <v>40</v>
      </c>
      <c r="N32" s="85">
        <v>0.35</v>
      </c>
      <c r="O32" s="87">
        <v>0.42070000000000002</v>
      </c>
    </row>
    <row r="33" spans="1:15" ht="26" x14ac:dyDescent="0.35">
      <c r="A33" s="85">
        <v>210027</v>
      </c>
      <c r="B33" s="86" t="s">
        <v>140</v>
      </c>
      <c r="C33" s="85">
        <v>35</v>
      </c>
      <c r="D33" s="85">
        <v>110</v>
      </c>
      <c r="E33" s="85">
        <v>0.31818180000000001</v>
      </c>
      <c r="F33" s="85">
        <v>3</v>
      </c>
      <c r="G33" s="85">
        <v>10</v>
      </c>
      <c r="H33" s="85">
        <v>0.3</v>
      </c>
      <c r="I33" s="85">
        <v>6</v>
      </c>
      <c r="J33" s="85">
        <v>10</v>
      </c>
      <c r="K33" s="85">
        <v>0.6</v>
      </c>
      <c r="L33" s="85">
        <v>10</v>
      </c>
      <c r="M33" s="85">
        <v>50</v>
      </c>
      <c r="N33" s="85">
        <v>0.2</v>
      </c>
      <c r="O33" s="87">
        <v>0.28910000000000002</v>
      </c>
    </row>
    <row r="34" spans="1:15" ht="26" x14ac:dyDescent="0.35">
      <c r="A34" s="85">
        <v>210028</v>
      </c>
      <c r="B34" s="86" t="s">
        <v>141</v>
      </c>
      <c r="C34" s="85">
        <v>39</v>
      </c>
      <c r="D34" s="85">
        <v>110</v>
      </c>
      <c r="E34" s="85">
        <v>0.35454550000000001</v>
      </c>
      <c r="F34" s="85">
        <v>3</v>
      </c>
      <c r="G34" s="85">
        <v>10</v>
      </c>
      <c r="H34" s="85">
        <v>0.3</v>
      </c>
      <c r="I34" s="85">
        <v>10</v>
      </c>
      <c r="J34" s="85">
        <v>10</v>
      </c>
      <c r="K34" s="85">
        <v>1</v>
      </c>
      <c r="L34" s="85">
        <v>23</v>
      </c>
      <c r="M34" s="85">
        <v>30</v>
      </c>
      <c r="N34" s="85">
        <v>0.76670000000000005</v>
      </c>
      <c r="O34" s="87">
        <v>0.52559999999999996</v>
      </c>
    </row>
    <row r="35" spans="1:15" ht="38.5" x14ac:dyDescent="0.35">
      <c r="A35" s="85">
        <v>210029</v>
      </c>
      <c r="B35" s="86" t="s">
        <v>142</v>
      </c>
      <c r="C35" s="85">
        <v>22</v>
      </c>
      <c r="D35" s="85">
        <v>110</v>
      </c>
      <c r="E35" s="85">
        <v>0.2</v>
      </c>
      <c r="F35" s="85">
        <v>3</v>
      </c>
      <c r="G35" s="85">
        <v>10</v>
      </c>
      <c r="H35" s="85">
        <v>0.3</v>
      </c>
      <c r="I35" s="85">
        <v>10</v>
      </c>
      <c r="J35" s="85">
        <v>10</v>
      </c>
      <c r="K35" s="85">
        <v>1</v>
      </c>
      <c r="L35" s="85">
        <v>14</v>
      </c>
      <c r="M35" s="85">
        <v>50</v>
      </c>
      <c r="N35" s="85">
        <v>0.28000000000000003</v>
      </c>
      <c r="O35" s="87">
        <v>0.27800000000000002</v>
      </c>
    </row>
    <row r="36" spans="1:15" ht="26" x14ac:dyDescent="0.35">
      <c r="A36" s="85">
        <v>210032</v>
      </c>
      <c r="B36" s="86" t="s">
        <v>143</v>
      </c>
      <c r="C36" s="85">
        <v>14</v>
      </c>
      <c r="D36" s="85">
        <v>110</v>
      </c>
      <c r="E36" s="85">
        <v>0.12727269999999999</v>
      </c>
      <c r="F36" s="85">
        <v>1</v>
      </c>
      <c r="G36" s="85">
        <v>10</v>
      </c>
      <c r="H36" s="85">
        <v>0.1</v>
      </c>
      <c r="I36" s="85">
        <v>5</v>
      </c>
      <c r="J36" s="85">
        <v>10</v>
      </c>
      <c r="K36" s="85">
        <v>0.5</v>
      </c>
      <c r="L36" s="85">
        <v>17</v>
      </c>
      <c r="M36" s="85">
        <v>40</v>
      </c>
      <c r="N36" s="85">
        <v>0.42499999999999999</v>
      </c>
      <c r="O36" s="87">
        <v>0.24740000000000001</v>
      </c>
    </row>
    <row r="37" spans="1:15" ht="26" x14ac:dyDescent="0.35">
      <c r="A37" s="85">
        <v>210033</v>
      </c>
      <c r="B37" s="86" t="s">
        <v>144</v>
      </c>
      <c r="C37" s="85">
        <v>19</v>
      </c>
      <c r="D37" s="85">
        <v>110</v>
      </c>
      <c r="E37" s="85">
        <v>0.1727273</v>
      </c>
      <c r="F37" s="85">
        <v>10</v>
      </c>
      <c r="G37" s="85">
        <v>10</v>
      </c>
      <c r="H37" s="85">
        <v>1</v>
      </c>
      <c r="I37" s="85">
        <v>9</v>
      </c>
      <c r="J37" s="85">
        <v>10</v>
      </c>
      <c r="K37" s="85">
        <v>0.9</v>
      </c>
      <c r="L37" s="85">
        <v>31</v>
      </c>
      <c r="M37" s="85">
        <v>50</v>
      </c>
      <c r="N37" s="85">
        <v>0.62</v>
      </c>
      <c r="O37" s="87">
        <v>0.44840000000000002</v>
      </c>
    </row>
    <row r="38" spans="1:15" ht="26" x14ac:dyDescent="0.35">
      <c r="A38" s="85">
        <v>210034</v>
      </c>
      <c r="B38" s="86" t="s">
        <v>145</v>
      </c>
      <c r="C38" s="85">
        <v>15</v>
      </c>
      <c r="D38" s="85">
        <v>110</v>
      </c>
      <c r="E38" s="85">
        <v>0.1363636</v>
      </c>
      <c r="F38" s="85">
        <v>4</v>
      </c>
      <c r="G38" s="85">
        <v>10</v>
      </c>
      <c r="H38" s="85">
        <v>0.4</v>
      </c>
      <c r="I38" s="85">
        <v>0</v>
      </c>
      <c r="J38" s="85">
        <v>10</v>
      </c>
      <c r="K38" s="85">
        <v>0</v>
      </c>
      <c r="L38" s="85">
        <v>18</v>
      </c>
      <c r="M38" s="85">
        <v>50</v>
      </c>
      <c r="N38" s="85">
        <v>0.36</v>
      </c>
      <c r="O38" s="87">
        <v>0.23419999999999999</v>
      </c>
    </row>
    <row r="39" spans="1:15" ht="38.5" x14ac:dyDescent="0.35">
      <c r="A39" s="85">
        <v>210035</v>
      </c>
      <c r="B39" s="86" t="s">
        <v>146</v>
      </c>
      <c r="C39" s="85">
        <v>30</v>
      </c>
      <c r="D39" s="85">
        <v>110</v>
      </c>
      <c r="E39" s="85">
        <v>0.27272730000000001</v>
      </c>
      <c r="F39" s="85">
        <v>4</v>
      </c>
      <c r="G39" s="85">
        <v>10</v>
      </c>
      <c r="H39" s="85">
        <v>0.4</v>
      </c>
      <c r="I39" s="85">
        <v>10</v>
      </c>
      <c r="J39" s="85">
        <v>10</v>
      </c>
      <c r="K39" s="85">
        <v>1</v>
      </c>
      <c r="L39" s="85">
        <v>25</v>
      </c>
      <c r="M39" s="85">
        <v>50</v>
      </c>
      <c r="N39" s="85">
        <v>0.5</v>
      </c>
      <c r="O39" s="87">
        <v>0.40139999999999998</v>
      </c>
    </row>
    <row r="40" spans="1:15" ht="26" x14ac:dyDescent="0.35">
      <c r="A40" s="85">
        <v>210037</v>
      </c>
      <c r="B40" s="86" t="s">
        <v>147</v>
      </c>
      <c r="C40" s="85">
        <v>20</v>
      </c>
      <c r="D40" s="85">
        <v>110</v>
      </c>
      <c r="E40" s="85">
        <v>0.18181820000000001</v>
      </c>
      <c r="F40" s="85">
        <v>8</v>
      </c>
      <c r="G40" s="85">
        <v>10</v>
      </c>
      <c r="H40" s="85">
        <v>0.8</v>
      </c>
      <c r="I40" s="85">
        <v>9</v>
      </c>
      <c r="J40" s="85">
        <v>10</v>
      </c>
      <c r="K40" s="85">
        <v>0.9</v>
      </c>
      <c r="L40" s="85">
        <v>29</v>
      </c>
      <c r="M40" s="85">
        <v>50</v>
      </c>
      <c r="N40" s="85">
        <v>0.57999999999999996</v>
      </c>
      <c r="O40" s="87">
        <v>0.41889999999999999</v>
      </c>
    </row>
    <row r="41" spans="1:15" ht="26" x14ac:dyDescent="0.35">
      <c r="A41" s="85">
        <v>210038</v>
      </c>
      <c r="B41" s="86" t="s">
        <v>148</v>
      </c>
      <c r="C41" s="85">
        <v>18</v>
      </c>
      <c r="D41" s="85">
        <v>110</v>
      </c>
      <c r="E41" s="85">
        <v>0.16363639999999999</v>
      </c>
      <c r="F41" s="85">
        <v>7</v>
      </c>
      <c r="G41" s="85">
        <v>10</v>
      </c>
      <c r="H41" s="85">
        <v>0.7</v>
      </c>
      <c r="I41" s="85" t="s">
        <v>78</v>
      </c>
      <c r="J41" s="85" t="s">
        <v>78</v>
      </c>
      <c r="K41" s="85" t="s">
        <v>78</v>
      </c>
      <c r="L41" s="85">
        <v>21</v>
      </c>
      <c r="M41" s="85">
        <v>40</v>
      </c>
      <c r="N41" s="85">
        <v>0.52500000000000002</v>
      </c>
      <c r="O41" s="87">
        <v>0.37059999999999998</v>
      </c>
    </row>
    <row r="42" spans="1:15" ht="26" x14ac:dyDescent="0.35">
      <c r="A42" s="85">
        <v>210039</v>
      </c>
      <c r="B42" s="86" t="s">
        <v>149</v>
      </c>
      <c r="C42" s="85">
        <v>16</v>
      </c>
      <c r="D42" s="85">
        <v>110</v>
      </c>
      <c r="E42" s="85">
        <v>0.14545449999999999</v>
      </c>
      <c r="F42" s="85">
        <v>10</v>
      </c>
      <c r="G42" s="85">
        <v>10</v>
      </c>
      <c r="H42" s="85">
        <v>1</v>
      </c>
      <c r="I42" s="85">
        <v>9</v>
      </c>
      <c r="J42" s="85">
        <v>10</v>
      </c>
      <c r="K42" s="85">
        <v>0.9</v>
      </c>
      <c r="L42" s="85">
        <v>18</v>
      </c>
      <c r="M42" s="85">
        <v>30</v>
      </c>
      <c r="N42" s="85">
        <v>0.6</v>
      </c>
      <c r="O42" s="87">
        <v>0.42770000000000002</v>
      </c>
    </row>
    <row r="43" spans="1:15" ht="26" x14ac:dyDescent="0.35">
      <c r="A43" s="85">
        <v>210040</v>
      </c>
      <c r="B43" s="86" t="s">
        <v>150</v>
      </c>
      <c r="C43" s="85">
        <v>22</v>
      </c>
      <c r="D43" s="85">
        <v>110</v>
      </c>
      <c r="E43" s="85">
        <v>0.2</v>
      </c>
      <c r="F43" s="85">
        <v>10</v>
      </c>
      <c r="G43" s="85">
        <v>10</v>
      </c>
      <c r="H43" s="85">
        <v>1</v>
      </c>
      <c r="I43" s="85">
        <v>10</v>
      </c>
      <c r="J43" s="85">
        <v>10</v>
      </c>
      <c r="K43" s="85">
        <v>1</v>
      </c>
      <c r="L43" s="85">
        <v>9</v>
      </c>
      <c r="M43" s="85">
        <v>50</v>
      </c>
      <c r="N43" s="85">
        <v>0.18</v>
      </c>
      <c r="O43" s="87">
        <v>0.313</v>
      </c>
    </row>
    <row r="44" spans="1:15" ht="38.5" x14ac:dyDescent="0.35">
      <c r="A44" s="85">
        <v>210043</v>
      </c>
      <c r="B44" s="86" t="s">
        <v>151</v>
      </c>
      <c r="C44" s="85">
        <v>25</v>
      </c>
      <c r="D44" s="85">
        <v>110</v>
      </c>
      <c r="E44" s="85">
        <v>0.22727269999999999</v>
      </c>
      <c r="F44" s="85">
        <v>8</v>
      </c>
      <c r="G44" s="85">
        <v>10</v>
      </c>
      <c r="H44" s="85">
        <v>0.8</v>
      </c>
      <c r="I44" s="85">
        <v>1</v>
      </c>
      <c r="J44" s="85">
        <v>10</v>
      </c>
      <c r="K44" s="85">
        <v>0.1</v>
      </c>
      <c r="L44" s="85">
        <v>28</v>
      </c>
      <c r="M44" s="85">
        <v>50</v>
      </c>
      <c r="N44" s="85">
        <v>0.56000000000000005</v>
      </c>
      <c r="O44" s="87">
        <v>0.39460000000000001</v>
      </c>
    </row>
    <row r="45" spans="1:15" ht="38.5" x14ac:dyDescent="0.35">
      <c r="A45" s="85">
        <v>210044</v>
      </c>
      <c r="B45" s="86" t="s">
        <v>152</v>
      </c>
      <c r="C45" s="85">
        <v>26</v>
      </c>
      <c r="D45" s="85">
        <v>110</v>
      </c>
      <c r="E45" s="85">
        <v>0.23636360000000001</v>
      </c>
      <c r="F45" s="85">
        <v>8</v>
      </c>
      <c r="G45" s="85">
        <v>10</v>
      </c>
      <c r="H45" s="85">
        <v>0.8</v>
      </c>
      <c r="I45" s="85">
        <v>10</v>
      </c>
      <c r="J45" s="85">
        <v>10</v>
      </c>
      <c r="K45" s="85">
        <v>1</v>
      </c>
      <c r="L45" s="85">
        <v>10</v>
      </c>
      <c r="M45" s="85">
        <v>50</v>
      </c>
      <c r="N45" s="85">
        <v>0.2</v>
      </c>
      <c r="O45" s="87">
        <v>0.31819999999999998</v>
      </c>
    </row>
    <row r="46" spans="1:15" ht="26" x14ac:dyDescent="0.35">
      <c r="A46" s="85">
        <v>210048</v>
      </c>
      <c r="B46" s="86" t="s">
        <v>153</v>
      </c>
      <c r="C46" s="85">
        <v>18</v>
      </c>
      <c r="D46" s="85">
        <v>110</v>
      </c>
      <c r="E46" s="85">
        <v>0.16363639999999999</v>
      </c>
      <c r="F46" s="85">
        <v>5</v>
      </c>
      <c r="G46" s="85">
        <v>10</v>
      </c>
      <c r="H46" s="85">
        <v>0.5</v>
      </c>
      <c r="I46" s="85">
        <v>8</v>
      </c>
      <c r="J46" s="85">
        <v>10</v>
      </c>
      <c r="K46" s="85">
        <v>0.8</v>
      </c>
      <c r="L46" s="85">
        <v>20</v>
      </c>
      <c r="M46" s="85">
        <v>50</v>
      </c>
      <c r="N46" s="85">
        <v>0.4</v>
      </c>
      <c r="O46" s="87">
        <v>0.31180000000000002</v>
      </c>
    </row>
    <row r="47" spans="1:15" ht="38.5" x14ac:dyDescent="0.35">
      <c r="A47" s="85">
        <v>210049</v>
      </c>
      <c r="B47" s="86" t="s">
        <v>154</v>
      </c>
      <c r="C47" s="85">
        <v>25</v>
      </c>
      <c r="D47" s="85">
        <v>110</v>
      </c>
      <c r="E47" s="85">
        <v>0.22727269999999999</v>
      </c>
      <c r="F47" s="85">
        <v>8</v>
      </c>
      <c r="G47" s="85">
        <v>10</v>
      </c>
      <c r="H47" s="85">
        <v>0.8</v>
      </c>
      <c r="I47" s="85">
        <v>10</v>
      </c>
      <c r="J47" s="85">
        <v>10</v>
      </c>
      <c r="K47" s="85">
        <v>1</v>
      </c>
      <c r="L47" s="85">
        <v>14</v>
      </c>
      <c r="M47" s="85">
        <v>50</v>
      </c>
      <c r="N47" s="85">
        <v>0.28000000000000003</v>
      </c>
      <c r="O47" s="87">
        <v>0.34160000000000001</v>
      </c>
    </row>
    <row r="48" spans="1:15" ht="38.5" x14ac:dyDescent="0.35">
      <c r="A48" s="85">
        <v>210051</v>
      </c>
      <c r="B48" s="86" t="s">
        <v>155</v>
      </c>
      <c r="C48" s="85">
        <v>12</v>
      </c>
      <c r="D48" s="85">
        <v>110</v>
      </c>
      <c r="E48" s="85">
        <v>0.1090909</v>
      </c>
      <c r="F48" s="85">
        <v>7</v>
      </c>
      <c r="G48" s="85">
        <v>10</v>
      </c>
      <c r="H48" s="85">
        <v>0.7</v>
      </c>
      <c r="I48" s="85">
        <v>7</v>
      </c>
      <c r="J48" s="85">
        <v>10</v>
      </c>
      <c r="K48" s="85">
        <v>0.7</v>
      </c>
      <c r="L48" s="85">
        <v>36</v>
      </c>
      <c r="M48" s="85">
        <v>50</v>
      </c>
      <c r="N48" s="85">
        <v>0.72</v>
      </c>
      <c r="O48" s="87">
        <v>0.41149999999999998</v>
      </c>
    </row>
    <row r="49" spans="1:15" ht="26" x14ac:dyDescent="0.35">
      <c r="A49" s="85">
        <v>210056</v>
      </c>
      <c r="B49" s="86" t="s">
        <v>156</v>
      </c>
      <c r="C49" s="85">
        <v>24</v>
      </c>
      <c r="D49" s="85">
        <v>110</v>
      </c>
      <c r="E49" s="85">
        <v>0.21818180000000001</v>
      </c>
      <c r="F49" s="85">
        <v>6</v>
      </c>
      <c r="G49" s="85">
        <v>10</v>
      </c>
      <c r="H49" s="85">
        <v>0.6</v>
      </c>
      <c r="I49" s="85">
        <v>5</v>
      </c>
      <c r="J49" s="85">
        <v>10</v>
      </c>
      <c r="K49" s="85">
        <v>0.5</v>
      </c>
      <c r="L49" s="85">
        <v>17</v>
      </c>
      <c r="M49" s="85">
        <v>50</v>
      </c>
      <c r="N49" s="85">
        <v>0.34</v>
      </c>
      <c r="O49" s="87">
        <v>0.31309999999999999</v>
      </c>
    </row>
    <row r="50" spans="1:15" ht="26" x14ac:dyDescent="0.35">
      <c r="A50" s="85">
        <v>210057</v>
      </c>
      <c r="B50" s="86" t="s">
        <v>157</v>
      </c>
      <c r="C50" s="85">
        <v>20</v>
      </c>
      <c r="D50" s="85">
        <v>110</v>
      </c>
      <c r="E50" s="85">
        <v>0.18181820000000001</v>
      </c>
      <c r="F50" s="85">
        <v>0</v>
      </c>
      <c r="G50" s="85">
        <v>10</v>
      </c>
      <c r="H50" s="85">
        <v>0</v>
      </c>
      <c r="I50" s="85">
        <v>4</v>
      </c>
      <c r="J50" s="85">
        <v>10</v>
      </c>
      <c r="K50" s="85">
        <v>0.4</v>
      </c>
      <c r="L50" s="85">
        <v>21</v>
      </c>
      <c r="M50" s="85">
        <v>50</v>
      </c>
      <c r="N50" s="85">
        <v>0.42</v>
      </c>
      <c r="O50" s="87">
        <v>0.25790000000000002</v>
      </c>
    </row>
    <row r="51" spans="1:15" ht="51" x14ac:dyDescent="0.35">
      <c r="A51" s="85">
        <v>210060</v>
      </c>
      <c r="B51" s="86" t="s">
        <v>158</v>
      </c>
      <c r="C51" s="85">
        <v>11</v>
      </c>
      <c r="D51" s="85">
        <v>110</v>
      </c>
      <c r="E51" s="85">
        <v>0.1</v>
      </c>
      <c r="F51" s="85">
        <v>0</v>
      </c>
      <c r="G51" s="85">
        <v>10</v>
      </c>
      <c r="H51" s="85">
        <v>0</v>
      </c>
      <c r="I51" s="85">
        <v>10</v>
      </c>
      <c r="J51" s="85">
        <v>10</v>
      </c>
      <c r="K51" s="85">
        <v>1</v>
      </c>
      <c r="L51" s="85" t="s">
        <v>78</v>
      </c>
      <c r="M51" s="85" t="s">
        <v>78</v>
      </c>
      <c r="N51" s="85" t="s">
        <v>78</v>
      </c>
      <c r="O51" s="87">
        <v>0.157</v>
      </c>
    </row>
    <row r="52" spans="1:15" ht="26" x14ac:dyDescent="0.35">
      <c r="A52" s="85">
        <v>210061</v>
      </c>
      <c r="B52" s="86" t="s">
        <v>159</v>
      </c>
      <c r="C52" s="85">
        <v>57</v>
      </c>
      <c r="D52" s="85">
        <v>110</v>
      </c>
      <c r="E52" s="85">
        <v>0.51818180000000003</v>
      </c>
      <c r="F52" s="85">
        <v>0</v>
      </c>
      <c r="G52" s="85">
        <v>10</v>
      </c>
      <c r="H52" s="85">
        <v>0</v>
      </c>
      <c r="I52" s="85">
        <v>8</v>
      </c>
      <c r="J52" s="85">
        <v>10</v>
      </c>
      <c r="K52" s="85">
        <v>0.8</v>
      </c>
      <c r="L52" s="85">
        <v>13</v>
      </c>
      <c r="M52" s="85">
        <v>30</v>
      </c>
      <c r="N52" s="85">
        <v>0.43330000000000002</v>
      </c>
      <c r="O52" s="87">
        <v>0.45079999999999998</v>
      </c>
    </row>
    <row r="53" spans="1:15" ht="38.5" x14ac:dyDescent="0.35">
      <c r="A53" s="85">
        <v>210062</v>
      </c>
      <c r="B53" s="86" t="s">
        <v>160</v>
      </c>
      <c r="C53" s="85">
        <v>12</v>
      </c>
      <c r="D53" s="85">
        <v>110</v>
      </c>
      <c r="E53" s="85">
        <v>0.1090909</v>
      </c>
      <c r="F53" s="85">
        <v>2</v>
      </c>
      <c r="G53" s="85">
        <v>10</v>
      </c>
      <c r="H53" s="85">
        <v>0.2</v>
      </c>
      <c r="I53" s="85">
        <v>0</v>
      </c>
      <c r="J53" s="85">
        <v>10</v>
      </c>
      <c r="K53" s="85">
        <v>0</v>
      </c>
      <c r="L53" s="85">
        <v>34</v>
      </c>
      <c r="M53" s="85">
        <v>50</v>
      </c>
      <c r="N53" s="85">
        <v>0.68</v>
      </c>
      <c r="O53" s="87">
        <v>0.3125</v>
      </c>
    </row>
    <row r="54" spans="1:15" ht="26" x14ac:dyDescent="0.35">
      <c r="A54" s="85">
        <v>210063</v>
      </c>
      <c r="B54" s="86" t="s">
        <v>161</v>
      </c>
      <c r="C54" s="85">
        <v>33</v>
      </c>
      <c r="D54" s="85">
        <v>110</v>
      </c>
      <c r="E54" s="85">
        <v>0.3</v>
      </c>
      <c r="F54" s="85">
        <v>10</v>
      </c>
      <c r="G54" s="85">
        <v>10</v>
      </c>
      <c r="H54" s="85">
        <v>1</v>
      </c>
      <c r="I54" s="85">
        <v>10</v>
      </c>
      <c r="J54" s="85">
        <v>10</v>
      </c>
      <c r="K54" s="85">
        <v>1</v>
      </c>
      <c r="L54" s="85">
        <v>22</v>
      </c>
      <c r="M54" s="85">
        <v>50</v>
      </c>
      <c r="N54" s="85">
        <v>0.44</v>
      </c>
      <c r="O54" s="87">
        <v>0.45400000000000001</v>
      </c>
    </row>
    <row r="55" spans="1:15" ht="38.5" x14ac:dyDescent="0.35">
      <c r="A55" s="85">
        <v>210065</v>
      </c>
      <c r="B55" s="86" t="s">
        <v>162</v>
      </c>
      <c r="C55" s="85">
        <v>23</v>
      </c>
      <c r="D55" s="85">
        <v>110</v>
      </c>
      <c r="E55" s="85">
        <v>0.2090909</v>
      </c>
      <c r="F55" s="85">
        <v>5</v>
      </c>
      <c r="G55" s="85">
        <v>10</v>
      </c>
      <c r="H55" s="85">
        <v>0.5</v>
      </c>
      <c r="I55" s="85" t="s">
        <v>78</v>
      </c>
      <c r="J55" s="85" t="s">
        <v>78</v>
      </c>
      <c r="K55" s="85" t="s">
        <v>78</v>
      </c>
      <c r="L55" s="85">
        <v>28</v>
      </c>
      <c r="M55" s="85">
        <v>40</v>
      </c>
      <c r="N55" s="85">
        <v>0.7</v>
      </c>
      <c r="O55" s="87">
        <v>0.42449999999999999</v>
      </c>
    </row>
    <row r="56" spans="1:15" ht="14.15" customHeight="1" x14ac:dyDescent="0.35">
      <c r="A56" s="81"/>
    </row>
    <row r="57" spans="1:15" s="78" customFormat="1" ht="14.15" customHeight="1" x14ac:dyDescent="0.25">
      <c r="A57" s="83" t="s">
        <v>78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</row>
    <row r="58" spans="1:15" ht="14.15" customHeight="1" x14ac:dyDescent="0.35">
      <c r="A58" s="81"/>
    </row>
  </sheetData>
  <pageMargins left="0.08" right="0.08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62"/>
  <sheetViews>
    <sheetView tabSelected="1" zoomScale="115" zoomScaleNormal="115" workbookViewId="0">
      <pane xSplit="2" ySplit="2" topLeftCell="C19" activePane="bottomRight" state="frozen"/>
      <selection pane="topRight" activeCell="C1" sqref="C1"/>
      <selection pane="bottomLeft" activeCell="A3" sqref="A3"/>
      <selection pane="bottomRight" activeCell="A2" sqref="A2:H45"/>
    </sheetView>
  </sheetViews>
  <sheetFormatPr defaultColWidth="8.81640625" defaultRowHeight="15.5" x14ac:dyDescent="0.35"/>
  <cols>
    <col min="1" max="1" width="10.26953125" style="9" customWidth="1"/>
    <col min="2" max="2" width="35.81640625" style="9" bestFit="1" customWidth="1"/>
    <col min="3" max="3" width="21.81640625" style="9" customWidth="1"/>
    <col min="4" max="4" width="17.1796875" style="8" customWidth="1"/>
    <col min="5" max="6" width="21" style="1" customWidth="1"/>
    <col min="7" max="7" width="15.1796875" style="88" customWidth="1"/>
    <col min="8" max="8" width="15.54296875" style="1" customWidth="1"/>
    <col min="9" max="232" width="8.81640625" style="1"/>
    <col min="233" max="233" width="20.7265625" style="1" customWidth="1"/>
    <col min="234" max="234" width="48.453125" style="1" customWidth="1"/>
    <col min="235" max="235" width="25.26953125" style="1" customWidth="1"/>
    <col min="236" max="236" width="20" style="1" customWidth="1"/>
    <col min="237" max="237" width="15" style="1" customWidth="1"/>
    <col min="238" max="238" width="17.453125" style="1" customWidth="1"/>
    <col min="239" max="239" width="24" style="1" customWidth="1"/>
    <col min="240" max="240" width="25.26953125" style="1" customWidth="1"/>
    <col min="241" max="241" width="18.7265625" style="1" customWidth="1"/>
    <col min="242" max="488" width="8.81640625" style="1"/>
    <col min="489" max="489" width="20.7265625" style="1" customWidth="1"/>
    <col min="490" max="490" width="48.453125" style="1" customWidth="1"/>
    <col min="491" max="491" width="25.26953125" style="1" customWidth="1"/>
    <col min="492" max="492" width="20" style="1" customWidth="1"/>
    <col min="493" max="493" width="15" style="1" customWidth="1"/>
    <col min="494" max="494" width="17.453125" style="1" customWidth="1"/>
    <col min="495" max="495" width="24" style="1" customWidth="1"/>
    <col min="496" max="496" width="25.26953125" style="1" customWidth="1"/>
    <col min="497" max="497" width="18.7265625" style="1" customWidth="1"/>
    <col min="498" max="744" width="8.81640625" style="1"/>
    <col min="745" max="745" width="20.7265625" style="1" customWidth="1"/>
    <col min="746" max="746" width="48.453125" style="1" customWidth="1"/>
    <col min="747" max="747" width="25.26953125" style="1" customWidth="1"/>
    <col min="748" max="748" width="20" style="1" customWidth="1"/>
    <col min="749" max="749" width="15" style="1" customWidth="1"/>
    <col min="750" max="750" width="17.453125" style="1" customWidth="1"/>
    <col min="751" max="751" width="24" style="1" customWidth="1"/>
    <col min="752" max="752" width="25.26953125" style="1" customWidth="1"/>
    <col min="753" max="753" width="18.7265625" style="1" customWidth="1"/>
    <col min="754" max="1000" width="8.81640625" style="1"/>
    <col min="1001" max="1001" width="20.7265625" style="1" customWidth="1"/>
    <col min="1002" max="1002" width="48.453125" style="1" customWidth="1"/>
    <col min="1003" max="1003" width="25.26953125" style="1" customWidth="1"/>
    <col min="1004" max="1004" width="20" style="1" customWidth="1"/>
    <col min="1005" max="1005" width="15" style="1" customWidth="1"/>
    <col min="1006" max="1006" width="17.453125" style="1" customWidth="1"/>
    <col min="1007" max="1007" width="24" style="1" customWidth="1"/>
    <col min="1008" max="1008" width="25.26953125" style="1" customWidth="1"/>
    <col min="1009" max="1009" width="18.7265625" style="1" customWidth="1"/>
    <col min="1010" max="1256" width="8.81640625" style="1"/>
    <col min="1257" max="1257" width="20.7265625" style="1" customWidth="1"/>
    <col min="1258" max="1258" width="48.453125" style="1" customWidth="1"/>
    <col min="1259" max="1259" width="25.26953125" style="1" customWidth="1"/>
    <col min="1260" max="1260" width="20" style="1" customWidth="1"/>
    <col min="1261" max="1261" width="15" style="1" customWidth="1"/>
    <col min="1262" max="1262" width="17.453125" style="1" customWidth="1"/>
    <col min="1263" max="1263" width="24" style="1" customWidth="1"/>
    <col min="1264" max="1264" width="25.26953125" style="1" customWidth="1"/>
    <col min="1265" max="1265" width="18.7265625" style="1" customWidth="1"/>
    <col min="1266" max="1512" width="8.81640625" style="1"/>
    <col min="1513" max="1513" width="20.7265625" style="1" customWidth="1"/>
    <col min="1514" max="1514" width="48.453125" style="1" customWidth="1"/>
    <col min="1515" max="1515" width="25.26953125" style="1" customWidth="1"/>
    <col min="1516" max="1516" width="20" style="1" customWidth="1"/>
    <col min="1517" max="1517" width="15" style="1" customWidth="1"/>
    <col min="1518" max="1518" width="17.453125" style="1" customWidth="1"/>
    <col min="1519" max="1519" width="24" style="1" customWidth="1"/>
    <col min="1520" max="1520" width="25.26953125" style="1" customWidth="1"/>
    <col min="1521" max="1521" width="18.7265625" style="1" customWidth="1"/>
    <col min="1522" max="1768" width="8.81640625" style="1"/>
    <col min="1769" max="1769" width="20.7265625" style="1" customWidth="1"/>
    <col min="1770" max="1770" width="48.453125" style="1" customWidth="1"/>
    <col min="1771" max="1771" width="25.26953125" style="1" customWidth="1"/>
    <col min="1772" max="1772" width="20" style="1" customWidth="1"/>
    <col min="1773" max="1773" width="15" style="1" customWidth="1"/>
    <col min="1774" max="1774" width="17.453125" style="1" customWidth="1"/>
    <col min="1775" max="1775" width="24" style="1" customWidth="1"/>
    <col min="1776" max="1776" width="25.26953125" style="1" customWidth="1"/>
    <col min="1777" max="1777" width="18.7265625" style="1" customWidth="1"/>
    <col min="1778" max="2024" width="8.81640625" style="1"/>
    <col min="2025" max="2025" width="20.7265625" style="1" customWidth="1"/>
    <col min="2026" max="2026" width="48.453125" style="1" customWidth="1"/>
    <col min="2027" max="2027" width="25.26953125" style="1" customWidth="1"/>
    <col min="2028" max="2028" width="20" style="1" customWidth="1"/>
    <col min="2029" max="2029" width="15" style="1" customWidth="1"/>
    <col min="2030" max="2030" width="17.453125" style="1" customWidth="1"/>
    <col min="2031" max="2031" width="24" style="1" customWidth="1"/>
    <col min="2032" max="2032" width="25.26953125" style="1" customWidth="1"/>
    <col min="2033" max="2033" width="18.7265625" style="1" customWidth="1"/>
    <col min="2034" max="2280" width="8.81640625" style="1"/>
    <col min="2281" max="2281" width="20.7265625" style="1" customWidth="1"/>
    <col min="2282" max="2282" width="48.453125" style="1" customWidth="1"/>
    <col min="2283" max="2283" width="25.26953125" style="1" customWidth="1"/>
    <col min="2284" max="2284" width="20" style="1" customWidth="1"/>
    <col min="2285" max="2285" width="15" style="1" customWidth="1"/>
    <col min="2286" max="2286" width="17.453125" style="1" customWidth="1"/>
    <col min="2287" max="2287" width="24" style="1" customWidth="1"/>
    <col min="2288" max="2288" width="25.26953125" style="1" customWidth="1"/>
    <col min="2289" max="2289" width="18.7265625" style="1" customWidth="1"/>
    <col min="2290" max="2536" width="8.81640625" style="1"/>
    <col min="2537" max="2537" width="20.7265625" style="1" customWidth="1"/>
    <col min="2538" max="2538" width="48.453125" style="1" customWidth="1"/>
    <col min="2539" max="2539" width="25.26953125" style="1" customWidth="1"/>
    <col min="2540" max="2540" width="20" style="1" customWidth="1"/>
    <col min="2541" max="2541" width="15" style="1" customWidth="1"/>
    <col min="2542" max="2542" width="17.453125" style="1" customWidth="1"/>
    <col min="2543" max="2543" width="24" style="1" customWidth="1"/>
    <col min="2544" max="2544" width="25.26953125" style="1" customWidth="1"/>
    <col min="2545" max="2545" width="18.7265625" style="1" customWidth="1"/>
    <col min="2546" max="2792" width="8.81640625" style="1"/>
    <col min="2793" max="2793" width="20.7265625" style="1" customWidth="1"/>
    <col min="2794" max="2794" width="48.453125" style="1" customWidth="1"/>
    <col min="2795" max="2795" width="25.26953125" style="1" customWidth="1"/>
    <col min="2796" max="2796" width="20" style="1" customWidth="1"/>
    <col min="2797" max="2797" width="15" style="1" customWidth="1"/>
    <col min="2798" max="2798" width="17.453125" style="1" customWidth="1"/>
    <col min="2799" max="2799" width="24" style="1" customWidth="1"/>
    <col min="2800" max="2800" width="25.26953125" style="1" customWidth="1"/>
    <col min="2801" max="2801" width="18.7265625" style="1" customWidth="1"/>
    <col min="2802" max="3048" width="8.81640625" style="1"/>
    <col min="3049" max="3049" width="20.7265625" style="1" customWidth="1"/>
    <col min="3050" max="3050" width="48.453125" style="1" customWidth="1"/>
    <col min="3051" max="3051" width="25.26953125" style="1" customWidth="1"/>
    <col min="3052" max="3052" width="20" style="1" customWidth="1"/>
    <col min="3053" max="3053" width="15" style="1" customWidth="1"/>
    <col min="3054" max="3054" width="17.453125" style="1" customWidth="1"/>
    <col min="3055" max="3055" width="24" style="1" customWidth="1"/>
    <col min="3056" max="3056" width="25.26953125" style="1" customWidth="1"/>
    <col min="3057" max="3057" width="18.7265625" style="1" customWidth="1"/>
    <col min="3058" max="3304" width="8.81640625" style="1"/>
    <col min="3305" max="3305" width="20.7265625" style="1" customWidth="1"/>
    <col min="3306" max="3306" width="48.453125" style="1" customWidth="1"/>
    <col min="3307" max="3307" width="25.26953125" style="1" customWidth="1"/>
    <col min="3308" max="3308" width="20" style="1" customWidth="1"/>
    <col min="3309" max="3309" width="15" style="1" customWidth="1"/>
    <col min="3310" max="3310" width="17.453125" style="1" customWidth="1"/>
    <col min="3311" max="3311" width="24" style="1" customWidth="1"/>
    <col min="3312" max="3312" width="25.26953125" style="1" customWidth="1"/>
    <col min="3313" max="3313" width="18.7265625" style="1" customWidth="1"/>
    <col min="3314" max="3560" width="8.81640625" style="1"/>
    <col min="3561" max="3561" width="20.7265625" style="1" customWidth="1"/>
    <col min="3562" max="3562" width="48.453125" style="1" customWidth="1"/>
    <col min="3563" max="3563" width="25.26953125" style="1" customWidth="1"/>
    <col min="3564" max="3564" width="20" style="1" customWidth="1"/>
    <col min="3565" max="3565" width="15" style="1" customWidth="1"/>
    <col min="3566" max="3566" width="17.453125" style="1" customWidth="1"/>
    <col min="3567" max="3567" width="24" style="1" customWidth="1"/>
    <col min="3568" max="3568" width="25.26953125" style="1" customWidth="1"/>
    <col min="3569" max="3569" width="18.7265625" style="1" customWidth="1"/>
    <col min="3570" max="3816" width="8.81640625" style="1"/>
    <col min="3817" max="3817" width="20.7265625" style="1" customWidth="1"/>
    <col min="3818" max="3818" width="48.453125" style="1" customWidth="1"/>
    <col min="3819" max="3819" width="25.26953125" style="1" customWidth="1"/>
    <col min="3820" max="3820" width="20" style="1" customWidth="1"/>
    <col min="3821" max="3821" width="15" style="1" customWidth="1"/>
    <col min="3822" max="3822" width="17.453125" style="1" customWidth="1"/>
    <col min="3823" max="3823" width="24" style="1" customWidth="1"/>
    <col min="3824" max="3824" width="25.26953125" style="1" customWidth="1"/>
    <col min="3825" max="3825" width="18.7265625" style="1" customWidth="1"/>
    <col min="3826" max="4072" width="8.81640625" style="1"/>
    <col min="4073" max="4073" width="20.7265625" style="1" customWidth="1"/>
    <col min="4074" max="4074" width="48.453125" style="1" customWidth="1"/>
    <col min="4075" max="4075" width="25.26953125" style="1" customWidth="1"/>
    <col min="4076" max="4076" width="20" style="1" customWidth="1"/>
    <col min="4077" max="4077" width="15" style="1" customWidth="1"/>
    <col min="4078" max="4078" width="17.453125" style="1" customWidth="1"/>
    <col min="4079" max="4079" width="24" style="1" customWidth="1"/>
    <col min="4080" max="4080" width="25.26953125" style="1" customWidth="1"/>
    <col min="4081" max="4081" width="18.7265625" style="1" customWidth="1"/>
    <col min="4082" max="4328" width="8.81640625" style="1"/>
    <col min="4329" max="4329" width="20.7265625" style="1" customWidth="1"/>
    <col min="4330" max="4330" width="48.453125" style="1" customWidth="1"/>
    <col min="4331" max="4331" width="25.26953125" style="1" customWidth="1"/>
    <col min="4332" max="4332" width="20" style="1" customWidth="1"/>
    <col min="4333" max="4333" width="15" style="1" customWidth="1"/>
    <col min="4334" max="4334" width="17.453125" style="1" customWidth="1"/>
    <col min="4335" max="4335" width="24" style="1" customWidth="1"/>
    <col min="4336" max="4336" width="25.26953125" style="1" customWidth="1"/>
    <col min="4337" max="4337" width="18.7265625" style="1" customWidth="1"/>
    <col min="4338" max="4584" width="8.81640625" style="1"/>
    <col min="4585" max="4585" width="20.7265625" style="1" customWidth="1"/>
    <col min="4586" max="4586" width="48.453125" style="1" customWidth="1"/>
    <col min="4587" max="4587" width="25.26953125" style="1" customWidth="1"/>
    <col min="4588" max="4588" width="20" style="1" customWidth="1"/>
    <col min="4589" max="4589" width="15" style="1" customWidth="1"/>
    <col min="4590" max="4590" width="17.453125" style="1" customWidth="1"/>
    <col min="4591" max="4591" width="24" style="1" customWidth="1"/>
    <col min="4592" max="4592" width="25.26953125" style="1" customWidth="1"/>
    <col min="4593" max="4593" width="18.7265625" style="1" customWidth="1"/>
    <col min="4594" max="4840" width="8.81640625" style="1"/>
    <col min="4841" max="4841" width="20.7265625" style="1" customWidth="1"/>
    <col min="4842" max="4842" width="48.453125" style="1" customWidth="1"/>
    <col min="4843" max="4843" width="25.26953125" style="1" customWidth="1"/>
    <col min="4844" max="4844" width="20" style="1" customWidth="1"/>
    <col min="4845" max="4845" width="15" style="1" customWidth="1"/>
    <col min="4846" max="4846" width="17.453125" style="1" customWidth="1"/>
    <col min="4847" max="4847" width="24" style="1" customWidth="1"/>
    <col min="4848" max="4848" width="25.26953125" style="1" customWidth="1"/>
    <col min="4849" max="4849" width="18.7265625" style="1" customWidth="1"/>
    <col min="4850" max="5096" width="8.81640625" style="1"/>
    <col min="5097" max="5097" width="20.7265625" style="1" customWidth="1"/>
    <col min="5098" max="5098" width="48.453125" style="1" customWidth="1"/>
    <col min="5099" max="5099" width="25.26953125" style="1" customWidth="1"/>
    <col min="5100" max="5100" width="20" style="1" customWidth="1"/>
    <col min="5101" max="5101" width="15" style="1" customWidth="1"/>
    <col min="5102" max="5102" width="17.453125" style="1" customWidth="1"/>
    <col min="5103" max="5103" width="24" style="1" customWidth="1"/>
    <col min="5104" max="5104" width="25.26953125" style="1" customWidth="1"/>
    <col min="5105" max="5105" width="18.7265625" style="1" customWidth="1"/>
    <col min="5106" max="5352" width="8.81640625" style="1"/>
    <col min="5353" max="5353" width="20.7265625" style="1" customWidth="1"/>
    <col min="5354" max="5354" width="48.453125" style="1" customWidth="1"/>
    <col min="5355" max="5355" width="25.26953125" style="1" customWidth="1"/>
    <col min="5356" max="5356" width="20" style="1" customWidth="1"/>
    <col min="5357" max="5357" width="15" style="1" customWidth="1"/>
    <col min="5358" max="5358" width="17.453125" style="1" customWidth="1"/>
    <col min="5359" max="5359" width="24" style="1" customWidth="1"/>
    <col min="5360" max="5360" width="25.26953125" style="1" customWidth="1"/>
    <col min="5361" max="5361" width="18.7265625" style="1" customWidth="1"/>
    <col min="5362" max="5608" width="8.81640625" style="1"/>
    <col min="5609" max="5609" width="20.7265625" style="1" customWidth="1"/>
    <col min="5610" max="5610" width="48.453125" style="1" customWidth="1"/>
    <col min="5611" max="5611" width="25.26953125" style="1" customWidth="1"/>
    <col min="5612" max="5612" width="20" style="1" customWidth="1"/>
    <col min="5613" max="5613" width="15" style="1" customWidth="1"/>
    <col min="5614" max="5614" width="17.453125" style="1" customWidth="1"/>
    <col min="5615" max="5615" width="24" style="1" customWidth="1"/>
    <col min="5616" max="5616" width="25.26953125" style="1" customWidth="1"/>
    <col min="5617" max="5617" width="18.7265625" style="1" customWidth="1"/>
    <col min="5618" max="5864" width="8.81640625" style="1"/>
    <col min="5865" max="5865" width="20.7265625" style="1" customWidth="1"/>
    <col min="5866" max="5866" width="48.453125" style="1" customWidth="1"/>
    <col min="5867" max="5867" width="25.26953125" style="1" customWidth="1"/>
    <col min="5868" max="5868" width="20" style="1" customWidth="1"/>
    <col min="5869" max="5869" width="15" style="1" customWidth="1"/>
    <col min="5870" max="5870" width="17.453125" style="1" customWidth="1"/>
    <col min="5871" max="5871" width="24" style="1" customWidth="1"/>
    <col min="5872" max="5872" width="25.26953125" style="1" customWidth="1"/>
    <col min="5873" max="5873" width="18.7265625" style="1" customWidth="1"/>
    <col min="5874" max="6120" width="8.81640625" style="1"/>
    <col min="6121" max="6121" width="20.7265625" style="1" customWidth="1"/>
    <col min="6122" max="6122" width="48.453125" style="1" customWidth="1"/>
    <col min="6123" max="6123" width="25.26953125" style="1" customWidth="1"/>
    <col min="6124" max="6124" width="20" style="1" customWidth="1"/>
    <col min="6125" max="6125" width="15" style="1" customWidth="1"/>
    <col min="6126" max="6126" width="17.453125" style="1" customWidth="1"/>
    <col min="6127" max="6127" width="24" style="1" customWidth="1"/>
    <col min="6128" max="6128" width="25.26953125" style="1" customWidth="1"/>
    <col min="6129" max="6129" width="18.7265625" style="1" customWidth="1"/>
    <col min="6130" max="6376" width="8.81640625" style="1"/>
    <col min="6377" max="6377" width="20.7265625" style="1" customWidth="1"/>
    <col min="6378" max="6378" width="48.453125" style="1" customWidth="1"/>
    <col min="6379" max="6379" width="25.26953125" style="1" customWidth="1"/>
    <col min="6380" max="6380" width="20" style="1" customWidth="1"/>
    <col min="6381" max="6381" width="15" style="1" customWidth="1"/>
    <col min="6382" max="6382" width="17.453125" style="1" customWidth="1"/>
    <col min="6383" max="6383" width="24" style="1" customWidth="1"/>
    <col min="6384" max="6384" width="25.26953125" style="1" customWidth="1"/>
    <col min="6385" max="6385" width="18.7265625" style="1" customWidth="1"/>
    <col min="6386" max="6632" width="8.81640625" style="1"/>
    <col min="6633" max="6633" width="20.7265625" style="1" customWidth="1"/>
    <col min="6634" max="6634" width="48.453125" style="1" customWidth="1"/>
    <col min="6635" max="6635" width="25.26953125" style="1" customWidth="1"/>
    <col min="6636" max="6636" width="20" style="1" customWidth="1"/>
    <col min="6637" max="6637" width="15" style="1" customWidth="1"/>
    <col min="6638" max="6638" width="17.453125" style="1" customWidth="1"/>
    <col min="6639" max="6639" width="24" style="1" customWidth="1"/>
    <col min="6640" max="6640" width="25.26953125" style="1" customWidth="1"/>
    <col min="6641" max="6641" width="18.7265625" style="1" customWidth="1"/>
    <col min="6642" max="6888" width="8.81640625" style="1"/>
    <col min="6889" max="6889" width="20.7265625" style="1" customWidth="1"/>
    <col min="6890" max="6890" width="48.453125" style="1" customWidth="1"/>
    <col min="6891" max="6891" width="25.26953125" style="1" customWidth="1"/>
    <col min="6892" max="6892" width="20" style="1" customWidth="1"/>
    <col min="6893" max="6893" width="15" style="1" customWidth="1"/>
    <col min="6894" max="6894" width="17.453125" style="1" customWidth="1"/>
    <col min="6895" max="6895" width="24" style="1" customWidth="1"/>
    <col min="6896" max="6896" width="25.26953125" style="1" customWidth="1"/>
    <col min="6897" max="6897" width="18.7265625" style="1" customWidth="1"/>
    <col min="6898" max="7144" width="8.81640625" style="1"/>
    <col min="7145" max="7145" width="20.7265625" style="1" customWidth="1"/>
    <col min="7146" max="7146" width="48.453125" style="1" customWidth="1"/>
    <col min="7147" max="7147" width="25.26953125" style="1" customWidth="1"/>
    <col min="7148" max="7148" width="20" style="1" customWidth="1"/>
    <col min="7149" max="7149" width="15" style="1" customWidth="1"/>
    <col min="7150" max="7150" width="17.453125" style="1" customWidth="1"/>
    <col min="7151" max="7151" width="24" style="1" customWidth="1"/>
    <col min="7152" max="7152" width="25.26953125" style="1" customWidth="1"/>
    <col min="7153" max="7153" width="18.7265625" style="1" customWidth="1"/>
    <col min="7154" max="7400" width="8.81640625" style="1"/>
    <col min="7401" max="7401" width="20.7265625" style="1" customWidth="1"/>
    <col min="7402" max="7402" width="48.453125" style="1" customWidth="1"/>
    <col min="7403" max="7403" width="25.26953125" style="1" customWidth="1"/>
    <col min="7404" max="7404" width="20" style="1" customWidth="1"/>
    <col min="7405" max="7405" width="15" style="1" customWidth="1"/>
    <col min="7406" max="7406" width="17.453125" style="1" customWidth="1"/>
    <col min="7407" max="7407" width="24" style="1" customWidth="1"/>
    <col min="7408" max="7408" width="25.26953125" style="1" customWidth="1"/>
    <col min="7409" max="7409" width="18.7265625" style="1" customWidth="1"/>
    <col min="7410" max="7656" width="8.81640625" style="1"/>
    <col min="7657" max="7657" width="20.7265625" style="1" customWidth="1"/>
    <col min="7658" max="7658" width="48.453125" style="1" customWidth="1"/>
    <col min="7659" max="7659" width="25.26953125" style="1" customWidth="1"/>
    <col min="7660" max="7660" width="20" style="1" customWidth="1"/>
    <col min="7661" max="7661" width="15" style="1" customWidth="1"/>
    <col min="7662" max="7662" width="17.453125" style="1" customWidth="1"/>
    <col min="7663" max="7663" width="24" style="1" customWidth="1"/>
    <col min="7664" max="7664" width="25.26953125" style="1" customWidth="1"/>
    <col min="7665" max="7665" width="18.7265625" style="1" customWidth="1"/>
    <col min="7666" max="7912" width="8.81640625" style="1"/>
    <col min="7913" max="7913" width="20.7265625" style="1" customWidth="1"/>
    <col min="7914" max="7914" width="48.453125" style="1" customWidth="1"/>
    <col min="7915" max="7915" width="25.26953125" style="1" customWidth="1"/>
    <col min="7916" max="7916" width="20" style="1" customWidth="1"/>
    <col min="7917" max="7917" width="15" style="1" customWidth="1"/>
    <col min="7918" max="7918" width="17.453125" style="1" customWidth="1"/>
    <col min="7919" max="7919" width="24" style="1" customWidth="1"/>
    <col min="7920" max="7920" width="25.26953125" style="1" customWidth="1"/>
    <col min="7921" max="7921" width="18.7265625" style="1" customWidth="1"/>
    <col min="7922" max="8168" width="8.81640625" style="1"/>
    <col min="8169" max="8169" width="20.7265625" style="1" customWidth="1"/>
    <col min="8170" max="8170" width="48.453125" style="1" customWidth="1"/>
    <col min="8171" max="8171" width="25.26953125" style="1" customWidth="1"/>
    <col min="8172" max="8172" width="20" style="1" customWidth="1"/>
    <col min="8173" max="8173" width="15" style="1" customWidth="1"/>
    <col min="8174" max="8174" width="17.453125" style="1" customWidth="1"/>
    <col min="8175" max="8175" width="24" style="1" customWidth="1"/>
    <col min="8176" max="8176" width="25.26953125" style="1" customWidth="1"/>
    <col min="8177" max="8177" width="18.7265625" style="1" customWidth="1"/>
    <col min="8178" max="8424" width="8.81640625" style="1"/>
    <col min="8425" max="8425" width="20.7265625" style="1" customWidth="1"/>
    <col min="8426" max="8426" width="48.453125" style="1" customWidth="1"/>
    <col min="8427" max="8427" width="25.26953125" style="1" customWidth="1"/>
    <col min="8428" max="8428" width="20" style="1" customWidth="1"/>
    <col min="8429" max="8429" width="15" style="1" customWidth="1"/>
    <col min="8430" max="8430" width="17.453125" style="1" customWidth="1"/>
    <col min="8431" max="8431" width="24" style="1" customWidth="1"/>
    <col min="8432" max="8432" width="25.26953125" style="1" customWidth="1"/>
    <col min="8433" max="8433" width="18.7265625" style="1" customWidth="1"/>
    <col min="8434" max="8680" width="8.81640625" style="1"/>
    <col min="8681" max="8681" width="20.7265625" style="1" customWidth="1"/>
    <col min="8682" max="8682" width="48.453125" style="1" customWidth="1"/>
    <col min="8683" max="8683" width="25.26953125" style="1" customWidth="1"/>
    <col min="8684" max="8684" width="20" style="1" customWidth="1"/>
    <col min="8685" max="8685" width="15" style="1" customWidth="1"/>
    <col min="8686" max="8686" width="17.453125" style="1" customWidth="1"/>
    <col min="8687" max="8687" width="24" style="1" customWidth="1"/>
    <col min="8688" max="8688" width="25.26953125" style="1" customWidth="1"/>
    <col min="8689" max="8689" width="18.7265625" style="1" customWidth="1"/>
    <col min="8690" max="8936" width="8.81640625" style="1"/>
    <col min="8937" max="8937" width="20.7265625" style="1" customWidth="1"/>
    <col min="8938" max="8938" width="48.453125" style="1" customWidth="1"/>
    <col min="8939" max="8939" width="25.26953125" style="1" customWidth="1"/>
    <col min="8940" max="8940" width="20" style="1" customWidth="1"/>
    <col min="8941" max="8941" width="15" style="1" customWidth="1"/>
    <col min="8942" max="8942" width="17.453125" style="1" customWidth="1"/>
    <col min="8943" max="8943" width="24" style="1" customWidth="1"/>
    <col min="8944" max="8944" width="25.26953125" style="1" customWidth="1"/>
    <col min="8945" max="8945" width="18.7265625" style="1" customWidth="1"/>
    <col min="8946" max="9192" width="8.81640625" style="1"/>
    <col min="9193" max="9193" width="20.7265625" style="1" customWidth="1"/>
    <col min="9194" max="9194" width="48.453125" style="1" customWidth="1"/>
    <col min="9195" max="9195" width="25.26953125" style="1" customWidth="1"/>
    <col min="9196" max="9196" width="20" style="1" customWidth="1"/>
    <col min="9197" max="9197" width="15" style="1" customWidth="1"/>
    <col min="9198" max="9198" width="17.453125" style="1" customWidth="1"/>
    <col min="9199" max="9199" width="24" style="1" customWidth="1"/>
    <col min="9200" max="9200" width="25.26953125" style="1" customWidth="1"/>
    <col min="9201" max="9201" width="18.7265625" style="1" customWidth="1"/>
    <col min="9202" max="9448" width="8.81640625" style="1"/>
    <col min="9449" max="9449" width="20.7265625" style="1" customWidth="1"/>
    <col min="9450" max="9450" width="48.453125" style="1" customWidth="1"/>
    <col min="9451" max="9451" width="25.26953125" style="1" customWidth="1"/>
    <col min="9452" max="9452" width="20" style="1" customWidth="1"/>
    <col min="9453" max="9453" width="15" style="1" customWidth="1"/>
    <col min="9454" max="9454" width="17.453125" style="1" customWidth="1"/>
    <col min="9455" max="9455" width="24" style="1" customWidth="1"/>
    <col min="9456" max="9456" width="25.26953125" style="1" customWidth="1"/>
    <col min="9457" max="9457" width="18.7265625" style="1" customWidth="1"/>
    <col min="9458" max="9704" width="8.81640625" style="1"/>
    <col min="9705" max="9705" width="20.7265625" style="1" customWidth="1"/>
    <col min="9706" max="9706" width="48.453125" style="1" customWidth="1"/>
    <col min="9707" max="9707" width="25.26953125" style="1" customWidth="1"/>
    <col min="9708" max="9708" width="20" style="1" customWidth="1"/>
    <col min="9709" max="9709" width="15" style="1" customWidth="1"/>
    <col min="9710" max="9710" width="17.453125" style="1" customWidth="1"/>
    <col min="9711" max="9711" width="24" style="1" customWidth="1"/>
    <col min="9712" max="9712" width="25.26953125" style="1" customWidth="1"/>
    <col min="9713" max="9713" width="18.7265625" style="1" customWidth="1"/>
    <col min="9714" max="9960" width="8.81640625" style="1"/>
    <col min="9961" max="9961" width="20.7265625" style="1" customWidth="1"/>
    <col min="9962" max="9962" width="48.453125" style="1" customWidth="1"/>
    <col min="9963" max="9963" width="25.26953125" style="1" customWidth="1"/>
    <col min="9964" max="9964" width="20" style="1" customWidth="1"/>
    <col min="9965" max="9965" width="15" style="1" customWidth="1"/>
    <col min="9966" max="9966" width="17.453125" style="1" customWidth="1"/>
    <col min="9967" max="9967" width="24" style="1" customWidth="1"/>
    <col min="9968" max="9968" width="25.26953125" style="1" customWidth="1"/>
    <col min="9969" max="9969" width="18.7265625" style="1" customWidth="1"/>
    <col min="9970" max="10216" width="8.81640625" style="1"/>
    <col min="10217" max="10217" width="20.7265625" style="1" customWidth="1"/>
    <col min="10218" max="10218" width="48.453125" style="1" customWidth="1"/>
    <col min="10219" max="10219" width="25.26953125" style="1" customWidth="1"/>
    <col min="10220" max="10220" width="20" style="1" customWidth="1"/>
    <col min="10221" max="10221" width="15" style="1" customWidth="1"/>
    <col min="10222" max="10222" width="17.453125" style="1" customWidth="1"/>
    <col min="10223" max="10223" width="24" style="1" customWidth="1"/>
    <col min="10224" max="10224" width="25.26953125" style="1" customWidth="1"/>
    <col min="10225" max="10225" width="18.7265625" style="1" customWidth="1"/>
    <col min="10226" max="10472" width="8.81640625" style="1"/>
    <col min="10473" max="10473" width="20.7265625" style="1" customWidth="1"/>
    <col min="10474" max="10474" width="48.453125" style="1" customWidth="1"/>
    <col min="10475" max="10475" width="25.26953125" style="1" customWidth="1"/>
    <col min="10476" max="10476" width="20" style="1" customWidth="1"/>
    <col min="10477" max="10477" width="15" style="1" customWidth="1"/>
    <col min="10478" max="10478" width="17.453125" style="1" customWidth="1"/>
    <col min="10479" max="10479" width="24" style="1" customWidth="1"/>
    <col min="10480" max="10480" width="25.26953125" style="1" customWidth="1"/>
    <col min="10481" max="10481" width="18.7265625" style="1" customWidth="1"/>
    <col min="10482" max="10728" width="8.81640625" style="1"/>
    <col min="10729" max="10729" width="20.7265625" style="1" customWidth="1"/>
    <col min="10730" max="10730" width="48.453125" style="1" customWidth="1"/>
    <col min="10731" max="10731" width="25.26953125" style="1" customWidth="1"/>
    <col min="10732" max="10732" width="20" style="1" customWidth="1"/>
    <col min="10733" max="10733" width="15" style="1" customWidth="1"/>
    <col min="10734" max="10734" width="17.453125" style="1" customWidth="1"/>
    <col min="10735" max="10735" width="24" style="1" customWidth="1"/>
    <col min="10736" max="10736" width="25.26953125" style="1" customWidth="1"/>
    <col min="10737" max="10737" width="18.7265625" style="1" customWidth="1"/>
    <col min="10738" max="10984" width="8.81640625" style="1"/>
    <col min="10985" max="10985" width="20.7265625" style="1" customWidth="1"/>
    <col min="10986" max="10986" width="48.453125" style="1" customWidth="1"/>
    <col min="10987" max="10987" width="25.26953125" style="1" customWidth="1"/>
    <col min="10988" max="10988" width="20" style="1" customWidth="1"/>
    <col min="10989" max="10989" width="15" style="1" customWidth="1"/>
    <col min="10990" max="10990" width="17.453125" style="1" customWidth="1"/>
    <col min="10991" max="10991" width="24" style="1" customWidth="1"/>
    <col min="10992" max="10992" width="25.26953125" style="1" customWidth="1"/>
    <col min="10993" max="10993" width="18.7265625" style="1" customWidth="1"/>
    <col min="10994" max="11240" width="8.81640625" style="1"/>
    <col min="11241" max="11241" width="20.7265625" style="1" customWidth="1"/>
    <col min="11242" max="11242" width="48.453125" style="1" customWidth="1"/>
    <col min="11243" max="11243" width="25.26953125" style="1" customWidth="1"/>
    <col min="11244" max="11244" width="20" style="1" customWidth="1"/>
    <col min="11245" max="11245" width="15" style="1" customWidth="1"/>
    <col min="11246" max="11246" width="17.453125" style="1" customWidth="1"/>
    <col min="11247" max="11247" width="24" style="1" customWidth="1"/>
    <col min="11248" max="11248" width="25.26953125" style="1" customWidth="1"/>
    <col min="11249" max="11249" width="18.7265625" style="1" customWidth="1"/>
    <col min="11250" max="11496" width="8.81640625" style="1"/>
    <col min="11497" max="11497" width="20.7265625" style="1" customWidth="1"/>
    <col min="11498" max="11498" width="48.453125" style="1" customWidth="1"/>
    <col min="11499" max="11499" width="25.26953125" style="1" customWidth="1"/>
    <col min="11500" max="11500" width="20" style="1" customWidth="1"/>
    <col min="11501" max="11501" width="15" style="1" customWidth="1"/>
    <col min="11502" max="11502" width="17.453125" style="1" customWidth="1"/>
    <col min="11503" max="11503" width="24" style="1" customWidth="1"/>
    <col min="11504" max="11504" width="25.26953125" style="1" customWidth="1"/>
    <col min="11505" max="11505" width="18.7265625" style="1" customWidth="1"/>
    <col min="11506" max="11752" width="8.81640625" style="1"/>
    <col min="11753" max="11753" width="20.7265625" style="1" customWidth="1"/>
    <col min="11754" max="11754" width="48.453125" style="1" customWidth="1"/>
    <col min="11755" max="11755" width="25.26953125" style="1" customWidth="1"/>
    <col min="11756" max="11756" width="20" style="1" customWidth="1"/>
    <col min="11757" max="11757" width="15" style="1" customWidth="1"/>
    <col min="11758" max="11758" width="17.453125" style="1" customWidth="1"/>
    <col min="11759" max="11759" width="24" style="1" customWidth="1"/>
    <col min="11760" max="11760" width="25.26953125" style="1" customWidth="1"/>
    <col min="11761" max="11761" width="18.7265625" style="1" customWidth="1"/>
    <col min="11762" max="12008" width="8.81640625" style="1"/>
    <col min="12009" max="12009" width="20.7265625" style="1" customWidth="1"/>
    <col min="12010" max="12010" width="48.453125" style="1" customWidth="1"/>
    <col min="12011" max="12011" width="25.26953125" style="1" customWidth="1"/>
    <col min="12012" max="12012" width="20" style="1" customWidth="1"/>
    <col min="12013" max="12013" width="15" style="1" customWidth="1"/>
    <col min="12014" max="12014" width="17.453125" style="1" customWidth="1"/>
    <col min="12015" max="12015" width="24" style="1" customWidth="1"/>
    <col min="12016" max="12016" width="25.26953125" style="1" customWidth="1"/>
    <col min="12017" max="12017" width="18.7265625" style="1" customWidth="1"/>
    <col min="12018" max="12264" width="8.81640625" style="1"/>
    <col min="12265" max="12265" width="20.7265625" style="1" customWidth="1"/>
    <col min="12266" max="12266" width="48.453125" style="1" customWidth="1"/>
    <col min="12267" max="12267" width="25.26953125" style="1" customWidth="1"/>
    <col min="12268" max="12268" width="20" style="1" customWidth="1"/>
    <col min="12269" max="12269" width="15" style="1" customWidth="1"/>
    <col min="12270" max="12270" width="17.453125" style="1" customWidth="1"/>
    <col min="12271" max="12271" width="24" style="1" customWidth="1"/>
    <col min="12272" max="12272" width="25.26953125" style="1" customWidth="1"/>
    <col min="12273" max="12273" width="18.7265625" style="1" customWidth="1"/>
    <col min="12274" max="12520" width="8.81640625" style="1"/>
    <col min="12521" max="12521" width="20.7265625" style="1" customWidth="1"/>
    <col min="12522" max="12522" width="48.453125" style="1" customWidth="1"/>
    <col min="12523" max="12523" width="25.26953125" style="1" customWidth="1"/>
    <col min="12524" max="12524" width="20" style="1" customWidth="1"/>
    <col min="12525" max="12525" width="15" style="1" customWidth="1"/>
    <col min="12526" max="12526" width="17.453125" style="1" customWidth="1"/>
    <col min="12527" max="12527" width="24" style="1" customWidth="1"/>
    <col min="12528" max="12528" width="25.26953125" style="1" customWidth="1"/>
    <col min="12529" max="12529" width="18.7265625" style="1" customWidth="1"/>
    <col min="12530" max="12776" width="8.81640625" style="1"/>
    <col min="12777" max="12777" width="20.7265625" style="1" customWidth="1"/>
    <col min="12778" max="12778" width="48.453125" style="1" customWidth="1"/>
    <col min="12779" max="12779" width="25.26953125" style="1" customWidth="1"/>
    <col min="12780" max="12780" width="20" style="1" customWidth="1"/>
    <col min="12781" max="12781" width="15" style="1" customWidth="1"/>
    <col min="12782" max="12782" width="17.453125" style="1" customWidth="1"/>
    <col min="12783" max="12783" width="24" style="1" customWidth="1"/>
    <col min="12784" max="12784" width="25.26953125" style="1" customWidth="1"/>
    <col min="12785" max="12785" width="18.7265625" style="1" customWidth="1"/>
    <col min="12786" max="13032" width="8.81640625" style="1"/>
    <col min="13033" max="13033" width="20.7265625" style="1" customWidth="1"/>
    <col min="13034" max="13034" width="48.453125" style="1" customWidth="1"/>
    <col min="13035" max="13035" width="25.26953125" style="1" customWidth="1"/>
    <col min="13036" max="13036" width="20" style="1" customWidth="1"/>
    <col min="13037" max="13037" width="15" style="1" customWidth="1"/>
    <col min="13038" max="13038" width="17.453125" style="1" customWidth="1"/>
    <col min="13039" max="13039" width="24" style="1" customWidth="1"/>
    <col min="13040" max="13040" width="25.26953125" style="1" customWidth="1"/>
    <col min="13041" max="13041" width="18.7265625" style="1" customWidth="1"/>
    <col min="13042" max="13288" width="8.81640625" style="1"/>
    <col min="13289" max="13289" width="20.7265625" style="1" customWidth="1"/>
    <col min="13290" max="13290" width="48.453125" style="1" customWidth="1"/>
    <col min="13291" max="13291" width="25.26953125" style="1" customWidth="1"/>
    <col min="13292" max="13292" width="20" style="1" customWidth="1"/>
    <col min="13293" max="13293" width="15" style="1" customWidth="1"/>
    <col min="13294" max="13294" width="17.453125" style="1" customWidth="1"/>
    <col min="13295" max="13295" width="24" style="1" customWidth="1"/>
    <col min="13296" max="13296" width="25.26953125" style="1" customWidth="1"/>
    <col min="13297" max="13297" width="18.7265625" style="1" customWidth="1"/>
    <col min="13298" max="13544" width="8.81640625" style="1"/>
    <col min="13545" max="13545" width="20.7265625" style="1" customWidth="1"/>
    <col min="13546" max="13546" width="48.453125" style="1" customWidth="1"/>
    <col min="13547" max="13547" width="25.26953125" style="1" customWidth="1"/>
    <col min="13548" max="13548" width="20" style="1" customWidth="1"/>
    <col min="13549" max="13549" width="15" style="1" customWidth="1"/>
    <col min="13550" max="13550" width="17.453125" style="1" customWidth="1"/>
    <col min="13551" max="13551" width="24" style="1" customWidth="1"/>
    <col min="13552" max="13552" width="25.26953125" style="1" customWidth="1"/>
    <col min="13553" max="13553" width="18.7265625" style="1" customWidth="1"/>
    <col min="13554" max="13800" width="8.81640625" style="1"/>
    <col min="13801" max="13801" width="20.7265625" style="1" customWidth="1"/>
    <col min="13802" max="13802" width="48.453125" style="1" customWidth="1"/>
    <col min="13803" max="13803" width="25.26953125" style="1" customWidth="1"/>
    <col min="13804" max="13804" width="20" style="1" customWidth="1"/>
    <col min="13805" max="13805" width="15" style="1" customWidth="1"/>
    <col min="13806" max="13806" width="17.453125" style="1" customWidth="1"/>
    <col min="13807" max="13807" width="24" style="1" customWidth="1"/>
    <col min="13808" max="13808" width="25.26953125" style="1" customWidth="1"/>
    <col min="13809" max="13809" width="18.7265625" style="1" customWidth="1"/>
    <col min="13810" max="14056" width="8.81640625" style="1"/>
    <col min="14057" max="14057" width="20.7265625" style="1" customWidth="1"/>
    <col min="14058" max="14058" width="48.453125" style="1" customWidth="1"/>
    <col min="14059" max="14059" width="25.26953125" style="1" customWidth="1"/>
    <col min="14060" max="14060" width="20" style="1" customWidth="1"/>
    <col min="14061" max="14061" width="15" style="1" customWidth="1"/>
    <col min="14062" max="14062" width="17.453125" style="1" customWidth="1"/>
    <col min="14063" max="14063" width="24" style="1" customWidth="1"/>
    <col min="14064" max="14064" width="25.26953125" style="1" customWidth="1"/>
    <col min="14065" max="14065" width="18.7265625" style="1" customWidth="1"/>
    <col min="14066" max="14312" width="8.81640625" style="1"/>
    <col min="14313" max="14313" width="20.7265625" style="1" customWidth="1"/>
    <col min="14314" max="14314" width="48.453125" style="1" customWidth="1"/>
    <col min="14315" max="14315" width="25.26953125" style="1" customWidth="1"/>
    <col min="14316" max="14316" width="20" style="1" customWidth="1"/>
    <col min="14317" max="14317" width="15" style="1" customWidth="1"/>
    <col min="14318" max="14318" width="17.453125" style="1" customWidth="1"/>
    <col min="14319" max="14319" width="24" style="1" customWidth="1"/>
    <col min="14320" max="14320" width="25.26953125" style="1" customWidth="1"/>
    <col min="14321" max="14321" width="18.7265625" style="1" customWidth="1"/>
    <col min="14322" max="14568" width="8.81640625" style="1"/>
    <col min="14569" max="14569" width="20.7265625" style="1" customWidth="1"/>
    <col min="14570" max="14570" width="48.453125" style="1" customWidth="1"/>
    <col min="14571" max="14571" width="25.26953125" style="1" customWidth="1"/>
    <col min="14572" max="14572" width="20" style="1" customWidth="1"/>
    <col min="14573" max="14573" width="15" style="1" customWidth="1"/>
    <col min="14574" max="14574" width="17.453125" style="1" customWidth="1"/>
    <col min="14575" max="14575" width="24" style="1" customWidth="1"/>
    <col min="14576" max="14576" width="25.26953125" style="1" customWidth="1"/>
    <col min="14577" max="14577" width="18.7265625" style="1" customWidth="1"/>
    <col min="14578" max="14824" width="8.81640625" style="1"/>
    <col min="14825" max="14825" width="20.7265625" style="1" customWidth="1"/>
    <col min="14826" max="14826" width="48.453125" style="1" customWidth="1"/>
    <col min="14827" max="14827" width="25.26953125" style="1" customWidth="1"/>
    <col min="14828" max="14828" width="20" style="1" customWidth="1"/>
    <col min="14829" max="14829" width="15" style="1" customWidth="1"/>
    <col min="14830" max="14830" width="17.453125" style="1" customWidth="1"/>
    <col min="14831" max="14831" width="24" style="1" customWidth="1"/>
    <col min="14832" max="14832" width="25.26953125" style="1" customWidth="1"/>
    <col min="14833" max="14833" width="18.7265625" style="1" customWidth="1"/>
    <col min="14834" max="15080" width="8.81640625" style="1"/>
    <col min="15081" max="15081" width="20.7265625" style="1" customWidth="1"/>
    <col min="15082" max="15082" width="48.453125" style="1" customWidth="1"/>
    <col min="15083" max="15083" width="25.26953125" style="1" customWidth="1"/>
    <col min="15084" max="15084" width="20" style="1" customWidth="1"/>
    <col min="15085" max="15085" width="15" style="1" customWidth="1"/>
    <col min="15086" max="15086" width="17.453125" style="1" customWidth="1"/>
    <col min="15087" max="15087" width="24" style="1" customWidth="1"/>
    <col min="15088" max="15088" width="25.26953125" style="1" customWidth="1"/>
    <col min="15089" max="15089" width="18.7265625" style="1" customWidth="1"/>
    <col min="15090" max="15336" width="8.81640625" style="1"/>
    <col min="15337" max="15337" width="20.7265625" style="1" customWidth="1"/>
    <col min="15338" max="15338" width="48.453125" style="1" customWidth="1"/>
    <col min="15339" max="15339" width="25.26953125" style="1" customWidth="1"/>
    <col min="15340" max="15340" width="20" style="1" customWidth="1"/>
    <col min="15341" max="15341" width="15" style="1" customWidth="1"/>
    <col min="15342" max="15342" width="17.453125" style="1" customWidth="1"/>
    <col min="15343" max="15343" width="24" style="1" customWidth="1"/>
    <col min="15344" max="15344" width="25.26953125" style="1" customWidth="1"/>
    <col min="15345" max="15345" width="18.7265625" style="1" customWidth="1"/>
    <col min="15346" max="15592" width="8.81640625" style="1"/>
    <col min="15593" max="15593" width="20.7265625" style="1" customWidth="1"/>
    <col min="15594" max="15594" width="48.453125" style="1" customWidth="1"/>
    <col min="15595" max="15595" width="25.26953125" style="1" customWidth="1"/>
    <col min="15596" max="15596" width="20" style="1" customWidth="1"/>
    <col min="15597" max="15597" width="15" style="1" customWidth="1"/>
    <col min="15598" max="15598" width="17.453125" style="1" customWidth="1"/>
    <col min="15599" max="15599" width="24" style="1" customWidth="1"/>
    <col min="15600" max="15600" width="25.26953125" style="1" customWidth="1"/>
    <col min="15601" max="15601" width="18.7265625" style="1" customWidth="1"/>
    <col min="15602" max="15848" width="8.81640625" style="1"/>
    <col min="15849" max="15849" width="20.7265625" style="1" customWidth="1"/>
    <col min="15850" max="15850" width="48.453125" style="1" customWidth="1"/>
    <col min="15851" max="15851" width="25.26953125" style="1" customWidth="1"/>
    <col min="15852" max="15852" width="20" style="1" customWidth="1"/>
    <col min="15853" max="15853" width="15" style="1" customWidth="1"/>
    <col min="15854" max="15854" width="17.453125" style="1" customWidth="1"/>
    <col min="15855" max="15855" width="24" style="1" customWidth="1"/>
    <col min="15856" max="15856" width="25.26953125" style="1" customWidth="1"/>
    <col min="15857" max="15857" width="18.7265625" style="1" customWidth="1"/>
    <col min="15858" max="16104" width="8.81640625" style="1"/>
    <col min="16105" max="16105" width="20.7265625" style="1" customWidth="1"/>
    <col min="16106" max="16106" width="48.453125" style="1" customWidth="1"/>
    <col min="16107" max="16107" width="25.26953125" style="1" customWidth="1"/>
    <col min="16108" max="16108" width="20" style="1" customWidth="1"/>
    <col min="16109" max="16109" width="15" style="1" customWidth="1"/>
    <col min="16110" max="16110" width="17.453125" style="1" customWidth="1"/>
    <col min="16111" max="16111" width="24" style="1" customWidth="1"/>
    <col min="16112" max="16112" width="25.26953125" style="1" customWidth="1"/>
    <col min="16113" max="16113" width="18.7265625" style="1" customWidth="1"/>
    <col min="16114" max="16363" width="8.81640625" style="1"/>
    <col min="16364" max="16384" width="8.7265625" style="1" customWidth="1"/>
  </cols>
  <sheetData>
    <row r="1" spans="1:8" ht="23" x14ac:dyDescent="0.35">
      <c r="A1" s="90" t="s">
        <v>76</v>
      </c>
      <c r="B1" s="90"/>
      <c r="C1" s="27"/>
      <c r="D1" s="28"/>
      <c r="E1" s="29"/>
      <c r="F1" s="29"/>
    </row>
    <row r="2" spans="1:8" ht="49.5" customHeight="1" x14ac:dyDescent="0.35">
      <c r="A2" s="48" t="s">
        <v>0</v>
      </c>
      <c r="B2" s="49" t="s">
        <v>1</v>
      </c>
      <c r="C2" s="50" t="s">
        <v>116</v>
      </c>
      <c r="D2" s="48" t="s">
        <v>117</v>
      </c>
      <c r="E2" s="48" t="s">
        <v>2</v>
      </c>
      <c r="F2" s="48" t="s">
        <v>3</v>
      </c>
      <c r="G2" s="48" t="s">
        <v>163</v>
      </c>
      <c r="H2" s="48" t="s">
        <v>164</v>
      </c>
    </row>
    <row r="3" spans="1:8" x14ac:dyDescent="0.35">
      <c r="A3" s="30">
        <v>210001</v>
      </c>
      <c r="B3" s="30" t="s">
        <v>24</v>
      </c>
      <c r="C3" s="2">
        <f>VLOOKUP(A3,'[5]Source Revenue'!$A$3:$D$55,4,FALSE)</f>
        <v>216047620.35144407</v>
      </c>
      <c r="D3" s="63">
        <f>IFERROR(VLOOKUP(A3,'FINAL SCORES'!A:O,15,FALSE),"")</f>
        <v>0.4209</v>
      </c>
      <c r="E3" s="31">
        <f t="shared" ref="E3:E37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5.9999999999999995E-4</v>
      </c>
      <c r="F3" s="3">
        <f t="shared" ref="F3:F45" si="1">ROUND(E3*C3,0)</f>
        <v>129629</v>
      </c>
      <c r="G3" s="89">
        <f>VLOOKUP(A3,'[6]6.QBR Prelim Results'!$A$3:$F$47,6,FALSE)</f>
        <v>-496910</v>
      </c>
      <c r="H3" s="88">
        <f>F3-G3</f>
        <v>626539</v>
      </c>
    </row>
    <row r="4" spans="1:8" x14ac:dyDescent="0.35">
      <c r="A4" s="30">
        <v>210002</v>
      </c>
      <c r="B4" s="30" t="s">
        <v>25</v>
      </c>
      <c r="C4" s="2">
        <f>VLOOKUP(A4,'[5]Source Revenue'!$A$3:$D$55,4,FALSE)</f>
        <v>1233326321.3179984</v>
      </c>
      <c r="D4" s="63">
        <f>IFERROR(VLOOKUP(A4,'FINAL SCORES'!A:O,15,FALSE),"")</f>
        <v>0.245</v>
      </c>
      <c r="E4" s="31">
        <f t="shared" si="0"/>
        <v>-8.0000000000000002E-3</v>
      </c>
      <c r="F4" s="3">
        <f t="shared" si="1"/>
        <v>-9866611</v>
      </c>
      <c r="G4" s="89">
        <f>VLOOKUP(A4,'[6]6.QBR Prelim Results'!$A$3:$F$47,6,FALSE)</f>
        <v>-10729939</v>
      </c>
      <c r="H4" s="88">
        <f t="shared" ref="H4:H45" si="2">F4-G4</f>
        <v>863328</v>
      </c>
    </row>
    <row r="5" spans="1:8" x14ac:dyDescent="0.35">
      <c r="A5" s="30">
        <v>210003</v>
      </c>
      <c r="B5" s="30" t="s">
        <v>26</v>
      </c>
      <c r="C5" s="2">
        <f>VLOOKUP(A5,'[5]Source Revenue'!$A$3:$D$55,4,FALSE)</f>
        <v>263362394.65895817</v>
      </c>
      <c r="D5" s="63">
        <f>IFERROR(VLOOKUP(A5,'FINAL SCORES'!A:O,15,FALSE),"")</f>
        <v>0.1421</v>
      </c>
      <c r="E5" s="31">
        <f t="shared" si="0"/>
        <v>-1.3100000000000001E-2</v>
      </c>
      <c r="F5" s="3">
        <f t="shared" si="1"/>
        <v>-3450047</v>
      </c>
      <c r="G5" s="89">
        <f>VLOOKUP(A5,'[6]6.QBR Prelim Results'!$A$3:$F$47,6,FALSE)</f>
        <v>-4161126</v>
      </c>
      <c r="H5" s="88">
        <f t="shared" si="2"/>
        <v>711079</v>
      </c>
    </row>
    <row r="6" spans="1:8" x14ac:dyDescent="0.35">
      <c r="A6" s="30">
        <v>210004</v>
      </c>
      <c r="B6" s="30" t="s">
        <v>27</v>
      </c>
      <c r="C6" s="2">
        <f>VLOOKUP(A6,'[5]Source Revenue'!$A$3:$D$55,4,FALSE)</f>
        <v>364173616.02632582</v>
      </c>
      <c r="D6" s="63">
        <f>IFERROR(VLOOKUP(A6,'FINAL SCORES'!A:O,15,FALSE),"")</f>
        <v>0.17150000000000001</v>
      </c>
      <c r="E6" s="31">
        <f t="shared" si="0"/>
        <v>-1.1599999999999999E-2</v>
      </c>
      <c r="F6" s="3">
        <f t="shared" si="1"/>
        <v>-4224414</v>
      </c>
      <c r="G6" s="89">
        <f>VLOOKUP(A6,'[6]6.QBR Prelim Results'!$A$3:$F$47,6,FALSE)</f>
        <v>-4151579</v>
      </c>
      <c r="H6" s="88">
        <f t="shared" si="2"/>
        <v>-72835</v>
      </c>
    </row>
    <row r="7" spans="1:8" x14ac:dyDescent="0.35">
      <c r="A7" s="30">
        <v>210005</v>
      </c>
      <c r="B7" s="30" t="s">
        <v>28</v>
      </c>
      <c r="C7" s="2">
        <f>VLOOKUP(A7,'[5]Source Revenue'!$A$3:$D$55,4,FALSE)</f>
        <v>234941977.24901515</v>
      </c>
      <c r="D7" s="63">
        <f>IFERROR(VLOOKUP(A7,'FINAL SCORES'!A:O,15,FALSE),"")</f>
        <v>0.4556</v>
      </c>
      <c r="E7" s="31">
        <f t="shared" si="0"/>
        <v>2.3E-3</v>
      </c>
      <c r="F7" s="3">
        <f t="shared" si="1"/>
        <v>540367</v>
      </c>
      <c r="G7" s="89">
        <f>VLOOKUP(A7,'[6]6.QBR Prelim Results'!$A$3:$F$47,6,FALSE)</f>
        <v>-234942</v>
      </c>
      <c r="H7" s="88">
        <f t="shared" si="2"/>
        <v>775309</v>
      </c>
    </row>
    <row r="8" spans="1:8" x14ac:dyDescent="0.35">
      <c r="A8" s="30">
        <v>210006</v>
      </c>
      <c r="B8" s="30" t="s">
        <v>29</v>
      </c>
      <c r="C8" s="2">
        <f>VLOOKUP(A8,'[5]Source Revenue'!$A$3:$D$55,4,FALSE)</f>
        <v>54600073.437940672</v>
      </c>
      <c r="D8" s="63">
        <f>IFERROR(VLOOKUP(A8,'FINAL SCORES'!A:O,15,FALSE),"")</f>
        <v>0.3735</v>
      </c>
      <c r="E8" s="31">
        <f t="shared" si="0"/>
        <v>-1.8E-3</v>
      </c>
      <c r="F8" s="3">
        <f t="shared" si="1"/>
        <v>-98280</v>
      </c>
      <c r="G8" s="89">
        <f>VLOOKUP(A8,'[6]6.QBR Prelim Results'!$A$3:$F$47,6,FALSE)</f>
        <v>-32760</v>
      </c>
      <c r="H8" s="88">
        <f t="shared" si="2"/>
        <v>-65520</v>
      </c>
    </row>
    <row r="9" spans="1:8" x14ac:dyDescent="0.35">
      <c r="A9" s="30">
        <v>210008</v>
      </c>
      <c r="B9" s="30" t="s">
        <v>30</v>
      </c>
      <c r="C9" s="2">
        <f>VLOOKUP(A9,'[5]Source Revenue'!$A$3:$D$55,4,FALSE)</f>
        <v>245183637.78810459</v>
      </c>
      <c r="D9" s="63">
        <f>IFERROR(VLOOKUP(A9,'FINAL SCORES'!A:O,15,FALSE),"")</f>
        <v>0.28010000000000002</v>
      </c>
      <c r="E9" s="31">
        <f t="shared" si="0"/>
        <v>-6.3E-3</v>
      </c>
      <c r="F9" s="3">
        <f t="shared" si="1"/>
        <v>-1544657</v>
      </c>
      <c r="G9" s="89">
        <f>VLOOKUP(A9,'[6]6.QBR Prelim Results'!$A$3:$F$47,6,FALSE)</f>
        <v>-1814359</v>
      </c>
      <c r="H9" s="88">
        <f t="shared" si="2"/>
        <v>269702</v>
      </c>
    </row>
    <row r="10" spans="1:8" x14ac:dyDescent="0.35">
      <c r="A10" s="32">
        <v>210009</v>
      </c>
      <c r="B10" s="30" t="s">
        <v>31</v>
      </c>
      <c r="C10" s="2">
        <f>VLOOKUP(A10,'[5]Source Revenue'!$A$3:$D$55,4,FALSE)</f>
        <v>1537015347.51495</v>
      </c>
      <c r="D10" s="63">
        <f>IFERROR(VLOOKUP(A10,'FINAL SCORES'!A:O,15,FALSE),"")</f>
        <v>0.31740000000000002</v>
      </c>
      <c r="E10" s="31">
        <f t="shared" si="0"/>
        <v>-4.4999999999999997E-3</v>
      </c>
      <c r="F10" s="3">
        <f t="shared" si="1"/>
        <v>-6916569</v>
      </c>
      <c r="G10" s="89">
        <f>VLOOKUP(A10,'[6]6.QBR Prelim Results'!$A$3:$F$47,6,FALSE)</f>
        <v>-5994360</v>
      </c>
      <c r="H10" s="88">
        <f t="shared" si="2"/>
        <v>-922209</v>
      </c>
    </row>
    <row r="11" spans="1:8" x14ac:dyDescent="0.35">
      <c r="A11" s="30">
        <v>210010</v>
      </c>
      <c r="B11" s="30" t="s">
        <v>32</v>
      </c>
      <c r="C11" s="2">
        <f>VLOOKUP(A11,'[5]Source Revenue'!$A$3:$D$55,4,FALSE)</f>
        <v>20517421.227533992</v>
      </c>
      <c r="D11" s="63">
        <f>IFERROR(VLOOKUP(A11,'FINAL SCORES'!A:O,15,FALSE),"")</f>
        <v>0.39889999999999998</v>
      </c>
      <c r="E11" s="31">
        <f t="shared" si="0"/>
        <v>-5.0000000000000001E-4</v>
      </c>
      <c r="F11" s="3">
        <f t="shared" si="1"/>
        <v>-10259</v>
      </c>
      <c r="G11" s="89">
        <f>VLOOKUP(A11,'[6]6.QBR Prelim Results'!$A$3:$F$47,6,FALSE)</f>
        <v>-36931</v>
      </c>
      <c r="H11" s="88">
        <f t="shared" si="2"/>
        <v>26672</v>
      </c>
    </row>
    <row r="12" spans="1:8" x14ac:dyDescent="0.35">
      <c r="A12" s="30">
        <v>210011</v>
      </c>
      <c r="B12" s="30" t="s">
        <v>33</v>
      </c>
      <c r="C12" s="2">
        <f>VLOOKUP(A12,'[5]Source Revenue'!$A$3:$D$55,4,FALSE)</f>
        <v>249225510.04618415</v>
      </c>
      <c r="D12" s="63">
        <f>IFERROR(VLOOKUP(A12,'FINAL SCORES'!A:O,15,FALSE),"")</f>
        <v>0.2492</v>
      </c>
      <c r="E12" s="31">
        <f t="shared" si="0"/>
        <v>-7.7999999999999996E-3</v>
      </c>
      <c r="F12" s="3">
        <f t="shared" si="1"/>
        <v>-1943959</v>
      </c>
      <c r="G12" s="89">
        <f>VLOOKUP(A12,'[6]6.QBR Prelim Results'!$A$3:$F$47,6,FALSE)</f>
        <v>-2043649</v>
      </c>
      <c r="H12" s="88">
        <f t="shared" si="2"/>
        <v>99690</v>
      </c>
    </row>
    <row r="13" spans="1:8" x14ac:dyDescent="0.35">
      <c r="A13" s="30">
        <v>210012</v>
      </c>
      <c r="B13" s="30" t="s">
        <v>34</v>
      </c>
      <c r="C13" s="2">
        <f>VLOOKUP(A13,'[5]Source Revenue'!$A$3:$D$55,4,FALSE)</f>
        <v>443754886.37179703</v>
      </c>
      <c r="D13" s="63">
        <f>IFERROR(VLOOKUP(A13,'FINAL SCORES'!A:O,15,FALSE),"")</f>
        <v>0.2142</v>
      </c>
      <c r="E13" s="31">
        <f t="shared" si="0"/>
        <v>-9.5999999999999992E-3</v>
      </c>
      <c r="F13" s="3">
        <f t="shared" si="1"/>
        <v>-4260047</v>
      </c>
      <c r="G13" s="89">
        <f>VLOOKUP(A13,'[6]6.QBR Prelim Results'!$A$3:$F$47,6,FALSE)</f>
        <v>-4437549</v>
      </c>
      <c r="H13" s="88">
        <f t="shared" si="2"/>
        <v>177502</v>
      </c>
    </row>
    <row r="14" spans="1:8" x14ac:dyDescent="0.35">
      <c r="A14" s="30">
        <v>210015</v>
      </c>
      <c r="B14" s="30" t="s">
        <v>35</v>
      </c>
      <c r="C14" s="2">
        <f>VLOOKUP(A14,'[5]Source Revenue'!$A$3:$D$55,4,FALSE)</f>
        <v>308852742.85831404</v>
      </c>
      <c r="D14" s="63">
        <f>IFERROR(VLOOKUP(A14,'FINAL SCORES'!A:O,15,FALSE),"")</f>
        <v>0.4002</v>
      </c>
      <c r="E14" s="31">
        <f t="shared" si="0"/>
        <v>-5.0000000000000001E-4</v>
      </c>
      <c r="F14" s="3">
        <f t="shared" si="1"/>
        <v>-154426</v>
      </c>
      <c r="G14" s="89">
        <f>VLOOKUP(A14,'[6]6.QBR Prelim Results'!$A$3:$F$47,6,FALSE)</f>
        <v>61771</v>
      </c>
      <c r="H14" s="88">
        <f t="shared" si="2"/>
        <v>-216197</v>
      </c>
    </row>
    <row r="15" spans="1:8" x14ac:dyDescent="0.35">
      <c r="A15" s="30">
        <v>210016</v>
      </c>
      <c r="B15" s="30" t="s">
        <v>36</v>
      </c>
      <c r="C15" s="2">
        <f>VLOOKUP(A15,'[5]Source Revenue'!$A$3:$D$55,4,FALSE)</f>
        <v>179748715.17941996</v>
      </c>
      <c r="D15" s="63">
        <f>IFERROR(VLOOKUP(A15,'FINAL SCORES'!A:O,15,FALSE),"")</f>
        <v>0.43099999999999999</v>
      </c>
      <c r="E15" s="31">
        <f t="shared" si="0"/>
        <v>1.1000000000000001E-3</v>
      </c>
      <c r="F15" s="3">
        <f t="shared" si="1"/>
        <v>197724</v>
      </c>
      <c r="G15" s="89">
        <f>VLOOKUP(A15,'[6]6.QBR Prelim Results'!$A$3:$F$47,6,FALSE)</f>
        <v>-107849</v>
      </c>
      <c r="H15" s="88">
        <f t="shared" si="2"/>
        <v>305573</v>
      </c>
    </row>
    <row r="16" spans="1:8" x14ac:dyDescent="0.35">
      <c r="A16" s="30">
        <v>210017</v>
      </c>
      <c r="B16" s="30" t="s">
        <v>37</v>
      </c>
      <c r="C16" s="2">
        <f>VLOOKUP(A16,'[5]Source Revenue'!$A$3:$D$55,4,FALSE)</f>
        <v>23013699.164424587</v>
      </c>
      <c r="D16" s="63">
        <f>IFERROR(VLOOKUP(A16,'FINAL SCORES'!A:O,15,FALSE),"")</f>
        <v>0.51500000000000001</v>
      </c>
      <c r="E16" s="31">
        <f t="shared" si="0"/>
        <v>5.4000000000000003E-3</v>
      </c>
      <c r="F16" s="3">
        <f t="shared" si="1"/>
        <v>124274</v>
      </c>
      <c r="G16" s="89">
        <f>VLOOKUP(A16,'[6]6.QBR Prelim Results'!$A$3:$F$47,6,FALSE)</f>
        <v>-9205</v>
      </c>
      <c r="H16" s="88">
        <f t="shared" si="2"/>
        <v>133479</v>
      </c>
    </row>
    <row r="17" spans="1:8" x14ac:dyDescent="0.35">
      <c r="A17" s="30">
        <v>210018</v>
      </c>
      <c r="B17" s="30" t="s">
        <v>38</v>
      </c>
      <c r="C17" s="2">
        <f>VLOOKUP(A17,'[5]Source Revenue'!$A$3:$D$55,4,FALSE)</f>
        <v>84740049.894340754</v>
      </c>
      <c r="D17" s="63">
        <f>IFERROR(VLOOKUP(A17,'FINAL SCORES'!A:O,15,FALSE),"")</f>
        <v>0.34320000000000001</v>
      </c>
      <c r="E17" s="31">
        <f t="shared" si="0"/>
        <v>-3.3E-3</v>
      </c>
      <c r="F17" s="3">
        <f t="shared" si="1"/>
        <v>-279642</v>
      </c>
      <c r="G17" s="89">
        <f>VLOOKUP(A17,'[6]6.QBR Prelim Results'!$A$3:$F$47,6,FALSE)</f>
        <v>-491492</v>
      </c>
      <c r="H17" s="88">
        <f t="shared" si="2"/>
        <v>211850</v>
      </c>
    </row>
    <row r="18" spans="1:8" x14ac:dyDescent="0.35">
      <c r="A18" s="30">
        <v>210019</v>
      </c>
      <c r="B18" s="30" t="s">
        <v>39</v>
      </c>
      <c r="C18" s="2">
        <f>VLOOKUP(A18,'[5]Source Revenue'!$A$3:$D$55,4,FALSE)</f>
        <v>259801804.54653847</v>
      </c>
      <c r="D18" s="63">
        <f>IFERROR(VLOOKUP(A18,'FINAL SCORES'!A:O,15,FALSE),"")</f>
        <v>0.24329999999999999</v>
      </c>
      <c r="E18" s="31">
        <f t="shared" si="0"/>
        <v>-8.0999999999999996E-3</v>
      </c>
      <c r="F18" s="3">
        <f t="shared" si="1"/>
        <v>-2104395</v>
      </c>
      <c r="G18" s="89">
        <f>VLOOKUP(A18,'[6]6.QBR Prelim Results'!$A$3:$F$47,6,FALSE)</f>
        <v>-2234296</v>
      </c>
      <c r="H18" s="88">
        <f t="shared" si="2"/>
        <v>129901</v>
      </c>
    </row>
    <row r="19" spans="1:8" x14ac:dyDescent="0.35">
      <c r="A19" s="30">
        <v>210022</v>
      </c>
      <c r="B19" s="30" t="s">
        <v>40</v>
      </c>
      <c r="C19" s="2">
        <f>VLOOKUP(A19,'[5]Source Revenue'!$A$3:$D$55,4,FALSE)</f>
        <v>217601943.52722156</v>
      </c>
      <c r="D19" s="63">
        <f>IFERROR(VLOOKUP(A19,'FINAL SCORES'!A:O,15,FALSE),"")</f>
        <v>0.2099</v>
      </c>
      <c r="E19" s="31">
        <f t="shared" si="0"/>
        <v>-9.7999999999999997E-3</v>
      </c>
      <c r="F19" s="3">
        <f t="shared" si="1"/>
        <v>-2132499</v>
      </c>
      <c r="G19" s="89">
        <f>VLOOKUP(A19,'[6]6.QBR Prelim Results'!$A$3:$F$47,6,FALSE)</f>
        <v>-2154259</v>
      </c>
      <c r="H19" s="88">
        <f t="shared" si="2"/>
        <v>21760</v>
      </c>
    </row>
    <row r="20" spans="1:8" x14ac:dyDescent="0.35">
      <c r="A20" s="30">
        <v>210023</v>
      </c>
      <c r="B20" s="30" t="s">
        <v>41</v>
      </c>
      <c r="C20" s="2">
        <f>VLOOKUP(A20,'[5]Source Revenue'!$A$3:$D$55,4,FALSE)</f>
        <v>319692559.64260548</v>
      </c>
      <c r="D20" s="63">
        <f>IFERROR(VLOOKUP(A20,'FINAL SCORES'!A:O,15,FALSE),"")</f>
        <v>0.2505</v>
      </c>
      <c r="E20" s="31">
        <f t="shared" si="0"/>
        <v>-7.7999999999999996E-3</v>
      </c>
      <c r="F20" s="3">
        <f t="shared" si="1"/>
        <v>-2493602</v>
      </c>
      <c r="G20" s="89">
        <f>VLOOKUP(A20,'[6]6.QBR Prelim Results'!$A$3:$F$47,6,FALSE)</f>
        <v>-2269817</v>
      </c>
      <c r="H20" s="88">
        <f t="shared" si="2"/>
        <v>-223785</v>
      </c>
    </row>
    <row r="21" spans="1:8" x14ac:dyDescent="0.35">
      <c r="A21" s="30">
        <v>210024</v>
      </c>
      <c r="B21" s="30" t="s">
        <v>42</v>
      </c>
      <c r="C21" s="2">
        <f>VLOOKUP(A21,'[5]Source Revenue'!$A$3:$D$55,4,FALSE)</f>
        <v>258558976.04553953</v>
      </c>
      <c r="D21" s="63">
        <f>IFERROR(VLOOKUP(A21,'FINAL SCORES'!A:O,15,FALSE),"")</f>
        <v>0.42070000000000002</v>
      </c>
      <c r="E21" s="31">
        <f t="shared" si="0"/>
        <v>5.0000000000000001E-4</v>
      </c>
      <c r="F21" s="3">
        <f t="shared" si="1"/>
        <v>129279</v>
      </c>
      <c r="G21" s="89">
        <f>VLOOKUP(A21,'[6]6.QBR Prelim Results'!$A$3:$F$47,6,FALSE)</f>
        <v>-387838</v>
      </c>
      <c r="H21" s="88">
        <f t="shared" si="2"/>
        <v>517117</v>
      </c>
    </row>
    <row r="22" spans="1:8" x14ac:dyDescent="0.35">
      <c r="A22" s="30">
        <v>210027</v>
      </c>
      <c r="B22" s="30" t="s">
        <v>65</v>
      </c>
      <c r="C22" s="2">
        <f>VLOOKUP(A22,'[5]Source Revenue'!$A$3:$D$55,4,FALSE)</f>
        <v>175599913.90085426</v>
      </c>
      <c r="D22" s="63">
        <f>IFERROR(VLOOKUP(A22,'FINAL SCORES'!A:O,15,FALSE),"")</f>
        <v>0.28910000000000002</v>
      </c>
      <c r="E22" s="31">
        <f t="shared" si="0"/>
        <v>-5.8999999999999999E-3</v>
      </c>
      <c r="F22" s="3">
        <f t="shared" si="1"/>
        <v>-1036039</v>
      </c>
      <c r="G22" s="89">
        <f>VLOOKUP(A22,'[6]6.QBR Prelim Results'!$A$3:$F$47,6,FALSE)</f>
        <v>-1053599</v>
      </c>
      <c r="H22" s="88">
        <f t="shared" si="2"/>
        <v>17560</v>
      </c>
    </row>
    <row r="23" spans="1:8" x14ac:dyDescent="0.35">
      <c r="A23" s="30">
        <v>210028</v>
      </c>
      <c r="B23" s="30" t="s">
        <v>43</v>
      </c>
      <c r="C23" s="2">
        <f>VLOOKUP(A23,'[5]Source Revenue'!$A$3:$D$55,4,FALSE)</f>
        <v>79305036.907187268</v>
      </c>
      <c r="D23" s="63">
        <f>IFERROR(VLOOKUP(A23,'FINAL SCORES'!A:O,15,FALSE),"")</f>
        <v>0.52559999999999996</v>
      </c>
      <c r="E23" s="31">
        <f t="shared" si="0"/>
        <v>5.8999999999999999E-3</v>
      </c>
      <c r="F23" s="3">
        <f t="shared" si="1"/>
        <v>467900</v>
      </c>
      <c r="G23" s="89">
        <f>VLOOKUP(A23,'[6]6.QBR Prelim Results'!$A$3:$F$47,6,FALSE)</f>
        <v>547205</v>
      </c>
      <c r="H23" s="88">
        <f t="shared" si="2"/>
        <v>-79305</v>
      </c>
    </row>
    <row r="24" spans="1:8" x14ac:dyDescent="0.35">
      <c r="A24" s="30">
        <v>210029</v>
      </c>
      <c r="B24" s="30" t="s">
        <v>44</v>
      </c>
      <c r="C24" s="2">
        <f>VLOOKUP(A24,'[5]Source Revenue'!$A$3:$D$55,4,FALSE)</f>
        <v>387945803.59553057</v>
      </c>
      <c r="D24" s="63">
        <f>IFERROR(VLOOKUP(A24,'FINAL SCORES'!A:O,15,FALSE),"")</f>
        <v>0.27800000000000002</v>
      </c>
      <c r="E24" s="31">
        <f t="shared" si="0"/>
        <v>-6.4000000000000003E-3</v>
      </c>
      <c r="F24" s="3">
        <f t="shared" si="1"/>
        <v>-2482853</v>
      </c>
      <c r="G24" s="89">
        <f>VLOOKUP(A24,'[6]6.QBR Prelim Results'!$A$3:$F$47,6,FALSE)</f>
        <v>-2288880</v>
      </c>
      <c r="H24" s="88">
        <f t="shared" si="2"/>
        <v>-193973</v>
      </c>
    </row>
    <row r="25" spans="1:8" x14ac:dyDescent="0.35">
      <c r="A25" s="30">
        <v>210032</v>
      </c>
      <c r="B25" s="30" t="s">
        <v>66</v>
      </c>
      <c r="C25" s="2">
        <f>VLOOKUP(A25,'[5]Source Revenue'!$A$3:$D$55,4,FALSE)</f>
        <v>68136813.346387178</v>
      </c>
      <c r="D25" s="63">
        <f>IFERROR(VLOOKUP(A25,'FINAL SCORES'!A:O,15,FALSE),"")</f>
        <v>0.24740000000000001</v>
      </c>
      <c r="E25" s="31">
        <f t="shared" si="0"/>
        <v>-7.9000000000000008E-3</v>
      </c>
      <c r="F25" s="3">
        <f t="shared" si="1"/>
        <v>-538281</v>
      </c>
      <c r="G25" s="89">
        <f>VLOOKUP(A25,'[6]6.QBR Prelim Results'!$A$3:$F$47,6,FALSE)</f>
        <v>-558722</v>
      </c>
      <c r="H25" s="88">
        <f t="shared" si="2"/>
        <v>20441</v>
      </c>
    </row>
    <row r="26" spans="1:8" x14ac:dyDescent="0.35">
      <c r="A26" s="30">
        <v>210033</v>
      </c>
      <c r="B26" s="30" t="s">
        <v>45</v>
      </c>
      <c r="C26" s="2">
        <f>VLOOKUP(A26,'[5]Source Revenue'!$A$3:$D$55,4,FALSE)</f>
        <v>148800273.72121218</v>
      </c>
      <c r="D26" s="63">
        <f>IFERROR(VLOOKUP(A26,'FINAL SCORES'!A:O,15,FALSE),"")</f>
        <v>0.44840000000000002</v>
      </c>
      <c r="E26" s="31">
        <f t="shared" si="0"/>
        <v>2E-3</v>
      </c>
      <c r="F26" s="3">
        <f t="shared" si="1"/>
        <v>297601</v>
      </c>
      <c r="G26" s="89">
        <f>VLOOKUP(A26,'[6]6.QBR Prelim Results'!$A$3:$F$47,6,FALSE)</f>
        <v>461281</v>
      </c>
      <c r="H26" s="88">
        <f t="shared" si="2"/>
        <v>-163680</v>
      </c>
    </row>
    <row r="27" spans="1:8" x14ac:dyDescent="0.35">
      <c r="A27" s="30">
        <v>210034</v>
      </c>
      <c r="B27" s="30" t="s">
        <v>46</v>
      </c>
      <c r="C27" s="2">
        <f>VLOOKUP(A27,'[5]Source Revenue'!$A$3:$D$55,4,FALSE)</f>
        <v>122188827.98046705</v>
      </c>
      <c r="D27" s="63">
        <f>IFERROR(VLOOKUP(A27,'FINAL SCORES'!A:O,15,FALSE),"")</f>
        <v>0.23419999999999999</v>
      </c>
      <c r="E27" s="31">
        <f t="shared" si="0"/>
        <v>-8.6E-3</v>
      </c>
      <c r="F27" s="3">
        <f t="shared" si="1"/>
        <v>-1050824</v>
      </c>
      <c r="G27" s="89">
        <f>VLOOKUP(A27,'[6]6.QBR Prelim Results'!$A$3:$F$47,6,FALSE)</f>
        <v>-1209669</v>
      </c>
      <c r="H27" s="88">
        <f t="shared" si="2"/>
        <v>158845</v>
      </c>
    </row>
    <row r="28" spans="1:8" x14ac:dyDescent="0.35">
      <c r="A28" s="30">
        <v>210035</v>
      </c>
      <c r="B28" s="30" t="s">
        <v>47</v>
      </c>
      <c r="C28" s="2">
        <f>VLOOKUP(A28,'[5]Source Revenue'!$A$3:$D$55,4,FALSE)</f>
        <v>81088629.982566088</v>
      </c>
      <c r="D28" s="63">
        <f>IFERROR(VLOOKUP(A28,'FINAL SCORES'!A:O,15,FALSE),"")</f>
        <v>0.40139999999999998</v>
      </c>
      <c r="E28" s="31">
        <f t="shared" si="0"/>
        <v>-4.0000000000000002E-4</v>
      </c>
      <c r="F28" s="3">
        <f t="shared" si="1"/>
        <v>-32435</v>
      </c>
      <c r="G28" s="89">
        <f>VLOOKUP(A28,'[6]6.QBR Prelim Results'!$A$3:$F$47,6,FALSE)</f>
        <v>-16218</v>
      </c>
      <c r="H28" s="88">
        <f t="shared" si="2"/>
        <v>-16217</v>
      </c>
    </row>
    <row r="29" spans="1:8" ht="18.75" customHeight="1" x14ac:dyDescent="0.35">
      <c r="A29" s="30">
        <v>210037</v>
      </c>
      <c r="B29" s="30" t="s">
        <v>48</v>
      </c>
      <c r="C29" s="2">
        <f>VLOOKUP(A29,'[5]Source Revenue'!$A$3:$D$55,4,FALSE)</f>
        <v>109482742.95933703</v>
      </c>
      <c r="D29" s="63">
        <f>IFERROR(VLOOKUP(A29,'FINAL SCORES'!A:O,15,FALSE),"")</f>
        <v>0.41889999999999999</v>
      </c>
      <c r="E29" s="31">
        <f t="shared" si="0"/>
        <v>5.0000000000000001E-4</v>
      </c>
      <c r="F29" s="3">
        <f t="shared" si="1"/>
        <v>54741</v>
      </c>
      <c r="G29" s="89">
        <f>VLOOKUP(A29,'[6]6.QBR Prelim Results'!$A$3:$F$47,6,FALSE)</f>
        <v>-87586</v>
      </c>
      <c r="H29" s="88">
        <f t="shared" si="2"/>
        <v>142327</v>
      </c>
    </row>
    <row r="30" spans="1:8" x14ac:dyDescent="0.35">
      <c r="A30" s="30">
        <v>210038</v>
      </c>
      <c r="B30" s="30" t="s">
        <v>49</v>
      </c>
      <c r="C30" s="2">
        <f>VLOOKUP(A30,'[5]Source Revenue'!$A$3:$D$55,4,FALSE)</f>
        <v>107704022.26637818</v>
      </c>
      <c r="D30" s="63">
        <f>IFERROR(VLOOKUP(A30,'FINAL SCORES'!A:O,15,FALSE),"")</f>
        <v>0.37059999999999998</v>
      </c>
      <c r="E30" s="31">
        <f t="shared" si="0"/>
        <v>-1.9E-3</v>
      </c>
      <c r="F30" s="3">
        <f t="shared" si="1"/>
        <v>-204638</v>
      </c>
      <c r="G30" s="89">
        <f>VLOOKUP(A30,'[6]6.QBR Prelim Results'!$A$3:$F$47,6,FALSE)</f>
        <v>-247719</v>
      </c>
      <c r="H30" s="88">
        <f t="shared" si="2"/>
        <v>43081</v>
      </c>
    </row>
    <row r="31" spans="1:8" x14ac:dyDescent="0.35">
      <c r="A31" s="30">
        <v>210039</v>
      </c>
      <c r="B31" s="30" t="s">
        <v>50</v>
      </c>
      <c r="C31" s="2">
        <f>VLOOKUP(A31,'[5]Source Revenue'!$A$3:$D$55,4,FALSE)</f>
        <v>70993519.778906718</v>
      </c>
      <c r="D31" s="63">
        <f>IFERROR(VLOOKUP(A31,'FINAL SCORES'!A:O,15,FALSE),"")</f>
        <v>0.42770000000000002</v>
      </c>
      <c r="E31" s="31">
        <f t="shared" si="0"/>
        <v>8.9999999999999998E-4</v>
      </c>
      <c r="F31" s="3">
        <f t="shared" si="1"/>
        <v>63894</v>
      </c>
      <c r="G31" s="89">
        <f>VLOOKUP(A31,'[6]6.QBR Prelim Results'!$A$3:$F$47,6,FALSE)</f>
        <v>156186</v>
      </c>
      <c r="H31" s="88">
        <f t="shared" si="2"/>
        <v>-92292</v>
      </c>
    </row>
    <row r="32" spans="1:8" x14ac:dyDescent="0.35">
      <c r="A32" s="30">
        <v>210040</v>
      </c>
      <c r="B32" s="30" t="s">
        <v>51</v>
      </c>
      <c r="C32" s="2">
        <f>VLOOKUP(A32,'[5]Source Revenue'!$A$3:$D$55,4,FALSE)</f>
        <v>140549546.38452595</v>
      </c>
      <c r="D32" s="63">
        <f>IFERROR(VLOOKUP(A32,'FINAL SCORES'!A:O,15,FALSE),"")</f>
        <v>0.313</v>
      </c>
      <c r="E32" s="31">
        <f t="shared" si="0"/>
        <v>-4.7000000000000002E-3</v>
      </c>
      <c r="F32" s="3">
        <f t="shared" si="1"/>
        <v>-660583</v>
      </c>
      <c r="G32" s="89">
        <f>VLOOKUP(A32,'[6]6.QBR Prelim Results'!$A$3:$F$47,6,FALSE)</f>
        <v>-983847</v>
      </c>
      <c r="H32" s="88">
        <f t="shared" si="2"/>
        <v>323264</v>
      </c>
    </row>
    <row r="33" spans="1:8" x14ac:dyDescent="0.35">
      <c r="A33" s="30">
        <v>210043</v>
      </c>
      <c r="B33" s="30" t="s">
        <v>64</v>
      </c>
      <c r="C33" s="2">
        <f>VLOOKUP(A33,'[5]Source Revenue'!$A$3:$D$55,4,FALSE)</f>
        <v>266416071.99770951</v>
      </c>
      <c r="D33" s="63">
        <f>IFERROR(VLOOKUP(A33,'FINAL SCORES'!A:O,15,FALSE),"")</f>
        <v>0.39460000000000001</v>
      </c>
      <c r="E33" s="31">
        <f t="shared" si="0"/>
        <v>-8.0000000000000004E-4</v>
      </c>
      <c r="F33" s="3">
        <f t="shared" si="1"/>
        <v>-213133</v>
      </c>
      <c r="G33" s="89">
        <f>VLOOKUP(A33,'[6]6.QBR Prelim Results'!$A$3:$F$47,6,FALSE)</f>
        <v>-666040</v>
      </c>
      <c r="H33" s="88">
        <f t="shared" si="2"/>
        <v>452907</v>
      </c>
    </row>
    <row r="34" spans="1:8" x14ac:dyDescent="0.35">
      <c r="A34" s="30">
        <v>210044</v>
      </c>
      <c r="B34" s="30" t="s">
        <v>52</v>
      </c>
      <c r="C34" s="2">
        <f>VLOOKUP(A34,'[5]Source Revenue'!$A$3:$D$55,4,FALSE)</f>
        <v>247198765.0886068</v>
      </c>
      <c r="D34" s="63">
        <f>IFERROR(VLOOKUP(A34,'FINAL SCORES'!A:O,15,FALSE),"")</f>
        <v>0.31819999999999998</v>
      </c>
      <c r="E34" s="31">
        <f t="shared" si="0"/>
        <v>-4.4999999999999997E-3</v>
      </c>
      <c r="F34" s="3">
        <f t="shared" si="1"/>
        <v>-1112394</v>
      </c>
      <c r="G34" s="89">
        <f>VLOOKUP(A34,'[6]6.QBR Prelim Results'!$A$3:$F$47,6,FALSE)</f>
        <v>-1804551</v>
      </c>
      <c r="H34" s="88">
        <f t="shared" si="2"/>
        <v>692157</v>
      </c>
    </row>
    <row r="35" spans="1:8" x14ac:dyDescent="0.35">
      <c r="A35" s="30">
        <v>210048</v>
      </c>
      <c r="B35" s="30" t="s">
        <v>53</v>
      </c>
      <c r="C35" s="2">
        <f>VLOOKUP(A35,'[5]Source Revenue'!$A$3:$D$55,4,FALSE)</f>
        <v>186112398.55167645</v>
      </c>
      <c r="D35" s="63">
        <f>IFERROR(VLOOKUP(A35,'FINAL SCORES'!A:O,15,FALSE),"")</f>
        <v>0.31180000000000002</v>
      </c>
      <c r="E35" s="31">
        <f t="shared" si="0"/>
        <v>-4.7999999999999996E-3</v>
      </c>
      <c r="F35" s="3">
        <f t="shared" si="1"/>
        <v>-893340</v>
      </c>
      <c r="G35" s="89">
        <f>VLOOKUP(A35,'[6]6.QBR Prelim Results'!$A$3:$F$47,6,FALSE)</f>
        <v>-1153897</v>
      </c>
      <c r="H35" s="88">
        <f t="shared" si="2"/>
        <v>260557</v>
      </c>
    </row>
    <row r="36" spans="1:8" x14ac:dyDescent="0.35">
      <c r="A36" s="30">
        <v>210049</v>
      </c>
      <c r="B36" s="30" t="s">
        <v>54</v>
      </c>
      <c r="C36" s="2">
        <f>VLOOKUP(A36,'[5]Source Revenue'!$A$3:$D$55,4,FALSE)</f>
        <v>157270394.83858994</v>
      </c>
      <c r="D36" s="63">
        <f>IFERROR(VLOOKUP(A36,'FINAL SCORES'!A:O,15,FALSE),"")</f>
        <v>0.34160000000000001</v>
      </c>
      <c r="E36" s="31">
        <f t="shared" si="0"/>
        <v>-3.3E-3</v>
      </c>
      <c r="F36" s="3">
        <f t="shared" si="1"/>
        <v>-518992</v>
      </c>
      <c r="G36" s="89">
        <f>VLOOKUP(A36,'[6]6.QBR Prelim Results'!$A$3:$F$47,6,FALSE)</f>
        <v>-377449</v>
      </c>
      <c r="H36" s="88">
        <f t="shared" si="2"/>
        <v>-141543</v>
      </c>
    </row>
    <row r="37" spans="1:8" x14ac:dyDescent="0.35">
      <c r="A37" s="30">
        <v>210051</v>
      </c>
      <c r="B37" s="30" t="s">
        <v>55</v>
      </c>
      <c r="C37" s="2">
        <f>VLOOKUP(A37,'[5]Source Revenue'!$A$3:$D$55,4,FALSE)</f>
        <v>148830231.06377366</v>
      </c>
      <c r="D37" s="63">
        <f>IFERROR(VLOOKUP(A37,'FINAL SCORES'!A:O,15,FALSE),"")</f>
        <v>0.41149999999999998</v>
      </c>
      <c r="E37" s="31">
        <f t="shared" si="0"/>
        <v>1E-4</v>
      </c>
      <c r="F37" s="3">
        <f t="shared" si="1"/>
        <v>14883</v>
      </c>
      <c r="G37" s="89">
        <f>VLOOKUP(A37,'[6]6.QBR Prelim Results'!$A$3:$F$47,6,FALSE)</f>
        <v>119064</v>
      </c>
      <c r="H37" s="88">
        <f t="shared" si="2"/>
        <v>-104181</v>
      </c>
    </row>
    <row r="38" spans="1:8" x14ac:dyDescent="0.35">
      <c r="A38" s="30">
        <v>210055</v>
      </c>
      <c r="B38" s="30" t="s">
        <v>56</v>
      </c>
      <c r="C38" s="2">
        <f>VLOOKUP(A38,'[5]Source Revenue'!$A$3:$D$55,4,FALSE)</f>
        <v>0</v>
      </c>
      <c r="D38" s="63" t="str">
        <f>IFERROR(VLOOKUP(A38,'FINAL SCORES'!A:O,15,FALSE),"")</f>
        <v/>
      </c>
      <c r="E38" s="31"/>
      <c r="F38" s="3">
        <f t="shared" si="1"/>
        <v>0</v>
      </c>
      <c r="G38" s="89">
        <f>VLOOKUP(A38,'[6]6.QBR Prelim Results'!$A$3:$F$47,6,FALSE)</f>
        <v>0</v>
      </c>
      <c r="H38" s="88">
        <f t="shared" si="2"/>
        <v>0</v>
      </c>
    </row>
    <row r="39" spans="1:8" x14ac:dyDescent="0.35">
      <c r="A39" s="30">
        <v>210056</v>
      </c>
      <c r="B39" s="30" t="s">
        <v>57</v>
      </c>
      <c r="C39" s="2">
        <f>VLOOKUP(A39,'[5]Source Revenue'!$A$3:$D$55,4,FALSE)</f>
        <v>161237652.55212459</v>
      </c>
      <c r="D39" s="63">
        <f>IFERROR(VLOOKUP(A39,'FINAL SCORES'!A:O,15,FALSE),"")</f>
        <v>0.31309999999999999</v>
      </c>
      <c r="E39" s="31">
        <f t="shared" ref="E39:E45" si="3">ROUND(IF(D39&gt;=QBR_Highest_Score,QBR_Max_Reward,IF(D39&lt;=QBR_Lowest_Score,QBR_Max_Penalty,IF(D39&gt;=QBR__Threshold,QBR_Max_Reward*(D39-QBR__Threshold)/(QBR_Highest_Score-QBR__Threshold),QBR_Max_Penalty*((D39-QBR__Threshold)/(QBR_Lowest_Score-QBR__Threshold))))),4)</f>
        <v>-4.7000000000000002E-3</v>
      </c>
      <c r="F39" s="3">
        <f t="shared" si="1"/>
        <v>-757817</v>
      </c>
      <c r="G39" s="89">
        <f>VLOOKUP(A39,'[6]6.QBR Prelim Results'!$A$3:$F$47,6,FALSE)</f>
        <v>-145114</v>
      </c>
      <c r="H39" s="88">
        <f t="shared" si="2"/>
        <v>-612703</v>
      </c>
    </row>
    <row r="40" spans="1:8" x14ac:dyDescent="0.35">
      <c r="A40" s="30">
        <v>210057</v>
      </c>
      <c r="B40" s="30" t="s">
        <v>58</v>
      </c>
      <c r="C40" s="2">
        <f>VLOOKUP(A40,'[5]Source Revenue'!$A$3:$D$55,4,FALSE)</f>
        <v>284505303.93130922</v>
      </c>
      <c r="D40" s="63">
        <f>IFERROR(VLOOKUP(A40,'FINAL SCORES'!A:O,15,FALSE),"")</f>
        <v>0.25790000000000002</v>
      </c>
      <c r="E40" s="31">
        <f t="shared" si="3"/>
        <v>-7.4000000000000003E-3</v>
      </c>
      <c r="F40" s="3">
        <f t="shared" si="1"/>
        <v>-2105339</v>
      </c>
      <c r="G40" s="89">
        <f>VLOOKUP(A40,'[6]6.QBR Prelim Results'!$A$3:$F$47,6,FALSE)</f>
        <v>-2048438</v>
      </c>
      <c r="H40" s="88">
        <f t="shared" si="2"/>
        <v>-56901</v>
      </c>
    </row>
    <row r="41" spans="1:8" x14ac:dyDescent="0.35">
      <c r="A41" s="30">
        <v>210060</v>
      </c>
      <c r="B41" s="30" t="s">
        <v>59</v>
      </c>
      <c r="C41" s="2">
        <f>VLOOKUP(A41,'[5]Source Revenue'!$A$3:$D$55,4,FALSE)</f>
        <v>21696654.888334233</v>
      </c>
      <c r="D41" s="63">
        <f>IFERROR(VLOOKUP(A41,'FINAL SCORES'!A:O,15,FALSE),"")</f>
        <v>0.157</v>
      </c>
      <c r="E41" s="31">
        <f t="shared" si="3"/>
        <v>-1.23E-2</v>
      </c>
      <c r="F41" s="3">
        <f t="shared" si="1"/>
        <v>-266869</v>
      </c>
      <c r="G41" s="89">
        <f>VLOOKUP(A41,'[6]6.QBR Prelim Results'!$A$3:$F$47,6,FALSE)</f>
        <v>-314601</v>
      </c>
      <c r="H41" s="88">
        <f t="shared" si="2"/>
        <v>47732</v>
      </c>
    </row>
    <row r="42" spans="1:8" x14ac:dyDescent="0.35">
      <c r="A42" s="30">
        <v>210061</v>
      </c>
      <c r="B42" s="30" t="s">
        <v>60</v>
      </c>
      <c r="C42" s="2">
        <f>VLOOKUP(A42,'[5]Source Revenue'!$A$3:$D$55,4,FALSE)</f>
        <v>40634325.620316491</v>
      </c>
      <c r="D42" s="63">
        <f>IFERROR(VLOOKUP(A42,'FINAL SCORES'!A:O,15,FALSE),"")</f>
        <v>0.45079999999999998</v>
      </c>
      <c r="E42" s="31">
        <f t="shared" si="3"/>
        <v>2.0999999999999999E-3</v>
      </c>
      <c r="F42" s="3">
        <f t="shared" si="1"/>
        <v>85332</v>
      </c>
      <c r="G42" s="89">
        <f>VLOOKUP(A42,'[6]6.QBR Prelim Results'!$A$3:$F$47,6,FALSE)</f>
        <v>-73142</v>
      </c>
      <c r="H42" s="88">
        <f t="shared" si="2"/>
        <v>158474</v>
      </c>
    </row>
    <row r="43" spans="1:8" ht="15.65" customHeight="1" x14ac:dyDescent="0.35">
      <c r="A43" s="30">
        <v>210062</v>
      </c>
      <c r="B43" s="30" t="s">
        <v>61</v>
      </c>
      <c r="C43" s="2">
        <f>VLOOKUP(A43,'[5]Source Revenue'!$A$3:$D$55,4,FALSE)</f>
        <v>175194854.81478691</v>
      </c>
      <c r="D43" s="63">
        <f>IFERROR(VLOOKUP(A43,'FINAL SCORES'!A:O,15,FALSE),"")</f>
        <v>0.3125</v>
      </c>
      <c r="E43" s="31">
        <f t="shared" si="3"/>
        <v>-4.7999999999999996E-3</v>
      </c>
      <c r="F43" s="3">
        <f t="shared" si="1"/>
        <v>-840935</v>
      </c>
      <c r="G43" s="89">
        <f>VLOOKUP(A43,'[6]6.QBR Prelim Results'!$A$3:$F$47,6,FALSE)</f>
        <v>-840935</v>
      </c>
      <c r="H43" s="88">
        <f t="shared" si="2"/>
        <v>0</v>
      </c>
    </row>
    <row r="44" spans="1:8" ht="21" customHeight="1" x14ac:dyDescent="0.35">
      <c r="A44" s="30">
        <v>210063</v>
      </c>
      <c r="B44" s="30" t="s">
        <v>62</v>
      </c>
      <c r="C44" s="2">
        <f>VLOOKUP(A44,'[5]Source Revenue'!$A$3:$D$55,4,FALSE)</f>
        <v>251546336.0640226</v>
      </c>
      <c r="D44" s="63">
        <f>IFERROR(VLOOKUP(A44,'FINAL SCORES'!A:O,15,FALSE),"")</f>
        <v>0.45400000000000001</v>
      </c>
      <c r="E44" s="31">
        <f t="shared" si="3"/>
        <v>2.3E-3</v>
      </c>
      <c r="F44" s="3">
        <f t="shared" si="1"/>
        <v>578557</v>
      </c>
      <c r="G44" s="89">
        <f>VLOOKUP(A44,'[6]6.QBR Prelim Results'!$A$3:$F$47,6,FALSE)</f>
        <v>679175</v>
      </c>
      <c r="H44" s="88">
        <f t="shared" si="2"/>
        <v>-100618</v>
      </c>
    </row>
    <row r="45" spans="1:8" ht="21" customHeight="1" x14ac:dyDescent="0.35">
      <c r="A45" s="30">
        <v>210065</v>
      </c>
      <c r="B45" s="30" t="s">
        <v>63</v>
      </c>
      <c r="C45" s="2">
        <f>VLOOKUP(A45,'[5]Source Revenue'!$A$3:$D$55,4,FALSE)</f>
        <v>70744546.564369753</v>
      </c>
      <c r="D45" s="63">
        <f>IFERROR(VLOOKUP(A45,'FINAL SCORES'!A:O,15,FALSE),"")</f>
        <v>0.42449999999999999</v>
      </c>
      <c r="E45" s="31">
        <f t="shared" si="3"/>
        <v>6.9999999999999999E-4</v>
      </c>
      <c r="F45" s="3">
        <f t="shared" si="1"/>
        <v>49521</v>
      </c>
      <c r="G45" s="89">
        <f>VLOOKUP(A45,'[6]6.QBR Prelim Results'!$A$3:$F$47,6,FALSE)</f>
        <v>134415</v>
      </c>
      <c r="H45" s="88">
        <f t="shared" si="2"/>
        <v>-84894</v>
      </c>
    </row>
    <row r="46" spans="1:8" ht="21" customHeight="1" x14ac:dyDescent="0.35">
      <c r="A46" s="32"/>
      <c r="B46" s="32"/>
      <c r="C46" s="2"/>
      <c r="D46" s="4"/>
      <c r="E46" s="33"/>
      <c r="F46" s="33"/>
    </row>
    <row r="47" spans="1:8" ht="25.4" customHeight="1" x14ac:dyDescent="0.35">
      <c r="A47" s="34"/>
      <c r="B47" s="35" t="s">
        <v>4</v>
      </c>
      <c r="C47" s="74">
        <f>SUM(C3:C45)</f>
        <v>10017341963.647627</v>
      </c>
      <c r="D47" s="36"/>
      <c r="E47" s="37"/>
      <c r="F47" s="26">
        <f>SUM(F3:F45)</f>
        <v>-49460177</v>
      </c>
    </row>
    <row r="48" spans="1:8" x14ac:dyDescent="0.35">
      <c r="A48" s="38"/>
      <c r="B48" s="39"/>
      <c r="C48" s="40" t="s">
        <v>9</v>
      </c>
      <c r="D48" s="41">
        <f>AVERAGE(D3:D45)</f>
        <v>0.33771428571428569</v>
      </c>
      <c r="E48" s="42"/>
      <c r="F48" s="62">
        <f>F47/C47</f>
        <v>-4.9374551831701677E-3</v>
      </c>
    </row>
    <row r="49" spans="1:6" x14ac:dyDescent="0.35">
      <c r="A49" s="43"/>
      <c r="B49" s="43"/>
      <c r="C49" s="44"/>
      <c r="D49" s="45"/>
      <c r="E49" s="29"/>
      <c r="F49" s="29"/>
    </row>
    <row r="50" spans="1:6" x14ac:dyDescent="0.35">
      <c r="A50" s="43"/>
      <c r="B50" s="54" t="s">
        <v>68</v>
      </c>
      <c r="C50" s="54" t="s">
        <v>67</v>
      </c>
      <c r="E50" s="51" t="s">
        <v>5</v>
      </c>
      <c r="F50" s="5">
        <f>SUMIF(F3:F45,"&lt;0")</f>
        <v>-52193879</v>
      </c>
    </row>
    <row r="51" spans="1:6" x14ac:dyDescent="0.35">
      <c r="A51" s="43"/>
      <c r="B51" s="55" t="s">
        <v>13</v>
      </c>
      <c r="C51" s="55">
        <v>0</v>
      </c>
      <c r="E51" s="52" t="s">
        <v>6</v>
      </c>
      <c r="F51" s="6">
        <f>F50/$C$47</f>
        <v>-5.210352126283466E-3</v>
      </c>
    </row>
    <row r="52" spans="1:6" x14ac:dyDescent="0.35">
      <c r="A52" s="43"/>
      <c r="B52" s="55" t="s">
        <v>16</v>
      </c>
      <c r="C52" s="55">
        <v>-0.02</v>
      </c>
      <c r="E52" s="51" t="s">
        <v>7</v>
      </c>
      <c r="F52" s="5">
        <f>SUMIF(F3:F45,"&gt;0")</f>
        <v>2733702</v>
      </c>
    </row>
    <row r="53" spans="1:6" x14ac:dyDescent="0.35">
      <c r="A53" s="43"/>
      <c r="B53" s="55" t="s">
        <v>18</v>
      </c>
      <c r="C53" s="55">
        <v>0.8</v>
      </c>
      <c r="E53" s="53" t="s">
        <v>8</v>
      </c>
      <c r="F53" s="7">
        <f>F52/$C$47</f>
        <v>2.7289694311329808E-4</v>
      </c>
    </row>
    <row r="54" spans="1:6" x14ac:dyDescent="0.35">
      <c r="A54" s="43"/>
      <c r="B54" s="55" t="s">
        <v>19</v>
      </c>
      <c r="C54" s="55">
        <v>0.02</v>
      </c>
      <c r="D54" s="46"/>
      <c r="E54" s="29"/>
      <c r="F54" s="29"/>
    </row>
    <row r="55" spans="1:6" x14ac:dyDescent="0.35">
      <c r="A55" s="47"/>
      <c r="B55" s="55" t="s">
        <v>23</v>
      </c>
      <c r="C55" s="55">
        <v>0.41</v>
      </c>
      <c r="D55" s="46"/>
      <c r="E55" s="29"/>
      <c r="F55" s="29"/>
    </row>
    <row r="56" spans="1:6" x14ac:dyDescent="0.35">
      <c r="A56" s="47"/>
      <c r="B56" s="47"/>
      <c r="C56" s="47"/>
      <c r="D56" s="46"/>
      <c r="E56" s="29"/>
      <c r="F56" s="29"/>
    </row>
    <row r="57" spans="1:6" x14ac:dyDescent="0.35">
      <c r="A57" s="47"/>
      <c r="D57" s="46"/>
      <c r="E57" s="29"/>
      <c r="F57" s="29"/>
    </row>
    <row r="58" spans="1:6" x14ac:dyDescent="0.35">
      <c r="A58" s="47"/>
      <c r="D58" s="46"/>
      <c r="E58" s="29"/>
      <c r="F58" s="29"/>
    </row>
    <row r="59" spans="1:6" x14ac:dyDescent="0.35">
      <c r="A59" s="47"/>
      <c r="D59" s="46"/>
      <c r="E59" s="29"/>
      <c r="F59" s="29"/>
    </row>
    <row r="60" spans="1:6" x14ac:dyDescent="0.35">
      <c r="A60" s="47"/>
      <c r="D60" s="46"/>
      <c r="E60" s="29"/>
      <c r="F60" s="29"/>
    </row>
    <row r="61" spans="1:6" x14ac:dyDescent="0.35">
      <c r="A61" s="47"/>
      <c r="D61" s="46"/>
      <c r="E61" s="29"/>
      <c r="F61" s="29"/>
    </row>
    <row r="62" spans="1:6" x14ac:dyDescent="0.35">
      <c r="A62" s="47"/>
      <c r="D62" s="46"/>
      <c r="E62" s="29"/>
      <c r="F62" s="29"/>
    </row>
  </sheetData>
  <autoFilter ref="A2:F45">
    <sortState ref="A3:F46">
      <sortCondition ref="A2:A46"/>
    </sortState>
  </autoFilter>
  <mergeCells count="1">
    <mergeCell ref="A1:B1"/>
  </mergeCells>
  <conditionalFormatting sqref="F3:F45">
    <cfRule type="colorScale" priority="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E3:E45">
    <cfRule type="colorScale" priority="7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P106"/>
  <sheetViews>
    <sheetView workbookViewId="0">
      <pane xSplit="1" ySplit="3" topLeftCell="B4" activePane="bottomRight" state="frozen"/>
      <selection activeCell="M52" sqref="M52"/>
      <selection pane="topRight" activeCell="M52" sqref="M52"/>
      <selection pane="bottomLeft" activeCell="M52" sqref="M52"/>
      <selection pane="bottomRight" activeCell="H23" sqref="H23"/>
    </sheetView>
  </sheetViews>
  <sheetFormatPr defaultColWidth="9.1796875" defaultRowHeight="14.5" x14ac:dyDescent="0.35"/>
  <cols>
    <col min="1" max="1" width="14.7265625" style="12" customWidth="1"/>
    <col min="2" max="2" width="12" style="11" customWidth="1"/>
    <col min="3" max="3" width="11.26953125" style="12" customWidth="1"/>
    <col min="4" max="8" width="9.1796875" style="12"/>
    <col min="9" max="9" width="27.1796875" style="12" customWidth="1"/>
    <col min="10" max="10" width="21.54296875" style="12" customWidth="1"/>
    <col min="11" max="11" width="11.1796875" style="12" customWidth="1"/>
    <col min="12" max="12" width="9.1796875" style="12"/>
    <col min="13" max="13" width="18.453125" style="64" customWidth="1"/>
    <col min="14" max="14" width="9.1796875" style="12"/>
    <col min="15" max="15" width="11.81640625" style="12" customWidth="1"/>
    <col min="16" max="248" width="9.1796875" style="12"/>
  </cols>
  <sheetData>
    <row r="1" spans="1:248" ht="15.65" customHeight="1" x14ac:dyDescent="0.35">
      <c r="A1" s="10" t="s">
        <v>10</v>
      </c>
      <c r="I1" s="13" t="s">
        <v>11</v>
      </c>
      <c r="J1" s="13" t="s">
        <v>12</v>
      </c>
    </row>
    <row r="2" spans="1:248" x14ac:dyDescent="0.35">
      <c r="A2" s="91"/>
      <c r="B2" s="91"/>
      <c r="I2" s="13" t="s">
        <v>13</v>
      </c>
      <c r="J2" s="14">
        <f>B4</f>
        <v>0</v>
      </c>
    </row>
    <row r="3" spans="1:248" ht="29" x14ac:dyDescent="0.35">
      <c r="A3" s="92" t="s">
        <v>14</v>
      </c>
      <c r="B3" s="93"/>
      <c r="C3" s="15" t="s">
        <v>15</v>
      </c>
      <c r="I3" s="13" t="s">
        <v>16</v>
      </c>
      <c r="J3" s="16">
        <f>C4</f>
        <v>-0.02</v>
      </c>
    </row>
    <row r="4" spans="1:248" ht="29" x14ac:dyDescent="0.35">
      <c r="A4" s="17" t="s">
        <v>17</v>
      </c>
      <c r="B4" s="57">
        <v>0</v>
      </c>
      <c r="C4" s="18">
        <v>-0.02</v>
      </c>
      <c r="I4" s="13" t="s">
        <v>18</v>
      </c>
      <c r="J4" s="14">
        <f>B104</f>
        <v>0.8</v>
      </c>
      <c r="M4" s="65" t="s">
        <v>69</v>
      </c>
      <c r="N4" s="65" t="s">
        <v>70</v>
      </c>
      <c r="O4" s="66" t="s">
        <v>71</v>
      </c>
    </row>
    <row r="5" spans="1:248" x14ac:dyDescent="0.35">
      <c r="A5" s="19"/>
      <c r="B5" s="58">
        <f>B4+0.01</f>
        <v>0.01</v>
      </c>
      <c r="C5" s="20">
        <f t="shared" ref="C5:C49" si="0">$C$4- ((B5-$B$4)*($C$4/($C$106-$B$4)))</f>
        <v>-1.9512195121951219E-2</v>
      </c>
      <c r="I5" s="13" t="s">
        <v>19</v>
      </c>
      <c r="J5" s="16">
        <f>C104</f>
        <v>0.02</v>
      </c>
      <c r="M5" s="67" t="s">
        <v>72</v>
      </c>
      <c r="N5" s="68">
        <v>0</v>
      </c>
      <c r="O5" s="18">
        <v>-0.02</v>
      </c>
    </row>
    <row r="6" spans="1:248" x14ac:dyDescent="0.35">
      <c r="A6" s="19"/>
      <c r="B6" s="58">
        <f t="shared" ref="B6:B30" si="1">B5+0.01</f>
        <v>0.02</v>
      </c>
      <c r="C6" s="20">
        <f t="shared" si="0"/>
        <v>-1.9024390243902439E-2</v>
      </c>
      <c r="I6" s="21" t="s">
        <v>20</v>
      </c>
      <c r="J6" s="22">
        <v>0.41</v>
      </c>
      <c r="M6" s="69"/>
      <c r="N6" s="70">
        <v>9.9999999999999992E-2</v>
      </c>
      <c r="O6" s="20">
        <v>-1.5121951219512195E-2</v>
      </c>
    </row>
    <row r="7" spans="1:248" x14ac:dyDescent="0.35">
      <c r="A7" s="19"/>
      <c r="B7" s="58">
        <f t="shared" si="1"/>
        <v>0.03</v>
      </c>
      <c r="C7" s="20">
        <f t="shared" si="0"/>
        <v>-1.8536585365853658E-2</v>
      </c>
      <c r="M7" s="69"/>
      <c r="N7" s="70">
        <v>0.20000000000000004</v>
      </c>
      <c r="O7" s="20">
        <v>-1.0243902439024389E-2</v>
      </c>
    </row>
    <row r="8" spans="1:248" x14ac:dyDescent="0.35">
      <c r="A8" s="19"/>
      <c r="B8" s="58">
        <f t="shared" si="1"/>
        <v>0.04</v>
      </c>
      <c r="C8" s="20">
        <f t="shared" si="0"/>
        <v>-1.8048780487804877E-2</v>
      </c>
      <c r="M8" s="69"/>
      <c r="N8" s="70">
        <v>0.3000000000000001</v>
      </c>
      <c r="O8" s="20">
        <v>-5.3658536585365797E-3</v>
      </c>
    </row>
    <row r="9" spans="1:248" ht="29" x14ac:dyDescent="0.35">
      <c r="A9" s="19"/>
      <c r="B9" s="58">
        <f t="shared" si="1"/>
        <v>0.05</v>
      </c>
      <c r="C9" s="20">
        <f t="shared" si="0"/>
        <v>-1.7560975609756099E-2</v>
      </c>
      <c r="M9" s="69" t="s">
        <v>74</v>
      </c>
      <c r="N9" s="71">
        <v>0.4100000000000002</v>
      </c>
      <c r="O9" s="20">
        <v>0</v>
      </c>
    </row>
    <row r="10" spans="1:248" x14ac:dyDescent="0.35">
      <c r="A10" s="19"/>
      <c r="B10" s="58">
        <f t="shared" si="1"/>
        <v>6.0000000000000005E-2</v>
      </c>
      <c r="C10" s="20">
        <f t="shared" si="0"/>
        <v>-1.7073170731707318E-2</v>
      </c>
      <c r="M10" s="69"/>
      <c r="N10" s="72">
        <v>0.50000000000000022</v>
      </c>
      <c r="O10" s="23">
        <v>4.6153846153846271E-3</v>
      </c>
    </row>
    <row r="11" spans="1:248" x14ac:dyDescent="0.35">
      <c r="A11" s="19"/>
      <c r="B11" s="58">
        <f t="shared" si="1"/>
        <v>7.0000000000000007E-2</v>
      </c>
      <c r="C11" s="20">
        <f t="shared" si="0"/>
        <v>-1.6585365853658537E-2</v>
      </c>
      <c r="M11" s="69"/>
      <c r="N11" s="72">
        <v>0.59999999999999898</v>
      </c>
      <c r="O11" s="23">
        <v>9.7435897435896902E-3</v>
      </c>
    </row>
    <row r="12" spans="1:248" x14ac:dyDescent="0.35">
      <c r="A12" s="19"/>
      <c r="B12" s="58">
        <f t="shared" si="1"/>
        <v>0.08</v>
      </c>
      <c r="C12" s="20">
        <f t="shared" si="0"/>
        <v>-1.6097560975609757E-2</v>
      </c>
      <c r="M12" s="69"/>
      <c r="N12" s="72">
        <v>0.69999999999999596</v>
      </c>
      <c r="O12" s="23">
        <v>1.4871794871794663E-2</v>
      </c>
    </row>
    <row r="13" spans="1:248" x14ac:dyDescent="0.35">
      <c r="A13" s="19"/>
      <c r="B13" s="58">
        <f t="shared" si="1"/>
        <v>0.09</v>
      </c>
      <c r="C13" s="20">
        <f t="shared" si="0"/>
        <v>-1.5609756097560976E-2</v>
      </c>
      <c r="M13" s="67" t="s">
        <v>73</v>
      </c>
      <c r="N13" s="73" t="s">
        <v>75</v>
      </c>
      <c r="O13" s="25">
        <v>0.02</v>
      </c>
    </row>
    <row r="14" spans="1:248" x14ac:dyDescent="0.35">
      <c r="A14" s="19"/>
      <c r="B14" s="58">
        <f t="shared" si="1"/>
        <v>9.9999999999999992E-2</v>
      </c>
      <c r="C14" s="20">
        <f t="shared" si="0"/>
        <v>-1.5121951219512195E-2</v>
      </c>
      <c r="M14" s="12"/>
      <c r="IL14"/>
      <c r="IM14"/>
      <c r="IN14"/>
    </row>
    <row r="15" spans="1:248" x14ac:dyDescent="0.35">
      <c r="A15" s="19"/>
      <c r="B15" s="58">
        <f t="shared" si="1"/>
        <v>0.10999999999999999</v>
      </c>
      <c r="C15" s="20">
        <f t="shared" si="0"/>
        <v>-1.4634146341463415E-2</v>
      </c>
      <c r="M15" s="12"/>
      <c r="IL15"/>
      <c r="IM15"/>
      <c r="IN15"/>
    </row>
    <row r="16" spans="1:248" x14ac:dyDescent="0.35">
      <c r="A16" s="19"/>
      <c r="B16" s="58">
        <f t="shared" si="1"/>
        <v>0.11999999999999998</v>
      </c>
      <c r="C16" s="20">
        <f t="shared" si="0"/>
        <v>-1.4146341463414636E-2</v>
      </c>
      <c r="M16" s="12"/>
      <c r="IL16"/>
      <c r="IM16"/>
      <c r="IN16"/>
    </row>
    <row r="17" spans="1:248" x14ac:dyDescent="0.35">
      <c r="A17" s="19"/>
      <c r="B17" s="58">
        <f t="shared" si="1"/>
        <v>0.12999999999999998</v>
      </c>
      <c r="C17" s="20">
        <f t="shared" si="0"/>
        <v>-1.3658536585365855E-2</v>
      </c>
      <c r="M17" s="12"/>
      <c r="IL17"/>
      <c r="IM17"/>
      <c r="IN17"/>
    </row>
    <row r="18" spans="1:248" x14ac:dyDescent="0.35">
      <c r="A18" s="19"/>
      <c r="B18" s="58">
        <f t="shared" si="1"/>
        <v>0.13999999999999999</v>
      </c>
      <c r="C18" s="20">
        <f t="shared" si="0"/>
        <v>-1.3170731707317074E-2</v>
      </c>
    </row>
    <row r="19" spans="1:248" x14ac:dyDescent="0.35">
      <c r="A19" s="19"/>
      <c r="B19" s="58">
        <f t="shared" si="1"/>
        <v>0.15</v>
      </c>
      <c r="C19" s="20">
        <f t="shared" si="0"/>
        <v>-1.2682926829268294E-2</v>
      </c>
    </row>
    <row r="20" spans="1:248" x14ac:dyDescent="0.35">
      <c r="A20" s="19"/>
      <c r="B20" s="58">
        <f t="shared" si="1"/>
        <v>0.16</v>
      </c>
      <c r="C20" s="20">
        <f t="shared" si="0"/>
        <v>-1.2195121951219513E-2</v>
      </c>
    </row>
    <row r="21" spans="1:248" x14ac:dyDescent="0.35">
      <c r="A21" s="19"/>
      <c r="B21" s="58">
        <f t="shared" si="1"/>
        <v>0.17</v>
      </c>
      <c r="C21" s="20">
        <f t="shared" si="0"/>
        <v>-1.1707317073170732E-2</v>
      </c>
    </row>
    <row r="22" spans="1:248" x14ac:dyDescent="0.35">
      <c r="A22" s="19"/>
      <c r="B22" s="58">
        <f t="shared" si="1"/>
        <v>0.18000000000000002</v>
      </c>
      <c r="C22" s="20">
        <f t="shared" si="0"/>
        <v>-1.1219512195121951E-2</v>
      </c>
    </row>
    <row r="23" spans="1:248" x14ac:dyDescent="0.35">
      <c r="A23" s="19"/>
      <c r="B23" s="58">
        <f t="shared" si="1"/>
        <v>0.19000000000000003</v>
      </c>
      <c r="C23" s="20">
        <f t="shared" si="0"/>
        <v>-1.073170731707317E-2</v>
      </c>
    </row>
    <row r="24" spans="1:248" x14ac:dyDescent="0.35">
      <c r="A24" s="19"/>
      <c r="B24" s="58">
        <f t="shared" si="1"/>
        <v>0.20000000000000004</v>
      </c>
      <c r="C24" s="20">
        <f t="shared" si="0"/>
        <v>-1.0243902439024389E-2</v>
      </c>
    </row>
    <row r="25" spans="1:248" x14ac:dyDescent="0.35">
      <c r="A25" s="19"/>
      <c r="B25" s="58">
        <f t="shared" si="1"/>
        <v>0.21000000000000005</v>
      </c>
      <c r="C25" s="20">
        <f t="shared" si="0"/>
        <v>-9.756097560975608E-3</v>
      </c>
    </row>
    <row r="26" spans="1:248" x14ac:dyDescent="0.35">
      <c r="A26" s="19"/>
      <c r="B26" s="58">
        <f t="shared" si="1"/>
        <v>0.22000000000000006</v>
      </c>
      <c r="C26" s="20">
        <f t="shared" si="0"/>
        <v>-9.2682926829268271E-3</v>
      </c>
    </row>
    <row r="27" spans="1:248" x14ac:dyDescent="0.35">
      <c r="A27" s="19"/>
      <c r="B27" s="58">
        <f t="shared" si="1"/>
        <v>0.23000000000000007</v>
      </c>
      <c r="C27" s="20">
        <f t="shared" si="0"/>
        <v>-8.7804878048780462E-3</v>
      </c>
    </row>
    <row r="28" spans="1:248" x14ac:dyDescent="0.35">
      <c r="A28" s="19"/>
      <c r="B28" s="58">
        <f t="shared" si="1"/>
        <v>0.24000000000000007</v>
      </c>
      <c r="C28" s="20">
        <f t="shared" si="0"/>
        <v>-8.2926829268292652E-3</v>
      </c>
    </row>
    <row r="29" spans="1:248" x14ac:dyDescent="0.35">
      <c r="A29" s="19"/>
      <c r="B29" s="58">
        <f t="shared" si="1"/>
        <v>0.25000000000000006</v>
      </c>
      <c r="C29" s="20">
        <f t="shared" si="0"/>
        <v>-7.8048780487804843E-3</v>
      </c>
    </row>
    <row r="30" spans="1:248" x14ac:dyDescent="0.35">
      <c r="A30" s="19"/>
      <c r="B30" s="58">
        <f t="shared" si="1"/>
        <v>0.26000000000000006</v>
      </c>
      <c r="C30" s="20">
        <f t="shared" si="0"/>
        <v>-7.3170731707317034E-3</v>
      </c>
    </row>
    <row r="31" spans="1:248" x14ac:dyDescent="0.35">
      <c r="A31" s="19"/>
      <c r="B31" s="58">
        <v>0.27000000000000007</v>
      </c>
      <c r="C31" s="20">
        <f t="shared" si="0"/>
        <v>-6.8292682926829225E-3</v>
      </c>
    </row>
    <row r="32" spans="1:248" x14ac:dyDescent="0.35">
      <c r="A32" s="19"/>
      <c r="B32" s="58">
        <v>0.28000000000000008</v>
      </c>
      <c r="C32" s="20">
        <f t="shared" si="0"/>
        <v>-6.3414634146341416E-3</v>
      </c>
    </row>
    <row r="33" spans="1:3" x14ac:dyDescent="0.35">
      <c r="A33" s="19"/>
      <c r="B33" s="58">
        <v>0.29000000000000009</v>
      </c>
      <c r="C33" s="20">
        <f t="shared" si="0"/>
        <v>-5.8536585365853606E-3</v>
      </c>
    </row>
    <row r="34" spans="1:3" x14ac:dyDescent="0.35">
      <c r="A34" s="19"/>
      <c r="B34" s="58">
        <v>0.3000000000000001</v>
      </c>
      <c r="C34" s="20">
        <f t="shared" si="0"/>
        <v>-5.3658536585365797E-3</v>
      </c>
    </row>
    <row r="35" spans="1:3" x14ac:dyDescent="0.35">
      <c r="A35" s="19"/>
      <c r="B35" s="58">
        <v>0.31000000000000011</v>
      </c>
      <c r="C35" s="20">
        <f t="shared" si="0"/>
        <v>-4.8780487804877988E-3</v>
      </c>
    </row>
    <row r="36" spans="1:3" x14ac:dyDescent="0.35">
      <c r="A36" s="19"/>
      <c r="B36" s="58">
        <v>0.32000000000000012</v>
      </c>
      <c r="C36" s="20">
        <f t="shared" si="0"/>
        <v>-4.3902439024390179E-3</v>
      </c>
    </row>
    <row r="37" spans="1:3" x14ac:dyDescent="0.35">
      <c r="A37" s="19"/>
      <c r="B37" s="58">
        <v>0.33000000000000013</v>
      </c>
      <c r="C37" s="20">
        <f t="shared" si="0"/>
        <v>-3.902439024390237E-3</v>
      </c>
    </row>
    <row r="38" spans="1:3" x14ac:dyDescent="0.35">
      <c r="A38" s="19"/>
      <c r="B38" s="58">
        <v>0.34000000000000014</v>
      </c>
      <c r="C38" s="20">
        <f t="shared" si="0"/>
        <v>-3.414634146341456E-3</v>
      </c>
    </row>
    <row r="39" spans="1:3" x14ac:dyDescent="0.35">
      <c r="A39" s="19"/>
      <c r="B39" s="58">
        <v>0.35000000000000014</v>
      </c>
      <c r="C39" s="20">
        <f t="shared" si="0"/>
        <v>-2.9268292682926751E-3</v>
      </c>
    </row>
    <row r="40" spans="1:3" x14ac:dyDescent="0.35">
      <c r="A40" s="19"/>
      <c r="B40" s="58">
        <v>0.36000000000000015</v>
      </c>
      <c r="C40" s="20">
        <f t="shared" si="0"/>
        <v>-2.4390243902438942E-3</v>
      </c>
    </row>
    <row r="41" spans="1:3" x14ac:dyDescent="0.35">
      <c r="A41" s="19"/>
      <c r="B41" s="58">
        <v>0.37000000000000016</v>
      </c>
      <c r="C41" s="20">
        <f t="shared" si="0"/>
        <v>-1.9512195121951133E-3</v>
      </c>
    </row>
    <row r="42" spans="1:3" x14ac:dyDescent="0.35">
      <c r="A42" s="19"/>
      <c r="B42" s="58">
        <v>0.38000000000000017</v>
      </c>
      <c r="C42" s="20">
        <f t="shared" si="0"/>
        <v>-1.4634146341463324E-3</v>
      </c>
    </row>
    <row r="43" spans="1:3" x14ac:dyDescent="0.35">
      <c r="A43" s="19"/>
      <c r="B43" s="58">
        <v>0.39000000000000018</v>
      </c>
      <c r="C43" s="20">
        <f t="shared" si="0"/>
        <v>-9.7560975609755143E-4</v>
      </c>
    </row>
    <row r="44" spans="1:3" x14ac:dyDescent="0.35">
      <c r="A44" s="19"/>
      <c r="B44" s="58">
        <v>0.40000000000000019</v>
      </c>
      <c r="C44" s="20">
        <f t="shared" si="0"/>
        <v>-4.8780487804877051E-4</v>
      </c>
    </row>
    <row r="45" spans="1:3" x14ac:dyDescent="0.35">
      <c r="A45" s="19"/>
      <c r="B45" s="59">
        <v>0.4100000000000002</v>
      </c>
      <c r="C45" s="20">
        <f t="shared" si="0"/>
        <v>0</v>
      </c>
    </row>
    <row r="46" spans="1:3" x14ac:dyDescent="0.35">
      <c r="A46" s="19"/>
      <c r="B46" s="60">
        <v>0.42000000000000021</v>
      </c>
      <c r="C46" s="23">
        <f t="shared" si="0"/>
        <v>4.8780487804879133E-4</v>
      </c>
    </row>
    <row r="47" spans="1:3" x14ac:dyDescent="0.35">
      <c r="A47" s="19"/>
      <c r="B47" s="60">
        <v>0.43000000000000022</v>
      </c>
      <c r="C47" s="23">
        <f t="shared" si="0"/>
        <v>9.7560975609757225E-4</v>
      </c>
    </row>
    <row r="48" spans="1:3" x14ac:dyDescent="0.35">
      <c r="A48" s="19"/>
      <c r="B48" s="60">
        <v>0.44000000000000022</v>
      </c>
      <c r="C48" s="23">
        <f t="shared" si="0"/>
        <v>1.4634146341463532E-3</v>
      </c>
    </row>
    <row r="49" spans="1:3" x14ac:dyDescent="0.35">
      <c r="A49" s="19"/>
      <c r="B49" s="60">
        <v>0.45000000000000023</v>
      </c>
      <c r="C49" s="23">
        <f t="shared" si="0"/>
        <v>1.9512195121951341E-3</v>
      </c>
    </row>
    <row r="50" spans="1:3" x14ac:dyDescent="0.35">
      <c r="A50" s="19"/>
      <c r="B50" s="60">
        <v>0.46000000000000024</v>
      </c>
      <c r="C50" s="23">
        <f>$C$104-(B50-$B$104)*($C$104/($C$106-$B$104))</f>
        <v>2.5641025641025793E-3</v>
      </c>
    </row>
    <row r="51" spans="1:3" x14ac:dyDescent="0.35">
      <c r="A51" s="19"/>
      <c r="B51" s="60">
        <v>0.47000000000000025</v>
      </c>
      <c r="C51" s="23">
        <f t="shared" ref="C51:C84" si="2">$C$104-(B51-$B$104)*($C$104/($C$106-$B$104))</f>
        <v>3.0769230769230917E-3</v>
      </c>
    </row>
    <row r="52" spans="1:3" x14ac:dyDescent="0.35">
      <c r="A52" s="19"/>
      <c r="B52" s="60">
        <v>0.48000000000000026</v>
      </c>
      <c r="C52" s="23">
        <f t="shared" si="2"/>
        <v>3.5897435897436041E-3</v>
      </c>
    </row>
    <row r="53" spans="1:3" x14ac:dyDescent="0.35">
      <c r="A53" s="19"/>
      <c r="B53" s="60">
        <v>0.49000000000000027</v>
      </c>
      <c r="C53" s="23">
        <f t="shared" si="2"/>
        <v>4.1025641025641164E-3</v>
      </c>
    </row>
    <row r="54" spans="1:3" x14ac:dyDescent="0.35">
      <c r="A54" s="19"/>
      <c r="B54" s="60">
        <v>0.50000000000000022</v>
      </c>
      <c r="C54" s="23">
        <f t="shared" si="2"/>
        <v>4.6153846153846271E-3</v>
      </c>
    </row>
    <row r="55" spans="1:3" x14ac:dyDescent="0.35">
      <c r="A55" s="19"/>
      <c r="B55" s="60">
        <v>0.51000000000000023</v>
      </c>
      <c r="C55" s="23">
        <f t="shared" si="2"/>
        <v>5.1282051282051412E-3</v>
      </c>
    </row>
    <row r="56" spans="1:3" x14ac:dyDescent="0.35">
      <c r="A56" s="19"/>
      <c r="B56" s="60">
        <v>0.52000000000000024</v>
      </c>
      <c r="C56" s="23">
        <f t="shared" si="2"/>
        <v>5.6410256410256536E-3</v>
      </c>
    </row>
    <row r="57" spans="1:3" x14ac:dyDescent="0.35">
      <c r="A57" s="19"/>
      <c r="B57" s="60">
        <v>0.53000000000000025</v>
      </c>
      <c r="C57" s="23">
        <f t="shared" si="2"/>
        <v>6.1538461538461677E-3</v>
      </c>
    </row>
    <row r="58" spans="1:3" x14ac:dyDescent="0.35">
      <c r="A58" s="19"/>
      <c r="B58" s="60">
        <v>0.54</v>
      </c>
      <c r="C58" s="23">
        <f t="shared" si="2"/>
        <v>6.6666666666666697E-3</v>
      </c>
    </row>
    <row r="59" spans="1:3" x14ac:dyDescent="0.35">
      <c r="A59" s="19"/>
      <c r="B59" s="60">
        <v>0.55000000000000004</v>
      </c>
      <c r="C59" s="23">
        <f t="shared" si="2"/>
        <v>7.1794871794871821E-3</v>
      </c>
    </row>
    <row r="60" spans="1:3" x14ac:dyDescent="0.35">
      <c r="A60" s="19"/>
      <c r="B60" s="60">
        <v>0.56000000000000005</v>
      </c>
      <c r="C60" s="23">
        <f t="shared" si="2"/>
        <v>7.6923076923076945E-3</v>
      </c>
    </row>
    <row r="61" spans="1:3" x14ac:dyDescent="0.35">
      <c r="A61" s="19"/>
      <c r="B61" s="60">
        <v>0.56999999999999895</v>
      </c>
      <c r="C61" s="23">
        <f t="shared" si="2"/>
        <v>8.2051282051281513E-3</v>
      </c>
    </row>
    <row r="62" spans="1:3" x14ac:dyDescent="0.35">
      <c r="A62" s="19"/>
      <c r="B62" s="60">
        <v>0.57999999999999896</v>
      </c>
      <c r="C62" s="23">
        <f t="shared" si="2"/>
        <v>8.7179487179486655E-3</v>
      </c>
    </row>
    <row r="63" spans="1:3" x14ac:dyDescent="0.35">
      <c r="A63" s="19"/>
      <c r="B63" s="60">
        <v>0.58999999999999897</v>
      </c>
      <c r="C63" s="23">
        <f t="shared" si="2"/>
        <v>9.2307692307691779E-3</v>
      </c>
    </row>
    <row r="64" spans="1:3" x14ac:dyDescent="0.35">
      <c r="A64" s="19"/>
      <c r="B64" s="60">
        <v>0.59999999999999898</v>
      </c>
      <c r="C64" s="23">
        <f t="shared" si="2"/>
        <v>9.7435897435896902E-3</v>
      </c>
    </row>
    <row r="65" spans="1:3" x14ac:dyDescent="0.35">
      <c r="A65" s="19"/>
      <c r="B65" s="60">
        <v>0.60999999999999899</v>
      </c>
      <c r="C65" s="23">
        <f t="shared" si="2"/>
        <v>1.0256410256410204E-2</v>
      </c>
    </row>
    <row r="66" spans="1:3" x14ac:dyDescent="0.35">
      <c r="A66" s="19"/>
      <c r="B66" s="60">
        <v>0.619999999999998</v>
      </c>
      <c r="C66" s="23">
        <f t="shared" si="2"/>
        <v>1.0769230769230666E-2</v>
      </c>
    </row>
    <row r="67" spans="1:3" x14ac:dyDescent="0.35">
      <c r="A67" s="19"/>
      <c r="B67" s="60">
        <v>0.62999999999999801</v>
      </c>
      <c r="C67" s="23">
        <f t="shared" si="2"/>
        <v>1.1282051282051179E-2</v>
      </c>
    </row>
    <row r="68" spans="1:3" x14ac:dyDescent="0.35">
      <c r="A68" s="19"/>
      <c r="B68" s="60">
        <v>0.63999999999999801</v>
      </c>
      <c r="C68" s="23">
        <f t="shared" si="2"/>
        <v>1.1794871794871693E-2</v>
      </c>
    </row>
    <row r="69" spans="1:3" x14ac:dyDescent="0.35">
      <c r="A69" s="19"/>
      <c r="B69" s="60">
        <v>0.64999999999999702</v>
      </c>
      <c r="C69" s="23">
        <f t="shared" si="2"/>
        <v>1.2307692307692155E-2</v>
      </c>
    </row>
    <row r="70" spans="1:3" x14ac:dyDescent="0.35">
      <c r="A70" s="19"/>
      <c r="B70" s="60">
        <v>0.65999999999999703</v>
      </c>
      <c r="C70" s="23">
        <f t="shared" si="2"/>
        <v>1.2820512820512667E-2</v>
      </c>
    </row>
    <row r="71" spans="1:3" x14ac:dyDescent="0.35">
      <c r="A71" s="19"/>
      <c r="B71" s="60">
        <v>0.66999999999999704</v>
      </c>
      <c r="C71" s="23">
        <f t="shared" si="2"/>
        <v>1.333333333333318E-2</v>
      </c>
    </row>
    <row r="72" spans="1:3" x14ac:dyDescent="0.35">
      <c r="A72" s="19"/>
      <c r="B72" s="60">
        <v>0.67999999999999705</v>
      </c>
      <c r="C72" s="23">
        <f t="shared" si="2"/>
        <v>1.3846153846153694E-2</v>
      </c>
    </row>
    <row r="73" spans="1:3" x14ac:dyDescent="0.35">
      <c r="A73" s="19"/>
      <c r="B73" s="60">
        <v>0.68999999999999695</v>
      </c>
      <c r="C73" s="23">
        <f t="shared" si="2"/>
        <v>1.4358974358974201E-2</v>
      </c>
    </row>
    <row r="74" spans="1:3" x14ac:dyDescent="0.35">
      <c r="A74" s="19"/>
      <c r="B74" s="60">
        <v>0.69999999999999596</v>
      </c>
      <c r="C74" s="23">
        <f t="shared" si="2"/>
        <v>1.4871794871794663E-2</v>
      </c>
    </row>
    <row r="75" spans="1:3" x14ac:dyDescent="0.35">
      <c r="A75" s="19"/>
      <c r="B75" s="60">
        <v>0.70999999999999597</v>
      </c>
      <c r="C75" s="23">
        <f t="shared" si="2"/>
        <v>1.5384615384615177E-2</v>
      </c>
    </row>
    <row r="76" spans="1:3" x14ac:dyDescent="0.35">
      <c r="A76" s="19"/>
      <c r="B76" s="60">
        <v>0.71999999999999598</v>
      </c>
      <c r="C76" s="23">
        <f t="shared" si="2"/>
        <v>1.589743589743569E-2</v>
      </c>
    </row>
    <row r="77" spans="1:3" x14ac:dyDescent="0.35">
      <c r="A77" s="19"/>
      <c r="B77" s="60">
        <v>0.72999999999999599</v>
      </c>
      <c r="C77" s="23">
        <f t="shared" si="2"/>
        <v>1.6410256410256202E-2</v>
      </c>
    </row>
    <row r="78" spans="1:3" x14ac:dyDescent="0.35">
      <c r="A78" s="19"/>
      <c r="B78" s="60">
        <v>0.73999999999999599</v>
      </c>
      <c r="C78" s="23">
        <f t="shared" si="2"/>
        <v>1.6923076923076714E-2</v>
      </c>
    </row>
    <row r="79" spans="1:3" x14ac:dyDescent="0.35">
      <c r="A79" s="19"/>
      <c r="B79" s="60">
        <v>0.749999999999995</v>
      </c>
      <c r="C79" s="23">
        <f t="shared" si="2"/>
        <v>1.7435897435897178E-2</v>
      </c>
    </row>
    <row r="80" spans="1:3" x14ac:dyDescent="0.35">
      <c r="A80" s="19"/>
      <c r="B80" s="60">
        <v>0.75999999999999501</v>
      </c>
      <c r="C80" s="23">
        <f t="shared" si="2"/>
        <v>1.7948717948717691E-2</v>
      </c>
    </row>
    <row r="81" spans="1:3" x14ac:dyDescent="0.35">
      <c r="A81" s="19"/>
      <c r="B81" s="60">
        <v>0.76999999999999502</v>
      </c>
      <c r="C81" s="23">
        <f t="shared" si="2"/>
        <v>1.8461538461538203E-2</v>
      </c>
    </row>
    <row r="82" spans="1:3" x14ac:dyDescent="0.35">
      <c r="A82" s="19"/>
      <c r="B82" s="60">
        <v>0.77999999999999503</v>
      </c>
      <c r="C82" s="23">
        <f t="shared" si="2"/>
        <v>1.8974358974358719E-2</v>
      </c>
    </row>
    <row r="83" spans="1:3" x14ac:dyDescent="0.35">
      <c r="A83" s="19"/>
      <c r="B83" s="60">
        <v>0.78999999999999404</v>
      </c>
      <c r="C83" s="23">
        <f t="shared" si="2"/>
        <v>1.9487179487179179E-2</v>
      </c>
    </row>
    <row r="84" spans="1:3" x14ac:dyDescent="0.35">
      <c r="A84" s="19"/>
      <c r="B84" s="60">
        <v>0.79999999999999405</v>
      </c>
      <c r="C84" s="23">
        <f t="shared" si="2"/>
        <v>1.9999999999999692E-2</v>
      </c>
    </row>
    <row r="85" spans="1:3" ht="15" hidden="1" customHeight="1" x14ac:dyDescent="0.35">
      <c r="A85" s="19"/>
      <c r="B85" s="60">
        <v>0.80999999999999395</v>
      </c>
      <c r="C85" s="24">
        <f t="shared" ref="C85:C103" si="3">$C$104- ((B85-$B$104)*($C$104/($C$106-$B$104)))</f>
        <v>2.0512820512820201E-2</v>
      </c>
    </row>
    <row r="86" spans="1:3" ht="15" hidden="1" customHeight="1" x14ac:dyDescent="0.35">
      <c r="A86" s="19"/>
      <c r="B86" s="60">
        <v>0.81999999999999396</v>
      </c>
      <c r="C86" s="24">
        <f t="shared" si="3"/>
        <v>2.1025641025640713E-2</v>
      </c>
    </row>
    <row r="87" spans="1:3" ht="15" hidden="1" customHeight="1" x14ac:dyDescent="0.35">
      <c r="A87" s="19"/>
      <c r="B87" s="60">
        <v>0.82999999999999396</v>
      </c>
      <c r="C87" s="24">
        <f t="shared" si="3"/>
        <v>2.1538461538461225E-2</v>
      </c>
    </row>
    <row r="88" spans="1:3" ht="15" hidden="1" customHeight="1" x14ac:dyDescent="0.35">
      <c r="A88" s="19"/>
      <c r="B88" s="60">
        <v>0.83999999999999297</v>
      </c>
      <c r="C88" s="24">
        <f t="shared" si="3"/>
        <v>2.2051282051281689E-2</v>
      </c>
    </row>
    <row r="89" spans="1:3" ht="15" hidden="1" customHeight="1" x14ac:dyDescent="0.35">
      <c r="A89" s="19"/>
      <c r="B89" s="60">
        <v>0.84999999999999298</v>
      </c>
      <c r="C89" s="24">
        <f t="shared" si="3"/>
        <v>2.2564102564102202E-2</v>
      </c>
    </row>
    <row r="90" spans="1:3" ht="15" hidden="1" customHeight="1" x14ac:dyDescent="0.35">
      <c r="A90" s="19"/>
      <c r="B90" s="60">
        <v>0.85999999999999299</v>
      </c>
      <c r="C90" s="24">
        <f t="shared" si="3"/>
        <v>2.3076923076922714E-2</v>
      </c>
    </row>
    <row r="91" spans="1:3" ht="15" hidden="1" customHeight="1" x14ac:dyDescent="0.35">
      <c r="A91" s="19"/>
      <c r="B91" s="60">
        <v>0.869999999999993</v>
      </c>
      <c r="C91" s="24">
        <f t="shared" si="3"/>
        <v>2.358974358974323E-2</v>
      </c>
    </row>
    <row r="92" spans="1:3" ht="15" hidden="1" customHeight="1" x14ac:dyDescent="0.35">
      <c r="A92" s="19"/>
      <c r="B92" s="60">
        <v>0.87999999999999301</v>
      </c>
      <c r="C92" s="24">
        <f t="shared" si="3"/>
        <v>2.4102564102563742E-2</v>
      </c>
    </row>
    <row r="93" spans="1:3" ht="15" hidden="1" customHeight="1" x14ac:dyDescent="0.35">
      <c r="A93" s="19"/>
      <c r="B93" s="60">
        <v>0.88999999999999202</v>
      </c>
      <c r="C93" s="24">
        <f t="shared" si="3"/>
        <v>2.4615384615384202E-2</v>
      </c>
    </row>
    <row r="94" spans="1:3" ht="15" hidden="1" customHeight="1" x14ac:dyDescent="0.35">
      <c r="A94" s="19"/>
      <c r="B94" s="60">
        <v>0.89999999999999203</v>
      </c>
      <c r="C94" s="24">
        <f t="shared" si="3"/>
        <v>2.5128205128204718E-2</v>
      </c>
    </row>
    <row r="95" spans="1:3" ht="15" hidden="1" customHeight="1" x14ac:dyDescent="0.35">
      <c r="A95" s="19"/>
      <c r="B95" s="60">
        <v>0.90999999999999204</v>
      </c>
      <c r="C95" s="24">
        <f t="shared" si="3"/>
        <v>2.5641025641025231E-2</v>
      </c>
    </row>
    <row r="96" spans="1:3" ht="15" hidden="1" customHeight="1" x14ac:dyDescent="0.35">
      <c r="A96" s="19"/>
      <c r="B96" s="60">
        <v>0.91999999999999205</v>
      </c>
      <c r="C96" s="24">
        <f t="shared" si="3"/>
        <v>2.6153846153845743E-2</v>
      </c>
    </row>
    <row r="97" spans="1:250" ht="15" hidden="1" customHeight="1" x14ac:dyDescent="0.35">
      <c r="A97" s="19"/>
      <c r="B97" s="60">
        <v>0.92999999999999095</v>
      </c>
      <c r="C97" s="24">
        <f t="shared" si="3"/>
        <v>2.66666666666662E-2</v>
      </c>
    </row>
    <row r="98" spans="1:250" ht="15" hidden="1" customHeight="1" x14ac:dyDescent="0.35">
      <c r="A98" s="19"/>
      <c r="B98" s="60">
        <v>0.93999999999999095</v>
      </c>
      <c r="C98" s="24">
        <f t="shared" si="3"/>
        <v>2.7179487179486712E-2</v>
      </c>
    </row>
    <row r="99" spans="1:250" ht="15" hidden="1" customHeight="1" x14ac:dyDescent="0.35">
      <c r="A99" s="19"/>
      <c r="B99" s="60">
        <v>0.94999999999999096</v>
      </c>
      <c r="C99" s="24">
        <f t="shared" si="3"/>
        <v>2.7692307692307225E-2</v>
      </c>
    </row>
    <row r="100" spans="1:250" ht="15" hidden="1" customHeight="1" x14ac:dyDescent="0.35">
      <c r="A100" s="19"/>
      <c r="B100" s="60">
        <v>0.95999999999999097</v>
      </c>
      <c r="C100" s="24">
        <f t="shared" si="3"/>
        <v>2.8205128205127737E-2</v>
      </c>
    </row>
    <row r="101" spans="1:250" ht="15" hidden="1" customHeight="1" x14ac:dyDescent="0.35">
      <c r="A101" s="19"/>
      <c r="B101" s="60">
        <v>0.96999999999999098</v>
      </c>
      <c r="C101" s="24">
        <f t="shared" si="3"/>
        <v>2.871794871794825E-2</v>
      </c>
    </row>
    <row r="102" spans="1:250" ht="15" hidden="1" customHeight="1" x14ac:dyDescent="0.35">
      <c r="A102" s="19"/>
      <c r="B102" s="60">
        <v>0.97999999999998999</v>
      </c>
      <c r="C102" s="24">
        <f t="shared" si="3"/>
        <v>2.9230769230768713E-2</v>
      </c>
    </row>
    <row r="103" spans="1:250" ht="15" hidden="1" customHeight="1" x14ac:dyDescent="0.35">
      <c r="A103" s="19"/>
      <c r="B103" s="60">
        <v>0.98999999999999</v>
      </c>
      <c r="C103" s="24">
        <f t="shared" si="3"/>
        <v>2.9743589743589226E-2</v>
      </c>
    </row>
    <row r="104" spans="1:250" s="12" customFormat="1" ht="29" x14ac:dyDescent="0.35">
      <c r="A104" s="17" t="s">
        <v>21</v>
      </c>
      <c r="B104" s="61">
        <v>0.8</v>
      </c>
      <c r="C104" s="25">
        <v>0.02</v>
      </c>
      <c r="M104" s="64"/>
      <c r="IO104"/>
      <c r="IP104"/>
    </row>
    <row r="105" spans="1:250" x14ac:dyDescent="0.35">
      <c r="C105" s="11"/>
    </row>
    <row r="106" spans="1:250" s="12" customFormat="1" x14ac:dyDescent="0.35">
      <c r="A106" s="94" t="s">
        <v>22</v>
      </c>
      <c r="B106" s="95"/>
      <c r="C106" s="56">
        <v>0.41</v>
      </c>
      <c r="M106" s="64"/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B7B177-CAD7-478E-A3E5-C7EF0F88867E}"/>
</file>

<file path=customXml/itemProps2.xml><?xml version="1.0" encoding="utf-8"?>
<ds:datastoreItem xmlns:ds="http://schemas.openxmlformats.org/officeDocument/2006/customXml" ds:itemID="{AB0064EB-4469-47F8-8BF8-67F04FB12BFA}"/>
</file>

<file path=customXml/itemProps3.xml><?xml version="1.0" encoding="utf-8"?>
<ds:datastoreItem xmlns:ds="http://schemas.openxmlformats.org/officeDocument/2006/customXml" ds:itemID="{72173BE4-70CE-4019-8F51-F254ED8C13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FINAL SCORES</vt:lpstr>
      <vt:lpstr>6.QBR Results</vt:lpstr>
      <vt:lpstr>QBR</vt:lpstr>
      <vt:lpstr>'6.QBR Results'!Print_Area</vt:lpstr>
      <vt:lpstr>QBR__Threshold</vt:lpstr>
      <vt:lpstr>QBR_Highest_Score</vt:lpstr>
      <vt:lpstr>QBR_Lowest_Score</vt:lpstr>
      <vt:lpstr>QBR_Max_Penalty</vt:lpstr>
      <vt:lpstr>QBR_Max_Reward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Caitlin Grim</cp:lastModifiedBy>
  <dcterms:created xsi:type="dcterms:W3CDTF">2017-08-22T17:33:28Z</dcterms:created>
  <dcterms:modified xsi:type="dcterms:W3CDTF">2020-12-15T16:13:15Z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