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grim\Downloads\"/>
    </mc:Choice>
  </mc:AlternateContent>
  <bookViews>
    <workbookView xWindow="0" yWindow="0" windowWidth="23040" windowHeight="10815"/>
  </bookViews>
  <sheets>
    <sheet name="FY2019" sheetId="2" r:id="rId1"/>
    <sheet name="Sheet1" sheetId="3" r:id="rId2"/>
  </sheets>
  <externalReferences>
    <externalReference r:id="rId3"/>
  </externalReferences>
  <definedNames>
    <definedName name="hospid2">'[1]Hosp. I.D.'!$A$5:$C$66</definedName>
  </definedNames>
  <calcPr calcId="152511"/>
</workbook>
</file>

<file path=xl/calcChain.xml><?xml version="1.0" encoding="utf-8"?>
<calcChain xmlns="http://schemas.openxmlformats.org/spreadsheetml/2006/main">
  <c r="H63" i="2" l="1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64" i="2" s="1"/>
  <c r="D63" i="2" l="1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12" i="2"/>
  <c r="D12" i="2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4" i="3"/>
  <c r="D64" i="2" l="1"/>
  <c r="C64" i="2"/>
  <c r="E6" i="2"/>
  <c r="E12" i="2" l="1"/>
  <c r="F21" i="2"/>
  <c r="E16" i="2"/>
  <c r="E32" i="2"/>
  <c r="E48" i="2"/>
  <c r="E20" i="2"/>
  <c r="E36" i="2"/>
  <c r="E52" i="2"/>
  <c r="E24" i="2"/>
  <c r="E40" i="2"/>
  <c r="E56" i="2"/>
  <c r="E28" i="2"/>
  <c r="E44" i="2"/>
  <c r="E60" i="2"/>
  <c r="E13" i="2"/>
  <c r="E17" i="2"/>
  <c r="E21" i="2"/>
  <c r="E25" i="2"/>
  <c r="E29" i="2"/>
  <c r="E33" i="2"/>
  <c r="E37" i="2"/>
  <c r="E41" i="2"/>
  <c r="E45" i="2"/>
  <c r="E49" i="2"/>
  <c r="E53" i="2"/>
  <c r="E57" i="2"/>
  <c r="E61" i="2"/>
  <c r="F12" i="2"/>
  <c r="F26" i="2"/>
  <c r="F30" i="2"/>
  <c r="F34" i="2"/>
  <c r="F38" i="2"/>
  <c r="F42" i="2"/>
  <c r="F46" i="2"/>
  <c r="F50" i="2"/>
  <c r="F54" i="2"/>
  <c r="F58" i="2"/>
  <c r="F62" i="2"/>
  <c r="F15" i="2"/>
  <c r="F19" i="2"/>
  <c r="F29" i="2"/>
  <c r="F37" i="2"/>
  <c r="F45" i="2"/>
  <c r="F53" i="2"/>
  <c r="F57" i="2"/>
  <c r="F61" i="2"/>
  <c r="F14" i="2"/>
  <c r="F18" i="2"/>
  <c r="F22" i="2"/>
  <c r="E14" i="2"/>
  <c r="E18" i="2"/>
  <c r="E22" i="2"/>
  <c r="E26" i="2"/>
  <c r="E30" i="2"/>
  <c r="E34" i="2"/>
  <c r="E38" i="2"/>
  <c r="E42" i="2"/>
  <c r="E46" i="2"/>
  <c r="E50" i="2"/>
  <c r="E54" i="2"/>
  <c r="E58" i="2"/>
  <c r="E62" i="2"/>
  <c r="F23" i="2"/>
  <c r="F27" i="2"/>
  <c r="F31" i="2"/>
  <c r="F35" i="2"/>
  <c r="F39" i="2"/>
  <c r="F43" i="2"/>
  <c r="F47" i="2"/>
  <c r="F51" i="2"/>
  <c r="F55" i="2"/>
  <c r="F59" i="2"/>
  <c r="F63" i="2"/>
  <c r="F16" i="2"/>
  <c r="F20" i="2"/>
  <c r="F25" i="2"/>
  <c r="F33" i="2"/>
  <c r="F41" i="2"/>
  <c r="F49" i="2"/>
  <c r="E15" i="2"/>
  <c r="E19" i="2"/>
  <c r="E23" i="2"/>
  <c r="E27" i="2"/>
  <c r="E31" i="2"/>
  <c r="E35" i="2"/>
  <c r="E39" i="2"/>
  <c r="E43" i="2"/>
  <c r="E47" i="2"/>
  <c r="E51" i="2"/>
  <c r="E55" i="2"/>
  <c r="E59" i="2"/>
  <c r="E63" i="2"/>
  <c r="F24" i="2"/>
  <c r="F28" i="2"/>
  <c r="F32" i="2"/>
  <c r="F36" i="2"/>
  <c r="F40" i="2"/>
  <c r="F44" i="2"/>
  <c r="F48" i="2"/>
  <c r="F52" i="2"/>
  <c r="F56" i="2"/>
  <c r="F60" i="2"/>
  <c r="F13" i="2"/>
  <c r="F17" i="2"/>
  <c r="G38" i="2" l="1"/>
  <c r="G34" i="2"/>
  <c r="G30" i="2"/>
  <c r="G26" i="2"/>
  <c r="G52" i="2"/>
  <c r="G62" i="2"/>
  <c r="G58" i="2"/>
  <c r="G54" i="2"/>
  <c r="G50" i="2"/>
  <c r="G46" i="2"/>
  <c r="G42" i="2"/>
  <c r="G21" i="2"/>
  <c r="G28" i="2"/>
  <c r="G56" i="2"/>
  <c r="G19" i="2"/>
  <c r="G53" i="2"/>
  <c r="G24" i="2"/>
  <c r="G32" i="2"/>
  <c r="G16" i="2"/>
  <c r="G36" i="2"/>
  <c r="G59" i="2"/>
  <c r="G43" i="2"/>
  <c r="G27" i="2"/>
  <c r="G20" i="2"/>
  <c r="G18" i="2"/>
  <c r="G61" i="2"/>
  <c r="G29" i="2"/>
  <c r="G48" i="2"/>
  <c r="G44" i="2"/>
  <c r="G57" i="2"/>
  <c r="G25" i="2"/>
  <c r="G60" i="2"/>
  <c r="G40" i="2"/>
  <c r="G45" i="2"/>
  <c r="G55" i="2"/>
  <c r="G23" i="2"/>
  <c r="G41" i="2"/>
  <c r="G35" i="2"/>
  <c r="G37" i="2"/>
  <c r="E64" i="2"/>
  <c r="G13" i="2"/>
  <c r="G39" i="2"/>
  <c r="G14" i="2"/>
  <c r="G51" i="2"/>
  <c r="G63" i="2"/>
  <c r="G47" i="2"/>
  <c r="G31" i="2"/>
  <c r="G15" i="2"/>
  <c r="G22" i="2"/>
  <c r="F64" i="2"/>
  <c r="G49" i="2"/>
  <c r="G33" i="2"/>
  <c r="G17" i="2"/>
  <c r="G12" i="2"/>
  <c r="G64" i="2" l="1"/>
</calcChain>
</file>

<file path=xl/sharedStrings.xml><?xml version="1.0" encoding="utf-8"?>
<sst xmlns="http://schemas.openxmlformats.org/spreadsheetml/2006/main" count="134" uniqueCount="82">
  <si>
    <t>HEALTH SERVICES COST REVIEW COMMISSION</t>
  </si>
  <si>
    <t>BUDGET TOTAL =</t>
  </si>
  <si>
    <t>1/2 BUDGET =</t>
  </si>
  <si>
    <t>Based on</t>
  </si>
  <si>
    <t>HOSPITAL</t>
  </si>
  <si>
    <t>ADMISSIONS</t>
  </si>
  <si>
    <t xml:space="preserve">  REVENUE</t>
  </si>
  <si>
    <t>Atlantic General</t>
  </si>
  <si>
    <t>GBMC</t>
  </si>
  <si>
    <t>Holy Cross</t>
  </si>
  <si>
    <t>JH Bayview</t>
  </si>
  <si>
    <t>Johns Hopkins</t>
  </si>
  <si>
    <t>Levindale</t>
  </si>
  <si>
    <t>Shady Grove</t>
  </si>
  <si>
    <t>Suburban</t>
  </si>
  <si>
    <t>UMMC</t>
  </si>
  <si>
    <t>Western Maryland</t>
  </si>
  <si>
    <t>CALCULATION of CRISP ASSESSMENT by HOSPITAL</t>
  </si>
  <si>
    <t>MedStar Montgomery</t>
  </si>
  <si>
    <t>MedStar St. Mary's</t>
  </si>
  <si>
    <t>UM-Charles Regional</t>
  </si>
  <si>
    <t>UM-BWMC</t>
  </si>
  <si>
    <t>UM-Upper Chesapeake</t>
  </si>
  <si>
    <t>MedStar Southern MD</t>
  </si>
  <si>
    <t>HC-Germantown</t>
  </si>
  <si>
    <t>UM-Shock Trauma</t>
  </si>
  <si>
    <t>UM-Queen Anne's ED</t>
  </si>
  <si>
    <t>Hosp. ID</t>
  </si>
  <si>
    <t xml:space="preserve"> </t>
  </si>
  <si>
    <t>Meritus Medical Cntr</t>
  </si>
  <si>
    <t>UM-Prince George's Hospital</t>
  </si>
  <si>
    <t>Frederick Memorial</t>
  </si>
  <si>
    <t>UM-Harford Memorial</t>
  </si>
  <si>
    <t>Mercy Medical Cntr</t>
  </si>
  <si>
    <t>UM-SRH at Dorchester</t>
  </si>
  <si>
    <t>St. Agnes Hospital</t>
  </si>
  <si>
    <t>Sinai Hospital</t>
  </si>
  <si>
    <t>MedStar Franklin  Square</t>
  </si>
  <si>
    <t>Garrett Co Memorial</t>
  </si>
  <si>
    <t>Peninsula Regional</t>
  </si>
  <si>
    <t>Anne Arundel Medical Cntr</t>
  </si>
  <si>
    <t>MedStar Union Memorial</t>
  </si>
  <si>
    <t>UM-SRH at Chestertown</t>
  </si>
  <si>
    <t>Union Hospital of Cecil Co</t>
  </si>
  <si>
    <t>Carroll Co Hospital Cntr</t>
  </si>
  <si>
    <t>MedStar Harbor Hospital Cntr</t>
  </si>
  <si>
    <t>UM-SRH at Easton</t>
  </si>
  <si>
    <t>UMMC - Midtown</t>
  </si>
  <si>
    <t>Calvert Health Med Cntr</t>
  </si>
  <si>
    <t>Northwest Hospital Cntr</t>
  </si>
  <si>
    <t>McCready Memorial</t>
  </si>
  <si>
    <t>Howard County General</t>
  </si>
  <si>
    <t>Doctors Community</t>
  </si>
  <si>
    <t>UM-Laurel Regional</t>
  </si>
  <si>
    <t>MedStar Good Samaritan</t>
  </si>
  <si>
    <t>UM-ROI</t>
  </si>
  <si>
    <t>FT. Washignton</t>
  </si>
  <si>
    <t>UM-St. Joseph Med Cntr</t>
  </si>
  <si>
    <t>Adventist Germantown</t>
  </si>
  <si>
    <t>UM-Bowie Health Cntr</t>
  </si>
  <si>
    <t>FY2019 ADMISSIONS</t>
  </si>
  <si>
    <t>FY2019 REVENUE</t>
  </si>
  <si>
    <t>HOSPNUMB</t>
  </si>
  <si>
    <t>HOSPNAME</t>
  </si>
  <si>
    <t>Grace Medical center</t>
  </si>
  <si>
    <t>Adventist White Oak</t>
  </si>
  <si>
    <t>Ft. Washington</t>
  </si>
  <si>
    <t>Germantown ED</t>
  </si>
  <si>
    <t>Mt. Washington Peds</t>
  </si>
  <si>
    <t>Sheppard Pratt</t>
  </si>
  <si>
    <t>Brook Lane</t>
  </si>
  <si>
    <t>GREV_PAT</t>
  </si>
  <si>
    <t>for RY 2021</t>
  </si>
  <si>
    <t>FY2019 Admissions and Revenue data comes from FY18 RE Scheduled (Admissions and Regulated Gross Patient Revenue)</t>
  </si>
  <si>
    <t xml:space="preserve">  PAYMENTS</t>
  </si>
  <si>
    <t>September 1, 2020</t>
  </si>
  <si>
    <t>December 1, 2020</t>
  </si>
  <si>
    <t>March 1, 2021</t>
  </si>
  <si>
    <t>Assessment</t>
  </si>
  <si>
    <t xml:space="preserve">TOTAL </t>
  </si>
  <si>
    <t>ASSESSMENT</t>
  </si>
  <si>
    <t>Grace Medical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</si>
</sst>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;[Red]\-General"/>
    <numFmt numFmtId="165" formatCode="[$$-409]#,##0"/>
    <numFmt numFmtId="166" formatCode="_(* #,##0_);_(* \(#,##0\);_(* &quot;-&quot;??_);_(@_)"/>
    <numFmt numFmtId="167" formatCode="&quot;$&quot;#,##0"/>
    <numFmt numFmtId="168" formatCode=";;;"/>
    <numFmt numFmtId="169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4"/>
      <name val="Courier New"/>
      <family val="3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b/>
      <sz val="14"/>
      <color indexed="8"/>
      <name val="Arial"/>
      <family val="2"/>
    </font>
    <font>
      <sz val="12"/>
      <color indexed="12"/>
      <name val="Arial"/>
      <family val="2"/>
    </font>
    <font>
      <sz val="14"/>
      <name val="Courier New"/>
      <family val="3"/>
    </font>
    <font>
      <b/>
      <sz val="10"/>
      <name val="Arial Unicode MS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24"/>
      <name val="Arial"/>
      <family val="2"/>
    </font>
    <font>
      <sz val="12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Arial"/>
      <family val="2"/>
    </font>
    <font>
      <u val="singleAccounting"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5" fillId="0" borderId="0"/>
    <xf numFmtId="9" fontId="9" fillId="0" borderId="0" applyFont="0" applyFill="0" applyBorder="0" applyAlignment="0" applyProtection="0"/>
    <xf numFmtId="0" fontId="16" fillId="0" borderId="0"/>
    <xf numFmtId="0" fontId="15" fillId="0" borderId="0"/>
  </cellStyleXfs>
  <cellXfs count="48">
    <xf numFmtId="0" fontId="0" fillId="0" borderId="0" xfId="0"/>
    <xf numFmtId="0" fontId="1" fillId="0" borderId="0" xfId="0" applyNumberFormat="1" applyFont="1" applyAlignment="1"/>
    <xf numFmtId="164" fontId="2" fillId="0" borderId="0" xfId="0" applyNumberFormat="1" applyFont="1" applyAlignment="1">
      <alignment horizontal="centerContinuous"/>
    </xf>
    <xf numFmtId="3" fontId="2" fillId="0" borderId="0" xfId="0" applyNumberFormat="1" applyFont="1" applyAlignment="1">
      <alignment horizontal="centerContinuous"/>
    </xf>
    <xf numFmtId="164" fontId="2" fillId="0" borderId="0" xfId="0" applyNumberFormat="1" applyFont="1" applyAlignment="1"/>
    <xf numFmtId="164" fontId="4" fillId="0" borderId="0" xfId="0" applyNumberFormat="1" applyFont="1" applyAlignment="1"/>
    <xf numFmtId="3" fontId="4" fillId="0" borderId="0" xfId="0" applyNumberFormat="1" applyFont="1" applyAlignment="1"/>
    <xf numFmtId="0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3" fontId="4" fillId="0" borderId="0" xfId="0" applyNumberFormat="1" applyFont="1" applyAlignment="1" applyProtection="1">
      <alignment horizontal="center"/>
      <protection locked="0"/>
    </xf>
    <xf numFmtId="0" fontId="7" fillId="3" borderId="0" xfId="0" applyNumberFormat="1" applyFont="1" applyFill="1" applyAlignment="1">
      <alignment horizontal="center"/>
    </xf>
    <xf numFmtId="164" fontId="8" fillId="0" borderId="1" xfId="0" applyNumberFormat="1" applyFont="1" applyBorder="1" applyAlignment="1"/>
    <xf numFmtId="164" fontId="4" fillId="0" borderId="1" xfId="0" applyNumberFormat="1" applyFont="1" applyBorder="1" applyAlignment="1"/>
    <xf numFmtId="3" fontId="4" fillId="0" borderId="1" xfId="0" applyNumberFormat="1" applyFont="1" applyBorder="1" applyAlignment="1"/>
    <xf numFmtId="3" fontId="4" fillId="0" borderId="1" xfId="0" applyNumberFormat="1" applyFont="1" applyBorder="1" applyAlignment="1" applyProtection="1">
      <protection locked="0"/>
    </xf>
    <xf numFmtId="0" fontId="4" fillId="0" borderId="1" xfId="0" applyNumberFormat="1" applyFont="1" applyBorder="1" applyAlignment="1"/>
    <xf numFmtId="164" fontId="3" fillId="0" borderId="0" xfId="0" applyNumberFormat="1" applyFont="1" applyBorder="1" applyAlignment="1">
      <alignment horizontal="centerContinuous"/>
    </xf>
    <xf numFmtId="167" fontId="4" fillId="0" borderId="0" xfId="0" applyNumberFormat="1" applyFont="1" applyAlignment="1"/>
    <xf numFmtId="167" fontId="4" fillId="0" borderId="0" xfId="0" applyNumberFormat="1" applyFont="1" applyAlignment="1" applyProtection="1"/>
    <xf numFmtId="167" fontId="4" fillId="0" borderId="2" xfId="0" applyNumberFormat="1" applyFont="1" applyBorder="1" applyAlignment="1"/>
    <xf numFmtId="0" fontId="12" fillId="0" borderId="0" xfId="0" applyFont="1"/>
    <xf numFmtId="166" fontId="12" fillId="0" borderId="0" xfId="1" applyNumberFormat="1" applyFont="1"/>
    <xf numFmtId="167" fontId="12" fillId="0" borderId="0" xfId="3" applyNumberFormat="1" applyFont="1"/>
    <xf numFmtId="166" fontId="12" fillId="0" borderId="2" xfId="1" applyNumberFormat="1" applyFont="1" applyBorder="1"/>
    <xf numFmtId="167" fontId="12" fillId="0" borderId="2" xfId="3" applyNumberFormat="1" applyFont="1" applyBorder="1"/>
    <xf numFmtId="167" fontId="12" fillId="0" borderId="0" xfId="1" applyNumberFormat="1" applyFont="1"/>
    <xf numFmtId="0" fontId="10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Continuous"/>
    </xf>
    <xf numFmtId="168" fontId="2" fillId="0" borderId="0" xfId="0" applyNumberFormat="1" applyFont="1" applyAlignment="1" applyProtection="1">
      <alignment horizontal="centerContinuous"/>
      <protection hidden="1"/>
    </xf>
    <xf numFmtId="165" fontId="5" fillId="4" borderId="0" xfId="0" applyNumberFormat="1" applyFont="1" applyFill="1" applyAlignment="1"/>
    <xf numFmtId="164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0" fontId="14" fillId="0" borderId="0" xfId="0" applyFont="1"/>
    <xf numFmtId="166" fontId="12" fillId="0" borderId="0" xfId="1" applyNumberFormat="1" applyFont="1" applyBorder="1"/>
    <xf numFmtId="0" fontId="0" fillId="0" borderId="0" xfId="0" applyBorder="1"/>
    <xf numFmtId="166" fontId="0" fillId="0" borderId="0" xfId="1" applyNumberFormat="1" applyFont="1"/>
    <xf numFmtId="3" fontId="17" fillId="0" borderId="0" xfId="0" applyNumberFormat="1" applyFont="1" applyFill="1"/>
    <xf numFmtId="3" fontId="18" fillId="0" borderId="0" xfId="0" applyNumberFormat="1" applyFont="1" applyFill="1"/>
    <xf numFmtId="164" fontId="3" fillId="0" borderId="0" xfId="0" applyNumberFormat="1" applyFont="1" applyAlignment="1">
      <alignment horizontal="center"/>
    </xf>
    <xf numFmtId="15" fontId="19" fillId="0" borderId="0" xfId="0" quotePrefix="1" applyNumberFormat="1" applyFont="1" applyAlignment="1">
      <alignment horizontal="center"/>
    </xf>
    <xf numFmtId="0" fontId="19" fillId="0" borderId="0" xfId="0" quotePrefix="1" applyFont="1" applyAlignment="1">
      <alignment horizontal="center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169" fontId="12" fillId="0" borderId="0" xfId="3" applyNumberFormat="1" applyFont="1"/>
    <xf numFmtId="169" fontId="20" fillId="0" borderId="0" xfId="3" applyNumberFormat="1" applyFont="1"/>
    <xf numFmtId="0" fontId="10" fillId="0" borderId="0" xfId="0" applyNumberFormat="1" applyFont="1" applyAlignment="1"/>
    <xf numFmtId="164" fontId="10" fillId="0" borderId="0" xfId="0" applyNumberFormat="1" applyFont="1" applyAlignment="1"/>
    <xf numFmtId="164" fontId="3" fillId="0" borderId="0" xfId="0" applyNumberFormat="1" applyFont="1" applyAlignment="1">
      <alignment horizontal="center"/>
    </xf>
  </cellXfs>
  <cellStyles count="8">
    <cellStyle name="Comma" xfId="1" builtinId="3"/>
    <cellStyle name="Comma 2" xfId="2"/>
    <cellStyle name="Currency" xfId="3" builtinId="4"/>
    <cellStyle name="Normal" xfId="0" builtinId="0"/>
    <cellStyle name="Normal 2" xfId="6"/>
    <cellStyle name="Normal 3" xfId="7"/>
    <cellStyle name="Normal 4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Y%202016/HSCRC%20User%20Fees%20FY%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_Fines"/>
      <sheetName val="1998"/>
      <sheetName val="1999"/>
      <sheetName val="2000"/>
      <sheetName val="2001"/>
      <sheetName val="2002"/>
      <sheetName val="2003"/>
      <sheetName val="2003 Revised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Hosp. I.D."/>
      <sheetName val="W"/>
      <sheetName val="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5">
          <cell r="A5" t="str">
            <v>0000</v>
          </cell>
          <cell r="B5" t="str">
            <v>Test Hospital</v>
          </cell>
          <cell r="C5" t="str">
            <v>Sometown, Maryland</v>
          </cell>
        </row>
        <row r="6">
          <cell r="A6" t="str">
            <v>0001</v>
          </cell>
          <cell r="B6" t="str">
            <v>Meritus Medical Center</v>
          </cell>
          <cell r="C6" t="str">
            <v>Hagerstown, Maryland</v>
          </cell>
        </row>
        <row r="7">
          <cell r="A7" t="str">
            <v>0002</v>
          </cell>
          <cell r="B7" t="str">
            <v>University of Maryland Hospital Center</v>
          </cell>
          <cell r="C7" t="str">
            <v>Baltimore, Maryland</v>
          </cell>
        </row>
        <row r="8">
          <cell r="A8" t="str">
            <v>0003</v>
          </cell>
          <cell r="B8" t="str">
            <v>Prince Georges Hospital Center</v>
          </cell>
          <cell r="C8" t="str">
            <v>Cheverly, Maryland</v>
          </cell>
        </row>
        <row r="9">
          <cell r="A9" t="str">
            <v>0004</v>
          </cell>
          <cell r="B9" t="str">
            <v>Holy Cross Hospital</v>
          </cell>
          <cell r="C9" t="str">
            <v>Silver Spring, Maryland</v>
          </cell>
        </row>
        <row r="10">
          <cell r="A10" t="str">
            <v>0005</v>
          </cell>
          <cell r="B10" t="str">
            <v>Frederick Memorial Hospital</v>
          </cell>
          <cell r="C10" t="str">
            <v>Frederick, Maryland</v>
          </cell>
        </row>
        <row r="11">
          <cell r="A11" t="str">
            <v>0006</v>
          </cell>
          <cell r="B11" t="str">
            <v>Harford Memorial Hospital</v>
          </cell>
          <cell r="C11" t="str">
            <v>Havre de Grace, Maryland</v>
          </cell>
        </row>
        <row r="12">
          <cell r="A12" t="str">
            <v>0008</v>
          </cell>
          <cell r="B12" t="str">
            <v>Mercy Medical Center</v>
          </cell>
          <cell r="C12" t="str">
            <v>Baltimore, Maryland</v>
          </cell>
        </row>
        <row r="13">
          <cell r="A13" t="str">
            <v>0009</v>
          </cell>
          <cell r="B13" t="str">
            <v>Johns Hopkins Hospital</v>
          </cell>
          <cell r="C13" t="str">
            <v>Baltimore, Maryland</v>
          </cell>
        </row>
        <row r="14">
          <cell r="A14" t="str">
            <v>0010</v>
          </cell>
          <cell r="B14" t="str">
            <v>University of Maryland Shore Medical Center at Dorchester</v>
          </cell>
          <cell r="C14" t="str">
            <v>Cambridge, Maryland</v>
          </cell>
        </row>
        <row r="15">
          <cell r="A15" t="str">
            <v>0011</v>
          </cell>
          <cell r="B15" t="str">
            <v>St. Agnes Hospital</v>
          </cell>
          <cell r="C15" t="str">
            <v>Baltimore, Maryland</v>
          </cell>
        </row>
        <row r="16">
          <cell r="A16" t="str">
            <v>0012</v>
          </cell>
          <cell r="B16" t="str">
            <v>Sinai Hospital</v>
          </cell>
          <cell r="C16" t="str">
            <v>Baltimore, Maryland</v>
          </cell>
        </row>
        <row r="17">
          <cell r="A17" t="str">
            <v>0013</v>
          </cell>
          <cell r="B17" t="str">
            <v>Bon Secours Hospital</v>
          </cell>
          <cell r="C17" t="str">
            <v>Baltimore, Maryland</v>
          </cell>
        </row>
        <row r="18">
          <cell r="A18" t="str">
            <v>0015</v>
          </cell>
          <cell r="B18" t="str">
            <v>MedStar Franklin Square Hospital Center</v>
          </cell>
          <cell r="C18" t="str">
            <v>Baltimore, Maryland</v>
          </cell>
        </row>
        <row r="19">
          <cell r="A19" t="str">
            <v>0016</v>
          </cell>
          <cell r="B19" t="str">
            <v>Washington Adventist Hospital</v>
          </cell>
          <cell r="C19" t="str">
            <v>Takoma Park, Maryland</v>
          </cell>
        </row>
        <row r="20">
          <cell r="A20" t="str">
            <v>0017</v>
          </cell>
          <cell r="B20" t="str">
            <v>Garrett County Memorial Hospital</v>
          </cell>
          <cell r="C20" t="str">
            <v>Oakland, Maryland</v>
          </cell>
        </row>
        <row r="21">
          <cell r="A21" t="str">
            <v>0018</v>
          </cell>
          <cell r="B21" t="str">
            <v>MedStar Montgomery Medical Center</v>
          </cell>
          <cell r="C21" t="str">
            <v>Olney, Maryland</v>
          </cell>
        </row>
        <row r="22">
          <cell r="A22" t="str">
            <v>0019</v>
          </cell>
          <cell r="B22" t="str">
            <v>Peninsula Regional Medical Center</v>
          </cell>
          <cell r="C22" t="str">
            <v>Salisbury, Maryland</v>
          </cell>
        </row>
        <row r="23">
          <cell r="A23" t="str">
            <v>0022</v>
          </cell>
          <cell r="B23" t="str">
            <v>Suburban Hospital</v>
          </cell>
          <cell r="C23" t="str">
            <v>Bethesda, Maryland</v>
          </cell>
        </row>
        <row r="24">
          <cell r="A24" t="str">
            <v>0023</v>
          </cell>
          <cell r="B24" t="str">
            <v>Anne Arundel Medical Center</v>
          </cell>
          <cell r="C24" t="str">
            <v>Annapolis, Maryland</v>
          </cell>
        </row>
        <row r="25">
          <cell r="A25" t="str">
            <v>0024</v>
          </cell>
          <cell r="B25" t="str">
            <v>MedStar Union Memorial Hospital</v>
          </cell>
          <cell r="C25" t="str">
            <v>Baltimore, Maryland</v>
          </cell>
        </row>
        <row r="26">
          <cell r="A26" t="str">
            <v>0027</v>
          </cell>
          <cell r="B26" t="str">
            <v>Western Maryland Regional Medical Center</v>
          </cell>
          <cell r="C26" t="str">
            <v>Cumberland, Maryland</v>
          </cell>
        </row>
        <row r="27">
          <cell r="A27" t="str">
            <v>0028</v>
          </cell>
          <cell r="B27" t="str">
            <v>MedStar St. Mary's Hospital</v>
          </cell>
          <cell r="C27" t="str">
            <v>Leonardtown, Maryland</v>
          </cell>
        </row>
        <row r="28">
          <cell r="A28" t="str">
            <v>0029</v>
          </cell>
          <cell r="B28" t="str">
            <v>Johns Hopkins Bayview Medical Center</v>
          </cell>
          <cell r="C28" t="str">
            <v>Baltimore, Maryland</v>
          </cell>
        </row>
        <row r="29">
          <cell r="A29" t="str">
            <v>0030</v>
          </cell>
          <cell r="B29" t="str">
            <v>University of Maryland Shore Medical Center at Chestertown</v>
          </cell>
          <cell r="C29" t="str">
            <v>Chestertown, Maryland</v>
          </cell>
        </row>
        <row r="30">
          <cell r="A30" t="str">
            <v>0032</v>
          </cell>
          <cell r="B30" t="str">
            <v>Union Hospital of Cecil County</v>
          </cell>
          <cell r="C30" t="str">
            <v>Elkton, Maryland</v>
          </cell>
        </row>
        <row r="31">
          <cell r="A31" t="str">
            <v>0033</v>
          </cell>
          <cell r="B31" t="str">
            <v>Carroll Hospital Center</v>
          </cell>
          <cell r="C31" t="str">
            <v>Westminster, Maryland</v>
          </cell>
        </row>
        <row r="32">
          <cell r="A32" t="str">
            <v>0034</v>
          </cell>
          <cell r="B32" t="str">
            <v>MedStar Harbor Hospital Center</v>
          </cell>
          <cell r="C32" t="str">
            <v>Baltimore, Maryland</v>
          </cell>
        </row>
        <row r="33">
          <cell r="A33" t="str">
            <v>0035</v>
          </cell>
          <cell r="B33" t="str">
            <v>University of Maryland Charles Regional Medical Center</v>
          </cell>
          <cell r="C33" t="str">
            <v>La Plata, Maryland</v>
          </cell>
        </row>
        <row r="34">
          <cell r="A34" t="str">
            <v>0037</v>
          </cell>
          <cell r="B34" t="str">
            <v>University of Maryland Shore Medical Center at Easton</v>
          </cell>
          <cell r="C34" t="str">
            <v>Easton, Maryland</v>
          </cell>
        </row>
        <row r="35">
          <cell r="A35" t="str">
            <v>0038</v>
          </cell>
          <cell r="B35" t="str">
            <v>University of Maryland Medical Center Midtown Campus</v>
          </cell>
          <cell r="C35" t="str">
            <v>Baltimore, Maryland</v>
          </cell>
        </row>
        <row r="36">
          <cell r="A36" t="str">
            <v>0039</v>
          </cell>
          <cell r="B36" t="str">
            <v>Calvert Memorial Hospital</v>
          </cell>
          <cell r="C36" t="str">
            <v>Prince Frederick, Maryland</v>
          </cell>
        </row>
        <row r="37">
          <cell r="A37" t="str">
            <v>0040</v>
          </cell>
          <cell r="B37" t="str">
            <v>Northwest Hospital Center</v>
          </cell>
          <cell r="C37" t="str">
            <v>Randallstown, Maryland</v>
          </cell>
        </row>
        <row r="38">
          <cell r="A38" t="str">
            <v>0043</v>
          </cell>
          <cell r="B38" t="str">
            <v>University of Maryland Baltimore Washington Medical Center</v>
          </cell>
          <cell r="C38" t="str">
            <v>Glen Burnie, Maryland</v>
          </cell>
        </row>
        <row r="39">
          <cell r="A39" t="str">
            <v>0044</v>
          </cell>
          <cell r="B39" t="str">
            <v>Greater Baltimore Medical Center</v>
          </cell>
          <cell r="C39" t="str">
            <v>Baltimore, Maryland</v>
          </cell>
        </row>
        <row r="40">
          <cell r="A40" t="str">
            <v>0045</v>
          </cell>
          <cell r="B40" t="str">
            <v>McCready Memorial Hospital</v>
          </cell>
          <cell r="C40" t="str">
            <v>Crisfield, Maryland</v>
          </cell>
        </row>
        <row r="41">
          <cell r="A41" t="str">
            <v>0048</v>
          </cell>
          <cell r="B41" t="str">
            <v>Howard County General Hospital</v>
          </cell>
          <cell r="C41" t="str">
            <v>Columbia, Maryland</v>
          </cell>
        </row>
        <row r="42">
          <cell r="A42" t="str">
            <v>0049</v>
          </cell>
          <cell r="B42" t="str">
            <v>Upper Chesapeake Medical Center</v>
          </cell>
          <cell r="C42" t="str">
            <v>Fallston, Maryland</v>
          </cell>
        </row>
        <row r="43">
          <cell r="A43" t="str">
            <v>0051</v>
          </cell>
          <cell r="B43" t="str">
            <v>Doctors Community Hospital</v>
          </cell>
          <cell r="C43" t="str">
            <v>Lanham, Maryland</v>
          </cell>
        </row>
        <row r="44">
          <cell r="A44" t="str">
            <v>0055</v>
          </cell>
          <cell r="B44" t="str">
            <v>Laurel Regional Hospital</v>
          </cell>
          <cell r="C44" t="str">
            <v>Laurel, Maryland</v>
          </cell>
        </row>
        <row r="45">
          <cell r="A45" t="str">
            <v>0060</v>
          </cell>
          <cell r="B45" t="str">
            <v>Fort Washington Medical Center</v>
          </cell>
          <cell r="C45" t="str">
            <v>Fort Washington, Maryland</v>
          </cell>
        </row>
        <row r="46">
          <cell r="A46" t="str">
            <v>0061</v>
          </cell>
          <cell r="B46" t="str">
            <v>Atlantic General Hospital</v>
          </cell>
          <cell r="C46" t="str">
            <v>Berlin, Maryland</v>
          </cell>
        </row>
        <row r="47">
          <cell r="A47" t="str">
            <v>0062</v>
          </cell>
          <cell r="B47" t="str">
            <v>MedStar Southern Maryland Hospital Center</v>
          </cell>
          <cell r="C47" t="str">
            <v>Clinton, Maryland</v>
          </cell>
        </row>
        <row r="48">
          <cell r="A48" t="str">
            <v>0063</v>
          </cell>
          <cell r="B48" t="str">
            <v>University of Maryland St. Joseph Medical Center</v>
          </cell>
          <cell r="C48" t="str">
            <v>Towson, Maryland</v>
          </cell>
        </row>
        <row r="49">
          <cell r="A49" t="str">
            <v>0087</v>
          </cell>
          <cell r="B49" t="str">
            <v>Germantown Emergency Center</v>
          </cell>
          <cell r="C49" t="str">
            <v>Germantown, Maryland</v>
          </cell>
        </row>
        <row r="50">
          <cell r="A50" t="str">
            <v>0088</v>
          </cell>
          <cell r="B50" t="str">
            <v>Queen Anne's Freestanding Emergency Center</v>
          </cell>
          <cell r="C50" t="str">
            <v>Queenstown, Maryland</v>
          </cell>
        </row>
        <row r="51">
          <cell r="A51" t="str">
            <v>0333</v>
          </cell>
          <cell r="B51" t="str">
            <v>Bowie Emergency Center</v>
          </cell>
          <cell r="C51" t="str">
            <v>Bowie, Maryland</v>
          </cell>
        </row>
        <row r="52">
          <cell r="A52" t="str">
            <v>0904</v>
          </cell>
          <cell r="B52" t="str">
            <v>Johns Hopkins (Oncology)</v>
          </cell>
          <cell r="C52" t="str">
            <v>Baltimore, Maryland</v>
          </cell>
        </row>
        <row r="53">
          <cell r="A53" t="str">
            <v>2001</v>
          </cell>
          <cell r="B53" t="str">
            <v>University of Maryland Rehabilitation &amp; Orthopaedic Institute</v>
          </cell>
          <cell r="C53" t="str">
            <v>Baltimore, Maryland</v>
          </cell>
        </row>
        <row r="54">
          <cell r="A54" t="str">
            <v>2004</v>
          </cell>
          <cell r="B54" t="str">
            <v>MedStar Good Samaritan Hospital</v>
          </cell>
          <cell r="C54" t="str">
            <v>Baltimore, Maryland</v>
          </cell>
        </row>
        <row r="55">
          <cell r="A55" t="str">
            <v>2781</v>
          </cell>
          <cell r="B55" t="str">
            <v>St. Luke's Institute</v>
          </cell>
          <cell r="C55" t="str">
            <v>Silver Spring, Maryland</v>
          </cell>
        </row>
        <row r="56">
          <cell r="A56" t="str">
            <v>3029</v>
          </cell>
          <cell r="B56" t="str">
            <v>Adventist Rehab. Hospital of MD</v>
          </cell>
          <cell r="C56" t="str">
            <v>Rockville, Maryland</v>
          </cell>
        </row>
        <row r="57">
          <cell r="A57" t="str">
            <v>3478</v>
          </cell>
          <cell r="B57" t="str">
            <v>Adventist Behavioral Health - Eastern Shore</v>
          </cell>
          <cell r="C57" t="str">
            <v>Cambridge, Maryland</v>
          </cell>
        </row>
        <row r="58">
          <cell r="A58" t="str">
            <v>4000</v>
          </cell>
          <cell r="B58" t="str">
            <v>Sheppard &amp; Enoch Pratt Hospital</v>
          </cell>
          <cell r="C58" t="str">
            <v>Baltimore, Maryland</v>
          </cell>
        </row>
        <row r="59">
          <cell r="A59" t="str">
            <v>4003</v>
          </cell>
          <cell r="B59" t="str">
            <v>Brook Lane Health Services</v>
          </cell>
          <cell r="C59" t="str">
            <v>Hagerstown, Maryland</v>
          </cell>
        </row>
        <row r="60">
          <cell r="A60" t="str">
            <v>4013</v>
          </cell>
          <cell r="B60" t="str">
            <v>Adventist Behavioral Health - Rockville</v>
          </cell>
          <cell r="C60" t="str">
            <v>Rockville, Maryland</v>
          </cell>
        </row>
        <row r="61">
          <cell r="A61" t="str">
            <v>5033</v>
          </cell>
          <cell r="B61" t="str">
            <v>Levindale</v>
          </cell>
          <cell r="C61" t="str">
            <v>Baltimore, Maryland</v>
          </cell>
        </row>
        <row r="62">
          <cell r="A62" t="str">
            <v>5034</v>
          </cell>
          <cell r="B62" t="str">
            <v>Mt. Washington Pediatric Hospital</v>
          </cell>
          <cell r="C62" t="str">
            <v>Baltimore, Maryland</v>
          </cell>
        </row>
        <row r="63">
          <cell r="A63" t="str">
            <v>5050</v>
          </cell>
          <cell r="B63" t="str">
            <v>Shady Grove Adventist Hospital</v>
          </cell>
          <cell r="C63" t="str">
            <v>Rockville, Maryland</v>
          </cell>
        </row>
        <row r="64">
          <cell r="A64" t="str">
            <v>5089</v>
          </cell>
          <cell r="B64" t="str">
            <v>University Specialty Hospital</v>
          </cell>
          <cell r="C64" t="str">
            <v>Baltimore, Maryland</v>
          </cell>
        </row>
        <row r="65">
          <cell r="A65" t="str">
            <v>8992</v>
          </cell>
          <cell r="B65" t="str">
            <v>University of Maryland - MIEMSS</v>
          </cell>
          <cell r="C65" t="str">
            <v>Baltimore, Maryland</v>
          </cell>
        </row>
        <row r="66">
          <cell r="A66" t="str">
            <v>8994</v>
          </cell>
          <cell r="B66" t="str">
            <v>University of Maryland - Cancer Center</v>
          </cell>
          <cell r="C66" t="str">
            <v>Baltimore, Maryland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9"/>
  <sheetViews>
    <sheetView showGridLines="0" tabSelected="1" topLeftCell="A6" workbookViewId="0">
      <selection activeCell="B26" sqref="B26"/>
    </sheetView>
  </sheetViews>
  <sheetFormatPr defaultRowHeight="15" x14ac:dyDescent="0.25"/>
  <cols>
    <col min="1" max="1" width="14.5703125" customWidth="1"/>
    <col min="2" max="2" width="27.85546875" bestFit="1" customWidth="1"/>
    <col min="3" max="3" width="18.7109375" customWidth="1"/>
    <col min="4" max="4" width="24.140625" customWidth="1"/>
    <col min="5" max="5" width="17.7109375" customWidth="1"/>
    <col min="6" max="6" width="15.5703125" customWidth="1"/>
    <col min="7" max="7" width="21" customWidth="1"/>
    <col min="8" max="8" width="17.85546875" customWidth="1"/>
    <col min="10" max="10" width="15.28515625" bestFit="1" customWidth="1"/>
    <col min="13" max="13" width="10" bestFit="1" customWidth="1"/>
  </cols>
  <sheetData>
    <row r="1" spans="1:13" ht="30" x14ac:dyDescent="0.4">
      <c r="A1" s="1"/>
      <c r="B1" s="27" t="s">
        <v>0</v>
      </c>
      <c r="C1" s="2"/>
      <c r="D1" s="3"/>
      <c r="E1" s="2"/>
      <c r="F1" s="2"/>
      <c r="G1" s="2"/>
      <c r="H1" s="28"/>
    </row>
    <row r="2" spans="1:13" ht="19.5" x14ac:dyDescent="0.35">
      <c r="A2" s="1"/>
      <c r="B2" s="16" t="s">
        <v>17</v>
      </c>
      <c r="C2" s="2"/>
      <c r="D2" s="3"/>
      <c r="E2" s="2"/>
      <c r="F2" s="2"/>
      <c r="G2" s="2"/>
      <c r="H2" s="2"/>
    </row>
    <row r="3" spans="1:13" ht="19.5" x14ac:dyDescent="0.35">
      <c r="A3" s="1"/>
      <c r="B3" s="47" t="s">
        <v>72</v>
      </c>
      <c r="C3" s="47"/>
      <c r="D3" s="47"/>
      <c r="E3" s="47"/>
      <c r="F3" s="47"/>
      <c r="G3" s="47"/>
      <c r="H3" s="2"/>
    </row>
    <row r="4" spans="1:13" ht="19.5" x14ac:dyDescent="0.35">
      <c r="A4" s="1"/>
      <c r="B4" s="4"/>
      <c r="C4" s="5"/>
      <c r="D4" s="6"/>
      <c r="E4" s="5"/>
      <c r="F4" s="5"/>
      <c r="G4" s="1"/>
      <c r="H4" s="1"/>
    </row>
    <row r="5" spans="1:13" ht="18" x14ac:dyDescent="0.25">
      <c r="A5" s="1"/>
      <c r="B5" s="1"/>
      <c r="C5" s="1"/>
      <c r="D5" s="7" t="s">
        <v>1</v>
      </c>
      <c r="E5" s="29">
        <v>5170000</v>
      </c>
      <c r="F5" s="5"/>
      <c r="G5" s="1"/>
      <c r="H5" s="1"/>
    </row>
    <row r="6" spans="1:13" ht="18" x14ac:dyDescent="0.25">
      <c r="A6" s="1"/>
      <c r="B6" s="1"/>
      <c r="C6" s="1"/>
      <c r="D6" s="7" t="s">
        <v>2</v>
      </c>
      <c r="E6" s="8">
        <f>E5/2</f>
        <v>2585000</v>
      </c>
      <c r="F6" s="5"/>
      <c r="G6" s="1"/>
      <c r="H6" s="26"/>
    </row>
    <row r="7" spans="1:13" ht="18" x14ac:dyDescent="0.25">
      <c r="A7" s="1"/>
      <c r="B7" s="1"/>
      <c r="C7" s="1"/>
      <c r="D7" s="7"/>
      <c r="E7" s="8"/>
      <c r="F7" s="5"/>
      <c r="G7" s="45"/>
      <c r="H7" s="40" t="s">
        <v>75</v>
      </c>
    </row>
    <row r="8" spans="1:13" ht="18" x14ac:dyDescent="0.25">
      <c r="A8" s="1"/>
      <c r="B8" s="1"/>
      <c r="C8" s="5"/>
      <c r="D8" s="6"/>
      <c r="E8" s="9" t="s">
        <v>78</v>
      </c>
      <c r="F8" s="9" t="s">
        <v>78</v>
      </c>
      <c r="G8" s="46"/>
      <c r="H8" s="41" t="s">
        <v>76</v>
      </c>
    </row>
    <row r="9" spans="1:13" ht="18" x14ac:dyDescent="0.25">
      <c r="A9" s="1"/>
      <c r="B9" s="1"/>
      <c r="C9" s="5"/>
      <c r="D9" s="6"/>
      <c r="E9" s="9" t="s">
        <v>3</v>
      </c>
      <c r="F9" s="9" t="s">
        <v>3</v>
      </c>
      <c r="G9" s="39" t="s">
        <v>79</v>
      </c>
      <c r="H9" s="41" t="s">
        <v>77</v>
      </c>
    </row>
    <row r="10" spans="1:13" ht="54.75" thickBot="1" x14ac:dyDescent="0.3">
      <c r="A10" s="1" t="s">
        <v>27</v>
      </c>
      <c r="B10" s="5" t="s">
        <v>4</v>
      </c>
      <c r="C10" s="30" t="s">
        <v>60</v>
      </c>
      <c r="D10" s="30" t="s">
        <v>61</v>
      </c>
      <c r="E10" s="31" t="s">
        <v>5</v>
      </c>
      <c r="F10" s="31" t="s">
        <v>6</v>
      </c>
      <c r="G10" s="32" t="s">
        <v>80</v>
      </c>
      <c r="H10" s="42" t="s">
        <v>74</v>
      </c>
    </row>
    <row r="11" spans="1:13" ht="18.75" x14ac:dyDescent="0.3">
      <c r="A11" s="10"/>
      <c r="B11" s="11"/>
      <c r="C11" s="12"/>
      <c r="D11" s="13"/>
      <c r="E11" s="14"/>
      <c r="F11" s="14"/>
      <c r="G11" s="15"/>
      <c r="M11" t="s">
        <v>28</v>
      </c>
    </row>
    <row r="12" spans="1:13" ht="18" x14ac:dyDescent="0.25">
      <c r="A12" s="20">
        <v>210001</v>
      </c>
      <c r="B12" s="20" t="s">
        <v>29</v>
      </c>
      <c r="C12" s="21">
        <f>VLOOKUP(A12,Sheet1!$A$3:$F$58,6,FALSE)</f>
        <v>15481</v>
      </c>
      <c r="D12" s="22">
        <f>VLOOKUP(A12,Sheet1!$A$3:$F$58,5,FALSE)</f>
        <v>369067100</v>
      </c>
      <c r="E12" s="17">
        <f>(C12/$C$64)*$E$6</f>
        <v>76378.251741578395</v>
      </c>
      <c r="F12" s="17">
        <f>(D12/$D$64)*$E$6</f>
        <v>54486.343423670529</v>
      </c>
      <c r="G12" s="18">
        <f t="shared" ref="G12:G63" si="0">E12+F12</f>
        <v>130864.59516524893</v>
      </c>
      <c r="H12" s="43">
        <f>G12/3</f>
        <v>43621.531721749641</v>
      </c>
      <c r="J12" s="36"/>
    </row>
    <row r="13" spans="1:13" ht="18" x14ac:dyDescent="0.25">
      <c r="A13" s="20">
        <v>210002</v>
      </c>
      <c r="B13" s="20" t="s">
        <v>15</v>
      </c>
      <c r="C13" s="21">
        <f>VLOOKUP(A13,Sheet1!$A$3:$F$58,6,FALSE)</f>
        <v>22967</v>
      </c>
      <c r="D13" s="22">
        <f>VLOOKUP(A13,Sheet1!$A$3:$F$58,5,FALSE)</f>
        <v>1557658199.3699999</v>
      </c>
      <c r="E13" s="17">
        <f t="shared" ref="E13:E63" si="1">(C13/$C$64)*$E$6</f>
        <v>113311.7568470274</v>
      </c>
      <c r="F13" s="17">
        <f t="shared" ref="F13:F22" si="2">(D13/$D$64)*$E$6</f>
        <v>229961.16312608213</v>
      </c>
      <c r="G13" s="18">
        <f t="shared" si="0"/>
        <v>343272.9199731095</v>
      </c>
      <c r="H13" s="43">
        <f t="shared" ref="H13:H63" si="3">G13/3</f>
        <v>114424.30665770317</v>
      </c>
      <c r="J13" s="36"/>
    </row>
    <row r="14" spans="1:13" ht="18" x14ac:dyDescent="0.25">
      <c r="A14" s="20">
        <v>210003</v>
      </c>
      <c r="B14" s="20" t="s">
        <v>30</v>
      </c>
      <c r="C14" s="21">
        <f>VLOOKUP(A14,Sheet1!$A$3:$F$58,6,FALSE)</f>
        <v>11415</v>
      </c>
      <c r="D14" s="22">
        <f>VLOOKUP(A14,Sheet1!$A$3:$F$58,5,FALSE)</f>
        <v>327529547.71000004</v>
      </c>
      <c r="E14" s="17">
        <f t="shared" si="1"/>
        <v>56317.921557400514</v>
      </c>
      <c r="F14" s="17">
        <f t="shared" si="2"/>
        <v>48354.045695014654</v>
      </c>
      <c r="G14" s="18">
        <f t="shared" si="0"/>
        <v>104671.96725241517</v>
      </c>
      <c r="H14" s="43">
        <f t="shared" si="3"/>
        <v>34890.655750805054</v>
      </c>
      <c r="J14" s="36"/>
    </row>
    <row r="15" spans="1:13" ht="18" x14ac:dyDescent="0.25">
      <c r="A15" s="20">
        <v>210004</v>
      </c>
      <c r="B15" s="20" t="s">
        <v>9</v>
      </c>
      <c r="C15" s="21">
        <f>VLOOKUP(A15,Sheet1!$A$3:$F$58,6,FALSE)</f>
        <v>25963</v>
      </c>
      <c r="D15" s="22">
        <f>VLOOKUP(A15,Sheet1!$A$3:$F$58,5,FALSE)</f>
        <v>518074400</v>
      </c>
      <c r="E15" s="17">
        <f t="shared" si="1"/>
        <v>128093.05277221109</v>
      </c>
      <c r="F15" s="17">
        <f t="shared" si="2"/>
        <v>76484.681721594941</v>
      </c>
      <c r="G15" s="18">
        <f t="shared" si="0"/>
        <v>204577.73449380603</v>
      </c>
      <c r="H15" s="43">
        <f t="shared" si="3"/>
        <v>68192.578164602004</v>
      </c>
      <c r="J15" s="36"/>
    </row>
    <row r="16" spans="1:13" ht="18" x14ac:dyDescent="0.25">
      <c r="A16" s="20">
        <v>210005</v>
      </c>
      <c r="B16" s="20" t="s">
        <v>31</v>
      </c>
      <c r="C16" s="21">
        <f>VLOOKUP(A16,Sheet1!$A$3:$F$58,6,FALSE)</f>
        <v>15582</v>
      </c>
      <c r="D16" s="22">
        <f>VLOOKUP(A16,Sheet1!$A$3:$F$58,5,FALSE)</f>
        <v>354397699.99999994</v>
      </c>
      <c r="E16" s="17">
        <f t="shared" si="1"/>
        <v>76876.553106212436</v>
      </c>
      <c r="F16" s="17">
        <f t="shared" si="2"/>
        <v>52320.661448172861</v>
      </c>
      <c r="G16" s="18">
        <f t="shared" si="0"/>
        <v>129197.2145543853</v>
      </c>
      <c r="H16" s="43">
        <f t="shared" si="3"/>
        <v>43065.738184795096</v>
      </c>
      <c r="J16" s="36"/>
    </row>
    <row r="17" spans="1:10" ht="18" x14ac:dyDescent="0.25">
      <c r="A17" s="20">
        <v>210006</v>
      </c>
      <c r="B17" s="20" t="s">
        <v>32</v>
      </c>
      <c r="C17" s="21">
        <f>VLOOKUP(A17,Sheet1!$A$3:$F$58,6,FALSE)</f>
        <v>4158</v>
      </c>
      <c r="D17" s="22">
        <f>VLOOKUP(A17,Sheet1!$A$3:$F$58,5,FALSE)</f>
        <v>108110066.70999999</v>
      </c>
      <c r="E17" s="17">
        <f t="shared" si="1"/>
        <v>20514.228456913828</v>
      </c>
      <c r="F17" s="17">
        <f t="shared" si="2"/>
        <v>15960.572541732898</v>
      </c>
      <c r="G17" s="18">
        <f t="shared" si="0"/>
        <v>36474.800998646722</v>
      </c>
      <c r="H17" s="43">
        <f t="shared" si="3"/>
        <v>12158.266999548907</v>
      </c>
      <c r="J17" s="36"/>
    </row>
    <row r="18" spans="1:10" ht="18" x14ac:dyDescent="0.25">
      <c r="A18" s="20">
        <v>210008</v>
      </c>
      <c r="B18" s="20" t="s">
        <v>33</v>
      </c>
      <c r="C18" s="21">
        <f>VLOOKUP(A18,Sheet1!$A$3:$F$58,6,FALSE)</f>
        <v>13576</v>
      </c>
      <c r="D18" s="22">
        <f>VLOOKUP(A18,Sheet1!$A$3:$F$58,5,FALSE)</f>
        <v>553679500</v>
      </c>
      <c r="E18" s="17">
        <f t="shared" si="1"/>
        <v>66979.597289817728</v>
      </c>
      <c r="F18" s="17">
        <f t="shared" si="2"/>
        <v>81741.15596769852</v>
      </c>
      <c r="G18" s="18">
        <f t="shared" si="0"/>
        <v>148720.75325751625</v>
      </c>
      <c r="H18" s="43">
        <f t="shared" si="3"/>
        <v>49573.584419172083</v>
      </c>
      <c r="J18" s="36"/>
    </row>
    <row r="19" spans="1:10" ht="18" x14ac:dyDescent="0.25">
      <c r="A19" s="20">
        <v>210009</v>
      </c>
      <c r="B19" s="20" t="s">
        <v>11</v>
      </c>
      <c r="C19" s="21">
        <f>VLOOKUP(A19,Sheet1!$A$3:$F$58,6,FALSE)</f>
        <v>42102</v>
      </c>
      <c r="D19" s="22">
        <f>VLOOKUP(A19,Sheet1!$A$3:$F$58,5,FALSE)</f>
        <v>2474648830.2600002</v>
      </c>
      <c r="E19" s="17">
        <f t="shared" si="1"/>
        <v>207717.66389922702</v>
      </c>
      <c r="F19" s="17">
        <f t="shared" si="2"/>
        <v>365338.89370938489</v>
      </c>
      <c r="G19" s="18">
        <f t="shared" si="0"/>
        <v>573056.55760861188</v>
      </c>
      <c r="H19" s="43">
        <f t="shared" si="3"/>
        <v>191018.85253620395</v>
      </c>
      <c r="J19" s="36"/>
    </row>
    <row r="20" spans="1:10" ht="18" x14ac:dyDescent="0.25">
      <c r="A20" s="20">
        <v>210010</v>
      </c>
      <c r="B20" s="20" t="s">
        <v>34</v>
      </c>
      <c r="C20" s="21">
        <f>VLOOKUP(A20,Sheet1!$A$3:$F$58,6,FALSE)</f>
        <v>1571</v>
      </c>
      <c r="D20" s="22">
        <f>VLOOKUP(A20,Sheet1!$A$3:$F$58,5,FALSE)</f>
        <v>45196511.380000003</v>
      </c>
      <c r="E20" s="17">
        <f t="shared" si="1"/>
        <v>7750.8063746540693</v>
      </c>
      <c r="F20" s="17">
        <f t="shared" si="2"/>
        <v>6672.479450491559</v>
      </c>
      <c r="G20" s="18">
        <f t="shared" si="0"/>
        <v>14423.285825145627</v>
      </c>
      <c r="H20" s="43">
        <f t="shared" si="3"/>
        <v>4807.7619417152091</v>
      </c>
      <c r="J20" s="36"/>
    </row>
    <row r="21" spans="1:10" ht="18" x14ac:dyDescent="0.25">
      <c r="A21" s="20">
        <v>210011</v>
      </c>
      <c r="B21" s="20" t="s">
        <v>35</v>
      </c>
      <c r="C21" s="21">
        <f>VLOOKUP(A21,Sheet1!$A$3:$F$58,6,FALSE)</f>
        <v>13955</v>
      </c>
      <c r="D21" s="22">
        <f>VLOOKUP(A21,Sheet1!$A$3:$F$58,5,FALSE)</f>
        <v>430110500</v>
      </c>
      <c r="E21" s="17">
        <f t="shared" si="1"/>
        <v>68849.460826414739</v>
      </c>
      <c r="F21" s="17">
        <f t="shared" si="2"/>
        <v>63498.340581229379</v>
      </c>
      <c r="G21" s="18">
        <f t="shared" si="0"/>
        <v>132347.80140764412</v>
      </c>
      <c r="H21" s="43">
        <f t="shared" si="3"/>
        <v>44115.933802548039</v>
      </c>
      <c r="J21" s="36"/>
    </row>
    <row r="22" spans="1:10" ht="18" x14ac:dyDescent="0.25">
      <c r="A22" s="20">
        <v>210012</v>
      </c>
      <c r="B22" s="20" t="s">
        <v>36</v>
      </c>
      <c r="C22" s="21">
        <f>VLOOKUP(A22,Sheet1!$A$3:$F$58,6,FALSE)</f>
        <v>16432</v>
      </c>
      <c r="D22" s="22">
        <f>VLOOKUP(A22,Sheet1!$A$3:$F$58,5,FALSE)</f>
        <v>790818977.39000058</v>
      </c>
      <c r="E22" s="17">
        <f t="shared" si="1"/>
        <v>81070.178452142369</v>
      </c>
      <c r="F22" s="17">
        <f t="shared" si="2"/>
        <v>116750.67863818668</v>
      </c>
      <c r="G22" s="18">
        <f t="shared" si="0"/>
        <v>197820.85709032905</v>
      </c>
      <c r="H22" s="43">
        <f t="shared" si="3"/>
        <v>65940.285696776351</v>
      </c>
      <c r="J22" s="36"/>
    </row>
    <row r="23" spans="1:10" ht="18" x14ac:dyDescent="0.25">
      <c r="A23" s="20">
        <v>210013</v>
      </c>
      <c r="B23" s="20" t="s">
        <v>81</v>
      </c>
      <c r="C23" s="21">
        <f>VLOOKUP(A23,Sheet1!$A$3:$F$58,6,FALSE)</f>
        <v>2996</v>
      </c>
      <c r="D23" s="22">
        <f>VLOOKUP(A23,Sheet1!$A$3:$F$58,5,FALSE)</f>
        <v>111845039.61000001</v>
      </c>
      <c r="E23" s="17">
        <f t="shared" si="1"/>
        <v>14781.2959251837</v>
      </c>
      <c r="F23" s="17">
        <f t="shared" ref="F23:F63" si="4">(D23/$D$64)*$E$6</f>
        <v>16511.976381596985</v>
      </c>
      <c r="G23" s="18">
        <f t="shared" si="0"/>
        <v>31293.272306780687</v>
      </c>
      <c r="H23" s="43">
        <f t="shared" si="3"/>
        <v>10431.090768926895</v>
      </c>
      <c r="J23" s="36"/>
    </row>
    <row r="24" spans="1:10" ht="18" x14ac:dyDescent="0.25">
      <c r="A24" s="20">
        <v>210015</v>
      </c>
      <c r="B24" s="20" t="s">
        <v>37</v>
      </c>
      <c r="C24" s="21">
        <f>VLOOKUP(A24,Sheet1!$A$3:$F$58,6,FALSE)</f>
        <v>20347</v>
      </c>
      <c r="D24" s="22">
        <f>VLOOKUP(A24,Sheet1!$A$3:$F$58,5,FALSE)</f>
        <v>554968577.62</v>
      </c>
      <c r="E24" s="17">
        <f t="shared" si="1"/>
        <v>100385.523427808</v>
      </c>
      <c r="F24" s="17">
        <f t="shared" si="4"/>
        <v>81931.465875850947</v>
      </c>
      <c r="G24" s="18">
        <f t="shared" si="0"/>
        <v>182316.98930365895</v>
      </c>
      <c r="H24" s="43">
        <f t="shared" si="3"/>
        <v>60772.329767886316</v>
      </c>
      <c r="J24" s="36"/>
    </row>
    <row r="25" spans="1:10" ht="18" x14ac:dyDescent="0.25">
      <c r="A25" s="20">
        <v>210016</v>
      </c>
      <c r="B25" s="20" t="s">
        <v>65</v>
      </c>
      <c r="C25" s="21">
        <f>VLOOKUP(A25,Sheet1!$A$3:$F$58,6,FALSE)</f>
        <v>9640</v>
      </c>
      <c r="D25" s="22">
        <f>VLOOKUP(A25,Sheet1!$A$3:$F$58,5,FALSE)</f>
        <v>302988400</v>
      </c>
      <c r="E25" s="17">
        <f t="shared" si="1"/>
        <v>47560.645099723253</v>
      </c>
      <c r="F25" s="17">
        <f t="shared" si="4"/>
        <v>44730.971727874021</v>
      </c>
      <c r="G25" s="18">
        <f t="shared" si="0"/>
        <v>92291.616827597274</v>
      </c>
      <c r="H25" s="43">
        <f t="shared" si="3"/>
        <v>30763.872275865757</v>
      </c>
      <c r="J25" s="36"/>
    </row>
    <row r="26" spans="1:10" ht="18" x14ac:dyDescent="0.25">
      <c r="A26" s="20">
        <v>210017</v>
      </c>
      <c r="B26" s="20" t="s">
        <v>38</v>
      </c>
      <c r="C26" s="21">
        <f>VLOOKUP(A26,Sheet1!$A$3:$F$58,6,FALSE)</f>
        <v>1734</v>
      </c>
      <c r="D26" s="22">
        <f>VLOOKUP(A26,Sheet1!$A$3:$F$58,5,FALSE)</f>
        <v>63470102.850000001</v>
      </c>
      <c r="E26" s="17">
        <f t="shared" si="1"/>
        <v>8554.9957056971089</v>
      </c>
      <c r="F26" s="17">
        <f t="shared" si="4"/>
        <v>9370.2576605196973</v>
      </c>
      <c r="G26" s="18">
        <f t="shared" si="0"/>
        <v>17925.253366216806</v>
      </c>
      <c r="H26" s="43">
        <f t="shared" si="3"/>
        <v>5975.0844554056021</v>
      </c>
      <c r="J26" s="36"/>
    </row>
    <row r="27" spans="1:10" ht="18" x14ac:dyDescent="0.25">
      <c r="A27" s="20">
        <v>210018</v>
      </c>
      <c r="B27" s="20" t="s">
        <v>18</v>
      </c>
      <c r="C27" s="21">
        <f>VLOOKUP(A27,Sheet1!$A$3:$F$58,6,FALSE)</f>
        <v>6156</v>
      </c>
      <c r="D27" s="22">
        <f>VLOOKUP(A27,Sheet1!$A$3:$F$58,5,FALSE)</f>
        <v>180055427.75999999</v>
      </c>
      <c r="E27" s="17">
        <f t="shared" si="1"/>
        <v>30371.714858288007</v>
      </c>
      <c r="F27" s="17">
        <f t="shared" si="4"/>
        <v>26582.054786859244</v>
      </c>
      <c r="G27" s="18">
        <f t="shared" si="0"/>
        <v>56953.769645147251</v>
      </c>
      <c r="H27" s="43">
        <f t="shared" si="3"/>
        <v>18984.58988171575</v>
      </c>
      <c r="J27" s="36"/>
    </row>
    <row r="28" spans="1:10" ht="18" x14ac:dyDescent="0.25">
      <c r="A28" s="20">
        <v>210019</v>
      </c>
      <c r="B28" s="20" t="s">
        <v>39</v>
      </c>
      <c r="C28" s="21">
        <f>VLOOKUP(A28,Sheet1!$A$3:$F$58,6,FALSE)</f>
        <v>15629</v>
      </c>
      <c r="D28" s="22">
        <f>VLOOKUP(A28,Sheet1!$A$3:$F$58,5,FALSE)</f>
        <v>455207753</v>
      </c>
      <c r="E28" s="17">
        <f t="shared" si="1"/>
        <v>77108.435919457959</v>
      </c>
      <c r="F28" s="17">
        <f t="shared" si="4"/>
        <v>67203.513830074226</v>
      </c>
      <c r="G28" s="18">
        <f t="shared" si="0"/>
        <v>144311.94974953218</v>
      </c>
      <c r="H28" s="43">
        <f t="shared" si="3"/>
        <v>48103.983249844059</v>
      </c>
      <c r="J28" s="36"/>
    </row>
    <row r="29" spans="1:10" ht="18" x14ac:dyDescent="0.25">
      <c r="A29" s="20">
        <v>210022</v>
      </c>
      <c r="B29" s="20" t="s">
        <v>14</v>
      </c>
      <c r="C29" s="21">
        <f>VLOOKUP(A29,Sheet1!$A$3:$F$58,6,FALSE)</f>
        <v>13481</v>
      </c>
      <c r="D29" s="22">
        <f>VLOOKUP(A29,Sheet1!$A$3:$F$58,5,FALSE)</f>
        <v>336635121.54000008</v>
      </c>
      <c r="E29" s="17">
        <f t="shared" si="1"/>
        <v>66510.897986449083</v>
      </c>
      <c r="F29" s="17">
        <f t="shared" si="4"/>
        <v>49698.325428350327</v>
      </c>
      <c r="G29" s="18">
        <f t="shared" si="0"/>
        <v>116209.2234147994</v>
      </c>
      <c r="H29" s="43">
        <f t="shared" si="3"/>
        <v>38736.407804933137</v>
      </c>
      <c r="J29" s="36"/>
    </row>
    <row r="30" spans="1:10" ht="18" x14ac:dyDescent="0.25">
      <c r="A30" s="20">
        <v>210023</v>
      </c>
      <c r="B30" s="20" t="s">
        <v>40</v>
      </c>
      <c r="C30" s="21">
        <f>VLOOKUP(A30,Sheet1!$A$3:$F$58,6,FALSE)</f>
        <v>25566</v>
      </c>
      <c r="D30" s="22">
        <f>VLOOKUP(A30,Sheet1!$A$3:$F$58,5,FALSE)</f>
        <v>639656500</v>
      </c>
      <c r="E30" s="17">
        <f t="shared" si="1"/>
        <v>126134.38305181793</v>
      </c>
      <c r="F30" s="17">
        <f t="shared" si="4"/>
        <v>94434.165852721912</v>
      </c>
      <c r="G30" s="18">
        <f t="shared" si="0"/>
        <v>220568.54890453984</v>
      </c>
      <c r="H30" s="43">
        <f t="shared" si="3"/>
        <v>73522.849634846614</v>
      </c>
      <c r="J30" s="36"/>
    </row>
    <row r="31" spans="1:10" ht="18" x14ac:dyDescent="0.25">
      <c r="A31" s="20">
        <v>210024</v>
      </c>
      <c r="B31" s="20" t="s">
        <v>41</v>
      </c>
      <c r="C31" s="21">
        <f>VLOOKUP(A31,Sheet1!$A$3:$F$58,6,FALSE)</f>
        <v>10726</v>
      </c>
      <c r="D31" s="22">
        <f>VLOOKUP(A31,Sheet1!$A$3:$F$58,5,FALSE)</f>
        <v>420492951.76000005</v>
      </c>
      <c r="E31" s="17">
        <f t="shared" si="1"/>
        <v>52918.618188758468</v>
      </c>
      <c r="F31" s="17">
        <f t="shared" si="4"/>
        <v>62078.476723685984</v>
      </c>
      <c r="G31" s="18">
        <f t="shared" si="0"/>
        <v>114997.09491244445</v>
      </c>
      <c r="H31" s="43">
        <f t="shared" si="3"/>
        <v>38332.364970814815</v>
      </c>
      <c r="J31" s="36"/>
    </row>
    <row r="32" spans="1:10" ht="18" x14ac:dyDescent="0.25">
      <c r="A32" s="20">
        <v>210027</v>
      </c>
      <c r="B32" s="20" t="s">
        <v>16</v>
      </c>
      <c r="C32" s="21">
        <f>VLOOKUP(A32,Sheet1!$A$3:$F$58,6,FALSE)</f>
        <v>11004</v>
      </c>
      <c r="D32" s="22">
        <f>VLOOKUP(A32,Sheet1!$A$3:$F$58,5,FALSE)</f>
        <v>336123500</v>
      </c>
      <c r="E32" s="17">
        <f t="shared" si="1"/>
        <v>54290.180360721446</v>
      </c>
      <c r="F32" s="17">
        <f t="shared" si="4"/>
        <v>49622.793399265662</v>
      </c>
      <c r="G32" s="18">
        <f t="shared" si="0"/>
        <v>103912.9737599871</v>
      </c>
      <c r="H32" s="43">
        <f t="shared" si="3"/>
        <v>34637.657919995698</v>
      </c>
      <c r="J32" s="36"/>
    </row>
    <row r="33" spans="1:10" ht="18" x14ac:dyDescent="0.25">
      <c r="A33" s="20">
        <v>210028</v>
      </c>
      <c r="B33" s="20" t="s">
        <v>19</v>
      </c>
      <c r="C33" s="21">
        <f>VLOOKUP(A33,Sheet1!$A$3:$F$58,6,FALSE)</f>
        <v>6354</v>
      </c>
      <c r="D33" s="22">
        <f>VLOOKUP(A33,Sheet1!$A$3:$F$58,5,FALSE)</f>
        <v>190672185</v>
      </c>
      <c r="E33" s="17">
        <f t="shared" si="1"/>
        <v>31348.582880045808</v>
      </c>
      <c r="F33" s="17">
        <f t="shared" si="4"/>
        <v>28149.434488340034</v>
      </c>
      <c r="G33" s="18">
        <f t="shared" si="0"/>
        <v>59498.017368385845</v>
      </c>
      <c r="H33" s="43">
        <f t="shared" si="3"/>
        <v>19832.672456128614</v>
      </c>
      <c r="J33" s="36"/>
    </row>
    <row r="34" spans="1:10" ht="18" x14ac:dyDescent="0.25">
      <c r="A34" s="20">
        <v>210029</v>
      </c>
      <c r="B34" s="20" t="s">
        <v>10</v>
      </c>
      <c r="C34" s="21">
        <f>VLOOKUP(A34,Sheet1!$A$3:$F$58,6,FALSE)</f>
        <v>19340</v>
      </c>
      <c r="D34" s="22">
        <f>VLOOKUP(A34,Sheet1!$A$3:$F$58,5,FALSE)</f>
        <v>691568318.15999997</v>
      </c>
      <c r="E34" s="17">
        <f t="shared" si="1"/>
        <v>95417.31081210039</v>
      </c>
      <c r="F34" s="17">
        <f t="shared" si="4"/>
        <v>102098.04364625293</v>
      </c>
      <c r="G34" s="18">
        <f t="shared" si="0"/>
        <v>197515.35445835331</v>
      </c>
      <c r="H34" s="43">
        <f t="shared" si="3"/>
        <v>65838.451486117774</v>
      </c>
      <c r="J34" s="36"/>
    </row>
    <row r="35" spans="1:10" ht="18" x14ac:dyDescent="0.25">
      <c r="A35" s="20">
        <v>210030</v>
      </c>
      <c r="B35" s="20" t="s">
        <v>42</v>
      </c>
      <c r="C35" s="21">
        <f>VLOOKUP(A35,Sheet1!$A$3:$F$58,6,FALSE)</f>
        <v>734</v>
      </c>
      <c r="D35" s="22">
        <f>VLOOKUP(A35,Sheet1!$A$3:$F$58,5,FALSE)</f>
        <v>50208133.770000003</v>
      </c>
      <c r="E35" s="17">
        <f t="shared" si="1"/>
        <v>3621.3188281324556</v>
      </c>
      <c r="F35" s="17">
        <f t="shared" si="4"/>
        <v>7412.3584010978211</v>
      </c>
      <c r="G35" s="18">
        <f t="shared" si="0"/>
        <v>11033.677229230278</v>
      </c>
      <c r="H35" s="43">
        <f t="shared" si="3"/>
        <v>3677.892409743426</v>
      </c>
      <c r="J35" s="36"/>
    </row>
    <row r="36" spans="1:10" ht="18" x14ac:dyDescent="0.25">
      <c r="A36" s="20">
        <v>210032</v>
      </c>
      <c r="B36" s="20" t="s">
        <v>43</v>
      </c>
      <c r="C36" s="21">
        <f>VLOOKUP(A36,Sheet1!$A$3:$F$58,6,FALSE)</f>
        <v>4937</v>
      </c>
      <c r="D36" s="22">
        <f>VLOOKUP(A36,Sheet1!$A$3:$F$58,5,FALSE)</f>
        <v>164257700</v>
      </c>
      <c r="E36" s="17">
        <f t="shared" si="1"/>
        <v>24357.562744536692</v>
      </c>
      <c r="F36" s="17">
        <f t="shared" si="4"/>
        <v>24249.794826421123</v>
      </c>
      <c r="G36" s="18">
        <f t="shared" si="0"/>
        <v>48607.357570957814</v>
      </c>
      <c r="H36" s="43">
        <f t="shared" si="3"/>
        <v>16202.452523652604</v>
      </c>
      <c r="J36" s="36"/>
    </row>
    <row r="37" spans="1:10" ht="18" x14ac:dyDescent="0.25">
      <c r="A37" s="20">
        <v>210033</v>
      </c>
      <c r="B37" s="20" t="s">
        <v>44</v>
      </c>
      <c r="C37" s="21">
        <f>VLOOKUP(A37,Sheet1!$A$3:$F$58,6,FALSE)</f>
        <v>10613</v>
      </c>
      <c r="D37" s="22">
        <f>VLOOKUP(A37,Sheet1!$A$3:$F$58,5,FALSE)</f>
        <v>233903993</v>
      </c>
      <c r="E37" s="17">
        <f t="shared" si="1"/>
        <v>52361.112701593665</v>
      </c>
      <c r="F37" s="17">
        <f t="shared" si="4"/>
        <v>34531.859628684935</v>
      </c>
      <c r="G37" s="18">
        <f t="shared" si="0"/>
        <v>86892.972330278601</v>
      </c>
      <c r="H37" s="43">
        <f t="shared" si="3"/>
        <v>28964.324110092868</v>
      </c>
      <c r="J37" s="36"/>
    </row>
    <row r="38" spans="1:10" ht="18" x14ac:dyDescent="0.25">
      <c r="A38" s="20">
        <v>210034</v>
      </c>
      <c r="B38" s="20" t="s">
        <v>45</v>
      </c>
      <c r="C38" s="21">
        <f>VLOOKUP(A38,Sheet1!$A$3:$F$58,6,FALSE)</f>
        <v>7349</v>
      </c>
      <c r="D38" s="22">
        <f>VLOOKUP(A38,Sheet1!$A$3:$F$58,5,FALSE)</f>
        <v>187755787.94</v>
      </c>
      <c r="E38" s="17">
        <f t="shared" si="1"/>
        <v>36257.591373222633</v>
      </c>
      <c r="F38" s="17">
        <f t="shared" si="4"/>
        <v>27718.879145501443</v>
      </c>
      <c r="G38" s="18">
        <f t="shared" si="0"/>
        <v>63976.470518724076</v>
      </c>
      <c r="H38" s="43">
        <f t="shared" si="3"/>
        <v>21325.490172908027</v>
      </c>
      <c r="J38" s="36"/>
    </row>
    <row r="39" spans="1:10" ht="18" x14ac:dyDescent="0.25">
      <c r="A39" s="20">
        <v>210035</v>
      </c>
      <c r="B39" s="20" t="s">
        <v>20</v>
      </c>
      <c r="C39" s="21">
        <f>VLOOKUP(A39,Sheet1!$A$3:$F$58,6,FALSE)</f>
        <v>6054</v>
      </c>
      <c r="D39" s="22">
        <f>VLOOKUP(A39,Sheet1!$A$3:$F$58,5,FALSE)</f>
        <v>155775065.41</v>
      </c>
      <c r="E39" s="17">
        <f t="shared" si="1"/>
        <v>29868.479816776409</v>
      </c>
      <c r="F39" s="17">
        <f t="shared" si="4"/>
        <v>22997.48124602274</v>
      </c>
      <c r="G39" s="18">
        <f t="shared" si="0"/>
        <v>52865.96106279915</v>
      </c>
      <c r="H39" s="43">
        <f t="shared" si="3"/>
        <v>17621.987020933051</v>
      </c>
      <c r="J39" s="36"/>
    </row>
    <row r="40" spans="1:10" ht="18" x14ac:dyDescent="0.25">
      <c r="A40" s="20">
        <v>210037</v>
      </c>
      <c r="B40" s="20" t="s">
        <v>46</v>
      </c>
      <c r="C40" s="21">
        <f>VLOOKUP(A40,Sheet1!$A$3:$F$58,6,FALSE)</f>
        <v>6575</v>
      </c>
      <c r="D40" s="22">
        <f>VLOOKUP(A40,Sheet1!$A$3:$F$58,5,FALSE)</f>
        <v>231728135.13999999</v>
      </c>
      <c r="E40" s="17">
        <f t="shared" si="1"/>
        <v>32438.925469987596</v>
      </c>
      <c r="F40" s="17">
        <f t="shared" si="4"/>
        <v>34210.632029148015</v>
      </c>
      <c r="G40" s="18">
        <f t="shared" si="0"/>
        <v>66649.557499135612</v>
      </c>
      <c r="H40" s="43">
        <f t="shared" si="3"/>
        <v>22216.519166378537</v>
      </c>
      <c r="J40" s="36"/>
    </row>
    <row r="41" spans="1:10" ht="18" x14ac:dyDescent="0.25">
      <c r="A41" s="20">
        <v>210038</v>
      </c>
      <c r="B41" s="20" t="s">
        <v>47</v>
      </c>
      <c r="C41" s="21">
        <f>VLOOKUP(A41,Sheet1!$A$3:$F$58,6,FALSE)</f>
        <v>4405</v>
      </c>
      <c r="D41" s="22">
        <f>VLOOKUP(A41,Sheet1!$A$3:$F$58,5,FALSE)</f>
        <v>230207702.63999999</v>
      </c>
      <c r="E41" s="17">
        <f t="shared" si="1"/>
        <v>21732.846645672296</v>
      </c>
      <c r="F41" s="17">
        <f t="shared" si="4"/>
        <v>33986.16659360117</v>
      </c>
      <c r="G41" s="18">
        <f t="shared" si="0"/>
        <v>55719.013239273467</v>
      </c>
      <c r="H41" s="43">
        <f t="shared" si="3"/>
        <v>18573.004413091156</v>
      </c>
      <c r="J41" s="36"/>
    </row>
    <row r="42" spans="1:10" ht="18" x14ac:dyDescent="0.25">
      <c r="A42" s="20">
        <v>210039</v>
      </c>
      <c r="B42" s="20" t="s">
        <v>48</v>
      </c>
      <c r="C42" s="21">
        <f>VLOOKUP(A42,Sheet1!$A$3:$F$58,6,FALSE)</f>
        <v>5423</v>
      </c>
      <c r="D42" s="22">
        <f>VLOOKUP(A42,Sheet1!$A$3:$F$58,5,FALSE)</f>
        <v>153315100</v>
      </c>
      <c r="E42" s="17">
        <f t="shared" si="1"/>
        <v>26755.329707033114</v>
      </c>
      <c r="F42" s="17">
        <f t="shared" si="4"/>
        <v>22634.310104136588</v>
      </c>
      <c r="G42" s="18">
        <f t="shared" si="0"/>
        <v>49389.639811169705</v>
      </c>
      <c r="H42" s="43">
        <f t="shared" si="3"/>
        <v>16463.213270389901</v>
      </c>
      <c r="J42" s="36"/>
    </row>
    <row r="43" spans="1:10" ht="18" x14ac:dyDescent="0.25">
      <c r="A43" s="20">
        <v>210040</v>
      </c>
      <c r="B43" s="20" t="s">
        <v>49</v>
      </c>
      <c r="C43" s="21">
        <f>VLOOKUP(A43,Sheet1!$A$3:$F$58,6,FALSE)</f>
        <v>9516</v>
      </c>
      <c r="D43" s="22">
        <f>VLOOKUP(A43,Sheet1!$A$3:$F$58,5,FALSE)</f>
        <v>271508889.16999996</v>
      </c>
      <c r="E43" s="17">
        <f t="shared" si="1"/>
        <v>46948.869166905235</v>
      </c>
      <c r="F43" s="17">
        <f t="shared" si="4"/>
        <v>40083.569025513025</v>
      </c>
      <c r="G43" s="18">
        <f t="shared" si="0"/>
        <v>87032.438192418253</v>
      </c>
      <c r="H43" s="43">
        <f t="shared" si="3"/>
        <v>29010.812730806083</v>
      </c>
      <c r="J43" s="36"/>
    </row>
    <row r="44" spans="1:10" ht="18" x14ac:dyDescent="0.25">
      <c r="A44" s="20">
        <v>210043</v>
      </c>
      <c r="B44" s="20" t="s">
        <v>21</v>
      </c>
      <c r="C44" s="21">
        <f>VLOOKUP(A44,Sheet1!$A$3:$F$58,6,FALSE)</f>
        <v>17185.999999999996</v>
      </c>
      <c r="D44" s="22">
        <f>VLOOKUP(A44,Sheet1!$A$3:$F$58,5,FALSE)</f>
        <v>448592881.11000007</v>
      </c>
      <c r="E44" s="17">
        <f t="shared" si="1"/>
        <v>84790.170817826103</v>
      </c>
      <c r="F44" s="17">
        <f t="shared" si="4"/>
        <v>66226.942953119549</v>
      </c>
      <c r="G44" s="18">
        <f t="shared" si="0"/>
        <v>151017.11377094564</v>
      </c>
      <c r="H44" s="43">
        <f t="shared" si="3"/>
        <v>50339.037923648546</v>
      </c>
      <c r="J44" s="36"/>
    </row>
    <row r="45" spans="1:10" ht="18" x14ac:dyDescent="0.25">
      <c r="A45" s="20">
        <v>210044</v>
      </c>
      <c r="B45" s="20" t="s">
        <v>8</v>
      </c>
      <c r="C45" s="21">
        <f>VLOOKUP(A45,Sheet1!$A$3:$F$58,6,FALSE)</f>
        <v>17817</v>
      </c>
      <c r="D45" s="22">
        <f>VLOOKUP(A45,Sheet1!$A$3:$F$58,5,FALSE)</f>
        <v>477483471.12000006</v>
      </c>
      <c r="E45" s="17">
        <f t="shared" si="1"/>
        <v>87903.320927569424</v>
      </c>
      <c r="F45" s="17">
        <f t="shared" si="4"/>
        <v>70492.136488379998</v>
      </c>
      <c r="G45" s="18">
        <f t="shared" si="0"/>
        <v>158395.45741594944</v>
      </c>
      <c r="H45" s="43">
        <f t="shared" si="3"/>
        <v>52798.485805316479</v>
      </c>
      <c r="J45" s="36"/>
    </row>
    <row r="46" spans="1:10" ht="18" x14ac:dyDescent="0.25">
      <c r="A46" s="20">
        <v>210045</v>
      </c>
      <c r="B46" s="20" t="s">
        <v>50</v>
      </c>
      <c r="C46" s="21">
        <f>VLOOKUP(A46,Sheet1!$A$3:$F$58,6,FALSE)</f>
        <v>226</v>
      </c>
      <c r="D46" s="22">
        <f>VLOOKUP(A46,Sheet1!$A$3:$F$58,5,FALSE)</f>
        <v>16060200</v>
      </c>
      <c r="E46" s="17">
        <f t="shared" si="1"/>
        <v>1115.0109743296116</v>
      </c>
      <c r="F46" s="17">
        <f t="shared" si="4"/>
        <v>2371.0094252585327</v>
      </c>
      <c r="G46" s="18">
        <f t="shared" si="0"/>
        <v>3486.0203995881443</v>
      </c>
      <c r="H46" s="43">
        <f t="shared" si="3"/>
        <v>1162.0067998627148</v>
      </c>
      <c r="J46" s="36"/>
    </row>
    <row r="47" spans="1:10" ht="18" x14ac:dyDescent="0.25">
      <c r="A47" s="20">
        <v>210048</v>
      </c>
      <c r="B47" s="20" t="s">
        <v>51</v>
      </c>
      <c r="C47" s="21">
        <f>VLOOKUP(A47,Sheet1!$A$3:$F$58,6,FALSE)</f>
        <v>14962</v>
      </c>
      <c r="D47" s="22">
        <f>VLOOKUP(A47,Sheet1!$A$3:$F$58,5,FALSE)</f>
        <v>307991683</v>
      </c>
      <c r="E47" s="17">
        <f t="shared" si="1"/>
        <v>73817.673442122337</v>
      </c>
      <c r="F47" s="17">
        <f t="shared" si="4"/>
        <v>45469.619512474201</v>
      </c>
      <c r="G47" s="18">
        <f t="shared" si="0"/>
        <v>119287.29295459655</v>
      </c>
      <c r="H47" s="43">
        <f t="shared" si="3"/>
        <v>39762.430984865518</v>
      </c>
      <c r="J47" s="36"/>
    </row>
    <row r="48" spans="1:10" ht="18" x14ac:dyDescent="0.25">
      <c r="A48" s="20">
        <v>210049</v>
      </c>
      <c r="B48" s="20" t="s">
        <v>22</v>
      </c>
      <c r="C48" s="21">
        <f>VLOOKUP(A48,Sheet1!$A$3:$F$58,6,FALSE)</f>
        <v>10815</v>
      </c>
      <c r="D48" s="22">
        <f>VLOOKUP(A48,Sheet1!$A$3:$F$58,5,FALSE)</f>
        <v>323916501.73000002</v>
      </c>
      <c r="E48" s="17">
        <f t="shared" si="1"/>
        <v>53357.715430861717</v>
      </c>
      <c r="F48" s="17">
        <f t="shared" si="4"/>
        <v>47820.642245962175</v>
      </c>
      <c r="G48" s="18">
        <f t="shared" si="0"/>
        <v>101178.35767682389</v>
      </c>
      <c r="H48" s="43">
        <f t="shared" si="3"/>
        <v>33726.119225607959</v>
      </c>
      <c r="J48" s="36"/>
    </row>
    <row r="49" spans="1:10" ht="18" x14ac:dyDescent="0.25">
      <c r="A49" s="20">
        <v>210051</v>
      </c>
      <c r="B49" s="20" t="s">
        <v>52</v>
      </c>
      <c r="C49" s="21">
        <f>VLOOKUP(A49,Sheet1!$A$3:$F$58,6,FALSE)</f>
        <v>10406</v>
      </c>
      <c r="D49" s="22">
        <f>VLOOKUP(A49,Sheet1!$A$3:$F$58,5,FALSE)</f>
        <v>256445229</v>
      </c>
      <c r="E49" s="17">
        <f t="shared" si="1"/>
        <v>51339.841587937779</v>
      </c>
      <c r="F49" s="17">
        <f t="shared" si="4"/>
        <v>37859.68138762797</v>
      </c>
      <c r="G49" s="18">
        <f t="shared" si="0"/>
        <v>89199.522975565749</v>
      </c>
      <c r="H49" s="43">
        <f t="shared" si="3"/>
        <v>29733.174325188582</v>
      </c>
      <c r="J49" s="36"/>
    </row>
    <row r="50" spans="1:10" ht="18" x14ac:dyDescent="0.25">
      <c r="A50" s="20">
        <v>210055</v>
      </c>
      <c r="B50" s="20" t="s">
        <v>53</v>
      </c>
      <c r="C50" s="21">
        <f>VLOOKUP(A50,Sheet1!$A$3:$F$58,6,FALSE)</f>
        <v>1563</v>
      </c>
      <c r="D50" s="22">
        <f>VLOOKUP(A50,Sheet1!$A$3:$F$58,5,FALSE)</f>
        <v>70705927.070000008</v>
      </c>
      <c r="E50" s="17">
        <f t="shared" si="1"/>
        <v>7711.3369596335533</v>
      </c>
      <c r="F50" s="17">
        <f t="shared" si="4"/>
        <v>10438.501357680007</v>
      </c>
      <c r="G50" s="18">
        <f t="shared" si="0"/>
        <v>18149.838317313559</v>
      </c>
      <c r="H50" s="43">
        <f t="shared" si="3"/>
        <v>6049.946105771186</v>
      </c>
      <c r="J50" s="36"/>
    </row>
    <row r="51" spans="1:10" ht="18" x14ac:dyDescent="0.25">
      <c r="A51" s="20">
        <v>210056</v>
      </c>
      <c r="B51" s="20" t="s">
        <v>54</v>
      </c>
      <c r="C51" s="21">
        <f>VLOOKUP(A51,Sheet1!$A$3:$F$58,6,FALSE)</f>
        <v>8418</v>
      </c>
      <c r="D51" s="22">
        <f>VLOOKUP(A51,Sheet1!$A$3:$F$58,5,FALSE)</f>
        <v>256874421.34999999</v>
      </c>
      <c r="E51" s="17">
        <f t="shared" si="1"/>
        <v>41531.691955339251</v>
      </c>
      <c r="F51" s="17">
        <f t="shared" si="4"/>
        <v>37923.044179317912</v>
      </c>
      <c r="G51" s="18">
        <f t="shared" si="0"/>
        <v>79454.736134657171</v>
      </c>
      <c r="H51" s="43">
        <f t="shared" si="3"/>
        <v>26484.912044885725</v>
      </c>
      <c r="J51" s="36"/>
    </row>
    <row r="52" spans="1:10" ht="18" x14ac:dyDescent="0.25">
      <c r="A52" s="20">
        <v>210057</v>
      </c>
      <c r="B52" s="20" t="s">
        <v>13</v>
      </c>
      <c r="C52" s="21">
        <f>VLOOKUP(A52,Sheet1!$A$3:$F$58,6,FALSE)</f>
        <v>18879</v>
      </c>
      <c r="D52" s="22">
        <f>VLOOKUP(A52,Sheet1!$A$3:$F$58,5,FALSE)</f>
        <v>470396800.00000012</v>
      </c>
      <c r="E52" s="17">
        <f t="shared" si="1"/>
        <v>93142.885771543079</v>
      </c>
      <c r="F52" s="17">
        <f t="shared" si="4"/>
        <v>69445.912654353815</v>
      </c>
      <c r="G52" s="18">
        <f t="shared" si="0"/>
        <v>162588.79842589691</v>
      </c>
      <c r="H52" s="43">
        <f t="shared" si="3"/>
        <v>54196.266141965636</v>
      </c>
      <c r="J52" s="36"/>
    </row>
    <row r="53" spans="1:10" ht="18" x14ac:dyDescent="0.25">
      <c r="A53" s="20">
        <v>210058</v>
      </c>
      <c r="B53" s="20" t="s">
        <v>55</v>
      </c>
      <c r="C53" s="21">
        <f>VLOOKUP(A53,Sheet1!$A$3:$F$58,6,FALSE)</f>
        <v>2222</v>
      </c>
      <c r="D53" s="22">
        <f>VLOOKUP(A53,Sheet1!$A$3:$F$58,5,FALSE)</f>
        <v>124572575.37</v>
      </c>
      <c r="E53" s="17">
        <f t="shared" si="1"/>
        <v>10962.630021948658</v>
      </c>
      <c r="F53" s="17">
        <f t="shared" si="4"/>
        <v>18390.975849055365</v>
      </c>
      <c r="G53" s="18">
        <f t="shared" si="0"/>
        <v>29353.605871004023</v>
      </c>
      <c r="H53" s="43">
        <f t="shared" si="3"/>
        <v>9784.5352903346738</v>
      </c>
      <c r="J53" s="36"/>
    </row>
    <row r="54" spans="1:10" ht="18" x14ac:dyDescent="0.25">
      <c r="A54" s="20">
        <v>210060</v>
      </c>
      <c r="B54" s="20" t="s">
        <v>56</v>
      </c>
      <c r="C54" s="21">
        <f>VLOOKUP(A54,Sheet1!$A$3:$F$58,6,FALSE)</f>
        <v>1822</v>
      </c>
      <c r="D54" s="22">
        <f>VLOOKUP(A54,Sheet1!$A$3:$F$58,5,FALSE)</f>
        <v>53090933.999999993</v>
      </c>
      <c r="E54" s="17">
        <f t="shared" si="1"/>
        <v>8989.1592709227989</v>
      </c>
      <c r="F54" s="17">
        <f t="shared" si="4"/>
        <v>7837.9537558547627</v>
      </c>
      <c r="G54" s="18">
        <f t="shared" si="0"/>
        <v>16827.113026777562</v>
      </c>
      <c r="H54" s="43">
        <f t="shared" si="3"/>
        <v>5609.0376755925208</v>
      </c>
      <c r="J54" s="36"/>
    </row>
    <row r="55" spans="1:10" ht="18" x14ac:dyDescent="0.25">
      <c r="A55" s="20">
        <v>210061</v>
      </c>
      <c r="B55" s="20" t="s">
        <v>7</v>
      </c>
      <c r="C55" s="21">
        <f>VLOOKUP(A55,Sheet1!$A$3:$F$58,6,FALSE)</f>
        <v>3112</v>
      </c>
      <c r="D55" s="22">
        <f>VLOOKUP(A55,Sheet1!$A$3:$F$58,5,FALSE)</f>
        <v>110793000</v>
      </c>
      <c r="E55" s="17">
        <f t="shared" si="1"/>
        <v>15353.602442981201</v>
      </c>
      <c r="F55" s="17">
        <f t="shared" si="4"/>
        <v>16356.661016218266</v>
      </c>
      <c r="G55" s="18">
        <f t="shared" si="0"/>
        <v>31710.263459199465</v>
      </c>
      <c r="H55" s="43">
        <f t="shared" si="3"/>
        <v>10570.087819733155</v>
      </c>
      <c r="J55" s="36"/>
    </row>
    <row r="56" spans="1:10" ht="18" x14ac:dyDescent="0.25">
      <c r="A56" s="20">
        <v>210062</v>
      </c>
      <c r="B56" s="20" t="s">
        <v>23</v>
      </c>
      <c r="C56" s="21">
        <f>VLOOKUP(A56,Sheet1!$A$3:$F$58,6,FALSE)</f>
        <v>10418</v>
      </c>
      <c r="D56" s="22">
        <f>VLOOKUP(A56,Sheet1!$A$3:$F$58,5,FALSE)</f>
        <v>273965062.52000004</v>
      </c>
      <c r="E56" s="17">
        <f t="shared" si="1"/>
        <v>51399.045710468563</v>
      </c>
      <c r="F56" s="17">
        <f t="shared" si="4"/>
        <v>40446.180335641104</v>
      </c>
      <c r="G56" s="18">
        <f t="shared" si="0"/>
        <v>91845.226046109659</v>
      </c>
      <c r="H56" s="43">
        <f t="shared" si="3"/>
        <v>30615.07534870322</v>
      </c>
      <c r="J56" s="36"/>
    </row>
    <row r="57" spans="1:10" ht="18" x14ac:dyDescent="0.25">
      <c r="A57" s="20">
        <v>210063</v>
      </c>
      <c r="B57" s="20" t="s">
        <v>57</v>
      </c>
      <c r="C57" s="21">
        <f>VLOOKUP(A57,Sheet1!$A$3:$F$58,6,FALSE)</f>
        <v>14511</v>
      </c>
      <c r="D57" s="22">
        <f>VLOOKUP(A57,Sheet1!$A$3:$F$58,5,FALSE)</f>
        <v>389173561.25999993</v>
      </c>
      <c r="E57" s="17">
        <f t="shared" si="1"/>
        <v>71592.585170340681</v>
      </c>
      <c r="F57" s="17">
        <f t="shared" si="4"/>
        <v>57454.713005372825</v>
      </c>
      <c r="G57" s="18">
        <f t="shared" si="0"/>
        <v>129047.29817571351</v>
      </c>
      <c r="H57" s="43">
        <f t="shared" si="3"/>
        <v>43015.766058571171</v>
      </c>
      <c r="J57" s="36"/>
    </row>
    <row r="58" spans="1:10" ht="18" x14ac:dyDescent="0.25">
      <c r="A58" s="20">
        <v>210064</v>
      </c>
      <c r="B58" s="20" t="s">
        <v>12</v>
      </c>
      <c r="C58" s="21">
        <f>VLOOKUP(A58,Sheet1!$A$3:$F$58,6,FALSE)</f>
        <v>1289</v>
      </c>
      <c r="D58" s="22">
        <f>VLOOKUP(A58,Sheet1!$A$3:$F$58,5,FALSE)</f>
        <v>60471261.749999993</v>
      </c>
      <c r="E58" s="17">
        <f t="shared" si="1"/>
        <v>6359.5094951808369</v>
      </c>
      <c r="F58" s="17">
        <f t="shared" si="4"/>
        <v>8927.530887941979</v>
      </c>
      <c r="G58" s="18">
        <f t="shared" si="0"/>
        <v>15287.040383122816</v>
      </c>
      <c r="H58" s="43">
        <f t="shared" si="3"/>
        <v>5095.6801277076056</v>
      </c>
      <c r="J58" s="36"/>
    </row>
    <row r="59" spans="1:10" ht="18" x14ac:dyDescent="0.25">
      <c r="A59" s="20">
        <v>210065</v>
      </c>
      <c r="B59" s="20" t="s">
        <v>24</v>
      </c>
      <c r="C59" s="21">
        <f>VLOOKUP(A59,Sheet1!$A$3:$F$58,6,FALSE)</f>
        <v>4896</v>
      </c>
      <c r="D59" s="22">
        <f>VLOOKUP(A59,Sheet1!$A$3:$F$58,5,FALSE)</f>
        <v>111194100</v>
      </c>
      <c r="E59" s="17">
        <f t="shared" si="1"/>
        <v>24155.281992556542</v>
      </c>
      <c r="F59" s="17">
        <f t="shared" si="4"/>
        <v>16415.876460638086</v>
      </c>
      <c r="G59" s="18">
        <f t="shared" si="0"/>
        <v>40571.158453194628</v>
      </c>
      <c r="H59" s="43">
        <f t="shared" si="3"/>
        <v>13523.719484398209</v>
      </c>
      <c r="J59" s="36"/>
    </row>
    <row r="60" spans="1:10" ht="18" x14ac:dyDescent="0.25">
      <c r="A60" s="20">
        <v>210087</v>
      </c>
      <c r="B60" s="20" t="s">
        <v>58</v>
      </c>
      <c r="C60" s="21">
        <f>VLOOKUP(A60,Sheet1!$A$3:$F$58,6,FALSE)</f>
        <v>0</v>
      </c>
      <c r="D60" s="22">
        <f>VLOOKUP(A60,Sheet1!$A$3:$F$58,5,FALSE)</f>
        <v>14645900</v>
      </c>
      <c r="E60" s="17">
        <f t="shared" si="1"/>
        <v>0</v>
      </c>
      <c r="F60" s="17">
        <f t="shared" si="4"/>
        <v>2162.2126088961495</v>
      </c>
      <c r="G60" s="18">
        <f t="shared" si="0"/>
        <v>2162.2126088961495</v>
      </c>
      <c r="H60" s="43">
        <f t="shared" si="3"/>
        <v>720.73753629871646</v>
      </c>
      <c r="J60" s="36"/>
    </row>
    <row r="61" spans="1:10" ht="18" x14ac:dyDescent="0.25">
      <c r="A61" s="20">
        <v>210088</v>
      </c>
      <c r="B61" s="20" t="s">
        <v>26</v>
      </c>
      <c r="C61" s="21">
        <f>VLOOKUP(A61,Sheet1!$A$3:$F$58,6,FALSE)</f>
        <v>0</v>
      </c>
      <c r="D61" s="22">
        <f>VLOOKUP(A61,Sheet1!$A$3:$F$58,5,FALSE)</f>
        <v>7158252.3400000008</v>
      </c>
      <c r="E61" s="17">
        <f t="shared" si="1"/>
        <v>0</v>
      </c>
      <c r="F61" s="17">
        <f t="shared" si="4"/>
        <v>1056.7915571735687</v>
      </c>
      <c r="G61" s="18">
        <f t="shared" si="0"/>
        <v>1056.7915571735687</v>
      </c>
      <c r="H61" s="43">
        <f t="shared" si="3"/>
        <v>352.26385239118957</v>
      </c>
      <c r="J61" s="36"/>
    </row>
    <row r="62" spans="1:10" ht="18" x14ac:dyDescent="0.25">
      <c r="A62" s="20">
        <v>210333</v>
      </c>
      <c r="B62" s="20" t="s">
        <v>59</v>
      </c>
      <c r="C62" s="21">
        <f>VLOOKUP(A62,Sheet1!$A$3:$F$58,6,FALSE)</f>
        <v>0</v>
      </c>
      <c r="D62" s="22">
        <f>VLOOKUP(A62,Sheet1!$A$3:$F$58,5,FALSE)</f>
        <v>21263152.769999996</v>
      </c>
      <c r="E62" s="17">
        <f t="shared" si="1"/>
        <v>0</v>
      </c>
      <c r="F62" s="17">
        <f t="shared" si="4"/>
        <v>3139.1349814063374</v>
      </c>
      <c r="G62" s="18">
        <f t="shared" si="0"/>
        <v>3139.1349814063374</v>
      </c>
      <c r="H62" s="43">
        <f t="shared" si="3"/>
        <v>1046.3783271354457</v>
      </c>
      <c r="J62" s="36"/>
    </row>
    <row r="63" spans="1:10" ht="20.25" x14ac:dyDescent="0.4">
      <c r="A63" s="20">
        <v>218992</v>
      </c>
      <c r="B63" s="20" t="s">
        <v>25</v>
      </c>
      <c r="C63" s="23">
        <f>VLOOKUP(A63,Sheet1!$A$3:$F$58,6,FALSE)</f>
        <v>3627</v>
      </c>
      <c r="D63" s="24">
        <f>VLOOKUP(A63,Sheet1!$A$3:$F$58,5,FALSE)</f>
        <v>223249658.05999997</v>
      </c>
      <c r="E63" s="19">
        <f t="shared" si="1"/>
        <v>17894.446034926998</v>
      </c>
      <c r="F63" s="19">
        <f t="shared" si="4"/>
        <v>32958.932232849183</v>
      </c>
      <c r="G63" s="19">
        <f t="shared" si="0"/>
        <v>50853.378267776177</v>
      </c>
      <c r="H63" s="44">
        <f t="shared" si="3"/>
        <v>16951.126089258727</v>
      </c>
      <c r="J63" s="36"/>
    </row>
    <row r="64" spans="1:10" ht="18" x14ac:dyDescent="0.25">
      <c r="A64" s="20"/>
      <c r="B64" s="20"/>
      <c r="C64" s="21">
        <f>SUM(C12:C63)</f>
        <v>523950</v>
      </c>
      <c r="D64" s="25">
        <f>SUM(D12:D63)</f>
        <v>17509680289.640003</v>
      </c>
      <c r="E64" s="25">
        <f>SUM(E12:E63)</f>
        <v>2585000.0000000009</v>
      </c>
      <c r="F64" s="25">
        <f>SUM(F12:F63)</f>
        <v>2585000.0000000005</v>
      </c>
      <c r="G64" s="25">
        <f>SUM(G12:G63)</f>
        <v>5169999.9999999981</v>
      </c>
      <c r="H64" s="43">
        <f t="shared" ref="H64" si="5">SUM(H12:H63)</f>
        <v>1723333.3333333333</v>
      </c>
    </row>
    <row r="65" spans="1:8" ht="18" x14ac:dyDescent="0.25">
      <c r="A65" s="33"/>
      <c r="B65" s="33"/>
      <c r="C65" s="33"/>
      <c r="D65" s="33"/>
      <c r="E65" s="33"/>
      <c r="F65" s="33"/>
      <c r="G65" s="33"/>
      <c r="H65" s="43"/>
    </row>
    <row r="66" spans="1:8" ht="18" x14ac:dyDescent="0.25">
      <c r="H66" s="43"/>
    </row>
    <row r="67" spans="1:8" ht="18" x14ac:dyDescent="0.25">
      <c r="H67" s="43"/>
    </row>
    <row r="68" spans="1:8" ht="18" x14ac:dyDescent="0.25">
      <c r="H68" s="43"/>
    </row>
    <row r="69" spans="1:8" ht="18" x14ac:dyDescent="0.25">
      <c r="A69" s="20"/>
      <c r="B69" s="20"/>
      <c r="C69" s="34"/>
      <c r="D69" s="34"/>
      <c r="H69" s="43"/>
    </row>
    <row r="70" spans="1:8" ht="18" x14ac:dyDescent="0.25">
      <c r="C70" s="35"/>
      <c r="D70" s="35"/>
      <c r="H70" s="43"/>
    </row>
    <row r="71" spans="1:8" ht="18" x14ac:dyDescent="0.25">
      <c r="H71" s="43"/>
    </row>
    <row r="72" spans="1:8" ht="18" x14ac:dyDescent="0.25">
      <c r="A72" t="s">
        <v>73</v>
      </c>
      <c r="H72" s="43"/>
    </row>
    <row r="73" spans="1:8" ht="18" x14ac:dyDescent="0.25">
      <c r="H73" s="43"/>
    </row>
    <row r="74" spans="1:8" ht="18" x14ac:dyDescent="0.25">
      <c r="H74" s="43"/>
    </row>
    <row r="75" spans="1:8" ht="18" x14ac:dyDescent="0.25">
      <c r="H75" s="43"/>
    </row>
    <row r="76" spans="1:8" ht="18" x14ac:dyDescent="0.25">
      <c r="H76" s="43"/>
    </row>
    <row r="77" spans="1:8" ht="18" x14ac:dyDescent="0.25">
      <c r="H77" s="43"/>
    </row>
    <row r="78" spans="1:8" ht="18" x14ac:dyDescent="0.25">
      <c r="H78" s="43"/>
    </row>
    <row r="79" spans="1:8" ht="18" x14ac:dyDescent="0.25">
      <c r="H79" s="43"/>
    </row>
    <row r="80" spans="1:8" ht="18" x14ac:dyDescent="0.25">
      <c r="H80" s="43"/>
    </row>
    <row r="81" spans="8:8" ht="18" x14ac:dyDescent="0.25">
      <c r="H81" s="43"/>
    </row>
    <row r="82" spans="8:8" ht="18" x14ac:dyDescent="0.25">
      <c r="H82" s="43"/>
    </row>
    <row r="83" spans="8:8" ht="18" x14ac:dyDescent="0.25">
      <c r="H83" s="43"/>
    </row>
    <row r="84" spans="8:8" ht="18" x14ac:dyDescent="0.25">
      <c r="H84" s="43"/>
    </row>
    <row r="85" spans="8:8" ht="18" x14ac:dyDescent="0.25">
      <c r="H85" s="43"/>
    </row>
    <row r="86" spans="8:8" ht="18" x14ac:dyDescent="0.25">
      <c r="H86" s="43"/>
    </row>
    <row r="87" spans="8:8" ht="18" x14ac:dyDescent="0.25">
      <c r="H87" s="43"/>
    </row>
    <row r="88" spans="8:8" ht="18" x14ac:dyDescent="0.25">
      <c r="H88" s="43"/>
    </row>
    <row r="89" spans="8:8" ht="18" x14ac:dyDescent="0.25">
      <c r="H89" s="43"/>
    </row>
  </sheetData>
  <mergeCells count="1">
    <mergeCell ref="B3:G3"/>
  </mergeCells>
  <pageMargins left="0.7" right="0.7" top="0.75" bottom="0.75" header="0.3" footer="0.3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8"/>
  <sheetViews>
    <sheetView topLeftCell="A22" workbookViewId="0">
      <selection activeCell="J51" sqref="J51"/>
    </sheetView>
  </sheetViews>
  <sheetFormatPr defaultRowHeight="15" x14ac:dyDescent="0.25"/>
  <cols>
    <col min="5" max="5" width="14.28515625" customWidth="1"/>
  </cols>
  <sheetData>
    <row r="3" spans="1:6" x14ac:dyDescent="0.25">
      <c r="A3" t="s">
        <v>62</v>
      </c>
      <c r="B3" t="s">
        <v>63</v>
      </c>
      <c r="D3" t="s">
        <v>71</v>
      </c>
      <c r="E3">
        <v>1000</v>
      </c>
      <c r="F3" s="37" t="s">
        <v>5</v>
      </c>
    </row>
    <row r="4" spans="1:6" x14ac:dyDescent="0.25">
      <c r="A4">
        <v>210001</v>
      </c>
      <c r="B4" t="s">
        <v>29</v>
      </c>
      <c r="D4">
        <v>369067.1</v>
      </c>
      <c r="E4" s="36">
        <f>D4*$E$3</f>
        <v>369067100</v>
      </c>
      <c r="F4" s="38">
        <v>15481</v>
      </c>
    </row>
    <row r="5" spans="1:6" x14ac:dyDescent="0.25">
      <c r="A5">
        <v>210002</v>
      </c>
      <c r="B5" t="s">
        <v>15</v>
      </c>
      <c r="D5">
        <v>1557658.1993699998</v>
      </c>
      <c r="E5" s="36">
        <f t="shared" ref="E5:E58" si="0">D5*$E$3</f>
        <v>1557658199.3699999</v>
      </c>
      <c r="F5" s="38">
        <v>22967</v>
      </c>
    </row>
    <row r="6" spans="1:6" x14ac:dyDescent="0.25">
      <c r="A6">
        <v>210003</v>
      </c>
      <c r="B6" t="s">
        <v>30</v>
      </c>
      <c r="D6">
        <v>327529.54771000001</v>
      </c>
      <c r="E6" s="36">
        <f t="shared" si="0"/>
        <v>327529547.71000004</v>
      </c>
      <c r="F6" s="38">
        <v>11415</v>
      </c>
    </row>
    <row r="7" spans="1:6" x14ac:dyDescent="0.25">
      <c r="A7">
        <v>210004</v>
      </c>
      <c r="B7" t="s">
        <v>9</v>
      </c>
      <c r="D7">
        <v>518074.4</v>
      </c>
      <c r="E7" s="36">
        <f t="shared" si="0"/>
        <v>518074400</v>
      </c>
      <c r="F7" s="38">
        <v>25963</v>
      </c>
    </row>
    <row r="8" spans="1:6" x14ac:dyDescent="0.25">
      <c r="A8">
        <v>210005</v>
      </c>
      <c r="B8" t="s">
        <v>31</v>
      </c>
      <c r="D8">
        <v>354397.69999999995</v>
      </c>
      <c r="E8" s="36">
        <f t="shared" si="0"/>
        <v>354397699.99999994</v>
      </c>
      <c r="F8" s="38">
        <v>15582</v>
      </c>
    </row>
    <row r="9" spans="1:6" x14ac:dyDescent="0.25">
      <c r="A9">
        <v>210006</v>
      </c>
      <c r="B9" t="s">
        <v>32</v>
      </c>
      <c r="D9">
        <v>108110.06671</v>
      </c>
      <c r="E9" s="36">
        <f t="shared" si="0"/>
        <v>108110066.70999999</v>
      </c>
      <c r="F9" s="38">
        <v>4158</v>
      </c>
    </row>
    <row r="10" spans="1:6" x14ac:dyDescent="0.25">
      <c r="A10">
        <v>210008</v>
      </c>
      <c r="B10" t="s">
        <v>33</v>
      </c>
      <c r="D10">
        <v>553679.5</v>
      </c>
      <c r="E10" s="36">
        <f t="shared" si="0"/>
        <v>553679500</v>
      </c>
      <c r="F10" s="38">
        <v>13576</v>
      </c>
    </row>
    <row r="11" spans="1:6" x14ac:dyDescent="0.25">
      <c r="A11">
        <v>210009</v>
      </c>
      <c r="B11" t="s">
        <v>11</v>
      </c>
      <c r="D11">
        <v>2474648.8302600002</v>
      </c>
      <c r="E11" s="36">
        <f t="shared" si="0"/>
        <v>2474648830.2600002</v>
      </c>
      <c r="F11" s="38">
        <v>42102</v>
      </c>
    </row>
    <row r="12" spans="1:6" x14ac:dyDescent="0.25">
      <c r="A12">
        <v>210010</v>
      </c>
      <c r="B12" t="s">
        <v>34</v>
      </c>
      <c r="D12">
        <v>45196.511380000004</v>
      </c>
      <c r="E12" s="36">
        <f t="shared" si="0"/>
        <v>45196511.380000003</v>
      </c>
      <c r="F12" s="38">
        <v>1571</v>
      </c>
    </row>
    <row r="13" spans="1:6" x14ac:dyDescent="0.25">
      <c r="A13">
        <v>210011</v>
      </c>
      <c r="B13" t="s">
        <v>35</v>
      </c>
      <c r="D13">
        <v>430110.5</v>
      </c>
      <c r="E13" s="36">
        <f t="shared" si="0"/>
        <v>430110500</v>
      </c>
      <c r="F13" s="38">
        <v>13955</v>
      </c>
    </row>
    <row r="14" spans="1:6" x14ac:dyDescent="0.25">
      <c r="A14">
        <v>210012</v>
      </c>
      <c r="B14" t="s">
        <v>36</v>
      </c>
      <c r="D14">
        <v>790818.9773900006</v>
      </c>
      <c r="E14" s="36">
        <f t="shared" si="0"/>
        <v>790818977.39000058</v>
      </c>
      <c r="F14" s="38">
        <v>16432</v>
      </c>
    </row>
    <row r="15" spans="1:6" x14ac:dyDescent="0.25">
      <c r="A15">
        <v>210013</v>
      </c>
      <c r="B15" t="s">
        <v>64</v>
      </c>
      <c r="D15">
        <v>111845.03961000001</v>
      </c>
      <c r="E15" s="36">
        <f t="shared" si="0"/>
        <v>111845039.61000001</v>
      </c>
      <c r="F15" s="38">
        <v>2996</v>
      </c>
    </row>
    <row r="16" spans="1:6" x14ac:dyDescent="0.25">
      <c r="A16">
        <v>210015</v>
      </c>
      <c r="B16" t="s">
        <v>37</v>
      </c>
      <c r="D16">
        <v>554968.57762</v>
      </c>
      <c r="E16" s="36">
        <f t="shared" si="0"/>
        <v>554968577.62</v>
      </c>
      <c r="F16" s="38">
        <v>20347</v>
      </c>
    </row>
    <row r="17" spans="1:6" x14ac:dyDescent="0.25">
      <c r="A17">
        <v>210016</v>
      </c>
      <c r="B17" t="s">
        <v>65</v>
      </c>
      <c r="D17">
        <v>302988.40000000002</v>
      </c>
      <c r="E17" s="36">
        <f t="shared" si="0"/>
        <v>302988400</v>
      </c>
      <c r="F17" s="38">
        <v>9640</v>
      </c>
    </row>
    <row r="18" spans="1:6" x14ac:dyDescent="0.25">
      <c r="A18">
        <v>210017</v>
      </c>
      <c r="B18" t="s">
        <v>38</v>
      </c>
      <c r="D18">
        <v>63470.102850000003</v>
      </c>
      <c r="E18" s="36">
        <f t="shared" si="0"/>
        <v>63470102.850000001</v>
      </c>
      <c r="F18" s="38">
        <v>1734</v>
      </c>
    </row>
    <row r="19" spans="1:6" x14ac:dyDescent="0.25">
      <c r="A19">
        <v>210018</v>
      </c>
      <c r="B19" t="s">
        <v>18</v>
      </c>
      <c r="D19">
        <v>180055.42775999999</v>
      </c>
      <c r="E19" s="36">
        <f t="shared" si="0"/>
        <v>180055427.75999999</v>
      </c>
      <c r="F19" s="38">
        <v>6156</v>
      </c>
    </row>
    <row r="20" spans="1:6" x14ac:dyDescent="0.25">
      <c r="A20">
        <v>210019</v>
      </c>
      <c r="B20" t="s">
        <v>39</v>
      </c>
      <c r="D20">
        <v>455207.75300000003</v>
      </c>
      <c r="E20" s="36">
        <f t="shared" si="0"/>
        <v>455207753</v>
      </c>
      <c r="F20" s="38">
        <v>15629</v>
      </c>
    </row>
    <row r="21" spans="1:6" x14ac:dyDescent="0.25">
      <c r="A21">
        <v>210022</v>
      </c>
      <c r="B21" t="s">
        <v>14</v>
      </c>
      <c r="D21">
        <v>336635.12154000008</v>
      </c>
      <c r="E21" s="36">
        <f t="shared" si="0"/>
        <v>336635121.54000008</v>
      </c>
      <c r="F21" s="38">
        <v>13481</v>
      </c>
    </row>
    <row r="22" spans="1:6" x14ac:dyDescent="0.25">
      <c r="A22">
        <v>210023</v>
      </c>
      <c r="B22" t="s">
        <v>40</v>
      </c>
      <c r="D22">
        <v>639656.5</v>
      </c>
      <c r="E22" s="36">
        <f t="shared" si="0"/>
        <v>639656500</v>
      </c>
      <c r="F22" s="38">
        <v>25566</v>
      </c>
    </row>
    <row r="23" spans="1:6" x14ac:dyDescent="0.25">
      <c r="A23">
        <v>210024</v>
      </c>
      <c r="B23" t="s">
        <v>41</v>
      </c>
      <c r="D23">
        <v>420492.95176000003</v>
      </c>
      <c r="E23" s="36">
        <f t="shared" si="0"/>
        <v>420492951.76000005</v>
      </c>
      <c r="F23" s="38">
        <v>10726</v>
      </c>
    </row>
    <row r="24" spans="1:6" x14ac:dyDescent="0.25">
      <c r="A24">
        <v>210027</v>
      </c>
      <c r="B24" t="s">
        <v>16</v>
      </c>
      <c r="D24">
        <v>336123.5</v>
      </c>
      <c r="E24" s="36">
        <f t="shared" si="0"/>
        <v>336123500</v>
      </c>
      <c r="F24" s="38">
        <v>11004</v>
      </c>
    </row>
    <row r="25" spans="1:6" x14ac:dyDescent="0.25">
      <c r="A25">
        <v>210028</v>
      </c>
      <c r="B25" t="s">
        <v>19</v>
      </c>
      <c r="D25">
        <v>190672.185</v>
      </c>
      <c r="E25" s="36">
        <f t="shared" si="0"/>
        <v>190672185</v>
      </c>
      <c r="F25" s="38">
        <v>6354</v>
      </c>
    </row>
    <row r="26" spans="1:6" x14ac:dyDescent="0.25">
      <c r="A26">
        <v>210029</v>
      </c>
      <c r="B26" t="s">
        <v>10</v>
      </c>
      <c r="D26">
        <v>691568.31816000002</v>
      </c>
      <c r="E26" s="36">
        <f t="shared" si="0"/>
        <v>691568318.15999997</v>
      </c>
      <c r="F26" s="38">
        <v>19340</v>
      </c>
    </row>
    <row r="27" spans="1:6" x14ac:dyDescent="0.25">
      <c r="A27">
        <v>210030</v>
      </c>
      <c r="B27" t="s">
        <v>42</v>
      </c>
      <c r="D27">
        <v>50208.13377</v>
      </c>
      <c r="E27" s="36">
        <f t="shared" si="0"/>
        <v>50208133.770000003</v>
      </c>
      <c r="F27" s="38">
        <v>734</v>
      </c>
    </row>
    <row r="28" spans="1:6" x14ac:dyDescent="0.25">
      <c r="A28">
        <v>210032</v>
      </c>
      <c r="B28" t="s">
        <v>43</v>
      </c>
      <c r="D28">
        <v>164257.70000000001</v>
      </c>
      <c r="E28" s="36">
        <f t="shared" si="0"/>
        <v>164257700</v>
      </c>
      <c r="F28" s="38">
        <v>4937</v>
      </c>
    </row>
    <row r="29" spans="1:6" x14ac:dyDescent="0.25">
      <c r="A29">
        <v>210033</v>
      </c>
      <c r="B29" t="s">
        <v>44</v>
      </c>
      <c r="D29">
        <v>233903.99299999999</v>
      </c>
      <c r="E29" s="36">
        <f t="shared" si="0"/>
        <v>233903993</v>
      </c>
      <c r="F29" s="38">
        <v>10613</v>
      </c>
    </row>
    <row r="30" spans="1:6" x14ac:dyDescent="0.25">
      <c r="A30">
        <v>210034</v>
      </c>
      <c r="B30" t="s">
        <v>45</v>
      </c>
      <c r="D30">
        <v>187755.78794000001</v>
      </c>
      <c r="E30" s="36">
        <f t="shared" si="0"/>
        <v>187755787.94</v>
      </c>
      <c r="F30" s="38">
        <v>7349</v>
      </c>
    </row>
    <row r="31" spans="1:6" x14ac:dyDescent="0.25">
      <c r="A31">
        <v>210035</v>
      </c>
      <c r="B31" t="s">
        <v>20</v>
      </c>
      <c r="D31">
        <v>155775.06541000001</v>
      </c>
      <c r="E31" s="36">
        <f t="shared" si="0"/>
        <v>155775065.41</v>
      </c>
      <c r="F31" s="38">
        <v>6054</v>
      </c>
    </row>
    <row r="32" spans="1:6" x14ac:dyDescent="0.25">
      <c r="A32">
        <v>210037</v>
      </c>
      <c r="B32" t="s">
        <v>46</v>
      </c>
      <c r="D32">
        <v>231728.13514</v>
      </c>
      <c r="E32" s="36">
        <f t="shared" si="0"/>
        <v>231728135.13999999</v>
      </c>
      <c r="F32" s="38">
        <v>6575</v>
      </c>
    </row>
    <row r="33" spans="1:6" x14ac:dyDescent="0.25">
      <c r="A33">
        <v>210038</v>
      </c>
      <c r="B33" t="s">
        <v>47</v>
      </c>
      <c r="D33">
        <v>230207.70263999997</v>
      </c>
      <c r="E33" s="36">
        <f t="shared" si="0"/>
        <v>230207702.63999999</v>
      </c>
      <c r="F33" s="38">
        <v>4405</v>
      </c>
    </row>
    <row r="34" spans="1:6" x14ac:dyDescent="0.25">
      <c r="A34">
        <v>210039</v>
      </c>
      <c r="B34" t="s">
        <v>48</v>
      </c>
      <c r="D34">
        <v>153315.1</v>
      </c>
      <c r="E34" s="36">
        <f t="shared" si="0"/>
        <v>153315100</v>
      </c>
      <c r="F34" s="38">
        <v>5423</v>
      </c>
    </row>
    <row r="35" spans="1:6" x14ac:dyDescent="0.25">
      <c r="A35">
        <v>210040</v>
      </c>
      <c r="B35" t="s">
        <v>49</v>
      </c>
      <c r="D35">
        <v>271508.88916999998</v>
      </c>
      <c r="E35" s="36">
        <f t="shared" si="0"/>
        <v>271508889.16999996</v>
      </c>
      <c r="F35" s="38">
        <v>9516</v>
      </c>
    </row>
    <row r="36" spans="1:6" x14ac:dyDescent="0.25">
      <c r="A36">
        <v>210043</v>
      </c>
      <c r="B36" t="s">
        <v>21</v>
      </c>
      <c r="D36">
        <v>448592.88111000007</v>
      </c>
      <c r="E36" s="36">
        <f t="shared" si="0"/>
        <v>448592881.11000007</v>
      </c>
      <c r="F36" s="38">
        <v>17185.999999999996</v>
      </c>
    </row>
    <row r="37" spans="1:6" x14ac:dyDescent="0.25">
      <c r="A37">
        <v>210044</v>
      </c>
      <c r="B37" t="s">
        <v>8</v>
      </c>
      <c r="D37">
        <v>477483.47112000006</v>
      </c>
      <c r="E37" s="36">
        <f t="shared" si="0"/>
        <v>477483471.12000006</v>
      </c>
      <c r="F37" s="38">
        <v>17817</v>
      </c>
    </row>
    <row r="38" spans="1:6" x14ac:dyDescent="0.25">
      <c r="A38">
        <v>210045</v>
      </c>
      <c r="B38" t="s">
        <v>50</v>
      </c>
      <c r="D38">
        <v>16060.2</v>
      </c>
      <c r="E38" s="36">
        <f t="shared" si="0"/>
        <v>16060200</v>
      </c>
      <c r="F38" s="38">
        <v>226</v>
      </c>
    </row>
    <row r="39" spans="1:6" x14ac:dyDescent="0.25">
      <c r="A39">
        <v>210048</v>
      </c>
      <c r="B39" t="s">
        <v>51</v>
      </c>
      <c r="D39">
        <v>307991.68300000002</v>
      </c>
      <c r="E39" s="36">
        <f t="shared" si="0"/>
        <v>307991683</v>
      </c>
      <c r="F39" s="38">
        <v>14962</v>
      </c>
    </row>
    <row r="40" spans="1:6" x14ac:dyDescent="0.25">
      <c r="A40">
        <v>210049</v>
      </c>
      <c r="B40" t="s">
        <v>22</v>
      </c>
      <c r="D40">
        <v>323916.50173000002</v>
      </c>
      <c r="E40" s="36">
        <f t="shared" si="0"/>
        <v>323916501.73000002</v>
      </c>
      <c r="F40" s="38">
        <v>10815</v>
      </c>
    </row>
    <row r="41" spans="1:6" x14ac:dyDescent="0.25">
      <c r="A41">
        <v>210051</v>
      </c>
      <c r="B41" t="s">
        <v>52</v>
      </c>
      <c r="D41">
        <v>256445.22899999999</v>
      </c>
      <c r="E41" s="36">
        <f t="shared" si="0"/>
        <v>256445229</v>
      </c>
      <c r="F41" s="38">
        <v>10406</v>
      </c>
    </row>
    <row r="42" spans="1:6" x14ac:dyDescent="0.25">
      <c r="A42">
        <v>210055</v>
      </c>
      <c r="B42" t="s">
        <v>53</v>
      </c>
      <c r="D42">
        <v>70705.927070000005</v>
      </c>
      <c r="E42" s="36">
        <f t="shared" si="0"/>
        <v>70705927.070000008</v>
      </c>
      <c r="F42" s="38">
        <v>1563</v>
      </c>
    </row>
    <row r="43" spans="1:6" x14ac:dyDescent="0.25">
      <c r="A43">
        <v>210056</v>
      </c>
      <c r="B43" t="s">
        <v>54</v>
      </c>
      <c r="D43">
        <v>256874.42134999999</v>
      </c>
      <c r="E43" s="36">
        <f t="shared" si="0"/>
        <v>256874421.34999999</v>
      </c>
      <c r="F43" s="38">
        <v>8418</v>
      </c>
    </row>
    <row r="44" spans="1:6" x14ac:dyDescent="0.25">
      <c r="A44">
        <v>210057</v>
      </c>
      <c r="B44" t="s">
        <v>13</v>
      </c>
      <c r="D44">
        <v>470396.8000000001</v>
      </c>
      <c r="E44" s="36">
        <f t="shared" si="0"/>
        <v>470396800.00000012</v>
      </c>
      <c r="F44" s="38">
        <v>18879</v>
      </c>
    </row>
    <row r="45" spans="1:6" x14ac:dyDescent="0.25">
      <c r="A45">
        <v>210058</v>
      </c>
      <c r="B45" t="s">
        <v>55</v>
      </c>
      <c r="D45">
        <v>124572.57537000001</v>
      </c>
      <c r="E45" s="36">
        <f t="shared" si="0"/>
        <v>124572575.37</v>
      </c>
      <c r="F45" s="38">
        <v>2222</v>
      </c>
    </row>
    <row r="46" spans="1:6" x14ac:dyDescent="0.25">
      <c r="A46">
        <v>210060</v>
      </c>
      <c r="B46" t="s">
        <v>66</v>
      </c>
      <c r="D46">
        <v>53090.933999999994</v>
      </c>
      <c r="E46" s="36">
        <f t="shared" si="0"/>
        <v>53090933.999999993</v>
      </c>
      <c r="F46" s="38">
        <v>1822</v>
      </c>
    </row>
    <row r="47" spans="1:6" x14ac:dyDescent="0.25">
      <c r="A47">
        <v>210061</v>
      </c>
      <c r="B47" t="s">
        <v>7</v>
      </c>
      <c r="D47">
        <v>110793</v>
      </c>
      <c r="E47" s="36">
        <f t="shared" si="0"/>
        <v>110793000</v>
      </c>
      <c r="F47" s="38">
        <v>3112</v>
      </c>
    </row>
    <row r="48" spans="1:6" x14ac:dyDescent="0.25">
      <c r="A48">
        <v>210062</v>
      </c>
      <c r="B48" t="s">
        <v>23</v>
      </c>
      <c r="D48">
        <v>273965.06252000004</v>
      </c>
      <c r="E48" s="36">
        <f t="shared" si="0"/>
        <v>273965062.52000004</v>
      </c>
      <c r="F48" s="38">
        <v>10418</v>
      </c>
    </row>
    <row r="49" spans="1:6" x14ac:dyDescent="0.25">
      <c r="A49">
        <v>210063</v>
      </c>
      <c r="B49" t="s">
        <v>57</v>
      </c>
      <c r="D49">
        <v>389173.56125999993</v>
      </c>
      <c r="E49" s="36">
        <f t="shared" si="0"/>
        <v>389173561.25999993</v>
      </c>
      <c r="F49" s="38">
        <v>14511</v>
      </c>
    </row>
    <row r="50" spans="1:6" x14ac:dyDescent="0.25">
      <c r="A50">
        <v>210064</v>
      </c>
      <c r="B50" t="s">
        <v>12</v>
      </c>
      <c r="D50">
        <v>60471.261749999991</v>
      </c>
      <c r="E50" s="36">
        <f t="shared" si="0"/>
        <v>60471261.749999993</v>
      </c>
      <c r="F50" s="38">
        <v>1289</v>
      </c>
    </row>
    <row r="51" spans="1:6" x14ac:dyDescent="0.25">
      <c r="A51">
        <v>210065</v>
      </c>
      <c r="B51" t="s">
        <v>24</v>
      </c>
      <c r="D51">
        <v>111194.1</v>
      </c>
      <c r="E51" s="36">
        <f t="shared" si="0"/>
        <v>111194100</v>
      </c>
      <c r="F51" s="38">
        <v>4896</v>
      </c>
    </row>
    <row r="52" spans="1:6" x14ac:dyDescent="0.25">
      <c r="A52">
        <v>210087</v>
      </c>
      <c r="B52" t="s">
        <v>67</v>
      </c>
      <c r="D52">
        <v>14645.9</v>
      </c>
      <c r="E52" s="36">
        <f t="shared" si="0"/>
        <v>14645900</v>
      </c>
      <c r="F52" s="38">
        <v>0</v>
      </c>
    </row>
    <row r="53" spans="1:6" x14ac:dyDescent="0.25">
      <c r="A53">
        <v>210088</v>
      </c>
      <c r="B53" t="s">
        <v>26</v>
      </c>
      <c r="D53">
        <v>7158.2523400000009</v>
      </c>
      <c r="E53" s="36">
        <f t="shared" si="0"/>
        <v>7158252.3400000008</v>
      </c>
      <c r="F53" s="38">
        <v>0</v>
      </c>
    </row>
    <row r="54" spans="1:6" x14ac:dyDescent="0.25">
      <c r="A54">
        <v>210333</v>
      </c>
      <c r="B54" t="s">
        <v>59</v>
      </c>
      <c r="D54">
        <v>21263.152769999997</v>
      </c>
      <c r="E54" s="36">
        <f t="shared" si="0"/>
        <v>21263152.769999996</v>
      </c>
      <c r="F54" s="38">
        <v>0</v>
      </c>
    </row>
    <row r="55" spans="1:6" x14ac:dyDescent="0.25">
      <c r="A55">
        <v>213300</v>
      </c>
      <c r="B55" t="s">
        <v>68</v>
      </c>
      <c r="D55">
        <v>66001.531000000003</v>
      </c>
      <c r="E55" s="36">
        <f t="shared" si="0"/>
        <v>66001531</v>
      </c>
      <c r="F55" s="38">
        <v>576</v>
      </c>
    </row>
    <row r="56" spans="1:6" x14ac:dyDescent="0.25">
      <c r="A56">
        <v>214000</v>
      </c>
      <c r="B56" t="s">
        <v>69</v>
      </c>
      <c r="D56">
        <v>159882.53300999998</v>
      </c>
      <c r="E56" s="36">
        <f t="shared" si="0"/>
        <v>159882533.00999999</v>
      </c>
      <c r="F56" s="38">
        <v>7958</v>
      </c>
    </row>
    <row r="57" spans="1:6" x14ac:dyDescent="0.25">
      <c r="A57">
        <v>214003</v>
      </c>
      <c r="B57" t="s">
        <v>70</v>
      </c>
      <c r="D57">
        <v>22562.9</v>
      </c>
      <c r="E57" s="36">
        <f t="shared" si="0"/>
        <v>22562900</v>
      </c>
      <c r="F57" s="38">
        <v>1746</v>
      </c>
    </row>
    <row r="58" spans="1:6" x14ac:dyDescent="0.25">
      <c r="A58">
        <v>218992</v>
      </c>
      <c r="B58" t="s">
        <v>25</v>
      </c>
      <c r="D58">
        <v>223249.65805999999</v>
      </c>
      <c r="E58" s="36">
        <f t="shared" si="0"/>
        <v>223249658.05999997</v>
      </c>
      <c r="F58" s="38">
        <v>3627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7332C9-804F-4E30-ADD8-C25D642A5D7F}"/>
</file>

<file path=customXml/itemProps2.xml><?xml version="1.0" encoding="utf-8"?>
<ds:datastoreItem xmlns:ds="http://schemas.openxmlformats.org/officeDocument/2006/customXml" ds:itemID="{80ECE5A1-C2C9-4AF1-90DC-A6DC56BC7C43}"/>
</file>

<file path=customXml/itemProps3.xml><?xml version="1.0" encoding="utf-8"?>
<ds:datastoreItem xmlns:ds="http://schemas.openxmlformats.org/officeDocument/2006/customXml" ds:itemID="{360DBB6A-77CF-4697-9374-615413ED9E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FY2019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cp:lastPrinted>2018-07-23T15:49:44Z</cp:lastPrinted>
  <dcterms:created xsi:type="dcterms:W3CDTF">2015-06-29T15:38:38Z</dcterms:created>
  <dcterms:modified xsi:type="dcterms:W3CDTF">2020-07-23T16:48:27Z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