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ate Setting\Model Input\RY2020\"/>
    </mc:Choice>
  </mc:AlternateContent>
  <bookViews>
    <workbookView xWindow="0" yWindow="0" windowWidth="28800" windowHeight="11835"/>
  </bookViews>
  <sheets>
    <sheet name="Round 2" sheetId="2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14" i="2"/>
  <c r="H12" i="2"/>
  <c r="I3" i="2" l="1"/>
  <c r="I7" i="2"/>
  <c r="I11" i="2"/>
  <c r="I12" i="2"/>
  <c r="I15" i="2"/>
  <c r="I19" i="2"/>
  <c r="H3" i="2"/>
  <c r="H4" i="2"/>
  <c r="I4" i="2" s="1"/>
  <c r="H5" i="2"/>
  <c r="I5" i="2" s="1"/>
  <c r="H6" i="2"/>
  <c r="I6" i="2" s="1"/>
  <c r="H7" i="2"/>
  <c r="H8" i="2"/>
  <c r="I8" i="2" s="1"/>
  <c r="I9" i="2"/>
  <c r="H10" i="2"/>
  <c r="I10" i="2" s="1"/>
  <c r="H11" i="2"/>
  <c r="H13" i="2"/>
  <c r="I13" i="2" s="1"/>
  <c r="I14" i="2"/>
  <c r="H16" i="2"/>
  <c r="I16" i="2" s="1"/>
  <c r="H17" i="2"/>
  <c r="I17" i="2" s="1"/>
  <c r="H18" i="2"/>
  <c r="I18" i="2" s="1"/>
  <c r="H19" i="2"/>
  <c r="H2" i="2"/>
  <c r="I2" i="2" s="1"/>
  <c r="I20" i="2" l="1"/>
  <c r="E20" i="2" l="1"/>
  <c r="F20" i="2"/>
  <c r="G20" i="2"/>
  <c r="G3" i="2"/>
  <c r="G4" i="2"/>
  <c r="G5" i="2"/>
  <c r="G6" i="2"/>
  <c r="G7" i="2"/>
  <c r="G8" i="2"/>
  <c r="G10" i="2"/>
  <c r="G11" i="2"/>
  <c r="G12" i="2"/>
  <c r="G13" i="2"/>
  <c r="G14" i="2"/>
  <c r="G15" i="2"/>
  <c r="G16" i="2"/>
  <c r="G17" i="2"/>
  <c r="G18" i="2"/>
  <c r="G19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D20" i="2"/>
</calcChain>
</file>

<file path=xl/sharedStrings.xml><?xml version="1.0" encoding="utf-8"?>
<sst xmlns="http://schemas.openxmlformats.org/spreadsheetml/2006/main" count="47" uniqueCount="32">
  <si>
    <t>Partnership</t>
  </si>
  <si>
    <t>CMS ID</t>
  </si>
  <si>
    <t>Hospital</t>
  </si>
  <si>
    <t>Calvert Memorial</t>
  </si>
  <si>
    <t>Lifebridge</t>
  </si>
  <si>
    <t>Carroll Hospital</t>
  </si>
  <si>
    <t>Northwest Hospital</t>
  </si>
  <si>
    <t>Sinai Hospital</t>
  </si>
  <si>
    <t>Peninsula</t>
  </si>
  <si>
    <t>Atlantic General</t>
  </si>
  <si>
    <t>McCready Foundation</t>
  </si>
  <si>
    <t>Peninsula Regional MC</t>
  </si>
  <si>
    <t>TLC-MD</t>
  </si>
  <si>
    <t>Doctor's Community</t>
  </si>
  <si>
    <t>Fort Washington</t>
  </si>
  <si>
    <t>Laurel Regional</t>
  </si>
  <si>
    <t>MS Southern MD</t>
  </si>
  <si>
    <t>MS St. Mary's</t>
  </si>
  <si>
    <t>Prince George's Hospital</t>
  </si>
  <si>
    <t>West Baltimore Collaborative</t>
  </si>
  <si>
    <t>Bon Secours Hospital</t>
  </si>
  <si>
    <t>St. Agnes Hospital</t>
  </si>
  <si>
    <t>UMMC</t>
  </si>
  <si>
    <t>UMMC - Midtown</t>
  </si>
  <si>
    <t>Total Round TWO</t>
  </si>
  <si>
    <r>
      <t>Initial Award F</t>
    </r>
    <r>
      <rPr>
        <b/>
        <sz val="11"/>
        <color rgb="FF0070C0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2017</t>
    </r>
  </si>
  <si>
    <r>
      <t>10% Reduxn F</t>
    </r>
    <r>
      <rPr>
        <b/>
        <sz val="11"/>
        <color rgb="FF0070C0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2018</t>
    </r>
  </si>
  <si>
    <r>
      <t>20% Reduxn F</t>
    </r>
    <r>
      <rPr>
        <b/>
        <sz val="11"/>
        <color rgb="FF0070C0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2019</t>
    </r>
  </si>
  <si>
    <r>
      <t>30% Reduxn F</t>
    </r>
    <r>
      <rPr>
        <b/>
        <sz val="11"/>
        <color rgb="FF0070C0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2020</t>
    </r>
  </si>
  <si>
    <t>Updated FY2020 Award Amounts</t>
  </si>
  <si>
    <t>Concluded Participation</t>
  </si>
  <si>
    <t>FY2017-FY2018 Unspent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</si>
</sst>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0" fillId="0" borderId="0" xfId="0" applyNumberFormat="1"/>
    <xf numFmtId="0" fontId="0" fillId="0" borderId="1" xfId="0" applyBorder="1"/>
    <xf numFmtId="0" fontId="0" fillId="0" borderId="0" xfId="0" applyBorder="1"/>
    <xf numFmtId="44" fontId="0" fillId="0" borderId="0" xfId="1" applyFont="1" applyAlignment="1">
      <alignment wrapText="1"/>
    </xf>
    <xf numFmtId="0" fontId="0" fillId="0" borderId="1" xfId="0" applyBorder="1" applyAlignment="1">
      <alignment wrapText="1"/>
    </xf>
    <xf numFmtId="44" fontId="0" fillId="2" borderId="0" xfId="0" applyNumberFormat="1" applyFill="1"/>
    <xf numFmtId="0" fontId="0" fillId="3" borderId="1" xfId="0" applyFill="1" applyBorder="1" applyAlignment="1">
      <alignment wrapText="1"/>
    </xf>
    <xf numFmtId="44" fontId="0" fillId="3" borderId="0" xfId="1" applyFont="1" applyFill="1"/>
    <xf numFmtId="44" fontId="0" fillId="3" borderId="1" xfId="1" applyFont="1" applyFill="1" applyBorder="1"/>
    <xf numFmtId="0" fontId="0" fillId="0" borderId="1" xfId="0" applyFill="1" applyBorder="1" applyAlignment="1">
      <alignment wrapText="1"/>
    </xf>
    <xf numFmtId="0" fontId="0" fillId="0" borderId="0" xfId="0" applyFont="1"/>
    <xf numFmtId="44" fontId="0" fillId="2" borderId="0" xfId="0" applyNumberFormat="1" applyFont="1" applyFill="1"/>
    <xf numFmtId="44" fontId="1" fillId="0" borderId="0" xfId="1" applyFont="1"/>
    <xf numFmtId="0" fontId="2" fillId="2" borderId="1" xfId="0" applyFont="1" applyFill="1" applyBorder="1" applyAlignment="1">
      <alignment wrapText="1"/>
    </xf>
    <xf numFmtId="44" fontId="2" fillId="0" borderId="0" xfId="1" applyFont="1" applyFill="1"/>
    <xf numFmtId="44" fontId="0" fillId="0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zumbrum\Downloads\2017%20&amp;%202018%20audit%20resul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aiver%20Modeling\Transformation-RFP%20Reports\RP%20Transformation%20Grants\2017%20&amp;%202018%20audit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nd1= "/>
      <sheetName val="round 2"/>
    </sheetNames>
    <sheetDataSet>
      <sheetData sheetId="0">
        <row r="7">
          <cell r="B7">
            <v>210023</v>
          </cell>
        </row>
      </sheetData>
      <sheetData sheetId="1">
        <row r="7">
          <cell r="B7">
            <v>210039</v>
          </cell>
          <cell r="C7" t="str">
            <v>Calvert Memorial</v>
          </cell>
          <cell r="D7">
            <v>360424</v>
          </cell>
          <cell r="E7">
            <v>324382</v>
          </cell>
          <cell r="F7">
            <v>684806</v>
          </cell>
          <cell r="G7">
            <v>205178</v>
          </cell>
          <cell r="H7">
            <v>196174</v>
          </cell>
          <cell r="I7">
            <v>401352</v>
          </cell>
          <cell r="J7">
            <v>283454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B9">
            <v>210033</v>
          </cell>
          <cell r="C9" t="str">
            <v>Carroll Hospital</v>
          </cell>
          <cell r="D9">
            <v>246004</v>
          </cell>
          <cell r="E9">
            <v>221404</v>
          </cell>
          <cell r="F9">
            <v>467408</v>
          </cell>
          <cell r="G9">
            <v>14033</v>
          </cell>
          <cell r="H9">
            <v>233768</v>
          </cell>
          <cell r="I9">
            <v>247801</v>
          </cell>
          <cell r="J9">
            <v>219607</v>
          </cell>
        </row>
        <row r="10">
          <cell r="B10">
            <v>210040</v>
          </cell>
          <cell r="C10" t="str">
            <v>Northwest Hospital</v>
          </cell>
          <cell r="D10">
            <v>397505</v>
          </cell>
          <cell r="E10">
            <v>357755</v>
          </cell>
          <cell r="F10">
            <v>755260</v>
          </cell>
          <cell r="G10">
            <v>22751</v>
          </cell>
          <cell r="H10">
            <v>455960</v>
          </cell>
          <cell r="I10">
            <v>478711</v>
          </cell>
          <cell r="J10">
            <v>276549</v>
          </cell>
        </row>
        <row r="11">
          <cell r="B11">
            <v>210012</v>
          </cell>
          <cell r="C11" t="str">
            <v>Sinai Hospital</v>
          </cell>
          <cell r="D11">
            <v>706887</v>
          </cell>
          <cell r="E11">
            <v>636198</v>
          </cell>
          <cell r="F11">
            <v>1343085</v>
          </cell>
          <cell r="G11">
            <v>64242</v>
          </cell>
          <cell r="H11">
            <v>729187</v>
          </cell>
          <cell r="I11">
            <v>793429</v>
          </cell>
          <cell r="J11">
            <v>549656</v>
          </cell>
        </row>
        <row r="12">
          <cell r="B12">
            <v>0</v>
          </cell>
          <cell r="C12">
            <v>0</v>
          </cell>
          <cell r="D12">
            <v>1350396</v>
          </cell>
          <cell r="E12">
            <v>1215357</v>
          </cell>
          <cell r="F12">
            <v>2565753</v>
          </cell>
          <cell r="G12">
            <v>101026</v>
          </cell>
          <cell r="H12">
            <v>1418915</v>
          </cell>
          <cell r="I12">
            <v>1519941</v>
          </cell>
          <cell r="J12">
            <v>1045812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210061</v>
          </cell>
          <cell r="C14" t="str">
            <v>Atlantic General</v>
          </cell>
          <cell r="D14">
            <v>302830</v>
          </cell>
          <cell r="E14">
            <v>272547</v>
          </cell>
          <cell r="F14">
            <v>575377</v>
          </cell>
          <cell r="G14">
            <v>302830</v>
          </cell>
          <cell r="H14">
            <v>0</v>
          </cell>
          <cell r="I14">
            <v>302830</v>
          </cell>
          <cell r="J14">
            <v>272547</v>
          </cell>
        </row>
        <row r="15">
          <cell r="B15">
            <v>210045</v>
          </cell>
          <cell r="C15" t="str">
            <v>McCready Foundation</v>
          </cell>
          <cell r="D15">
            <v>45869</v>
          </cell>
          <cell r="E15">
            <v>41282</v>
          </cell>
          <cell r="F15">
            <v>87151</v>
          </cell>
          <cell r="G15">
            <v>42182</v>
          </cell>
          <cell r="H15">
            <v>48500</v>
          </cell>
          <cell r="I15">
            <v>90682</v>
          </cell>
          <cell r="J15">
            <v>-3531</v>
          </cell>
        </row>
        <row r="16">
          <cell r="B16">
            <v>210019</v>
          </cell>
          <cell r="C16" t="str">
            <v>Peninsula Regional MC</v>
          </cell>
          <cell r="D16">
            <v>1221866</v>
          </cell>
          <cell r="E16">
            <v>1099679</v>
          </cell>
          <cell r="F16">
            <v>2321545</v>
          </cell>
          <cell r="G16">
            <v>834125</v>
          </cell>
          <cell r="H16">
            <v>1514283</v>
          </cell>
          <cell r="I16">
            <v>2348408</v>
          </cell>
          <cell r="J16">
            <v>-26863</v>
          </cell>
        </row>
        <row r="17">
          <cell r="B17">
            <v>0</v>
          </cell>
          <cell r="C17">
            <v>0</v>
          </cell>
          <cell r="D17">
            <v>1570565</v>
          </cell>
          <cell r="E17">
            <v>1413508</v>
          </cell>
          <cell r="F17">
            <v>2984073</v>
          </cell>
          <cell r="G17">
            <v>1179137</v>
          </cell>
          <cell r="H17">
            <v>1562783</v>
          </cell>
          <cell r="I17">
            <v>2741920</v>
          </cell>
          <cell r="J17">
            <v>242153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210039</v>
          </cell>
          <cell r="C19" t="str">
            <v>Calvert Memorial</v>
          </cell>
          <cell r="D19">
            <v>139589</v>
          </cell>
          <cell r="E19">
            <v>125630</v>
          </cell>
          <cell r="F19">
            <v>265219</v>
          </cell>
          <cell r="G19">
            <v>45317</v>
          </cell>
          <cell r="H19">
            <v>120695</v>
          </cell>
          <cell r="I19">
            <v>166012</v>
          </cell>
          <cell r="J19">
            <v>99207</v>
          </cell>
        </row>
        <row r="20">
          <cell r="B20">
            <v>210051</v>
          </cell>
          <cell r="C20" t="str">
            <v>Doctor's Community</v>
          </cell>
          <cell r="D20">
            <v>214207</v>
          </cell>
          <cell r="E20">
            <v>192786</v>
          </cell>
          <cell r="F20">
            <v>406993</v>
          </cell>
          <cell r="G20">
            <v>69554</v>
          </cell>
          <cell r="H20">
            <v>302778</v>
          </cell>
          <cell r="I20">
            <v>372332</v>
          </cell>
          <cell r="J20">
            <v>34661</v>
          </cell>
        </row>
        <row r="21">
          <cell r="B21">
            <v>210060</v>
          </cell>
          <cell r="C21" t="str">
            <v>Fort Washington</v>
          </cell>
          <cell r="D21">
            <v>45200</v>
          </cell>
          <cell r="E21">
            <v>40680</v>
          </cell>
          <cell r="F21">
            <v>85880</v>
          </cell>
          <cell r="G21">
            <v>14690</v>
          </cell>
          <cell r="H21">
            <v>0</v>
          </cell>
          <cell r="I21">
            <v>14690</v>
          </cell>
          <cell r="J21">
            <v>71190</v>
          </cell>
        </row>
        <row r="22">
          <cell r="B22">
            <v>210055</v>
          </cell>
          <cell r="C22" t="str">
            <v>Laurel Regional</v>
          </cell>
          <cell r="D22">
            <v>118610</v>
          </cell>
          <cell r="E22">
            <v>106749</v>
          </cell>
          <cell r="F22">
            <v>225359</v>
          </cell>
          <cell r="G22">
            <v>38510</v>
          </cell>
          <cell r="H22">
            <v>157440</v>
          </cell>
          <cell r="I22">
            <v>195950</v>
          </cell>
          <cell r="J22">
            <v>29409</v>
          </cell>
        </row>
        <row r="23">
          <cell r="B23">
            <v>210062</v>
          </cell>
          <cell r="C23" t="str">
            <v>MS Southern MD</v>
          </cell>
          <cell r="D23">
            <v>252995</v>
          </cell>
          <cell r="E23">
            <v>227696</v>
          </cell>
          <cell r="F23">
            <v>480691</v>
          </cell>
          <cell r="G23">
            <v>82179</v>
          </cell>
          <cell r="H23">
            <v>18376</v>
          </cell>
          <cell r="I23">
            <v>100555</v>
          </cell>
          <cell r="J23">
            <v>380136</v>
          </cell>
        </row>
        <row r="24">
          <cell r="B24">
            <v>210028</v>
          </cell>
          <cell r="C24" t="str">
            <v>MS St. Mary's</v>
          </cell>
          <cell r="D24">
            <v>161807</v>
          </cell>
          <cell r="E24">
            <v>145626</v>
          </cell>
          <cell r="F24">
            <v>307433</v>
          </cell>
          <cell r="G24">
            <v>52526</v>
          </cell>
          <cell r="H24">
            <v>51491</v>
          </cell>
          <cell r="I24">
            <v>104017</v>
          </cell>
          <cell r="J24">
            <v>203416</v>
          </cell>
        </row>
        <row r="25">
          <cell r="B25">
            <v>210003</v>
          </cell>
          <cell r="C25" t="str">
            <v>Prince George's Hospital</v>
          </cell>
          <cell r="D25">
            <v>267592</v>
          </cell>
          <cell r="E25">
            <v>240833</v>
          </cell>
          <cell r="F25">
            <v>508425</v>
          </cell>
          <cell r="G25">
            <v>86881</v>
          </cell>
          <cell r="H25">
            <v>85163</v>
          </cell>
          <cell r="I25">
            <v>172044</v>
          </cell>
          <cell r="J25">
            <v>336381</v>
          </cell>
        </row>
        <row r="26">
          <cell r="B26">
            <v>0</v>
          </cell>
          <cell r="C26">
            <v>0</v>
          </cell>
          <cell r="D26">
            <v>1200000</v>
          </cell>
          <cell r="E26">
            <v>1080000</v>
          </cell>
          <cell r="F26">
            <v>2280000</v>
          </cell>
          <cell r="G26">
            <v>389657</v>
          </cell>
          <cell r="H26">
            <v>735943</v>
          </cell>
          <cell r="I26">
            <v>1125600</v>
          </cell>
          <cell r="J26">
            <v>1154400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B28">
            <v>210013</v>
          </cell>
          <cell r="C28" t="str">
            <v>Bon Secours Hospital</v>
          </cell>
          <cell r="D28">
            <v>111144</v>
          </cell>
          <cell r="E28">
            <v>100030</v>
          </cell>
          <cell r="F28">
            <v>211174</v>
          </cell>
          <cell r="G28">
            <v>0</v>
          </cell>
          <cell r="H28">
            <v>44559</v>
          </cell>
          <cell r="I28">
            <v>44559</v>
          </cell>
          <cell r="J28">
            <v>166615</v>
          </cell>
        </row>
        <row r="29">
          <cell r="B29">
            <v>210011</v>
          </cell>
          <cell r="C29" t="str">
            <v>St. Agnes Hospital</v>
          </cell>
          <cell r="D29">
            <v>384805</v>
          </cell>
          <cell r="E29">
            <v>346325</v>
          </cell>
          <cell r="F29">
            <v>731130</v>
          </cell>
          <cell r="G29">
            <v>0</v>
          </cell>
          <cell r="H29">
            <v>154329</v>
          </cell>
          <cell r="I29">
            <v>154329</v>
          </cell>
          <cell r="J29">
            <v>576801</v>
          </cell>
        </row>
        <row r="30">
          <cell r="B30">
            <v>210002</v>
          </cell>
          <cell r="C30" t="str">
            <v>UMMC</v>
          </cell>
          <cell r="D30">
            <v>1271545</v>
          </cell>
          <cell r="E30">
            <v>1144391</v>
          </cell>
          <cell r="F30">
            <v>2415936</v>
          </cell>
          <cell r="G30">
            <v>0</v>
          </cell>
          <cell r="H30">
            <v>509929</v>
          </cell>
          <cell r="I30">
            <v>509929</v>
          </cell>
          <cell r="J30">
            <v>1906007</v>
          </cell>
        </row>
        <row r="31">
          <cell r="B31">
            <v>210038</v>
          </cell>
          <cell r="C31" t="str">
            <v>UMMC - Midtown</v>
          </cell>
          <cell r="D31">
            <v>213061</v>
          </cell>
          <cell r="E31">
            <v>191755</v>
          </cell>
          <cell r="F31">
            <v>404816</v>
          </cell>
          <cell r="G31">
            <v>0</v>
          </cell>
          <cell r="H31">
            <v>85465</v>
          </cell>
          <cell r="I31">
            <v>85465</v>
          </cell>
          <cell r="J31">
            <v>319351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nd1= "/>
      <sheetName val="round 2"/>
    </sheetNames>
    <sheetDataSet>
      <sheetData sheetId="0"/>
      <sheetData sheetId="1">
        <row r="22">
          <cell r="J22">
            <v>138499.17600000001</v>
          </cell>
        </row>
        <row r="24">
          <cell r="J24">
            <v>118253</v>
          </cell>
        </row>
        <row r="25">
          <cell r="J25">
            <v>312453.82400000002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="120" zoomScaleNormal="120" workbookViewId="0">
      <selection activeCell="E25" sqref="E25"/>
    </sheetView>
  </sheetViews>
  <sheetFormatPr defaultRowHeight="15" x14ac:dyDescent="0.25"/>
  <cols>
    <col min="1" max="1" width="27.5703125" bestFit="1" customWidth="1"/>
    <col min="2" max="2" width="7.5703125" bestFit="1" customWidth="1"/>
    <col min="3" max="3" width="22.85546875" bestFit="1" customWidth="1"/>
    <col min="4" max="4" width="16.28515625" bestFit="1" customWidth="1"/>
    <col min="5" max="6" width="15.7109375" bestFit="1" customWidth="1"/>
    <col min="7" max="7" width="22" customWidth="1"/>
    <col min="8" max="8" width="16.140625" customWidth="1"/>
    <col min="9" max="9" width="19.140625" customWidth="1"/>
  </cols>
  <sheetData>
    <row r="1" spans="1:9" ht="30" x14ac:dyDescent="0.25">
      <c r="A1" s="4" t="s">
        <v>0</v>
      </c>
      <c r="B1" s="4" t="s">
        <v>1</v>
      </c>
      <c r="C1" s="4" t="s">
        <v>2</v>
      </c>
      <c r="D1" s="7" t="s">
        <v>25</v>
      </c>
      <c r="E1" s="7" t="s">
        <v>26</v>
      </c>
      <c r="F1" s="7" t="s">
        <v>27</v>
      </c>
      <c r="G1" s="9" t="s">
        <v>28</v>
      </c>
      <c r="H1" s="12" t="s">
        <v>31</v>
      </c>
      <c r="I1" s="16" t="s">
        <v>29</v>
      </c>
    </row>
    <row r="2" spans="1:9" x14ac:dyDescent="0.25">
      <c r="A2" t="s">
        <v>3</v>
      </c>
      <c r="B2">
        <v>210039</v>
      </c>
      <c r="C2" t="s">
        <v>3</v>
      </c>
      <c r="D2" s="1">
        <v>360424</v>
      </c>
      <c r="E2" s="1">
        <f>ROUND($D2-($D2*0.1),0)</f>
        <v>324382</v>
      </c>
      <c r="F2" s="1">
        <f>ROUND($D2-($D2*0.2),0)</f>
        <v>288339</v>
      </c>
      <c r="G2" s="10">
        <f>ROUND($D2-($D2*0.3),0)</f>
        <v>252297</v>
      </c>
      <c r="H2" s="1">
        <f>IF(VLOOKUP(B2,'[1]round 2'!$B$7:$J$31,9,FALSE)&gt;0,VLOOKUP(B2,'[1]round 2'!$B$7:$J$31,9,FALSE),0)</f>
        <v>283454</v>
      </c>
      <c r="I2" s="8">
        <f>G2-H2</f>
        <v>-31157</v>
      </c>
    </row>
    <row r="3" spans="1:9" x14ac:dyDescent="0.25">
      <c r="A3" t="s">
        <v>4</v>
      </c>
      <c r="B3">
        <v>210033</v>
      </c>
      <c r="C3" t="s">
        <v>5</v>
      </c>
      <c r="D3" s="1">
        <v>246004</v>
      </c>
      <c r="E3" s="1">
        <f t="shared" ref="E3:E19" si="0">ROUND($D3-($D3*0.1),0)</f>
        <v>221404</v>
      </c>
      <c r="F3" s="1">
        <f t="shared" ref="F3:F19" si="1">ROUND($D3-($D3*0.2),0)</f>
        <v>196803</v>
      </c>
      <c r="G3" s="10">
        <f t="shared" ref="G3:G19" si="2">ROUND($D3-($D3*0.3),0)</f>
        <v>172203</v>
      </c>
      <c r="H3" s="1">
        <f>IF(VLOOKUP(B3,'[1]round 2'!$B$7:$J$31,9,FALSE)&gt;0,VLOOKUP(B3,'[1]round 2'!$B$7:$J$31,9,FALSE),0)</f>
        <v>219607</v>
      </c>
      <c r="I3" s="8">
        <f t="shared" ref="I3:I19" si="3">G3-H3</f>
        <v>-47404</v>
      </c>
    </row>
    <row r="4" spans="1:9" x14ac:dyDescent="0.25">
      <c r="A4" t="s">
        <v>4</v>
      </c>
      <c r="B4">
        <v>210040</v>
      </c>
      <c r="C4" t="s">
        <v>6</v>
      </c>
      <c r="D4" s="1">
        <v>397505</v>
      </c>
      <c r="E4" s="1">
        <f t="shared" si="0"/>
        <v>357755</v>
      </c>
      <c r="F4" s="1">
        <f t="shared" si="1"/>
        <v>318004</v>
      </c>
      <c r="G4" s="10">
        <f t="shared" si="2"/>
        <v>278254</v>
      </c>
      <c r="H4" s="1">
        <f>IF(VLOOKUP(B4,'[1]round 2'!$B$7:$J$31,9,FALSE)&gt;0,VLOOKUP(B4,'[1]round 2'!$B$7:$J$31,9,FALSE),0)</f>
        <v>276549</v>
      </c>
      <c r="I4" s="8">
        <f t="shared" si="3"/>
        <v>1705</v>
      </c>
    </row>
    <row r="5" spans="1:9" x14ac:dyDescent="0.25">
      <c r="A5" t="s">
        <v>4</v>
      </c>
      <c r="B5">
        <v>210012</v>
      </c>
      <c r="C5" t="s">
        <v>7</v>
      </c>
      <c r="D5" s="1">
        <v>706887</v>
      </c>
      <c r="E5" s="1">
        <f t="shared" si="0"/>
        <v>636198</v>
      </c>
      <c r="F5" s="1">
        <f t="shared" si="1"/>
        <v>565510</v>
      </c>
      <c r="G5" s="10">
        <f t="shared" si="2"/>
        <v>494821</v>
      </c>
      <c r="H5" s="1">
        <f>IF(VLOOKUP(B5,'[1]round 2'!$B$7:$J$31,9,FALSE)&gt;0,VLOOKUP(B5,'[1]round 2'!$B$7:$J$31,9,FALSE),0)</f>
        <v>549656</v>
      </c>
      <c r="I5" s="8">
        <f t="shared" si="3"/>
        <v>-54835</v>
      </c>
    </row>
    <row r="6" spans="1:9" x14ac:dyDescent="0.25">
      <c r="A6" t="s">
        <v>8</v>
      </c>
      <c r="B6">
        <v>210061</v>
      </c>
      <c r="C6" t="s">
        <v>9</v>
      </c>
      <c r="D6" s="1">
        <v>302830</v>
      </c>
      <c r="E6" s="1">
        <f t="shared" si="0"/>
        <v>272547</v>
      </c>
      <c r="F6" s="1">
        <f t="shared" si="1"/>
        <v>242264</v>
      </c>
      <c r="G6" s="10">
        <f t="shared" si="2"/>
        <v>211981</v>
      </c>
      <c r="H6" s="1">
        <f>IF(VLOOKUP(B6,'[1]round 2'!$B$7:$J$31,9,FALSE)&gt;0,VLOOKUP(B6,'[1]round 2'!$B$7:$J$31,9,FALSE),0)</f>
        <v>272547</v>
      </c>
      <c r="I6" s="8">
        <f t="shared" si="3"/>
        <v>-60566</v>
      </c>
    </row>
    <row r="7" spans="1:9" x14ac:dyDescent="0.25">
      <c r="A7" t="s">
        <v>8</v>
      </c>
      <c r="B7">
        <v>210045</v>
      </c>
      <c r="C7" t="s">
        <v>10</v>
      </c>
      <c r="D7" s="1">
        <v>45869</v>
      </c>
      <c r="E7" s="1">
        <f t="shared" si="0"/>
        <v>41282</v>
      </c>
      <c r="F7" s="1">
        <f t="shared" si="1"/>
        <v>36695</v>
      </c>
      <c r="G7" s="10">
        <f t="shared" si="2"/>
        <v>32108</v>
      </c>
      <c r="H7" s="1">
        <f>IF(VLOOKUP(B7,'[1]round 2'!$B$7:$J$31,9,FALSE)&gt;0,VLOOKUP(B7,'[1]round 2'!$B$7:$J$31,9,FALSE),0)</f>
        <v>0</v>
      </c>
      <c r="I7" s="8">
        <f t="shared" si="3"/>
        <v>32108</v>
      </c>
    </row>
    <row r="8" spans="1:9" x14ac:dyDescent="0.25">
      <c r="A8" t="s">
        <v>8</v>
      </c>
      <c r="B8">
        <v>210019</v>
      </c>
      <c r="C8" t="s">
        <v>11</v>
      </c>
      <c r="D8" s="1">
        <v>1221866</v>
      </c>
      <c r="E8" s="1">
        <f t="shared" si="0"/>
        <v>1099679</v>
      </c>
      <c r="F8" s="1">
        <f t="shared" si="1"/>
        <v>977493</v>
      </c>
      <c r="G8" s="10">
        <f t="shared" si="2"/>
        <v>855306</v>
      </c>
      <c r="H8" s="1">
        <f>IF(VLOOKUP(B8,'[1]round 2'!$B$7:$J$31,9,FALSE)&gt;0,VLOOKUP(B8,'[1]round 2'!$B$7:$J$31,9,FALSE),0)</f>
        <v>0</v>
      </c>
      <c r="I8" s="8">
        <f t="shared" si="3"/>
        <v>855306</v>
      </c>
    </row>
    <row r="9" spans="1:9" x14ac:dyDescent="0.25">
      <c r="A9" s="13" t="s">
        <v>12</v>
      </c>
      <c r="B9" s="13">
        <v>210039</v>
      </c>
      <c r="C9" s="13" t="s">
        <v>3</v>
      </c>
      <c r="D9" s="1">
        <v>139589</v>
      </c>
      <c r="E9" s="1">
        <f t="shared" si="0"/>
        <v>125630</v>
      </c>
      <c r="F9" s="1">
        <f t="shared" si="1"/>
        <v>111671</v>
      </c>
      <c r="G9" s="10" t="s">
        <v>30</v>
      </c>
      <c r="H9" s="15">
        <v>99207</v>
      </c>
      <c r="I9" s="14">
        <f>-H9</f>
        <v>-99207</v>
      </c>
    </row>
    <row r="10" spans="1:9" x14ac:dyDescent="0.25">
      <c r="A10" t="s">
        <v>12</v>
      </c>
      <c r="B10">
        <v>210051</v>
      </c>
      <c r="C10" t="s">
        <v>13</v>
      </c>
      <c r="D10" s="1">
        <v>214207</v>
      </c>
      <c r="E10" s="1">
        <f t="shared" si="0"/>
        <v>192786</v>
      </c>
      <c r="F10" s="1">
        <f t="shared" si="1"/>
        <v>171366</v>
      </c>
      <c r="G10" s="10">
        <f t="shared" si="2"/>
        <v>149945</v>
      </c>
      <c r="H10" s="15">
        <f>IF(VLOOKUP(B10,'[1]round 2'!$B$7:$J$31,9,FALSE)&gt;0,VLOOKUP(B10,'[1]round 2'!$B$7:$J$31,9,FALSE),0)</f>
        <v>34661</v>
      </c>
      <c r="I10" s="14">
        <f t="shared" si="3"/>
        <v>115284</v>
      </c>
    </row>
    <row r="11" spans="1:9" x14ac:dyDescent="0.25">
      <c r="A11" t="s">
        <v>12</v>
      </c>
      <c r="B11">
        <v>210060</v>
      </c>
      <c r="C11" t="s">
        <v>14</v>
      </c>
      <c r="D11" s="1">
        <v>45200</v>
      </c>
      <c r="E11" s="1">
        <f t="shared" si="0"/>
        <v>40680</v>
      </c>
      <c r="F11" s="1">
        <f t="shared" si="1"/>
        <v>36160</v>
      </c>
      <c r="G11" s="10">
        <f t="shared" si="2"/>
        <v>31640</v>
      </c>
      <c r="H11" s="15">
        <f>IF(VLOOKUP(B11,'[1]round 2'!$B$7:$J$31,9,FALSE)&gt;0,VLOOKUP(B11,'[1]round 2'!$B$7:$J$31,9,FALSE),0)</f>
        <v>71190</v>
      </c>
      <c r="I11" s="14">
        <f t="shared" si="3"/>
        <v>-39550</v>
      </c>
    </row>
    <row r="12" spans="1:9" x14ac:dyDescent="0.25">
      <c r="A12" t="s">
        <v>12</v>
      </c>
      <c r="B12">
        <v>210055</v>
      </c>
      <c r="C12" t="s">
        <v>15</v>
      </c>
      <c r="D12" s="1">
        <v>118610</v>
      </c>
      <c r="E12" s="1">
        <f t="shared" si="0"/>
        <v>106749</v>
      </c>
      <c r="F12" s="1">
        <f t="shared" si="1"/>
        <v>94888</v>
      </c>
      <c r="G12" s="10">
        <f t="shared" si="2"/>
        <v>83027</v>
      </c>
      <c r="H12" s="15">
        <f>'[2]round 2'!$J$22</f>
        <v>138499.17600000001</v>
      </c>
      <c r="I12" s="14">
        <f t="shared" si="3"/>
        <v>-55472.176000000007</v>
      </c>
    </row>
    <row r="13" spans="1:9" x14ac:dyDescent="0.25">
      <c r="A13" t="s">
        <v>12</v>
      </c>
      <c r="B13">
        <v>210062</v>
      </c>
      <c r="C13" t="s">
        <v>16</v>
      </c>
      <c r="D13" s="1">
        <v>252995</v>
      </c>
      <c r="E13" s="1">
        <f t="shared" si="0"/>
        <v>227696</v>
      </c>
      <c r="F13" s="1">
        <f t="shared" si="1"/>
        <v>202396</v>
      </c>
      <c r="G13" s="10">
        <f t="shared" si="2"/>
        <v>177097</v>
      </c>
      <c r="H13" s="15">
        <f>IF(VLOOKUP(B13,'[1]round 2'!$B$7:$J$31,9,FALSE)&gt;0,VLOOKUP(B13,'[1]round 2'!$B$7:$J$31,9,FALSE),0)</f>
        <v>380136</v>
      </c>
      <c r="I13" s="14">
        <f t="shared" si="3"/>
        <v>-203039</v>
      </c>
    </row>
    <row r="14" spans="1:9" x14ac:dyDescent="0.25">
      <c r="A14" t="s">
        <v>12</v>
      </c>
      <c r="B14">
        <v>210028</v>
      </c>
      <c r="C14" t="s">
        <v>17</v>
      </c>
      <c r="D14" s="1">
        <v>161807</v>
      </c>
      <c r="E14" s="1">
        <f t="shared" si="0"/>
        <v>145626</v>
      </c>
      <c r="F14" s="1">
        <f t="shared" si="1"/>
        <v>129446</v>
      </c>
      <c r="G14" s="10">
        <f t="shared" si="2"/>
        <v>113265</v>
      </c>
      <c r="H14" s="15">
        <f>'[2]round 2'!$J$24</f>
        <v>118253</v>
      </c>
      <c r="I14" s="14">
        <f t="shared" si="3"/>
        <v>-4988</v>
      </c>
    </row>
    <row r="15" spans="1:9" x14ac:dyDescent="0.25">
      <c r="A15" t="s">
        <v>12</v>
      </c>
      <c r="B15">
        <v>210003</v>
      </c>
      <c r="C15" t="s">
        <v>18</v>
      </c>
      <c r="D15" s="1">
        <v>267592</v>
      </c>
      <c r="E15" s="1">
        <f t="shared" si="0"/>
        <v>240833</v>
      </c>
      <c r="F15" s="1">
        <f t="shared" si="1"/>
        <v>214074</v>
      </c>
      <c r="G15" s="10">
        <f t="shared" si="2"/>
        <v>187314</v>
      </c>
      <c r="H15" s="15">
        <f>'[2]round 2'!$J$25</f>
        <v>312453.82400000002</v>
      </c>
      <c r="I15" s="14">
        <f t="shared" si="3"/>
        <v>-125139.82400000002</v>
      </c>
    </row>
    <row r="16" spans="1:9" x14ac:dyDescent="0.25">
      <c r="A16" t="s">
        <v>19</v>
      </c>
      <c r="B16">
        <v>210013</v>
      </c>
      <c r="C16" t="s">
        <v>20</v>
      </c>
      <c r="D16" s="1">
        <v>111144</v>
      </c>
      <c r="E16" s="1">
        <f t="shared" si="0"/>
        <v>100030</v>
      </c>
      <c r="F16" s="1">
        <f t="shared" si="1"/>
        <v>88915</v>
      </c>
      <c r="G16" s="10">
        <f t="shared" si="2"/>
        <v>77801</v>
      </c>
      <c r="H16" s="1">
        <f>IF(VLOOKUP(B16,'[1]round 2'!$B$7:$J$31,9,FALSE)&gt;0,VLOOKUP(B16,'[1]round 2'!$B$7:$J$31,9,FALSE),0)</f>
        <v>166615</v>
      </c>
      <c r="I16" s="8">
        <f t="shared" si="3"/>
        <v>-88814</v>
      </c>
    </row>
    <row r="17" spans="1:9" x14ac:dyDescent="0.25">
      <c r="A17" t="s">
        <v>19</v>
      </c>
      <c r="B17">
        <v>210011</v>
      </c>
      <c r="C17" t="s">
        <v>21</v>
      </c>
      <c r="D17" s="1">
        <v>384805</v>
      </c>
      <c r="E17" s="1">
        <f t="shared" si="0"/>
        <v>346325</v>
      </c>
      <c r="F17" s="1">
        <f t="shared" si="1"/>
        <v>307844</v>
      </c>
      <c r="G17" s="10">
        <f t="shared" si="2"/>
        <v>269364</v>
      </c>
      <c r="H17" s="1">
        <f>IF(VLOOKUP(B17,'[1]round 2'!$B$7:$J$31,9,FALSE)&gt;0,VLOOKUP(B17,'[1]round 2'!$B$7:$J$31,9,FALSE),0)</f>
        <v>576801</v>
      </c>
      <c r="I17" s="8">
        <f t="shared" si="3"/>
        <v>-307437</v>
      </c>
    </row>
    <row r="18" spans="1:9" x14ac:dyDescent="0.25">
      <c r="A18" t="s">
        <v>19</v>
      </c>
      <c r="B18">
        <v>210002</v>
      </c>
      <c r="C18" t="s">
        <v>22</v>
      </c>
      <c r="D18" s="1">
        <v>1271545</v>
      </c>
      <c r="E18" s="1">
        <f t="shared" si="0"/>
        <v>1144391</v>
      </c>
      <c r="F18" s="1">
        <f t="shared" si="1"/>
        <v>1017236</v>
      </c>
      <c r="G18" s="10">
        <f t="shared" si="2"/>
        <v>890082</v>
      </c>
      <c r="H18" s="1">
        <f>IF(VLOOKUP(B18,'[1]round 2'!$B$7:$J$31,9,FALSE)&gt;0,VLOOKUP(B18,'[1]round 2'!$B$7:$J$31,9,FALSE),0)</f>
        <v>1906007</v>
      </c>
      <c r="I18" s="8">
        <f t="shared" si="3"/>
        <v>-1015925</v>
      </c>
    </row>
    <row r="19" spans="1:9" x14ac:dyDescent="0.25">
      <c r="A19" s="4" t="s">
        <v>19</v>
      </c>
      <c r="B19" s="4">
        <v>210038</v>
      </c>
      <c r="C19" s="4" t="s">
        <v>23</v>
      </c>
      <c r="D19" s="2">
        <v>213061</v>
      </c>
      <c r="E19" s="2">
        <f t="shared" si="0"/>
        <v>191755</v>
      </c>
      <c r="F19" s="2">
        <f t="shared" si="1"/>
        <v>170449</v>
      </c>
      <c r="G19" s="11">
        <f t="shared" si="2"/>
        <v>149143</v>
      </c>
      <c r="H19" s="1">
        <f>IF(VLOOKUP(B19,'[1]round 2'!$B$7:$J$31,9,FALSE)&gt;0,VLOOKUP(B19,'[1]round 2'!$B$7:$J$31,9,FALSE),0)</f>
        <v>319351</v>
      </c>
      <c r="I19" s="8">
        <f t="shared" si="3"/>
        <v>-170208</v>
      </c>
    </row>
    <row r="20" spans="1:9" x14ac:dyDescent="0.25">
      <c r="A20" s="5" t="s">
        <v>24</v>
      </c>
      <c r="D20" s="1">
        <f>SUM(D2:D19)</f>
        <v>6461940</v>
      </c>
      <c r="E20" s="1">
        <f>SUM(E2:E19)</f>
        <v>5815748</v>
      </c>
      <c r="F20" s="1">
        <f>SUM(F2:F19)</f>
        <v>5169553</v>
      </c>
      <c r="G20" s="10">
        <f>SUM(G2:G19)</f>
        <v>4425648</v>
      </c>
      <c r="I20" s="3">
        <f>SUM(I2:I19)</f>
        <v>-1299339</v>
      </c>
    </row>
    <row r="21" spans="1:9" x14ac:dyDescent="0.25">
      <c r="D21" s="1"/>
    </row>
    <row r="22" spans="1:9" x14ac:dyDescent="0.25">
      <c r="D22" s="17"/>
      <c r="E22" s="18"/>
      <c r="F22" s="18"/>
      <c r="G22" s="18"/>
      <c r="I22" s="3"/>
    </row>
    <row r="23" spans="1:9" x14ac:dyDescent="0.25">
      <c r="D23" s="6"/>
    </row>
    <row r="24" spans="1:9" x14ac:dyDescent="0.25">
      <c r="D24" s="1"/>
    </row>
    <row r="25" spans="1:9" x14ac:dyDescent="0.25">
      <c r="D25" s="1"/>
    </row>
    <row r="26" spans="1:9" x14ac:dyDescent="0.25">
      <c r="D2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609D69-B878-4530-9016-D23ADCB4B068}"/>
</file>

<file path=customXml/itemProps2.xml><?xml version="1.0" encoding="utf-8"?>
<ds:datastoreItem xmlns:ds="http://schemas.openxmlformats.org/officeDocument/2006/customXml" ds:itemID="{5C3728AB-3B30-4EC2-AA24-CB2A84ECE69A}"/>
</file>

<file path=customXml/itemProps3.xml><?xml version="1.0" encoding="utf-8"?>
<ds:datastoreItem xmlns:ds="http://schemas.openxmlformats.org/officeDocument/2006/customXml" ds:itemID="{A5C8C3EF-41CB-4451-BC92-4B9FA815B1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 Zumbrum</dc:creator>
  <cp:lastModifiedBy>Caitlin Grim</cp:lastModifiedBy>
  <dcterms:created xsi:type="dcterms:W3CDTF">2016-12-14T19:05:19Z</dcterms:created>
  <dcterms:modified xsi:type="dcterms:W3CDTF">2019-07-11T20:22:50Z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