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2130"/>
  </bookViews>
  <sheets>
    <sheet name="Round 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2" i="1" l="1"/>
  <c r="I5" i="1" l="1"/>
  <c r="H3" i="1"/>
  <c r="I3" i="1" s="1"/>
  <c r="H4" i="1"/>
  <c r="I4" i="1" s="1"/>
  <c r="H5" i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H23" i="1"/>
  <c r="I23" i="1" s="1"/>
  <c r="H24" i="1"/>
  <c r="I24" i="1" s="1"/>
  <c r="H25" i="1"/>
  <c r="I25" i="1" s="1"/>
  <c r="H26" i="1"/>
  <c r="I26" i="1" s="1"/>
  <c r="H2" i="1"/>
  <c r="I2" i="1" s="1"/>
  <c r="I27" i="1" l="1"/>
  <c r="G27" i="1"/>
  <c r="F27" i="1"/>
  <c r="E27" i="1"/>
  <c r="G3" i="1"/>
  <c r="G4" i="1"/>
  <c r="G5" i="1"/>
  <c r="G6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" i="1"/>
  <c r="F2" i="1"/>
  <c r="F2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<sst xmlns="http://schemas.openxmlformats.org/spreadsheetml/2006/main" count="62" uniqueCount="43">
  <si>
    <t>Bay Area</t>
  </si>
  <si>
    <t>AAMC</t>
  </si>
  <si>
    <t>UM BWMC</t>
  </si>
  <si>
    <t>CHP</t>
  </si>
  <si>
    <t>Mercy</t>
  </si>
  <si>
    <t>Johns Hopkins</t>
  </si>
  <si>
    <t>Sinai</t>
  </si>
  <si>
    <t>MS Franklin Square</t>
  </si>
  <si>
    <t>Johns Hopkins - Bayview</t>
  </si>
  <si>
    <t>MS Harbor Hospital</t>
  </si>
  <si>
    <t>GBMC</t>
  </si>
  <si>
    <t>Howard County</t>
  </si>
  <si>
    <t>Nexus Montgomery</t>
  </si>
  <si>
    <t>Holy Cross</t>
  </si>
  <si>
    <t xml:space="preserve">Washington Adventist </t>
  </si>
  <si>
    <t>MS Montgomery General</t>
  </si>
  <si>
    <t>Suburban </t>
  </si>
  <si>
    <t>Shady Grove - Adventist</t>
  </si>
  <si>
    <t>Holy Cross - Germantown</t>
  </si>
  <si>
    <t>Total Eldercare</t>
  </si>
  <si>
    <t>MS Union Memorial</t>
  </si>
  <si>
    <t>MS Good Samaritan</t>
  </si>
  <si>
    <t>Trivergent</t>
  </si>
  <si>
    <t>Meritus MC</t>
  </si>
  <si>
    <t>Frederick Memorial</t>
  </si>
  <si>
    <t>Western Maryland</t>
  </si>
  <si>
    <t>UM St Joe</t>
  </si>
  <si>
    <t>UM - St. Joseph</t>
  </si>
  <si>
    <t>UMUCH</t>
  </si>
  <si>
    <t>UM Harford Memorial</t>
  </si>
  <si>
    <t>Union Hospital - Cecil County</t>
  </si>
  <si>
    <t>UM Upper Chesapeake</t>
  </si>
  <si>
    <t>Total Round ONE</t>
  </si>
  <si>
    <t>Partnership</t>
  </si>
  <si>
    <t>CMS ID</t>
  </si>
  <si>
    <t>Hospital</t>
  </si>
  <si>
    <r>
      <t xml:space="preserve">Initial Award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2017</t>
    </r>
  </si>
  <si>
    <r>
      <t xml:space="preserve">10% Reduxn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2018</t>
    </r>
  </si>
  <si>
    <r>
      <t xml:space="preserve">20% Reduxn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2019</t>
    </r>
  </si>
  <si>
    <r>
      <t xml:space="preserve">30% Reduxn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2020</t>
    </r>
  </si>
  <si>
    <t>Updated FY2020 Award Amounts</t>
  </si>
  <si>
    <t>Concluded Participation</t>
  </si>
  <si>
    <t>FY2017-FY2018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</si>
</sst>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0" applyNumberFormat="1"/>
    <xf numFmtId="0" fontId="0" fillId="0" borderId="2" xfId="0" applyBorder="1"/>
    <xf numFmtId="44" fontId="0" fillId="0" borderId="2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4" fontId="0" fillId="2" borderId="0" xfId="0" applyNumberFormat="1" applyFill="1"/>
    <xf numFmtId="0" fontId="0" fillId="3" borderId="1" xfId="0" applyFill="1" applyBorder="1" applyAlignment="1">
      <alignment wrapText="1"/>
    </xf>
    <xf numFmtId="44" fontId="0" fillId="3" borderId="0" xfId="1" applyFont="1" applyFill="1"/>
    <xf numFmtId="44" fontId="0" fillId="3" borderId="1" xfId="1" applyFont="1" applyFill="1" applyBorder="1"/>
    <xf numFmtId="0" fontId="0" fillId="0" borderId="1" xfId="0" applyFill="1" applyBorder="1" applyAlignment="1">
      <alignment wrapText="1"/>
    </xf>
    <xf numFmtId="0" fontId="0" fillId="0" borderId="0" xfId="0" applyFont="1"/>
    <xf numFmtId="44" fontId="1" fillId="0" borderId="0" xfId="1" applyFont="1"/>
    <xf numFmtId="44" fontId="1" fillId="2" borderId="0" xfId="0" applyNumberFormat="1" applyFont="1" applyFill="1"/>
    <xf numFmtId="0" fontId="2" fillId="2" borderId="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zumbrum\Downloads\2017%20&amp;%202018%20audit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nd1= "/>
      <sheetName val="round 2"/>
    </sheetNames>
    <sheetDataSet>
      <sheetData sheetId="0">
        <row r="7">
          <cell r="B7">
            <v>210023</v>
          </cell>
          <cell r="C7" t="str">
            <v>AAMC</v>
          </cell>
          <cell r="D7">
            <v>2203496</v>
          </cell>
          <cell r="E7">
            <v>1983146</v>
          </cell>
          <cell r="F7">
            <v>4186642</v>
          </cell>
          <cell r="G7">
            <v>2191591</v>
          </cell>
          <cell r="H7">
            <v>2364569</v>
          </cell>
          <cell r="I7">
            <v>4556160</v>
          </cell>
          <cell r="J7">
            <v>-369518</v>
          </cell>
        </row>
        <row r="8">
          <cell r="B8">
            <v>210043</v>
          </cell>
          <cell r="C8" t="str">
            <v>UM BWMC</v>
          </cell>
          <cell r="D8">
            <v>1627647</v>
          </cell>
          <cell r="E8">
            <v>1464882</v>
          </cell>
          <cell r="F8">
            <v>3092529</v>
          </cell>
          <cell r="G8">
            <v>1428082</v>
          </cell>
          <cell r="H8">
            <v>1660375</v>
          </cell>
          <cell r="I8">
            <v>3088457</v>
          </cell>
          <cell r="J8">
            <v>4072</v>
          </cell>
        </row>
        <row r="9">
          <cell r="B9">
            <v>0</v>
          </cell>
          <cell r="C9">
            <v>0</v>
          </cell>
          <cell r="D9">
            <v>3831143</v>
          </cell>
          <cell r="E9">
            <v>3448028</v>
          </cell>
          <cell r="F9">
            <v>7279171</v>
          </cell>
          <cell r="G9">
            <v>3619673</v>
          </cell>
          <cell r="H9">
            <v>4024944</v>
          </cell>
          <cell r="I9">
            <v>7644617</v>
          </cell>
          <cell r="J9">
            <v>-365446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B11">
            <v>210008</v>
          </cell>
          <cell r="C11" t="str">
            <v>Mercy</v>
          </cell>
          <cell r="D11">
            <v>559972</v>
          </cell>
          <cell r="E11">
            <v>503975</v>
          </cell>
          <cell r="F11">
            <v>1063947</v>
          </cell>
          <cell r="G11">
            <v>286323</v>
          </cell>
          <cell r="H11">
            <v>410033</v>
          </cell>
          <cell r="I11">
            <v>696356</v>
          </cell>
          <cell r="J11">
            <v>367591</v>
          </cell>
        </row>
        <row r="12">
          <cell r="B12">
            <v>210009</v>
          </cell>
          <cell r="C12" t="str">
            <v>Johns Hopkins</v>
          </cell>
          <cell r="D12">
            <v>3444602</v>
          </cell>
          <cell r="E12">
            <v>3100142</v>
          </cell>
          <cell r="F12">
            <v>6544744</v>
          </cell>
          <cell r="G12">
            <v>1761285</v>
          </cell>
          <cell r="H12">
            <v>2677192</v>
          </cell>
          <cell r="I12">
            <v>4438477</v>
          </cell>
          <cell r="J12">
            <v>2106267</v>
          </cell>
        </row>
        <row r="13">
          <cell r="B13">
            <v>210012</v>
          </cell>
          <cell r="C13" t="str">
            <v>Sinai</v>
          </cell>
          <cell r="D13">
            <v>774884</v>
          </cell>
          <cell r="E13">
            <v>697396</v>
          </cell>
          <cell r="F13">
            <v>1472280</v>
          </cell>
          <cell r="G13">
            <v>396212</v>
          </cell>
          <cell r="H13">
            <v>605427</v>
          </cell>
          <cell r="I13">
            <v>1001639</v>
          </cell>
          <cell r="J13">
            <v>470641</v>
          </cell>
        </row>
        <row r="14">
          <cell r="B14">
            <v>210015</v>
          </cell>
          <cell r="C14" t="str">
            <v>MS Franklin Square</v>
          </cell>
          <cell r="D14">
            <v>473874</v>
          </cell>
          <cell r="E14">
            <v>426487</v>
          </cell>
          <cell r="F14">
            <v>900361</v>
          </cell>
          <cell r="G14">
            <v>242300</v>
          </cell>
          <cell r="H14">
            <v>304991</v>
          </cell>
          <cell r="I14">
            <v>547291</v>
          </cell>
          <cell r="J14">
            <v>353070</v>
          </cell>
        </row>
        <row r="15">
          <cell r="B15">
            <v>210029</v>
          </cell>
          <cell r="C15" t="str">
            <v>Johns Hopkins - Bayview</v>
          </cell>
          <cell r="D15">
            <v>1205375</v>
          </cell>
          <cell r="E15">
            <v>1084838</v>
          </cell>
          <cell r="F15">
            <v>2290213</v>
          </cell>
          <cell r="G15">
            <v>616330</v>
          </cell>
          <cell r="H15">
            <v>825307</v>
          </cell>
          <cell r="I15">
            <v>1441637</v>
          </cell>
          <cell r="J15">
            <v>848576</v>
          </cell>
        </row>
        <row r="16">
          <cell r="B16">
            <v>210034</v>
          </cell>
          <cell r="C16" t="str">
            <v>MS Harbor Hospital</v>
          </cell>
          <cell r="D16">
            <v>215579</v>
          </cell>
          <cell r="E16">
            <v>194021</v>
          </cell>
          <cell r="F16">
            <v>409600</v>
          </cell>
          <cell r="G16">
            <v>110231</v>
          </cell>
          <cell r="H16">
            <v>138748</v>
          </cell>
          <cell r="I16">
            <v>248979</v>
          </cell>
          <cell r="J16">
            <v>160621</v>
          </cell>
        </row>
        <row r="17">
          <cell r="B17">
            <v>0</v>
          </cell>
          <cell r="C17">
            <v>0</v>
          </cell>
          <cell r="D17">
            <v>6674286</v>
          </cell>
          <cell r="E17">
            <v>6006859</v>
          </cell>
          <cell r="F17">
            <v>12681145</v>
          </cell>
          <cell r="G17">
            <v>3412681</v>
          </cell>
          <cell r="H17">
            <v>4961698</v>
          </cell>
          <cell r="I17">
            <v>8374379</v>
          </cell>
          <cell r="J17">
            <v>4306766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210044</v>
          </cell>
          <cell r="C19" t="str">
            <v>GBMC</v>
          </cell>
          <cell r="D19">
            <v>2115131</v>
          </cell>
          <cell r="E19">
            <v>1903618</v>
          </cell>
          <cell r="F19">
            <v>4018749</v>
          </cell>
          <cell r="G19">
            <v>1773161</v>
          </cell>
          <cell r="H19">
            <v>2254125</v>
          </cell>
          <cell r="I19">
            <v>4027286</v>
          </cell>
          <cell r="J19">
            <v>-8537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210048</v>
          </cell>
          <cell r="C21" t="str">
            <v>Howard County</v>
          </cell>
          <cell r="D21">
            <v>1468258</v>
          </cell>
          <cell r="E21">
            <v>1321432</v>
          </cell>
          <cell r="F21">
            <v>2789690</v>
          </cell>
          <cell r="G21">
            <v>923160</v>
          </cell>
          <cell r="H21">
            <v>1405351</v>
          </cell>
          <cell r="I21">
            <v>2328511</v>
          </cell>
          <cell r="J21">
            <v>461179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>
            <v>210004</v>
          </cell>
          <cell r="C23" t="str">
            <v>Holy Cross</v>
          </cell>
          <cell r="D23">
            <v>2228020</v>
          </cell>
          <cell r="E23">
            <v>2005218</v>
          </cell>
          <cell r="F23">
            <v>4233238</v>
          </cell>
          <cell r="G23">
            <v>1216669</v>
          </cell>
          <cell r="H23">
            <v>1959584</v>
          </cell>
          <cell r="I23">
            <v>3176253</v>
          </cell>
          <cell r="J23">
            <v>1056985</v>
          </cell>
        </row>
        <row r="24">
          <cell r="B24">
            <v>210016</v>
          </cell>
          <cell r="C24" t="str">
            <v xml:space="preserve">Washington Adventist </v>
          </cell>
          <cell r="D24">
            <v>1230145</v>
          </cell>
          <cell r="E24">
            <v>1107131</v>
          </cell>
          <cell r="F24">
            <v>2337276</v>
          </cell>
          <cell r="G24">
            <v>868515</v>
          </cell>
          <cell r="H24">
            <v>1084868</v>
          </cell>
          <cell r="I24">
            <v>1953383</v>
          </cell>
          <cell r="J24">
            <v>383893</v>
          </cell>
        </row>
        <row r="25">
          <cell r="B25">
            <v>210018</v>
          </cell>
          <cell r="C25" t="str">
            <v>MS Montgomery General</v>
          </cell>
          <cell r="D25">
            <v>818927</v>
          </cell>
          <cell r="E25">
            <v>737034</v>
          </cell>
          <cell r="F25">
            <v>1555961</v>
          </cell>
          <cell r="G25">
            <v>518651</v>
          </cell>
          <cell r="H25">
            <v>784390</v>
          </cell>
          <cell r="I25">
            <v>1303041</v>
          </cell>
          <cell r="J25">
            <v>252920</v>
          </cell>
        </row>
        <row r="26">
          <cell r="B26">
            <v>210022</v>
          </cell>
          <cell r="C26" t="str">
            <v>Suburban </v>
          </cell>
          <cell r="D26">
            <v>1263046</v>
          </cell>
          <cell r="E26">
            <v>1136741</v>
          </cell>
          <cell r="F26">
            <v>2399787</v>
          </cell>
          <cell r="G26">
            <v>833272</v>
          </cell>
          <cell r="H26">
            <v>1213032</v>
          </cell>
          <cell r="I26">
            <v>2046304</v>
          </cell>
          <cell r="J26">
            <v>353483</v>
          </cell>
        </row>
        <row r="27">
          <cell r="B27">
            <v>210057</v>
          </cell>
          <cell r="C27" t="str">
            <v>Shady Grove - Adventist</v>
          </cell>
          <cell r="D27">
            <v>1856312</v>
          </cell>
          <cell r="E27">
            <v>1670681</v>
          </cell>
          <cell r="F27">
            <v>3526993</v>
          </cell>
          <cell r="G27">
            <v>1050756</v>
          </cell>
          <cell r="H27">
            <v>1576366</v>
          </cell>
          <cell r="I27">
            <v>2627122</v>
          </cell>
          <cell r="J27">
            <v>899871</v>
          </cell>
        </row>
        <row r="28">
          <cell r="B28">
            <v>210065</v>
          </cell>
          <cell r="C28" t="str">
            <v>Holy Cross - Germantown</v>
          </cell>
          <cell r="D28">
            <v>267233</v>
          </cell>
          <cell r="E28">
            <v>240510</v>
          </cell>
          <cell r="F28">
            <v>507743</v>
          </cell>
          <cell r="G28">
            <v>168272</v>
          </cell>
          <cell r="H28">
            <v>302557</v>
          </cell>
          <cell r="I28">
            <v>470829</v>
          </cell>
          <cell r="J28">
            <v>36914</v>
          </cell>
        </row>
        <row r="29">
          <cell r="B29">
            <v>0</v>
          </cell>
          <cell r="C29">
            <v>0</v>
          </cell>
          <cell r="D29">
            <v>7663683</v>
          </cell>
          <cell r="E29">
            <v>6897315</v>
          </cell>
          <cell r="F29">
            <v>14560998</v>
          </cell>
          <cell r="G29">
            <v>4656135</v>
          </cell>
          <cell r="H29">
            <v>6920797</v>
          </cell>
          <cell r="I29">
            <v>11576932</v>
          </cell>
          <cell r="J29">
            <v>2984066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>
            <v>210024</v>
          </cell>
          <cell r="C31" t="str">
            <v>MS Union Memorial</v>
          </cell>
          <cell r="D31">
            <v>1094623</v>
          </cell>
          <cell r="E31">
            <v>985161</v>
          </cell>
          <cell r="F31">
            <v>2079784</v>
          </cell>
          <cell r="G31">
            <v>530219</v>
          </cell>
          <cell r="H31">
            <v>955609</v>
          </cell>
          <cell r="I31">
            <v>1485828</v>
          </cell>
          <cell r="J31">
            <v>593956</v>
          </cell>
        </row>
        <row r="32">
          <cell r="B32">
            <v>210056</v>
          </cell>
          <cell r="C32" t="str">
            <v>MS Good Samaritan</v>
          </cell>
          <cell r="D32">
            <v>788247</v>
          </cell>
          <cell r="E32">
            <v>709422</v>
          </cell>
          <cell r="F32">
            <v>1497669</v>
          </cell>
          <cell r="G32">
            <v>381907</v>
          </cell>
          <cell r="H32">
            <v>688308</v>
          </cell>
          <cell r="I32">
            <v>1070215</v>
          </cell>
          <cell r="J32">
            <v>427454</v>
          </cell>
        </row>
        <row r="33">
          <cell r="B33">
            <v>0</v>
          </cell>
          <cell r="C33">
            <v>0</v>
          </cell>
          <cell r="D33">
            <v>1882870</v>
          </cell>
          <cell r="E33">
            <v>1694583</v>
          </cell>
          <cell r="F33">
            <v>3577453</v>
          </cell>
          <cell r="G33">
            <v>912126</v>
          </cell>
          <cell r="H33">
            <v>1643917</v>
          </cell>
          <cell r="I33">
            <v>2556043</v>
          </cell>
          <cell r="J33">
            <v>1021410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B35">
            <v>210001</v>
          </cell>
          <cell r="C35" t="str">
            <v>Meritus MC</v>
          </cell>
          <cell r="D35">
            <v>1033333.3333333334</v>
          </cell>
          <cell r="E35">
            <v>930000</v>
          </cell>
          <cell r="F35">
            <v>1963333.3333333335</v>
          </cell>
          <cell r="G35">
            <v>821838</v>
          </cell>
          <cell r="H35">
            <v>1237398</v>
          </cell>
          <cell r="I35">
            <v>2059236</v>
          </cell>
          <cell r="J35">
            <v>-95902.666666666511</v>
          </cell>
        </row>
        <row r="36">
          <cell r="B36">
            <v>210005</v>
          </cell>
          <cell r="C36" t="str">
            <v>Frederick Memorial</v>
          </cell>
          <cell r="D36">
            <v>1033333.3333333334</v>
          </cell>
          <cell r="E36">
            <v>930000</v>
          </cell>
          <cell r="F36">
            <v>1963333.3333333335</v>
          </cell>
          <cell r="G36">
            <v>499202</v>
          </cell>
          <cell r="H36">
            <v>1548139</v>
          </cell>
          <cell r="I36">
            <v>2047341</v>
          </cell>
          <cell r="J36">
            <v>-84007.666666666511</v>
          </cell>
        </row>
        <row r="37">
          <cell r="B37">
            <v>210027</v>
          </cell>
          <cell r="C37" t="str">
            <v>Western Maryland</v>
          </cell>
          <cell r="D37">
            <v>1033333.3333333334</v>
          </cell>
          <cell r="E37">
            <v>930000</v>
          </cell>
          <cell r="F37">
            <v>1963333.3333333335</v>
          </cell>
          <cell r="G37">
            <v>776555</v>
          </cell>
          <cell r="H37">
            <v>1283462</v>
          </cell>
          <cell r="I37">
            <v>2060017</v>
          </cell>
          <cell r="J37">
            <v>-96683.666666666511</v>
          </cell>
        </row>
        <row r="38">
          <cell r="B38">
            <v>0</v>
          </cell>
          <cell r="C38">
            <v>0</v>
          </cell>
          <cell r="D38">
            <v>3100000</v>
          </cell>
          <cell r="E38">
            <v>2790000</v>
          </cell>
          <cell r="F38">
            <v>5890000</v>
          </cell>
          <cell r="G38">
            <v>2097595</v>
          </cell>
          <cell r="H38">
            <v>4068999</v>
          </cell>
          <cell r="I38">
            <v>6166594</v>
          </cell>
          <cell r="J38">
            <v>-276594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>
            <v>210063</v>
          </cell>
          <cell r="C40" t="str">
            <v>UM - St. Joseph</v>
          </cell>
          <cell r="D40">
            <v>1147000</v>
          </cell>
          <cell r="E40">
            <v>1032300</v>
          </cell>
          <cell r="F40">
            <v>2179300</v>
          </cell>
          <cell r="G40">
            <v>483306</v>
          </cell>
          <cell r="H40">
            <v>1455519</v>
          </cell>
          <cell r="I40">
            <v>1938825</v>
          </cell>
          <cell r="J40">
            <v>240475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B42">
            <v>210006</v>
          </cell>
          <cell r="C42" t="str">
            <v>UM Harford Memorial</v>
          </cell>
          <cell r="D42">
            <v>494005</v>
          </cell>
          <cell r="E42">
            <v>444605</v>
          </cell>
          <cell r="F42">
            <v>938610</v>
          </cell>
          <cell r="G42">
            <v>520362</v>
          </cell>
          <cell r="H42">
            <v>436174</v>
          </cell>
          <cell r="I42">
            <v>956536</v>
          </cell>
          <cell r="J42">
            <v>-17926</v>
          </cell>
        </row>
        <row r="43">
          <cell r="B43">
            <v>210032</v>
          </cell>
          <cell r="C43" t="str">
            <v>Union Hospital - Cecil County</v>
          </cell>
          <cell r="D43">
            <v>734447</v>
          </cell>
          <cell r="E43">
            <v>661002</v>
          </cell>
          <cell r="F43">
            <v>1395449</v>
          </cell>
          <cell r="G43">
            <v>734043</v>
          </cell>
          <cell r="H43">
            <v>681857</v>
          </cell>
          <cell r="I43">
            <v>1415900</v>
          </cell>
          <cell r="J43">
            <v>-20451</v>
          </cell>
        </row>
        <row r="44">
          <cell r="B44">
            <v>210049</v>
          </cell>
          <cell r="C44" t="str">
            <v>UM Upper Chesapeake</v>
          </cell>
          <cell r="D44">
            <v>1464022.9973513253</v>
          </cell>
          <cell r="E44">
            <v>1317621</v>
          </cell>
          <cell r="F44">
            <v>2781643.9973513251</v>
          </cell>
          <cell r="G44">
            <v>1270208</v>
          </cell>
          <cell r="H44">
            <v>1210715</v>
          </cell>
          <cell r="I44">
            <v>2480923</v>
          </cell>
          <cell r="J44">
            <v>300720.99735132512</v>
          </cell>
        </row>
        <row r="45">
          <cell r="B45">
            <v>0</v>
          </cell>
          <cell r="C45">
            <v>0</v>
          </cell>
          <cell r="D45">
            <v>2692474.9973513251</v>
          </cell>
          <cell r="E45">
            <v>2423228</v>
          </cell>
          <cell r="F45">
            <v>5115702.9973513251</v>
          </cell>
          <cell r="G45">
            <v>2524613</v>
          </cell>
          <cell r="H45">
            <v>2328746</v>
          </cell>
          <cell r="I45">
            <v>4853359</v>
          </cell>
          <cell r="J45">
            <v>262343.99735132512</v>
          </cell>
        </row>
      </sheetData>
      <sheetData sheetId="1">
        <row r="7">
          <cell r="B7">
            <v>210039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120" zoomScaleNormal="120" workbookViewId="0">
      <selection activeCell="G27" sqref="G27"/>
    </sheetView>
  </sheetViews>
  <sheetFormatPr defaultRowHeight="14.5" x14ac:dyDescent="0.35"/>
  <cols>
    <col min="1" max="1" width="18.7265625" bestFit="1" customWidth="1"/>
    <col min="3" max="3" width="27.1796875" bestFit="1" customWidth="1"/>
    <col min="4" max="6" width="15.7265625" bestFit="1" customWidth="1"/>
    <col min="7" max="7" width="23" customWidth="1"/>
    <col min="8" max="8" width="16.26953125" bestFit="1" customWidth="1"/>
    <col min="9" max="9" width="15.7265625" bestFit="1" customWidth="1"/>
  </cols>
  <sheetData>
    <row r="1" spans="1:9" ht="29" x14ac:dyDescent="0.35">
      <c r="A1" s="6" t="s">
        <v>33</v>
      </c>
      <c r="B1" s="6" t="s">
        <v>34</v>
      </c>
      <c r="C1" s="6" t="s">
        <v>35</v>
      </c>
      <c r="D1" s="7" t="s">
        <v>36</v>
      </c>
      <c r="E1" s="7" t="s">
        <v>37</v>
      </c>
      <c r="F1" s="7" t="s">
        <v>38</v>
      </c>
      <c r="G1" s="9" t="s">
        <v>39</v>
      </c>
      <c r="H1" s="12" t="s">
        <v>42</v>
      </c>
      <c r="I1" s="16" t="s">
        <v>40</v>
      </c>
    </row>
    <row r="2" spans="1:9" x14ac:dyDescent="0.35">
      <c r="A2" t="s">
        <v>0</v>
      </c>
      <c r="B2">
        <v>210023</v>
      </c>
      <c r="C2" t="s">
        <v>1</v>
      </c>
      <c r="D2" s="1">
        <v>2203496</v>
      </c>
      <c r="E2" s="1">
        <f>ROUND($D2-($D2*0.1),0)</f>
        <v>1983146</v>
      </c>
      <c r="F2" s="1">
        <f>ROUND($D2-($D2*0.2),0)</f>
        <v>1762797</v>
      </c>
      <c r="G2" s="10">
        <f>ROUND($D2-($D2*0.3),0)</f>
        <v>1542447</v>
      </c>
      <c r="H2" s="1">
        <f>IF(VLOOKUP(B2,'[1]Round1= '!$B$7:$J$45,9,FALSE)&gt;0,VLOOKUP(B2,'[1]Round1= '!$B$7:$J$45,9,FALSE),0)</f>
        <v>0</v>
      </c>
      <c r="I2" s="8">
        <f>G2-H2</f>
        <v>1542447</v>
      </c>
    </row>
    <row r="3" spans="1:9" x14ac:dyDescent="0.35">
      <c r="A3" t="s">
        <v>0</v>
      </c>
      <c r="B3">
        <v>210043</v>
      </c>
      <c r="C3" t="s">
        <v>2</v>
      </c>
      <c r="D3" s="1">
        <v>1627647</v>
      </c>
      <c r="E3" s="1">
        <f t="shared" ref="E3:E26" si="0">ROUND(D3-(D3*0.1),0)</f>
        <v>1464882</v>
      </c>
      <c r="F3" s="1">
        <f t="shared" ref="F3:F25" si="1">ROUND($D3-($D3*0.2),0)</f>
        <v>1302118</v>
      </c>
      <c r="G3" s="10">
        <f t="shared" ref="G3:G26" si="2">ROUND($D3-($D3*0.3),0)</f>
        <v>1139353</v>
      </c>
      <c r="H3" s="1">
        <f>IF(VLOOKUP(B3,'[1]Round1= '!$B$7:$J$45,9,FALSE)&gt;0,VLOOKUP(B3,'[1]Round1= '!$B$7:$J$45,9,FALSE),0)</f>
        <v>4072</v>
      </c>
      <c r="I3" s="8">
        <f t="shared" ref="I3:I26" si="3">G3-H3</f>
        <v>1135281</v>
      </c>
    </row>
    <row r="4" spans="1:9" x14ac:dyDescent="0.35">
      <c r="A4" t="s">
        <v>3</v>
      </c>
      <c r="B4">
        <v>210008</v>
      </c>
      <c r="C4" t="s">
        <v>4</v>
      </c>
      <c r="D4" s="1">
        <v>559972</v>
      </c>
      <c r="E4" s="1">
        <f t="shared" si="0"/>
        <v>503975</v>
      </c>
      <c r="F4" s="1">
        <f t="shared" si="1"/>
        <v>447978</v>
      </c>
      <c r="G4" s="10">
        <f t="shared" si="2"/>
        <v>391980</v>
      </c>
      <c r="H4" s="1">
        <f>IF(VLOOKUP(B4,'[1]Round1= '!$B$7:$J$45,9,FALSE)&gt;0,VLOOKUP(B4,'[1]Round1= '!$B$7:$J$45,9,FALSE),0)</f>
        <v>367591</v>
      </c>
      <c r="I4" s="8">
        <f t="shared" si="3"/>
        <v>24389</v>
      </c>
    </row>
    <row r="5" spans="1:9" x14ac:dyDescent="0.35">
      <c r="A5" t="s">
        <v>3</v>
      </c>
      <c r="B5">
        <v>210009</v>
      </c>
      <c r="C5" t="s">
        <v>5</v>
      </c>
      <c r="D5" s="1">
        <v>3444602</v>
      </c>
      <c r="E5" s="1">
        <f t="shared" si="0"/>
        <v>3100142</v>
      </c>
      <c r="F5" s="1">
        <f t="shared" si="1"/>
        <v>2755682</v>
      </c>
      <c r="G5" s="10">
        <f t="shared" si="2"/>
        <v>2411221</v>
      </c>
      <c r="H5" s="1">
        <f>IF(VLOOKUP(B5,'[1]Round1= '!$B$7:$J$45,9,FALSE)&gt;0,VLOOKUP(B5,'[1]Round1= '!$B$7:$J$45,9,FALSE),0)</f>
        <v>2106267</v>
      </c>
      <c r="I5" s="8">
        <f t="shared" si="3"/>
        <v>304954</v>
      </c>
    </row>
    <row r="6" spans="1:9" x14ac:dyDescent="0.35">
      <c r="A6" t="s">
        <v>3</v>
      </c>
      <c r="B6">
        <v>210012</v>
      </c>
      <c r="C6" t="s">
        <v>6</v>
      </c>
      <c r="D6" s="1">
        <v>774884</v>
      </c>
      <c r="E6" s="1">
        <f t="shared" si="0"/>
        <v>697396</v>
      </c>
      <c r="F6" s="1">
        <f t="shared" si="1"/>
        <v>619907</v>
      </c>
      <c r="G6" s="10">
        <f t="shared" si="2"/>
        <v>542419</v>
      </c>
      <c r="H6" s="1">
        <f>IF(VLOOKUP(B6,'[1]Round1= '!$B$7:$J$45,9,FALSE)&gt;0,VLOOKUP(B6,'[1]Round1= '!$B$7:$J$45,9,FALSE),0)</f>
        <v>470641</v>
      </c>
      <c r="I6" s="8">
        <f t="shared" si="3"/>
        <v>71778</v>
      </c>
    </row>
    <row r="7" spans="1:9" x14ac:dyDescent="0.35">
      <c r="A7" s="13" t="s">
        <v>3</v>
      </c>
      <c r="B7" s="13">
        <v>210015</v>
      </c>
      <c r="C7" s="13" t="s">
        <v>7</v>
      </c>
      <c r="D7" s="14">
        <v>473874</v>
      </c>
      <c r="E7" s="14">
        <f t="shared" si="0"/>
        <v>426487</v>
      </c>
      <c r="F7" s="14">
        <f t="shared" si="1"/>
        <v>379099</v>
      </c>
      <c r="G7" s="10" t="s">
        <v>41</v>
      </c>
      <c r="H7" s="14">
        <f>IF(VLOOKUP(B7,'[1]Round1= '!$B$7:$J$45,9,FALSE)&gt;0,VLOOKUP(B7,'[1]Round1= '!$B$7:$J$45,9,FALSE),0)</f>
        <v>353070</v>
      </c>
      <c r="I7" s="15">
        <f>-H7</f>
        <v>-353070</v>
      </c>
    </row>
    <row r="8" spans="1:9" x14ac:dyDescent="0.35">
      <c r="A8" t="s">
        <v>3</v>
      </c>
      <c r="B8">
        <v>210029</v>
      </c>
      <c r="C8" t="s">
        <v>8</v>
      </c>
      <c r="D8" s="1">
        <v>1205375</v>
      </c>
      <c r="E8" s="1">
        <f t="shared" si="0"/>
        <v>1084838</v>
      </c>
      <c r="F8" s="1">
        <f t="shared" si="1"/>
        <v>964300</v>
      </c>
      <c r="G8" s="10">
        <f t="shared" si="2"/>
        <v>843763</v>
      </c>
      <c r="H8" s="1">
        <f>IF(VLOOKUP(B8,'[1]Round1= '!$B$7:$J$45,9,FALSE)&gt;0,VLOOKUP(B8,'[1]Round1= '!$B$7:$J$45,9,FALSE),0)</f>
        <v>848576</v>
      </c>
      <c r="I8" s="8">
        <f t="shared" si="3"/>
        <v>-4813</v>
      </c>
    </row>
    <row r="9" spans="1:9" x14ac:dyDescent="0.35">
      <c r="A9" s="13" t="s">
        <v>3</v>
      </c>
      <c r="B9" s="13">
        <v>210034</v>
      </c>
      <c r="C9" s="13" t="s">
        <v>9</v>
      </c>
      <c r="D9" s="1">
        <v>215579</v>
      </c>
      <c r="E9" s="1">
        <f t="shared" si="0"/>
        <v>194021</v>
      </c>
      <c r="F9" s="1">
        <f t="shared" si="1"/>
        <v>172463</v>
      </c>
      <c r="G9" s="10" t="s">
        <v>41</v>
      </c>
      <c r="H9" s="14">
        <f>IF(VLOOKUP(B9,'[1]Round1= '!$B$7:$J$45,9,FALSE)&gt;0,VLOOKUP(B9,'[1]Round1= '!$B$7:$J$45,9,FALSE),0)</f>
        <v>160621</v>
      </c>
      <c r="I9" s="15">
        <f>-H9</f>
        <v>-160621</v>
      </c>
    </row>
    <row r="10" spans="1:9" x14ac:dyDescent="0.35">
      <c r="A10" t="s">
        <v>10</v>
      </c>
      <c r="B10">
        <v>210044</v>
      </c>
      <c r="C10" t="s">
        <v>10</v>
      </c>
      <c r="D10" s="1">
        <v>2115131</v>
      </c>
      <c r="E10" s="1">
        <f t="shared" si="0"/>
        <v>1903618</v>
      </c>
      <c r="F10" s="1">
        <f t="shared" si="1"/>
        <v>1692105</v>
      </c>
      <c r="G10" s="10">
        <f t="shared" si="2"/>
        <v>1480592</v>
      </c>
      <c r="H10" s="1">
        <f>IF(VLOOKUP(B10,'[1]Round1= '!$B$7:$J$45,9,FALSE)&gt;0,VLOOKUP(B10,'[1]Round1= '!$B$7:$J$45,9,FALSE),0)</f>
        <v>0</v>
      </c>
      <c r="I10" s="8">
        <f t="shared" si="3"/>
        <v>1480592</v>
      </c>
    </row>
    <row r="11" spans="1:9" x14ac:dyDescent="0.35">
      <c r="A11" t="s">
        <v>11</v>
      </c>
      <c r="B11">
        <v>210048</v>
      </c>
      <c r="C11" t="s">
        <v>11</v>
      </c>
      <c r="D11" s="1">
        <v>1468258</v>
      </c>
      <c r="E11" s="1">
        <f t="shared" si="0"/>
        <v>1321432</v>
      </c>
      <c r="F11" s="1">
        <f t="shared" si="1"/>
        <v>1174606</v>
      </c>
      <c r="G11" s="10">
        <f t="shared" si="2"/>
        <v>1027781</v>
      </c>
      <c r="H11" s="1">
        <f>IF(VLOOKUP(B11,'[1]Round1= '!$B$7:$J$45,9,FALSE)&gt;0,VLOOKUP(B11,'[1]Round1= '!$B$7:$J$45,9,FALSE),0)</f>
        <v>461179</v>
      </c>
      <c r="I11" s="8">
        <f t="shared" si="3"/>
        <v>566602</v>
      </c>
    </row>
    <row r="12" spans="1:9" x14ac:dyDescent="0.35">
      <c r="A12" t="s">
        <v>12</v>
      </c>
      <c r="B12">
        <v>210004</v>
      </c>
      <c r="C12" t="s">
        <v>13</v>
      </c>
      <c r="D12" s="1">
        <v>2228020</v>
      </c>
      <c r="E12" s="1">
        <f t="shared" si="0"/>
        <v>2005218</v>
      </c>
      <c r="F12" s="1">
        <f t="shared" si="1"/>
        <v>1782416</v>
      </c>
      <c r="G12" s="10">
        <f t="shared" si="2"/>
        <v>1559614</v>
      </c>
      <c r="H12" s="1">
        <f>IF(VLOOKUP(B12,'[1]Round1= '!$B$7:$J$45,9,FALSE)&gt;0,VLOOKUP(B12,'[1]Round1= '!$B$7:$J$45,9,FALSE),0)</f>
        <v>1056985</v>
      </c>
      <c r="I12" s="8">
        <f t="shared" si="3"/>
        <v>502629</v>
      </c>
    </row>
    <row r="13" spans="1:9" x14ac:dyDescent="0.35">
      <c r="A13" t="s">
        <v>12</v>
      </c>
      <c r="B13">
        <v>210016</v>
      </c>
      <c r="C13" t="s">
        <v>14</v>
      </c>
      <c r="D13" s="1">
        <v>1230145</v>
      </c>
      <c r="E13" s="1">
        <f t="shared" si="0"/>
        <v>1107131</v>
      </c>
      <c r="F13" s="1">
        <f t="shared" si="1"/>
        <v>984116</v>
      </c>
      <c r="G13" s="10">
        <f t="shared" si="2"/>
        <v>861102</v>
      </c>
      <c r="H13" s="1">
        <f>IF(VLOOKUP(B13,'[1]Round1= '!$B$7:$J$45,9,FALSE)&gt;0,VLOOKUP(B13,'[1]Round1= '!$B$7:$J$45,9,FALSE),0)</f>
        <v>383893</v>
      </c>
      <c r="I13" s="8">
        <f t="shared" si="3"/>
        <v>477209</v>
      </c>
    </row>
    <row r="14" spans="1:9" x14ac:dyDescent="0.35">
      <c r="A14" t="s">
        <v>12</v>
      </c>
      <c r="B14">
        <v>210018</v>
      </c>
      <c r="C14" t="s">
        <v>15</v>
      </c>
      <c r="D14" s="1">
        <v>818927</v>
      </c>
      <c r="E14" s="1">
        <f t="shared" si="0"/>
        <v>737034</v>
      </c>
      <c r="F14" s="1">
        <f t="shared" si="1"/>
        <v>655142</v>
      </c>
      <c r="G14" s="10">
        <f t="shared" si="2"/>
        <v>573249</v>
      </c>
      <c r="H14" s="1">
        <f>IF(VLOOKUP(B14,'[1]Round1= '!$B$7:$J$45,9,FALSE)&gt;0,VLOOKUP(B14,'[1]Round1= '!$B$7:$J$45,9,FALSE),0)</f>
        <v>252920</v>
      </c>
      <c r="I14" s="8">
        <f t="shared" si="3"/>
        <v>320329</v>
      </c>
    </row>
    <row r="15" spans="1:9" x14ac:dyDescent="0.35">
      <c r="A15" t="s">
        <v>12</v>
      </c>
      <c r="B15">
        <v>210022</v>
      </c>
      <c r="C15" t="s">
        <v>16</v>
      </c>
      <c r="D15" s="1">
        <v>1263046</v>
      </c>
      <c r="E15" s="1">
        <f t="shared" si="0"/>
        <v>1136741</v>
      </c>
      <c r="F15" s="1">
        <f t="shared" si="1"/>
        <v>1010437</v>
      </c>
      <c r="G15" s="10">
        <f t="shared" si="2"/>
        <v>884132</v>
      </c>
      <c r="H15" s="1">
        <f>IF(VLOOKUP(B15,'[1]Round1= '!$B$7:$J$45,9,FALSE)&gt;0,VLOOKUP(B15,'[1]Round1= '!$B$7:$J$45,9,FALSE),0)</f>
        <v>353483</v>
      </c>
      <c r="I15" s="8">
        <f t="shared" si="3"/>
        <v>530649</v>
      </c>
    </row>
    <row r="16" spans="1:9" x14ac:dyDescent="0.35">
      <c r="A16" t="s">
        <v>12</v>
      </c>
      <c r="B16">
        <v>210057</v>
      </c>
      <c r="C16" t="s">
        <v>17</v>
      </c>
      <c r="D16" s="1">
        <v>1856312</v>
      </c>
      <c r="E16" s="1">
        <f t="shared" si="0"/>
        <v>1670681</v>
      </c>
      <c r="F16" s="1">
        <f t="shared" si="1"/>
        <v>1485050</v>
      </c>
      <c r="G16" s="10">
        <f t="shared" si="2"/>
        <v>1299418</v>
      </c>
      <c r="H16" s="1">
        <f>IF(VLOOKUP(B16,'[1]Round1= '!$B$7:$J$45,9,FALSE)&gt;0,VLOOKUP(B16,'[1]Round1= '!$B$7:$J$45,9,FALSE),0)</f>
        <v>899871</v>
      </c>
      <c r="I16" s="8">
        <f t="shared" si="3"/>
        <v>399547</v>
      </c>
    </row>
    <row r="17" spans="1:9" x14ac:dyDescent="0.35">
      <c r="A17" t="s">
        <v>12</v>
      </c>
      <c r="B17">
        <v>210065</v>
      </c>
      <c r="C17" t="s">
        <v>18</v>
      </c>
      <c r="D17" s="1">
        <v>267233</v>
      </c>
      <c r="E17" s="1">
        <f t="shared" si="0"/>
        <v>240510</v>
      </c>
      <c r="F17" s="1">
        <f t="shared" si="1"/>
        <v>213786</v>
      </c>
      <c r="G17" s="10">
        <f t="shared" si="2"/>
        <v>187063</v>
      </c>
      <c r="H17" s="1">
        <f>IF(VLOOKUP(B17,'[1]Round1= '!$B$7:$J$45,9,FALSE)&gt;0,VLOOKUP(B17,'[1]Round1= '!$B$7:$J$45,9,FALSE),0)</f>
        <v>36914</v>
      </c>
      <c r="I17" s="8">
        <f t="shared" si="3"/>
        <v>150149</v>
      </c>
    </row>
    <row r="18" spans="1:9" x14ac:dyDescent="0.35">
      <c r="A18" t="s">
        <v>19</v>
      </c>
      <c r="B18">
        <v>210024</v>
      </c>
      <c r="C18" t="s">
        <v>20</v>
      </c>
      <c r="D18" s="1">
        <v>1094623</v>
      </c>
      <c r="E18" s="1">
        <f t="shared" si="0"/>
        <v>985161</v>
      </c>
      <c r="F18" s="1">
        <f t="shared" si="1"/>
        <v>875698</v>
      </c>
      <c r="G18" s="10">
        <f t="shared" si="2"/>
        <v>766236</v>
      </c>
      <c r="H18" s="1">
        <f>IF(VLOOKUP(B18,'[1]Round1= '!$B$7:$J$45,9,FALSE)&gt;0,VLOOKUP(B18,'[1]Round1= '!$B$7:$J$45,9,FALSE),0)</f>
        <v>593956</v>
      </c>
      <c r="I18" s="8">
        <f t="shared" si="3"/>
        <v>172280</v>
      </c>
    </row>
    <row r="19" spans="1:9" x14ac:dyDescent="0.35">
      <c r="A19" t="s">
        <v>19</v>
      </c>
      <c r="B19">
        <v>210056</v>
      </c>
      <c r="C19" t="s">
        <v>21</v>
      </c>
      <c r="D19" s="1">
        <v>788247</v>
      </c>
      <c r="E19" s="1">
        <f t="shared" si="0"/>
        <v>709422</v>
      </c>
      <c r="F19" s="1">
        <f t="shared" si="1"/>
        <v>630598</v>
      </c>
      <c r="G19" s="10">
        <f t="shared" si="2"/>
        <v>551773</v>
      </c>
      <c r="H19" s="1">
        <f>IF(VLOOKUP(B19,'[1]Round1= '!$B$7:$J$45,9,FALSE)&gt;0,VLOOKUP(B19,'[1]Round1= '!$B$7:$J$45,9,FALSE),0)</f>
        <v>427454</v>
      </c>
      <c r="I19" s="8">
        <f t="shared" si="3"/>
        <v>124319</v>
      </c>
    </row>
    <row r="20" spans="1:9" x14ac:dyDescent="0.35">
      <c r="A20" t="s">
        <v>22</v>
      </c>
      <c r="B20">
        <v>210001</v>
      </c>
      <c r="C20" t="s">
        <v>23</v>
      </c>
      <c r="D20" s="1">
        <v>1033333.3333333334</v>
      </c>
      <c r="E20" s="1">
        <f t="shared" si="0"/>
        <v>930000</v>
      </c>
      <c r="F20" s="1">
        <f t="shared" si="1"/>
        <v>826667</v>
      </c>
      <c r="G20" s="10">
        <f t="shared" si="2"/>
        <v>723333</v>
      </c>
      <c r="H20" s="1">
        <f>IF(VLOOKUP(B20,'[1]Round1= '!$B$7:$J$45,9,FALSE)&gt;0,VLOOKUP(B20,'[1]Round1= '!$B$7:$J$45,9,FALSE),0)</f>
        <v>0</v>
      </c>
      <c r="I20" s="8">
        <f t="shared" si="3"/>
        <v>723333</v>
      </c>
    </row>
    <row r="21" spans="1:9" x14ac:dyDescent="0.35">
      <c r="A21" t="s">
        <v>22</v>
      </c>
      <c r="B21">
        <v>210005</v>
      </c>
      <c r="C21" t="s">
        <v>24</v>
      </c>
      <c r="D21" s="1">
        <v>1033333.3333333334</v>
      </c>
      <c r="E21" s="1">
        <f t="shared" si="0"/>
        <v>930000</v>
      </c>
      <c r="F21" s="1">
        <f t="shared" si="1"/>
        <v>826667</v>
      </c>
      <c r="G21" s="10">
        <f t="shared" si="2"/>
        <v>723333</v>
      </c>
      <c r="H21" s="1">
        <f>IF(VLOOKUP(B21,'[1]Round1= '!$B$7:$J$45,9,FALSE)&gt;0,VLOOKUP(B21,'[1]Round1= '!$B$7:$J$45,9,FALSE),0)</f>
        <v>0</v>
      </c>
      <c r="I21" s="8">
        <f t="shared" si="3"/>
        <v>723333</v>
      </c>
    </row>
    <row r="22" spans="1:9" x14ac:dyDescent="0.35">
      <c r="A22" s="13" t="s">
        <v>22</v>
      </c>
      <c r="B22" s="13">
        <v>210027</v>
      </c>
      <c r="C22" s="13" t="s">
        <v>25</v>
      </c>
      <c r="D22" s="1">
        <v>1033333.3333333334</v>
      </c>
      <c r="E22" s="1">
        <f t="shared" si="0"/>
        <v>930000</v>
      </c>
      <c r="F22" s="1">
        <f t="shared" si="1"/>
        <v>826667</v>
      </c>
      <c r="G22" s="10">
        <f t="shared" si="2"/>
        <v>723333</v>
      </c>
      <c r="H22" s="1">
        <f>IF(VLOOKUP(B22,'[1]Round1= '!$B$7:$J$45,9,FALSE)&gt;0,VLOOKUP(B22,'[1]Round1= '!$B$7:$J$45,9,FALSE),0)</f>
        <v>0</v>
      </c>
      <c r="I22" s="8">
        <f t="shared" si="3"/>
        <v>723333</v>
      </c>
    </row>
    <row r="23" spans="1:9" x14ac:dyDescent="0.35">
      <c r="A23" t="s">
        <v>26</v>
      </c>
      <c r="B23">
        <v>210063</v>
      </c>
      <c r="C23" t="s">
        <v>27</v>
      </c>
      <c r="D23" s="1">
        <v>1147000</v>
      </c>
      <c r="E23" s="1">
        <f t="shared" si="0"/>
        <v>1032300</v>
      </c>
      <c r="F23" s="1">
        <f t="shared" si="1"/>
        <v>917600</v>
      </c>
      <c r="G23" s="10">
        <f t="shared" si="2"/>
        <v>802900</v>
      </c>
      <c r="H23" s="1">
        <f>IF(VLOOKUP(B23,'[1]Round1= '!$B$7:$J$45,9,FALSE)&gt;0,VLOOKUP(B23,'[1]Round1= '!$B$7:$J$45,9,FALSE),0)</f>
        <v>240475</v>
      </c>
      <c r="I23" s="8">
        <f t="shared" si="3"/>
        <v>562425</v>
      </c>
    </row>
    <row r="24" spans="1:9" x14ac:dyDescent="0.35">
      <c r="A24" t="s">
        <v>28</v>
      </c>
      <c r="B24">
        <v>210006</v>
      </c>
      <c r="C24" t="s">
        <v>29</v>
      </c>
      <c r="D24" s="1">
        <v>494005</v>
      </c>
      <c r="E24" s="1">
        <f t="shared" si="0"/>
        <v>444605</v>
      </c>
      <c r="F24" s="1">
        <f t="shared" si="1"/>
        <v>395204</v>
      </c>
      <c r="G24" s="10">
        <f t="shared" si="2"/>
        <v>345804</v>
      </c>
      <c r="H24" s="1">
        <f>IF(VLOOKUP(B24,'[1]Round1= '!$B$7:$J$45,9,FALSE)&gt;0,VLOOKUP(B24,'[1]Round1= '!$B$7:$J$45,9,FALSE),0)</f>
        <v>0</v>
      </c>
      <c r="I24" s="8">
        <f t="shared" si="3"/>
        <v>345804</v>
      </c>
    </row>
    <row r="25" spans="1:9" x14ac:dyDescent="0.35">
      <c r="A25" t="s">
        <v>28</v>
      </c>
      <c r="B25">
        <v>210032</v>
      </c>
      <c r="C25" t="s">
        <v>30</v>
      </c>
      <c r="D25" s="1">
        <v>734447</v>
      </c>
      <c r="E25" s="1">
        <f t="shared" si="0"/>
        <v>661002</v>
      </c>
      <c r="F25" s="1">
        <f t="shared" si="1"/>
        <v>587558</v>
      </c>
      <c r="G25" s="10">
        <f t="shared" si="2"/>
        <v>514113</v>
      </c>
      <c r="H25" s="1">
        <f>IF(VLOOKUP(B25,'[1]Round1= '!$B$7:$J$45,9,FALSE)&gt;0,VLOOKUP(B25,'[1]Round1= '!$B$7:$J$45,9,FALSE),0)</f>
        <v>0</v>
      </c>
      <c r="I25" s="8">
        <f t="shared" si="3"/>
        <v>514113</v>
      </c>
    </row>
    <row r="26" spans="1:9" x14ac:dyDescent="0.35">
      <c r="A26" t="s">
        <v>28</v>
      </c>
      <c r="B26">
        <v>210049</v>
      </c>
      <c r="C26" t="s">
        <v>31</v>
      </c>
      <c r="D26" s="1">
        <v>1464022.9973513253</v>
      </c>
      <c r="E26" s="2">
        <f t="shared" si="0"/>
        <v>1317621</v>
      </c>
      <c r="F26" s="2">
        <f>ROUND($D26-($D26*0.2),0)</f>
        <v>1171218</v>
      </c>
      <c r="G26" s="11">
        <f t="shared" si="2"/>
        <v>1024816</v>
      </c>
      <c r="H26" s="1">
        <f>IF(VLOOKUP(B26,'[1]Round1= '!$B$7:$J$45,9,FALSE)&gt;0,VLOOKUP(B26,'[1]Round1= '!$B$7:$J$45,9,FALSE),0)</f>
        <v>300720.99735132512</v>
      </c>
      <c r="I26" s="8">
        <f t="shared" si="3"/>
        <v>724095.00264867488</v>
      </c>
    </row>
    <row r="27" spans="1:9" x14ac:dyDescent="0.35">
      <c r="A27" s="4" t="s">
        <v>32</v>
      </c>
      <c r="B27" s="4"/>
      <c r="C27" s="4"/>
      <c r="D27" s="5">
        <v>30574845.997351322</v>
      </c>
      <c r="E27" s="3">
        <f>SUM(E2:E26)</f>
        <v>27517363</v>
      </c>
      <c r="F27" s="1">
        <f>SUM(F2:F26)</f>
        <v>24459879</v>
      </c>
      <c r="G27" s="10">
        <f>SUM(G2:G26)</f>
        <v>20919775</v>
      </c>
      <c r="I27" s="8">
        <f>SUM(I2:I26)</f>
        <v>11601086.002648674</v>
      </c>
    </row>
    <row r="28" spans="1:9" x14ac:dyDescent="0.35">
      <c r="E28" s="3"/>
      <c r="F28" s="3"/>
      <c r="G28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A707F-3A55-4034-926B-F318AE13E199}"/>
</file>

<file path=customXml/itemProps2.xml><?xml version="1.0" encoding="utf-8"?>
<ds:datastoreItem xmlns:ds="http://schemas.openxmlformats.org/officeDocument/2006/customXml" ds:itemID="{5C8B1461-6164-4A90-BBE4-5A2B1D770199}"/>
</file>

<file path=customXml/itemProps3.xml><?xml version="1.0" encoding="utf-8"?>
<ds:datastoreItem xmlns:ds="http://schemas.openxmlformats.org/officeDocument/2006/customXml" ds:itemID="{31DCF8A8-6084-4BF6-9191-58E6DC15D3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Caitlin Grim</cp:lastModifiedBy>
  <dcterms:created xsi:type="dcterms:W3CDTF">2016-12-14T19:05:19Z</dcterms:created>
  <dcterms:modified xsi:type="dcterms:W3CDTF">2019-07-31T14:44:14Z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