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_SETTING\FY 2019 Model Input\"/>
    </mc:Choice>
  </mc:AlternateContent>
  <bookViews>
    <workbookView xWindow="0" yWindow="0" windowWidth="19200" windowHeight="7035"/>
  </bookViews>
  <sheets>
    <sheet name="FY2019 HC Fund" sheetId="2" r:id="rId1"/>
    <sheet name="Proj FY19 GBR" sheetId="3" r:id="rId2"/>
  </sheets>
  <definedNames>
    <definedName name="_xlnm._FilterDatabase" localSheetId="1" hidden="1">'Proj FY19 GBR'!$A$4:$E$56</definedName>
    <definedName name="_xlnm.Print_Area" localSheetId="0">'FY2019 HC Fund'!$A$1:$G$59</definedName>
  </definedNames>
  <calcPr calcId="152511"/>
</workbook>
</file>

<file path=xl/calcChain.xml><?xml version="1.0" encoding="utf-8"?>
<calcChain xmlns="http://schemas.openxmlformats.org/spreadsheetml/2006/main">
  <c r="F58" i="3" l="1"/>
  <c r="H58" i="3" s="1"/>
  <c r="D57" i="3"/>
  <c r="D59" i="3" s="1"/>
  <c r="E56" i="3"/>
  <c r="F56" i="3" s="1"/>
  <c r="H56" i="3" s="1"/>
  <c r="C52" i="2" s="1"/>
  <c r="E52" i="2" s="1"/>
  <c r="E55" i="3"/>
  <c r="F55" i="3" s="1"/>
  <c r="H55" i="3" s="1"/>
  <c r="C56" i="2" s="1"/>
  <c r="E56" i="2" s="1"/>
  <c r="E54" i="3"/>
  <c r="F54" i="3" s="1"/>
  <c r="H54" i="3" s="1"/>
  <c r="C57" i="2" s="1"/>
  <c r="E57" i="2" s="1"/>
  <c r="E53" i="3"/>
  <c r="F53" i="3" s="1"/>
  <c r="H53" i="3" s="1"/>
  <c r="E52" i="3"/>
  <c r="F52" i="3" s="1"/>
  <c r="H52" i="3" s="1"/>
  <c r="E51" i="3"/>
  <c r="F51" i="3" s="1"/>
  <c r="H51" i="3" s="1"/>
  <c r="E50" i="3"/>
  <c r="F50" i="3" s="1"/>
  <c r="H50" i="3" s="1"/>
  <c r="C51" i="2" s="1"/>
  <c r="E51" i="2" s="1"/>
  <c r="E49" i="3"/>
  <c r="F49" i="3" s="1"/>
  <c r="H49" i="3" s="1"/>
  <c r="C50" i="2" s="1"/>
  <c r="E50" i="2" s="1"/>
  <c r="E48" i="3"/>
  <c r="F48" i="3" s="1"/>
  <c r="H48" i="3" s="1"/>
  <c r="C49" i="2" s="1"/>
  <c r="E49" i="2" s="1"/>
  <c r="E47" i="3"/>
  <c r="F47" i="3" s="1"/>
  <c r="H47" i="3" s="1"/>
  <c r="C48" i="2" s="1"/>
  <c r="E48" i="2" s="1"/>
  <c r="E46" i="3"/>
  <c r="F46" i="3" s="1"/>
  <c r="H46" i="3" s="1"/>
  <c r="C53" i="2" s="1"/>
  <c r="E53" i="2" s="1"/>
  <c r="E45" i="3"/>
  <c r="F45" i="3" s="1"/>
  <c r="H45" i="3" s="1"/>
  <c r="C55" i="2" s="1"/>
  <c r="E55" i="2" s="1"/>
  <c r="E44" i="3"/>
  <c r="F44" i="3" s="1"/>
  <c r="H44" i="3" s="1"/>
  <c r="C54" i="2" s="1"/>
  <c r="E54" i="2" s="1"/>
  <c r="E43" i="3"/>
  <c r="F43" i="3" s="1"/>
  <c r="H43" i="3" s="1"/>
  <c r="C47" i="2" s="1"/>
  <c r="E47" i="2" s="1"/>
  <c r="E42" i="3"/>
  <c r="F42" i="3" s="1"/>
  <c r="H42" i="3" s="1"/>
  <c r="C46" i="2" s="1"/>
  <c r="E46" i="2" s="1"/>
  <c r="E41" i="3"/>
  <c r="F41" i="3" s="1"/>
  <c r="H41" i="3" s="1"/>
  <c r="C45" i="2" s="1"/>
  <c r="E45" i="2" s="1"/>
  <c r="E40" i="3"/>
  <c r="F40" i="3" s="1"/>
  <c r="H40" i="3" s="1"/>
  <c r="C44" i="2" s="1"/>
  <c r="E44" i="2" s="1"/>
  <c r="E39" i="3"/>
  <c r="F39" i="3" s="1"/>
  <c r="H39" i="3" s="1"/>
  <c r="C43" i="2" s="1"/>
  <c r="E43" i="2" s="1"/>
  <c r="E38" i="3"/>
  <c r="F38" i="3" s="1"/>
  <c r="H38" i="3" s="1"/>
  <c r="C42" i="2" s="1"/>
  <c r="E42" i="2" s="1"/>
  <c r="E37" i="3"/>
  <c r="F37" i="3" s="1"/>
  <c r="H37" i="3" s="1"/>
  <c r="C41" i="2" s="1"/>
  <c r="E41" i="2" s="1"/>
  <c r="E36" i="3"/>
  <c r="F36" i="3" s="1"/>
  <c r="H36" i="3" s="1"/>
  <c r="C40" i="2" s="1"/>
  <c r="E40" i="2" s="1"/>
  <c r="E35" i="3"/>
  <c r="F35" i="3" s="1"/>
  <c r="H35" i="3" s="1"/>
  <c r="C39" i="2" s="1"/>
  <c r="E39" i="2" s="1"/>
  <c r="E34" i="3"/>
  <c r="F34" i="3" s="1"/>
  <c r="H34" i="3" s="1"/>
  <c r="C38" i="2" s="1"/>
  <c r="E38" i="2" s="1"/>
  <c r="E33" i="3"/>
  <c r="F33" i="3" s="1"/>
  <c r="H33" i="3" s="1"/>
  <c r="C37" i="2" s="1"/>
  <c r="E37" i="2" s="1"/>
  <c r="E32" i="3"/>
  <c r="F32" i="3" s="1"/>
  <c r="H32" i="3" s="1"/>
  <c r="C36" i="2" s="1"/>
  <c r="E36" i="2" s="1"/>
  <c r="E31" i="3"/>
  <c r="F31" i="3" s="1"/>
  <c r="H31" i="3" s="1"/>
  <c r="C35" i="2" s="1"/>
  <c r="E35" i="2" s="1"/>
  <c r="E30" i="3"/>
  <c r="F30" i="3" s="1"/>
  <c r="H30" i="3" s="1"/>
  <c r="C34" i="2" s="1"/>
  <c r="E34" i="2" s="1"/>
  <c r="E29" i="3"/>
  <c r="F29" i="3" s="1"/>
  <c r="H29" i="3" s="1"/>
  <c r="C33" i="2" s="1"/>
  <c r="E33" i="2" s="1"/>
  <c r="E28" i="3"/>
  <c r="F28" i="3" s="1"/>
  <c r="H28" i="3" s="1"/>
  <c r="C32" i="2" s="1"/>
  <c r="E32" i="2" s="1"/>
  <c r="E27" i="3"/>
  <c r="F27" i="3" s="1"/>
  <c r="H27" i="3" s="1"/>
  <c r="C31" i="2" s="1"/>
  <c r="E31" i="2" s="1"/>
  <c r="E26" i="3"/>
  <c r="F26" i="3" s="1"/>
  <c r="H26" i="3" s="1"/>
  <c r="C30" i="2" s="1"/>
  <c r="E30" i="2" s="1"/>
  <c r="E25" i="3"/>
  <c r="F25" i="3" s="1"/>
  <c r="H25" i="3" s="1"/>
  <c r="C29" i="2" s="1"/>
  <c r="E29" i="2" s="1"/>
  <c r="E24" i="3"/>
  <c r="F24" i="3" s="1"/>
  <c r="H24" i="3" s="1"/>
  <c r="C28" i="2" s="1"/>
  <c r="E28" i="2" s="1"/>
  <c r="E23" i="3"/>
  <c r="F23" i="3" s="1"/>
  <c r="H23" i="3" s="1"/>
  <c r="C27" i="2" s="1"/>
  <c r="E27" i="2" s="1"/>
  <c r="E22" i="3"/>
  <c r="F22" i="3" s="1"/>
  <c r="H22" i="3" s="1"/>
  <c r="C26" i="2" s="1"/>
  <c r="E26" i="2" s="1"/>
  <c r="E21" i="3"/>
  <c r="F21" i="3" s="1"/>
  <c r="H21" i="3" s="1"/>
  <c r="C25" i="2" s="1"/>
  <c r="E25" i="2" s="1"/>
  <c r="E20" i="3"/>
  <c r="F20" i="3" s="1"/>
  <c r="H20" i="3" s="1"/>
  <c r="C24" i="2" s="1"/>
  <c r="E24" i="2" s="1"/>
  <c r="E19" i="3"/>
  <c r="F19" i="3" s="1"/>
  <c r="H19" i="3" s="1"/>
  <c r="C23" i="2" s="1"/>
  <c r="E23" i="2" s="1"/>
  <c r="E18" i="3"/>
  <c r="F18" i="3" s="1"/>
  <c r="H18" i="3" s="1"/>
  <c r="C22" i="2" s="1"/>
  <c r="E22" i="2" s="1"/>
  <c r="E17" i="3"/>
  <c r="F17" i="3" s="1"/>
  <c r="H17" i="3" s="1"/>
  <c r="C21" i="2" s="1"/>
  <c r="E21" i="2" s="1"/>
  <c r="E16" i="3"/>
  <c r="F16" i="3" s="1"/>
  <c r="H16" i="3" s="1"/>
  <c r="C20" i="2" s="1"/>
  <c r="E20" i="2" s="1"/>
  <c r="E15" i="3"/>
  <c r="F15" i="3" s="1"/>
  <c r="H15" i="3" s="1"/>
  <c r="C19" i="2" s="1"/>
  <c r="E19" i="2" s="1"/>
  <c r="E14" i="3"/>
  <c r="F14" i="3" s="1"/>
  <c r="H14" i="3" s="1"/>
  <c r="C18" i="2" s="1"/>
  <c r="E18" i="2" s="1"/>
  <c r="E13" i="3"/>
  <c r="F13" i="3" s="1"/>
  <c r="H13" i="3" s="1"/>
  <c r="C17" i="2" s="1"/>
  <c r="E17" i="2" s="1"/>
  <c r="E12" i="3"/>
  <c r="F12" i="3" s="1"/>
  <c r="H12" i="3" s="1"/>
  <c r="C16" i="2" s="1"/>
  <c r="E16" i="2" s="1"/>
  <c r="E11" i="3"/>
  <c r="F11" i="3" s="1"/>
  <c r="H11" i="3" s="1"/>
  <c r="C15" i="2" s="1"/>
  <c r="E15" i="2" s="1"/>
  <c r="E10" i="3"/>
  <c r="F10" i="3" s="1"/>
  <c r="H10" i="3" s="1"/>
  <c r="C14" i="2" s="1"/>
  <c r="E14" i="2" s="1"/>
  <c r="E9" i="3"/>
  <c r="F9" i="3" s="1"/>
  <c r="H9" i="3" s="1"/>
  <c r="C13" i="2" s="1"/>
  <c r="E13" i="2" s="1"/>
  <c r="E8" i="3"/>
  <c r="F8" i="3" s="1"/>
  <c r="H8" i="3" s="1"/>
  <c r="C12" i="2" s="1"/>
  <c r="E12" i="2" s="1"/>
  <c r="E7" i="3"/>
  <c r="F7" i="3" s="1"/>
  <c r="H7" i="3" s="1"/>
  <c r="C11" i="2" s="1"/>
  <c r="E11" i="2" s="1"/>
  <c r="E6" i="3"/>
  <c r="F6" i="3" s="1"/>
  <c r="H6" i="3" s="1"/>
  <c r="C10" i="2" s="1"/>
  <c r="E10" i="2" s="1"/>
  <c r="E5" i="3"/>
  <c r="F5" i="3" s="1"/>
  <c r="H5" i="3" s="1"/>
  <c r="C9" i="2" s="1"/>
  <c r="E9" i="2" s="1"/>
  <c r="H57" i="3" l="1"/>
  <c r="H59" i="3" s="1"/>
  <c r="F57" i="3"/>
  <c r="F59" i="3" s="1"/>
  <c r="C58" i="2" l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l="1"/>
  <c r="G58" i="2" s="1"/>
  <c r="F58" i="2"/>
  <c r="E58" i="2"/>
  <c r="D58" i="2" s="1"/>
</calcChain>
</file>

<file path=xl/sharedStrings.xml><?xml version="1.0" encoding="utf-8"?>
<sst xmlns="http://schemas.openxmlformats.org/spreadsheetml/2006/main" count="172" uniqueCount="139">
  <si>
    <t>Calculation of Payments to the Maryland HealthCare Fund</t>
  </si>
  <si>
    <t>In Rates</t>
  </si>
  <si>
    <t>HOSPID</t>
  </si>
  <si>
    <t>Hospital</t>
  </si>
  <si>
    <t>Net Patient</t>
  </si>
  <si>
    <t>Maryland</t>
  </si>
  <si>
    <t>Monthly</t>
  </si>
  <si>
    <t>Name</t>
  </si>
  <si>
    <t xml:space="preserve">Estimated </t>
  </si>
  <si>
    <t>Revenue</t>
  </si>
  <si>
    <t>HealthCare</t>
  </si>
  <si>
    <t>Payment</t>
  </si>
  <si>
    <t>Gross Revenue</t>
  </si>
  <si>
    <t>Percent</t>
  </si>
  <si>
    <t>Net Revenue</t>
  </si>
  <si>
    <t>Assessment</t>
  </si>
  <si>
    <t>to Maryland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</si>
  <si>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</si>
  <si>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</si>
  <si>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</si>
  <si>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</si>
  <si>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</si>
  <si>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</si>
  <si>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</si>
  <si>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</si>
  <si>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</si>
  <si>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</si>
  <si>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</si>
  <si>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</si>
  <si>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</si>
  <si>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</si>
  <si>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</si>
  <si>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</si>
  <si>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</si>
  <si>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</si>
  <si>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</si>
  <si>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</si>
  <si>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</si>
  <si>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</si>
  <si>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</si>
  <si>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</si>
  <si>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</si>
  <si>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</si>
  <si>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</si>
  <si>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</si>
  <si>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</si>
  <si>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</si>
  <si>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</si>
  <si>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</si>
  <si>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</si>
  <si>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</si>
  <si>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</si>
  <si>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</si>
  <si>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</si>
  <si>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</si>
  <si>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</si>
  <si>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</si>
  <si>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</si>
  <si>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</si>
  <si>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James Lawrence Kernan Hospital</t>
  </si>
  <si>
    <t>Good Samaritan Hospital</t>
  </si>
  <si>
    <t>Shady Grove Adventist Hospital</t>
  </si>
  <si>
    <t>SHOCK TRAUMA</t>
  </si>
  <si>
    <t>STATE-WIDE</t>
  </si>
  <si>
    <t>Levindale</t>
  </si>
  <si>
    <t>ü</t>
  </si>
  <si>
    <t>Johns Hopkins Bayview</t>
  </si>
  <si>
    <t>Holy Cross Germantown Hospital</t>
  </si>
  <si>
    <t>FY 2019</t>
  </si>
  <si>
    <t>For Expanded Medicaid Coverage FY 2019</t>
  </si>
  <si>
    <t>FY17</t>
  </si>
  <si>
    <t>FY19 Projected GBR Excluding QBR and Oncology Drug Adjustment</t>
  </si>
  <si>
    <t>system</t>
  </si>
  <si>
    <t>hosp name</t>
  </si>
  <si>
    <t>hosp ID</t>
  </si>
  <si>
    <t>Projected FY19 GBR</t>
  </si>
  <si>
    <t>University</t>
  </si>
  <si>
    <t>Dimensions</t>
  </si>
  <si>
    <t>Holy Cross</t>
  </si>
  <si>
    <t>Frederick Memorial</t>
  </si>
  <si>
    <t>Univ. of MD</t>
  </si>
  <si>
    <t>Harford Memorial</t>
  </si>
  <si>
    <t>Mercy</t>
  </si>
  <si>
    <t>Hopkins</t>
  </si>
  <si>
    <t>Shore Medical Dorchester</t>
  </si>
  <si>
    <t>St. Agnes</t>
  </si>
  <si>
    <t>LifeBridge</t>
  </si>
  <si>
    <t>Sinai</t>
  </si>
  <si>
    <t>Bon Secours</t>
  </si>
  <si>
    <t>MedStar</t>
  </si>
  <si>
    <t>Franklin Square</t>
  </si>
  <si>
    <t>Adventists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</si>
  <si>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</si>
  <si>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</si>
  <si>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</si>
  <si>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</si>
  <si>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</si>
  <si>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</si>
  <si>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</si>
  <si>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</si>
  <si>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Mary's</t>
  </si>
  <si>
    <t>JH Bayview Medical Center</t>
  </si>
  <si>
    <t>Shore Medical Chestertown</t>
  </si>
  <si>
    <t>Union of Cecil</t>
  </si>
  <si>
    <t>Carroll County</t>
  </si>
  <si>
    <t>Harbor Hospital</t>
  </si>
  <si>
    <t xml:space="preserve">Charles Regional </t>
  </si>
  <si>
    <t>Shore Medical Easton</t>
  </si>
  <si>
    <t>UMMC Midtown</t>
  </si>
  <si>
    <t>Calvert</t>
  </si>
  <si>
    <t>Northwest</t>
  </si>
  <si>
    <t>Baltimore Washington</t>
  </si>
  <si>
    <t>McCready</t>
  </si>
  <si>
    <t>Howard County</t>
  </si>
  <si>
    <t>Doctors Community</t>
  </si>
  <si>
    <t>Laurel Regional</t>
  </si>
  <si>
    <t>Good Samaritan</t>
  </si>
  <si>
    <t>Shady Grove</t>
  </si>
  <si>
    <t>Rehab &amp; Ortho Institue</t>
  </si>
  <si>
    <t>Fort Washington</t>
  </si>
  <si>
    <t>Atlantic General</t>
  </si>
  <si>
    <t>Southern Maryland</t>
  </si>
  <si>
    <t>Adventist</t>
  </si>
  <si>
    <t>Germantown FSE</t>
  </si>
  <si>
    <t>Queen Anne FSE</t>
  </si>
  <si>
    <t>Bowie FSE</t>
  </si>
  <si>
    <t>Shock Trauma</t>
  </si>
  <si>
    <t>Germantown</t>
  </si>
  <si>
    <t>FY19 State-wide</t>
  </si>
  <si>
    <t>FY18 State-wide</t>
  </si>
  <si>
    <t>University Medical Center (1)</t>
  </si>
  <si>
    <t>Upper Chesapeake (1)</t>
  </si>
  <si>
    <t>St. Joseph (1)</t>
  </si>
  <si>
    <t xml:space="preserve">(1) Oncology Service Revenue Moving from St Joseph and Upper Chesapeak for the first 10 months of FY19 haven't been adjusted </t>
  </si>
  <si>
    <t>Meritus Potential Onco Expansion</t>
  </si>
  <si>
    <t>Proj after Medstar</t>
  </si>
  <si>
    <t>Projected Before Medstar Adjustment</t>
  </si>
  <si>
    <t>Medstar Adjustment</t>
  </si>
  <si>
    <t>Note:  These amounts will be Marked up and included in rates at July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</si>
</sst>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theme="1"/>
      <name val="Wingdings"/>
      <charset val="2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39">
    <xf numFmtId="0" fontId="0" fillId="0" borderId="0" xfId="0"/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center" wrapText="1"/>
    </xf>
    <xf numFmtId="6" fontId="3" fillId="2" borderId="0" xfId="0" applyNumberFormat="1" applyFont="1" applyFill="1" applyAlignment="1">
      <alignment horizontal="right" wrapText="1"/>
    </xf>
    <xf numFmtId="10" fontId="3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  <xf numFmtId="164" fontId="3" fillId="2" borderId="0" xfId="1" applyNumberFormat="1" applyFont="1" applyFill="1" applyAlignment="1">
      <alignment horizontal="right" wrapText="1"/>
    </xf>
    <xf numFmtId="0" fontId="3" fillId="2" borderId="0" xfId="0" applyFont="1" applyFill="1" applyAlignment="1">
      <alignment horizontal="left" wrapText="1"/>
    </xf>
    <xf numFmtId="6" fontId="5" fillId="2" borderId="0" xfId="0" applyNumberFormat="1" applyFont="1" applyFill="1" applyAlignment="1">
      <alignment horizontal="right" wrapText="1"/>
    </xf>
    <xf numFmtId="10" fontId="5" fillId="2" borderId="0" xfId="0" applyNumberFormat="1" applyFont="1" applyFill="1" applyAlignment="1">
      <alignment horizontal="right" wrapText="1"/>
    </xf>
    <xf numFmtId="0" fontId="3" fillId="2" borderId="0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10" fontId="4" fillId="3" borderId="0" xfId="0" applyNumberFormat="1" applyFont="1" applyFill="1" applyAlignment="1">
      <alignment horizontal="right" wrapText="1"/>
    </xf>
    <xf numFmtId="6" fontId="0" fillId="0" borderId="0" xfId="0" applyNumberFormat="1"/>
    <xf numFmtId="0" fontId="8" fillId="0" borderId="0" xfId="3" applyFont="1"/>
    <xf numFmtId="0" fontId="1" fillId="0" borderId="0" xfId="3"/>
    <xf numFmtId="6" fontId="1" fillId="0" borderId="0" xfId="3" applyNumberFormat="1"/>
    <xf numFmtId="0" fontId="1" fillId="0" borderId="5" xfId="3" applyBorder="1"/>
    <xf numFmtId="0" fontId="1" fillId="0" borderId="6" xfId="3" applyBorder="1"/>
    <xf numFmtId="6" fontId="1" fillId="0" borderId="7" xfId="3" applyNumberFormat="1" applyBorder="1"/>
    <xf numFmtId="0" fontId="9" fillId="0" borderId="8" xfId="3" applyFont="1" applyBorder="1" applyAlignment="1">
      <alignment horizontal="center" vertical="center" wrapText="1"/>
    </xf>
    <xf numFmtId="0" fontId="1" fillId="0" borderId="9" xfId="3" applyBorder="1"/>
    <xf numFmtId="6" fontId="1" fillId="0" borderId="9" xfId="3" applyNumberFormat="1" applyBorder="1"/>
    <xf numFmtId="0" fontId="1" fillId="0" borderId="10" xfId="3" applyBorder="1"/>
    <xf numFmtId="6" fontId="1" fillId="0" borderId="10" xfId="3" applyNumberFormat="1" applyBorder="1"/>
    <xf numFmtId="0" fontId="1" fillId="0" borderId="2" xfId="3" applyBorder="1"/>
    <xf numFmtId="0" fontId="1" fillId="0" borderId="3" xfId="3" applyBorder="1"/>
    <xf numFmtId="6" fontId="1" fillId="0" borderId="4" xfId="3" applyNumberFormat="1" applyBorder="1"/>
    <xf numFmtId="0" fontId="1" fillId="0" borderId="11" xfId="3" applyBorder="1"/>
    <xf numFmtId="0" fontId="1" fillId="0" borderId="12" xfId="3" applyBorder="1"/>
    <xf numFmtId="10" fontId="1" fillId="0" borderId="13" xfId="3" applyNumberFormat="1" applyBorder="1"/>
    <xf numFmtId="6" fontId="1" fillId="0" borderId="8" xfId="3" applyNumberFormat="1" applyBorder="1"/>
    <xf numFmtId="10" fontId="1" fillId="0" borderId="1" xfId="3" applyNumberFormat="1" applyBorder="1"/>
    <xf numFmtId="0" fontId="1" fillId="0" borderId="1" xfId="3" applyBorder="1"/>
    <xf numFmtId="0" fontId="1" fillId="0" borderId="8" xfId="3" applyBorder="1"/>
    <xf numFmtId="6" fontId="9" fillId="0" borderId="8" xfId="3" applyNumberFormat="1" applyFont="1" applyBorder="1" applyAlignment="1">
      <alignment horizontal="center" vertical="center" wrapText="1"/>
    </xf>
    <xf numFmtId="0" fontId="10" fillId="0" borderId="0" xfId="0" applyFont="1"/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</cellXfs>
  <cellStyles count="4">
    <cellStyle name="Currency" xfId="1" builtinId="4"/>
    <cellStyle name="Normal" xfId="0" builtinId="0"/>
    <cellStyle name="Normal 2" xfId="3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workbookViewId="0">
      <pane xSplit="2" ySplit="8" topLeftCell="C39" activePane="bottomRight" state="frozen"/>
      <selection pane="topRight" activeCell="C1" sqref="C1"/>
      <selection pane="bottomLeft" activeCell="A9" sqref="A9"/>
      <selection pane="bottomRight" sqref="A1:G60"/>
    </sheetView>
  </sheetViews>
  <sheetFormatPr defaultRowHeight="15" x14ac:dyDescent="0.25"/>
  <cols>
    <col min="2" max="2" width="32.7109375" customWidth="1"/>
    <col min="3" max="3" width="19.28515625" customWidth="1"/>
    <col min="4" max="4" width="11.42578125" customWidth="1"/>
    <col min="5" max="5" width="19.7109375" customWidth="1"/>
    <col min="6" max="7" width="13.7109375" customWidth="1"/>
    <col min="10" max="10" width="11" customWidth="1"/>
    <col min="11" max="11" width="17.28515625" bestFit="1" customWidth="1"/>
    <col min="12" max="12" width="15.5703125" bestFit="1" customWidth="1"/>
  </cols>
  <sheetData>
    <row r="1" spans="1:12" ht="24" customHeight="1" x14ac:dyDescent="0.25">
      <c r="A1" s="37" t="s">
        <v>0</v>
      </c>
      <c r="B1" s="37"/>
      <c r="C1" s="37"/>
      <c r="D1" s="37"/>
      <c r="E1" s="37"/>
      <c r="F1" s="1"/>
      <c r="G1" s="1"/>
      <c r="H1" s="1"/>
    </row>
    <row r="2" spans="1:12" x14ac:dyDescent="0.25">
      <c r="A2" s="38" t="s">
        <v>69</v>
      </c>
      <c r="B2" s="38"/>
      <c r="C2" s="38"/>
      <c r="D2" s="1"/>
      <c r="E2" s="1"/>
      <c r="F2" s="5"/>
      <c r="G2" s="1"/>
      <c r="H2" s="1"/>
    </row>
    <row r="3" spans="1:12" x14ac:dyDescent="0.25">
      <c r="A3" s="1"/>
      <c r="B3" s="1"/>
      <c r="C3" s="1"/>
      <c r="D3" s="1"/>
      <c r="E3" s="1"/>
      <c r="F3" s="11" t="s">
        <v>65</v>
      </c>
      <c r="G3" s="1"/>
      <c r="H3" s="1"/>
    </row>
    <row r="4" spans="1:12" x14ac:dyDescent="0.25">
      <c r="A4" s="1"/>
      <c r="B4" s="1"/>
      <c r="C4" s="1"/>
      <c r="D4" s="1"/>
      <c r="E4" s="1"/>
      <c r="F4" s="2" t="s">
        <v>1</v>
      </c>
      <c r="G4" s="1"/>
      <c r="H4" s="1"/>
    </row>
    <row r="5" spans="1:12" x14ac:dyDescent="0.25">
      <c r="A5" s="2" t="s">
        <v>2</v>
      </c>
      <c r="B5" s="2" t="s">
        <v>3</v>
      </c>
      <c r="C5" s="1"/>
      <c r="D5" s="2" t="s">
        <v>4</v>
      </c>
      <c r="E5" s="1"/>
      <c r="F5" s="2" t="s">
        <v>5</v>
      </c>
      <c r="G5" s="2" t="s">
        <v>6</v>
      </c>
      <c r="H5" s="1"/>
    </row>
    <row r="6" spans="1:12" x14ac:dyDescent="0.25">
      <c r="A6" s="1"/>
      <c r="B6" s="2" t="s">
        <v>7</v>
      </c>
      <c r="C6" s="2" t="s">
        <v>8</v>
      </c>
      <c r="D6" s="2" t="s">
        <v>9</v>
      </c>
      <c r="E6" s="2" t="s">
        <v>8</v>
      </c>
      <c r="F6" s="2" t="s">
        <v>10</v>
      </c>
      <c r="G6" s="2" t="s">
        <v>11</v>
      </c>
      <c r="H6" s="1"/>
    </row>
    <row r="7" spans="1:12" ht="15" customHeight="1" x14ac:dyDescent="0.25">
      <c r="A7" s="2"/>
      <c r="B7" s="2"/>
      <c r="C7" s="2" t="s">
        <v>12</v>
      </c>
      <c r="D7" s="2" t="s">
        <v>13</v>
      </c>
      <c r="E7" s="2" t="s">
        <v>14</v>
      </c>
      <c r="F7" s="2" t="s">
        <v>15</v>
      </c>
      <c r="G7" s="2" t="s">
        <v>16</v>
      </c>
      <c r="H7" s="1"/>
    </row>
    <row r="8" spans="1:12" x14ac:dyDescent="0.25">
      <c r="A8" s="2"/>
      <c r="B8" s="2"/>
      <c r="C8" s="5" t="s">
        <v>68</v>
      </c>
      <c r="D8" s="5" t="s">
        <v>70</v>
      </c>
      <c r="E8" s="2" t="s">
        <v>68</v>
      </c>
      <c r="F8" s="12">
        <v>1.2500000000000001E-2</v>
      </c>
      <c r="G8" s="2"/>
      <c r="H8" s="1"/>
    </row>
    <row r="9" spans="1:12" x14ac:dyDescent="0.25">
      <c r="A9" s="1">
        <v>1</v>
      </c>
      <c r="B9" s="7" t="s">
        <v>17</v>
      </c>
      <c r="C9" s="3">
        <f>SUMIFS('Proj FY19 GBR'!$H$5:$H$56,'Proj FY19 GBR'!$C$5:$C$56,A9)</f>
        <v>367373723.40127462</v>
      </c>
      <c r="D9" s="4">
        <v>0.85790314131082057</v>
      </c>
      <c r="E9" s="3">
        <f>C9*D9</f>
        <v>315171071.34100604</v>
      </c>
      <c r="F9" s="3">
        <f t="shared" ref="F9:F57" si="0">E9*$F$8</f>
        <v>3939638.3917625756</v>
      </c>
      <c r="G9" s="3">
        <f t="shared" ref="G9:G57" si="1">F9/12</f>
        <v>328303.19931354799</v>
      </c>
      <c r="H9" s="1"/>
      <c r="K9" s="13"/>
      <c r="L9" s="13"/>
    </row>
    <row r="10" spans="1:12" x14ac:dyDescent="0.25">
      <c r="A10" s="1">
        <v>2</v>
      </c>
      <c r="B10" s="7" t="s">
        <v>18</v>
      </c>
      <c r="C10" s="3">
        <f>SUMIFS('Proj FY19 GBR'!$H$5:$H$56,'Proj FY19 GBR'!$C$5:$C$56,A10)</f>
        <v>1511534937.4002359</v>
      </c>
      <c r="D10" s="4">
        <v>0.85266273179792984</v>
      </c>
      <c r="E10" s="3">
        <f t="shared" ref="E10:E57" si="2">C10*D10</f>
        <v>1288829508.9316981</v>
      </c>
      <c r="F10" s="3">
        <f t="shared" si="0"/>
        <v>16110368.861646228</v>
      </c>
      <c r="G10" s="3">
        <f t="shared" si="1"/>
        <v>1342530.738470519</v>
      </c>
      <c r="H10" s="1"/>
      <c r="K10" s="13"/>
      <c r="L10" s="13"/>
    </row>
    <row r="11" spans="1:12" x14ac:dyDescent="0.25">
      <c r="A11" s="1">
        <v>3</v>
      </c>
      <c r="B11" s="7" t="s">
        <v>19</v>
      </c>
      <c r="C11" s="3">
        <f>SUMIFS('Proj FY19 GBR'!$H$5:$H$56,'Proj FY19 GBR'!$C$5:$C$56,A11)</f>
        <v>302484614.96502864</v>
      </c>
      <c r="D11" s="4">
        <v>0.84965530611431417</v>
      </c>
      <c r="E11" s="3">
        <f t="shared" si="2"/>
        <v>257007658.12298188</v>
      </c>
      <c r="F11" s="3">
        <f t="shared" si="0"/>
        <v>3212595.7265372737</v>
      </c>
      <c r="G11" s="3">
        <f t="shared" si="1"/>
        <v>267716.31054477283</v>
      </c>
      <c r="H11" s="1"/>
      <c r="K11" s="13"/>
      <c r="L11" s="13"/>
    </row>
    <row r="12" spans="1:12" x14ac:dyDescent="0.25">
      <c r="A12" s="1">
        <v>4</v>
      </c>
      <c r="B12" s="7" t="s">
        <v>20</v>
      </c>
      <c r="C12" s="3">
        <f>SUMIFS('Proj FY19 GBR'!$H$5:$H$56,'Proj FY19 GBR'!$C$5:$C$56,A12)</f>
        <v>515914386.21349645</v>
      </c>
      <c r="D12" s="4">
        <v>0.83826713202833114</v>
      </c>
      <c r="E12" s="3">
        <f t="shared" si="2"/>
        <v>432474072.90334445</v>
      </c>
      <c r="F12" s="3">
        <f t="shared" si="0"/>
        <v>5405925.911291806</v>
      </c>
      <c r="G12" s="3">
        <f t="shared" si="1"/>
        <v>450493.82594098384</v>
      </c>
      <c r="H12" s="1"/>
      <c r="K12" s="13"/>
      <c r="L12" s="13"/>
    </row>
    <row r="13" spans="1:12" x14ac:dyDescent="0.25">
      <c r="A13" s="1">
        <v>5</v>
      </c>
      <c r="B13" s="7" t="s">
        <v>21</v>
      </c>
      <c r="C13" s="3">
        <f>SUMIFS('Proj FY19 GBR'!$H$5:$H$56,'Proj FY19 GBR'!$C$5:$C$56,A13)</f>
        <v>357213434.41169465</v>
      </c>
      <c r="D13" s="4">
        <v>0.84231760024315727</v>
      </c>
      <c r="E13" s="3">
        <f t="shared" si="2"/>
        <v>300887162.84827507</v>
      </c>
      <c r="F13" s="3">
        <f t="shared" si="0"/>
        <v>3761089.5356034385</v>
      </c>
      <c r="G13" s="3">
        <f t="shared" si="1"/>
        <v>313424.12796695321</v>
      </c>
      <c r="H13" s="1"/>
      <c r="K13" s="13"/>
      <c r="L13" s="13"/>
    </row>
    <row r="14" spans="1:12" x14ac:dyDescent="0.25">
      <c r="A14" s="1">
        <v>6</v>
      </c>
      <c r="B14" s="7" t="s">
        <v>22</v>
      </c>
      <c r="C14" s="3">
        <f>SUMIFS('Proj FY19 GBR'!$H$5:$H$56,'Proj FY19 GBR'!$C$5:$C$56,A14)</f>
        <v>108506985.19474161</v>
      </c>
      <c r="D14" s="4">
        <v>0.84461023673785629</v>
      </c>
      <c r="E14" s="3">
        <f t="shared" si="2"/>
        <v>91646110.453041777</v>
      </c>
      <c r="F14" s="3">
        <f t="shared" si="0"/>
        <v>1145576.3806630222</v>
      </c>
      <c r="G14" s="3">
        <f t="shared" si="1"/>
        <v>95464.698388585181</v>
      </c>
      <c r="H14" s="1"/>
      <c r="K14" s="13"/>
      <c r="L14" s="13"/>
    </row>
    <row r="15" spans="1:12" x14ac:dyDescent="0.25">
      <c r="A15" s="1">
        <v>8</v>
      </c>
      <c r="B15" s="7" t="s">
        <v>24</v>
      </c>
      <c r="C15" s="3">
        <f>SUMIFS('Proj FY19 GBR'!$H$5:$H$56,'Proj FY19 GBR'!$C$5:$C$56,A15)</f>
        <v>549419333.82132971</v>
      </c>
      <c r="D15" s="4">
        <v>0.86497249716366265</v>
      </c>
      <c r="E15" s="3">
        <f t="shared" si="2"/>
        <v>475232613.16543156</v>
      </c>
      <c r="F15" s="3">
        <f t="shared" si="0"/>
        <v>5940407.6645678952</v>
      </c>
      <c r="G15" s="3">
        <f t="shared" si="1"/>
        <v>495033.97204732458</v>
      </c>
      <c r="H15" s="1"/>
      <c r="K15" s="13"/>
      <c r="L15" s="13"/>
    </row>
    <row r="16" spans="1:12" x14ac:dyDescent="0.25">
      <c r="A16" s="1">
        <v>9</v>
      </c>
      <c r="B16" s="7" t="s">
        <v>25</v>
      </c>
      <c r="C16" s="3">
        <f>SUMIFS('Proj FY19 GBR'!$H$5:$H$56,'Proj FY19 GBR'!$C$5:$C$56,A16)</f>
        <v>2492050443.0439682</v>
      </c>
      <c r="D16" s="4">
        <v>0.8393808380593194</v>
      </c>
      <c r="E16" s="3">
        <f t="shared" si="2"/>
        <v>2091779389.3683443</v>
      </c>
      <c r="F16" s="3">
        <f t="shared" si="0"/>
        <v>26147242.367104307</v>
      </c>
      <c r="G16" s="3">
        <f t="shared" si="1"/>
        <v>2178936.8639253587</v>
      </c>
      <c r="H16" s="1"/>
      <c r="K16" s="13"/>
      <c r="L16" s="13"/>
    </row>
    <row r="17" spans="1:12" x14ac:dyDescent="0.25">
      <c r="A17" s="1">
        <v>10</v>
      </c>
      <c r="B17" s="7" t="s">
        <v>26</v>
      </c>
      <c r="C17" s="3">
        <f>SUMIFS('Proj FY19 GBR'!$H$5:$H$56,'Proj FY19 GBR'!$C$5:$C$56,A17)</f>
        <v>50993622.409717903</v>
      </c>
      <c r="D17" s="4">
        <v>0.8439701501311504</v>
      </c>
      <c r="E17" s="3">
        <f t="shared" si="2"/>
        <v>43037095.160860814</v>
      </c>
      <c r="F17" s="3">
        <f t="shared" si="0"/>
        <v>537963.68951076025</v>
      </c>
      <c r="G17" s="3">
        <f t="shared" si="1"/>
        <v>44830.307459230018</v>
      </c>
      <c r="H17" s="1"/>
      <c r="K17" s="13"/>
      <c r="L17" s="13"/>
    </row>
    <row r="18" spans="1:12" x14ac:dyDescent="0.25">
      <c r="A18" s="1">
        <v>11</v>
      </c>
      <c r="B18" s="7" t="s">
        <v>27</v>
      </c>
      <c r="C18" s="3">
        <f>SUMIFS('Proj FY19 GBR'!$H$5:$H$56,'Proj FY19 GBR'!$C$5:$C$56,A18)</f>
        <v>443788700.86985171</v>
      </c>
      <c r="D18" s="4">
        <v>0.88651440559112882</v>
      </c>
      <c r="E18" s="3">
        <f t="shared" si="2"/>
        <v>393425076.35969585</v>
      </c>
      <c r="F18" s="3">
        <f t="shared" si="0"/>
        <v>4917813.4544961983</v>
      </c>
      <c r="G18" s="3">
        <f t="shared" si="1"/>
        <v>409817.78787468321</v>
      </c>
      <c r="H18" s="1"/>
      <c r="K18" s="13"/>
      <c r="L18" s="13"/>
    </row>
    <row r="19" spans="1:12" x14ac:dyDescent="0.25">
      <c r="A19" s="1">
        <v>12</v>
      </c>
      <c r="B19" s="7" t="s">
        <v>28</v>
      </c>
      <c r="C19" s="3">
        <f>SUMIFS('Proj FY19 GBR'!$H$5:$H$56,'Proj FY19 GBR'!$C$5:$C$56,A19)</f>
        <v>795572033.07474422</v>
      </c>
      <c r="D19" s="4">
        <v>0.83769012526873499</v>
      </c>
      <c r="E19" s="3">
        <f t="shared" si="2"/>
        <v>666442836.04668462</v>
      </c>
      <c r="F19" s="3">
        <f t="shared" si="0"/>
        <v>8330535.4505835585</v>
      </c>
      <c r="G19" s="3">
        <f t="shared" si="1"/>
        <v>694211.28754862992</v>
      </c>
      <c r="H19" s="1"/>
      <c r="K19" s="13"/>
      <c r="L19" s="13"/>
    </row>
    <row r="20" spans="1:12" x14ac:dyDescent="0.25">
      <c r="A20" s="1">
        <v>13</v>
      </c>
      <c r="B20" s="7" t="s">
        <v>29</v>
      </c>
      <c r="C20" s="3">
        <f>SUMIFS('Proj FY19 GBR'!$H$5:$H$56,'Proj FY19 GBR'!$C$5:$C$56,A20)</f>
        <v>120695414.57998778</v>
      </c>
      <c r="D20" s="4">
        <v>0.82977078844837682</v>
      </c>
      <c r="E20" s="3">
        <f t="shared" si="2"/>
        <v>100149529.31814018</v>
      </c>
      <c r="F20" s="3">
        <f t="shared" si="0"/>
        <v>1251869.1164767523</v>
      </c>
      <c r="G20" s="3">
        <f t="shared" si="1"/>
        <v>104322.4263730627</v>
      </c>
      <c r="H20" s="1"/>
      <c r="K20" s="13"/>
      <c r="L20" s="13"/>
    </row>
    <row r="21" spans="1:12" x14ac:dyDescent="0.25">
      <c r="A21" s="1">
        <v>15</v>
      </c>
      <c r="B21" s="7" t="s">
        <v>30</v>
      </c>
      <c r="C21" s="3">
        <f>SUMIFS('Proj FY19 GBR'!$H$5:$H$56,'Proj FY19 GBR'!$C$5:$C$56,A21)</f>
        <v>540709839.13314414</v>
      </c>
      <c r="D21" s="4">
        <v>0.84876794135384914</v>
      </c>
      <c r="E21" s="3">
        <f t="shared" si="2"/>
        <v>458937177.0308097</v>
      </c>
      <c r="F21" s="3">
        <f t="shared" si="0"/>
        <v>5736714.7128851218</v>
      </c>
      <c r="G21" s="3">
        <f t="shared" si="1"/>
        <v>478059.5594070935</v>
      </c>
      <c r="H21" s="1"/>
      <c r="K21" s="13"/>
      <c r="L21" s="13"/>
    </row>
    <row r="22" spans="1:12" x14ac:dyDescent="0.25">
      <c r="A22" s="1">
        <v>16</v>
      </c>
      <c r="B22" s="7" t="s">
        <v>31</v>
      </c>
      <c r="C22" s="3">
        <f>SUMIFS('Proj FY19 GBR'!$H$5:$H$56,'Proj FY19 GBR'!$C$5:$C$56,A22)</f>
        <v>284020647.9648658</v>
      </c>
      <c r="D22" s="4">
        <v>0.85939577625347641</v>
      </c>
      <c r="E22" s="3">
        <f t="shared" si="2"/>
        <v>244086145.22978121</v>
      </c>
      <c r="F22" s="3">
        <f t="shared" si="0"/>
        <v>3051076.8153722654</v>
      </c>
      <c r="G22" s="3">
        <f t="shared" si="1"/>
        <v>254256.40128102212</v>
      </c>
      <c r="H22" s="1"/>
      <c r="K22" s="13"/>
      <c r="L22" s="13"/>
    </row>
    <row r="23" spans="1:12" x14ac:dyDescent="0.25">
      <c r="A23" s="1">
        <v>17</v>
      </c>
      <c r="B23" s="7" t="s">
        <v>32</v>
      </c>
      <c r="C23" s="3">
        <f>SUMIFS('Proj FY19 GBR'!$H$5:$H$56,'Proj FY19 GBR'!$C$5:$C$56,A23)</f>
        <v>62734447.519844681</v>
      </c>
      <c r="D23" s="4">
        <v>0.84182759544250285</v>
      </c>
      <c r="E23" s="3">
        <f t="shared" si="2"/>
        <v>52811589.107044734</v>
      </c>
      <c r="F23" s="3">
        <f t="shared" si="0"/>
        <v>660144.86383805925</v>
      </c>
      <c r="G23" s="3">
        <f t="shared" si="1"/>
        <v>55012.07198650494</v>
      </c>
      <c r="H23" s="1"/>
      <c r="K23" s="13"/>
      <c r="L23" s="13"/>
    </row>
    <row r="24" spans="1:12" x14ac:dyDescent="0.25">
      <c r="A24" s="1">
        <v>18</v>
      </c>
      <c r="B24" s="7" t="s">
        <v>33</v>
      </c>
      <c r="C24" s="3">
        <f>SUMIFS('Proj FY19 GBR'!$H$5:$H$56,'Proj FY19 GBR'!$C$5:$C$56,A24)</f>
        <v>181960653.07666588</v>
      </c>
      <c r="D24" s="4">
        <v>0.85340579844156772</v>
      </c>
      <c r="E24" s="3">
        <f t="shared" si="2"/>
        <v>155286276.42384115</v>
      </c>
      <c r="F24" s="3">
        <f t="shared" si="0"/>
        <v>1941078.4552980145</v>
      </c>
      <c r="G24" s="3">
        <f t="shared" si="1"/>
        <v>161756.53794150121</v>
      </c>
      <c r="H24" s="7"/>
      <c r="K24" s="13"/>
      <c r="L24" s="13"/>
    </row>
    <row r="25" spans="1:12" x14ac:dyDescent="0.25">
      <c r="A25" s="1">
        <v>19</v>
      </c>
      <c r="B25" s="7" t="s">
        <v>34</v>
      </c>
      <c r="C25" s="3">
        <f>SUMIFS('Proj FY19 GBR'!$H$5:$H$56,'Proj FY19 GBR'!$C$5:$C$56,A25)</f>
        <v>458432823.7091732</v>
      </c>
      <c r="D25" s="4">
        <v>0.84597202320089748</v>
      </c>
      <c r="E25" s="3">
        <f t="shared" si="2"/>
        <v>387821343.37494963</v>
      </c>
      <c r="F25" s="3">
        <f t="shared" si="0"/>
        <v>4847766.7921868702</v>
      </c>
      <c r="G25" s="3">
        <f t="shared" si="1"/>
        <v>403980.56601557252</v>
      </c>
      <c r="H25" s="1"/>
      <c r="K25" s="13"/>
      <c r="L25" s="13"/>
    </row>
    <row r="26" spans="1:12" x14ac:dyDescent="0.25">
      <c r="A26" s="1">
        <v>22</v>
      </c>
      <c r="B26" s="7" t="s">
        <v>35</v>
      </c>
      <c r="C26" s="3">
        <f>SUMIFS('Proj FY19 GBR'!$H$5:$H$56,'Proj FY19 GBR'!$C$5:$C$56,A26)</f>
        <v>332175516.9068923</v>
      </c>
      <c r="D26" s="4">
        <v>0.85400549538819448</v>
      </c>
      <c r="E26" s="3">
        <f t="shared" si="2"/>
        <v>283679716.87190014</v>
      </c>
      <c r="F26" s="3">
        <f t="shared" si="0"/>
        <v>3545996.4608987519</v>
      </c>
      <c r="G26" s="3">
        <f t="shared" si="1"/>
        <v>295499.70507489599</v>
      </c>
      <c r="H26" s="1"/>
      <c r="K26" s="13"/>
      <c r="L26" s="13"/>
    </row>
    <row r="27" spans="1:12" x14ac:dyDescent="0.25">
      <c r="A27" s="1">
        <v>23</v>
      </c>
      <c r="B27" s="7" t="s">
        <v>36</v>
      </c>
      <c r="C27" s="3">
        <f>SUMIFS('Proj FY19 GBR'!$H$5:$H$56,'Proj FY19 GBR'!$C$5:$C$56,A27)</f>
        <v>652453655.5546422</v>
      </c>
      <c r="D27" s="4">
        <v>0.8564013054057118</v>
      </c>
      <c r="E27" s="3">
        <f t="shared" si="2"/>
        <v>558762162.33372426</v>
      </c>
      <c r="F27" s="3">
        <f t="shared" si="0"/>
        <v>6984527.0291715534</v>
      </c>
      <c r="G27" s="3">
        <f t="shared" si="1"/>
        <v>582043.91909762949</v>
      </c>
      <c r="H27" s="1"/>
      <c r="K27" s="13"/>
      <c r="L27" s="13"/>
    </row>
    <row r="28" spans="1:12" x14ac:dyDescent="0.25">
      <c r="A28" s="1">
        <v>24</v>
      </c>
      <c r="B28" s="7" t="s">
        <v>37</v>
      </c>
      <c r="C28" s="3">
        <f>SUMIFS('Proj FY19 GBR'!$H$5:$H$56,'Proj FY19 GBR'!$C$5:$C$56,A28)</f>
        <v>445222905.51187813</v>
      </c>
      <c r="D28" s="4">
        <v>0.85505453005968102</v>
      </c>
      <c r="E28" s="3">
        <f t="shared" si="2"/>
        <v>380689862.24426472</v>
      </c>
      <c r="F28" s="3">
        <f t="shared" si="0"/>
        <v>4758623.2780533088</v>
      </c>
      <c r="G28" s="3">
        <f t="shared" si="1"/>
        <v>396551.93983777572</v>
      </c>
      <c r="H28" s="1"/>
      <c r="K28" s="13"/>
      <c r="L28" s="13"/>
    </row>
    <row r="29" spans="1:12" x14ac:dyDescent="0.25">
      <c r="A29" s="1">
        <v>27</v>
      </c>
      <c r="B29" s="7" t="s">
        <v>38</v>
      </c>
      <c r="C29" s="3">
        <f>SUMIFS('Proj FY19 GBR'!$H$5:$H$56,'Proj FY19 GBR'!$C$5:$C$56,A29)</f>
        <v>334070429.16278797</v>
      </c>
      <c r="D29" s="4">
        <v>0.82311705749859654</v>
      </c>
      <c r="E29" s="3">
        <f t="shared" si="2"/>
        <v>274979068.6497674</v>
      </c>
      <c r="F29" s="3">
        <f t="shared" si="0"/>
        <v>3437238.3581220927</v>
      </c>
      <c r="G29" s="3">
        <f t="shared" si="1"/>
        <v>286436.52984350774</v>
      </c>
      <c r="H29" s="1"/>
      <c r="K29" s="13"/>
      <c r="L29" s="13"/>
    </row>
    <row r="30" spans="1:12" x14ac:dyDescent="0.25">
      <c r="A30" s="1">
        <v>28</v>
      </c>
      <c r="B30" s="7" t="s">
        <v>39</v>
      </c>
      <c r="C30" s="3">
        <f>SUMIFS('Proj FY19 GBR'!$H$5:$H$56,'Proj FY19 GBR'!$C$5:$C$56,A30)</f>
        <v>185947721.0207957</v>
      </c>
      <c r="D30" s="4">
        <v>0.84708249815800318</v>
      </c>
      <c r="E30" s="3">
        <f t="shared" si="2"/>
        <v>157513060.04908305</v>
      </c>
      <c r="F30" s="3">
        <f t="shared" si="0"/>
        <v>1968913.2506135383</v>
      </c>
      <c r="G30" s="3">
        <f t="shared" si="1"/>
        <v>164076.10421779487</v>
      </c>
      <c r="H30" s="1"/>
      <c r="K30" s="13"/>
      <c r="L30" s="13"/>
    </row>
    <row r="31" spans="1:12" x14ac:dyDescent="0.25">
      <c r="A31" s="1">
        <v>29</v>
      </c>
      <c r="B31" s="7" t="s">
        <v>66</v>
      </c>
      <c r="C31" s="3">
        <f>SUMIFS('Proj FY19 GBR'!$H$5:$H$56,'Proj FY19 GBR'!$C$5:$C$56,A31)</f>
        <v>683107095.34928286</v>
      </c>
      <c r="D31" s="4">
        <v>0.84514215704888018</v>
      </c>
      <c r="E31" s="3">
        <f t="shared" si="2"/>
        <v>577322604.05888796</v>
      </c>
      <c r="F31" s="3">
        <f t="shared" si="0"/>
        <v>7216532.5507360995</v>
      </c>
      <c r="G31" s="3">
        <f t="shared" si="1"/>
        <v>601377.71256134158</v>
      </c>
      <c r="H31" s="1"/>
      <c r="K31" s="13"/>
      <c r="L31" s="13"/>
    </row>
    <row r="32" spans="1:12" x14ac:dyDescent="0.25">
      <c r="A32" s="1">
        <v>30</v>
      </c>
      <c r="B32" s="7" t="s">
        <v>40</v>
      </c>
      <c r="C32" s="3">
        <f>SUMIFS('Proj FY19 GBR'!$H$5:$H$56,'Proj FY19 GBR'!$C$5:$C$56,A32)</f>
        <v>58558336.118084729</v>
      </c>
      <c r="D32" s="4">
        <v>0.81335338805705459</v>
      </c>
      <c r="E32" s="3">
        <f t="shared" si="2"/>
        <v>47628621.080628008</v>
      </c>
      <c r="F32" s="3">
        <f t="shared" si="0"/>
        <v>595357.76350785012</v>
      </c>
      <c r="G32" s="3">
        <f t="shared" si="1"/>
        <v>49613.146958987512</v>
      </c>
      <c r="H32" s="1"/>
      <c r="K32" s="13"/>
      <c r="L32" s="13"/>
    </row>
    <row r="33" spans="1:12" x14ac:dyDescent="0.25">
      <c r="A33" s="1">
        <v>32</v>
      </c>
      <c r="B33" s="7" t="s">
        <v>41</v>
      </c>
      <c r="C33" s="3">
        <f>SUMIFS('Proj FY19 GBR'!$H$5:$H$56,'Proj FY19 GBR'!$C$5:$C$56,A33)</f>
        <v>165767189.09137437</v>
      </c>
      <c r="D33" s="4">
        <v>0.85519817860612812</v>
      </c>
      <c r="E33" s="3">
        <f t="shared" si="2"/>
        <v>141763798.18360099</v>
      </c>
      <c r="F33" s="3">
        <f t="shared" si="0"/>
        <v>1772047.4772950124</v>
      </c>
      <c r="G33" s="3">
        <f t="shared" si="1"/>
        <v>147670.62310791769</v>
      </c>
      <c r="H33" s="1"/>
      <c r="K33" s="13"/>
      <c r="L33" s="13"/>
    </row>
    <row r="34" spans="1:12" x14ac:dyDescent="0.25">
      <c r="A34" s="1">
        <v>33</v>
      </c>
      <c r="B34" s="7" t="s">
        <v>42</v>
      </c>
      <c r="C34" s="3">
        <f>SUMIFS('Proj FY19 GBR'!$H$5:$H$56,'Proj FY19 GBR'!$C$5:$C$56,A34)</f>
        <v>234592143.24859589</v>
      </c>
      <c r="D34" s="4">
        <v>0.86622189102014546</v>
      </c>
      <c r="E34" s="3">
        <f t="shared" si="2"/>
        <v>203208849.94326758</v>
      </c>
      <c r="F34" s="3">
        <f t="shared" si="0"/>
        <v>2540110.6242908449</v>
      </c>
      <c r="G34" s="3">
        <f t="shared" si="1"/>
        <v>211675.8853575704</v>
      </c>
      <c r="H34" s="1"/>
      <c r="K34" s="13"/>
      <c r="L34" s="13"/>
    </row>
    <row r="35" spans="1:12" x14ac:dyDescent="0.25">
      <c r="A35" s="1">
        <v>34</v>
      </c>
      <c r="B35" s="7" t="s">
        <v>43</v>
      </c>
      <c r="C35" s="3">
        <f>SUMIFS('Proj FY19 GBR'!$H$5:$H$56,'Proj FY19 GBR'!$C$5:$C$56,A35)</f>
        <v>192134979.34870034</v>
      </c>
      <c r="D35" s="4">
        <v>0.84836258085339866</v>
      </c>
      <c r="E35" s="3">
        <f t="shared" si="2"/>
        <v>163000126.95247787</v>
      </c>
      <c r="F35" s="3">
        <f t="shared" si="0"/>
        <v>2037501.5869059735</v>
      </c>
      <c r="G35" s="3">
        <f t="shared" si="1"/>
        <v>169791.79890883112</v>
      </c>
      <c r="H35" s="1"/>
      <c r="K35" s="13"/>
      <c r="L35" s="13"/>
    </row>
    <row r="36" spans="1:12" x14ac:dyDescent="0.25">
      <c r="A36" s="1">
        <v>35</v>
      </c>
      <c r="B36" s="7" t="s">
        <v>44</v>
      </c>
      <c r="C36" s="3">
        <f>SUMIFS('Proj FY19 GBR'!$H$5:$H$56,'Proj FY19 GBR'!$C$5:$C$56,A36)</f>
        <v>158718616.93891948</v>
      </c>
      <c r="D36" s="4">
        <v>0.86596258737101339</v>
      </c>
      <c r="E36" s="3">
        <f t="shared" si="2"/>
        <v>137444384.18837547</v>
      </c>
      <c r="F36" s="3">
        <f t="shared" si="0"/>
        <v>1718054.8023546934</v>
      </c>
      <c r="G36" s="3">
        <f t="shared" si="1"/>
        <v>143171.23352955779</v>
      </c>
      <c r="H36" s="1"/>
      <c r="K36" s="13"/>
      <c r="L36" s="13"/>
    </row>
    <row r="37" spans="1:12" x14ac:dyDescent="0.25">
      <c r="A37" s="1">
        <v>37</v>
      </c>
      <c r="B37" s="7" t="s">
        <v>45</v>
      </c>
      <c r="C37" s="3">
        <f>SUMIFS('Proj FY19 GBR'!$H$5:$H$56,'Proj FY19 GBR'!$C$5:$C$56,A37)</f>
        <v>215118332.30317414</v>
      </c>
      <c r="D37" s="4">
        <v>0.85772498643310269</v>
      </c>
      <c r="E37" s="3">
        <f t="shared" si="2"/>
        <v>184512368.6562517</v>
      </c>
      <c r="F37" s="3">
        <f t="shared" si="0"/>
        <v>2306404.6082031461</v>
      </c>
      <c r="G37" s="3">
        <f t="shared" si="1"/>
        <v>192200.38401692885</v>
      </c>
      <c r="H37" s="1"/>
      <c r="K37" s="13"/>
      <c r="L37" s="13"/>
    </row>
    <row r="38" spans="1:12" x14ac:dyDescent="0.25">
      <c r="A38" s="1">
        <v>38</v>
      </c>
      <c r="B38" s="7" t="s">
        <v>46</v>
      </c>
      <c r="C38" s="3">
        <f>SUMIFS('Proj FY19 GBR'!$H$5:$H$56,'Proj FY19 GBR'!$C$5:$C$56,A38)</f>
        <v>241886950.65647027</v>
      </c>
      <c r="D38" s="4">
        <v>0.84332219469725223</v>
      </c>
      <c r="E38" s="3">
        <f t="shared" si="2"/>
        <v>203988634.09624046</v>
      </c>
      <c r="F38" s="3">
        <f t="shared" si="0"/>
        <v>2549857.9262030059</v>
      </c>
      <c r="G38" s="3">
        <f t="shared" si="1"/>
        <v>212488.16051691715</v>
      </c>
      <c r="H38" s="1"/>
      <c r="K38" s="13"/>
      <c r="L38" s="13"/>
    </row>
    <row r="39" spans="1:12" x14ac:dyDescent="0.25">
      <c r="A39" s="1">
        <v>39</v>
      </c>
      <c r="B39" s="7" t="s">
        <v>47</v>
      </c>
      <c r="C39" s="3">
        <f>SUMIFS('Proj FY19 GBR'!$H$5:$H$56,'Proj FY19 GBR'!$C$5:$C$56,A39)</f>
        <v>154334130.60940713</v>
      </c>
      <c r="D39" s="4">
        <v>0.84566361433588932</v>
      </c>
      <c r="E39" s="3">
        <f t="shared" si="2"/>
        <v>130514758.70653844</v>
      </c>
      <c r="F39" s="3">
        <f t="shared" si="0"/>
        <v>1631434.4838317307</v>
      </c>
      <c r="G39" s="3">
        <f t="shared" si="1"/>
        <v>135952.87365264422</v>
      </c>
      <c r="H39" s="1"/>
      <c r="K39" s="13"/>
      <c r="L39" s="13"/>
    </row>
    <row r="40" spans="1:12" x14ac:dyDescent="0.25">
      <c r="A40" s="1">
        <v>40</v>
      </c>
      <c r="B40" s="7" t="s">
        <v>48</v>
      </c>
      <c r="C40" s="3">
        <f>SUMIFS('Proj FY19 GBR'!$H$5:$H$56,'Proj FY19 GBR'!$C$5:$C$56,A40)</f>
        <v>272699949.73118502</v>
      </c>
      <c r="D40" s="4">
        <v>0.83887500187402675</v>
      </c>
      <c r="E40" s="3">
        <f t="shared" si="2"/>
        <v>228761170.84179482</v>
      </c>
      <c r="F40" s="3">
        <f t="shared" si="0"/>
        <v>2859514.6355224354</v>
      </c>
      <c r="G40" s="3">
        <f t="shared" si="1"/>
        <v>238292.88629353628</v>
      </c>
      <c r="H40" s="1"/>
      <c r="K40" s="13"/>
      <c r="L40" s="13"/>
    </row>
    <row r="41" spans="1:12" ht="26.25" x14ac:dyDescent="0.25">
      <c r="A41" s="1">
        <v>43</v>
      </c>
      <c r="B41" s="7" t="s">
        <v>49</v>
      </c>
      <c r="C41" s="3">
        <f>SUMIFS('Proj FY19 GBR'!$H$5:$H$56,'Proj FY19 GBR'!$C$5:$C$56,A41)</f>
        <v>438513627.52859253</v>
      </c>
      <c r="D41" s="4">
        <v>0.86691984332611505</v>
      </c>
      <c r="E41" s="3">
        <f t="shared" si="2"/>
        <v>380156165.27345383</v>
      </c>
      <c r="F41" s="3">
        <f t="shared" si="0"/>
        <v>4751952.0659181727</v>
      </c>
      <c r="G41" s="3">
        <f t="shared" si="1"/>
        <v>395996.00549318106</v>
      </c>
      <c r="H41" s="1"/>
      <c r="K41" s="13"/>
      <c r="L41" s="13"/>
    </row>
    <row r="42" spans="1:12" ht="15" customHeight="1" x14ac:dyDescent="0.25">
      <c r="A42" s="1">
        <v>44</v>
      </c>
      <c r="B42" s="7" t="s">
        <v>50</v>
      </c>
      <c r="C42" s="3">
        <f>SUMIFS('Proj FY19 GBR'!$H$5:$H$56,'Proj FY19 GBR'!$C$5:$C$56,A42)</f>
        <v>473225099.42787808</v>
      </c>
      <c r="D42" s="4">
        <v>0.85838052098532813</v>
      </c>
      <c r="E42" s="3">
        <f t="shared" si="2"/>
        <v>406207207.39023572</v>
      </c>
      <c r="F42" s="3">
        <f t="shared" si="0"/>
        <v>5077590.0923779467</v>
      </c>
      <c r="G42" s="3">
        <f t="shared" si="1"/>
        <v>423132.50769816223</v>
      </c>
      <c r="H42" s="1"/>
      <c r="K42" s="13"/>
      <c r="L42" s="13"/>
    </row>
    <row r="43" spans="1:12" x14ac:dyDescent="0.25">
      <c r="A43" s="1">
        <v>45</v>
      </c>
      <c r="B43" s="7" t="s">
        <v>51</v>
      </c>
      <c r="C43" s="3">
        <f>SUMIFS('Proj FY19 GBR'!$H$5:$H$56,'Proj FY19 GBR'!$C$5:$C$56,A43)</f>
        <v>16320264.649058113</v>
      </c>
      <c r="D43" s="4">
        <v>0.78911826671558938</v>
      </c>
      <c r="E43" s="3">
        <f t="shared" si="2"/>
        <v>12878618.952204445</v>
      </c>
      <c r="F43" s="3">
        <f t="shared" si="0"/>
        <v>160982.73690255557</v>
      </c>
      <c r="G43" s="3">
        <f t="shared" si="1"/>
        <v>13415.228075212965</v>
      </c>
      <c r="H43" s="1"/>
      <c r="K43" s="13"/>
      <c r="L43" s="13"/>
    </row>
    <row r="44" spans="1:12" x14ac:dyDescent="0.25">
      <c r="A44" s="1">
        <v>48</v>
      </c>
      <c r="B44" s="7" t="s">
        <v>52</v>
      </c>
      <c r="C44" s="3">
        <f>SUMIFS('Proj FY19 GBR'!$H$5:$H$56,'Proj FY19 GBR'!$C$5:$C$56,A44)</f>
        <v>314690385.34474075</v>
      </c>
      <c r="D44" s="4">
        <v>0.85744621522489861</v>
      </c>
      <c r="E44" s="3">
        <f t="shared" si="2"/>
        <v>269830079.88151288</v>
      </c>
      <c r="F44" s="3">
        <f t="shared" si="0"/>
        <v>3372875.9985189112</v>
      </c>
      <c r="G44" s="3">
        <f t="shared" si="1"/>
        <v>281072.99987657595</v>
      </c>
      <c r="H44" s="1"/>
      <c r="K44" s="13"/>
      <c r="L44" s="13"/>
    </row>
    <row r="45" spans="1:12" x14ac:dyDescent="0.25">
      <c r="A45" s="1">
        <v>49</v>
      </c>
      <c r="B45" s="7" t="s">
        <v>53</v>
      </c>
      <c r="C45" s="3">
        <f>SUMIFS('Proj FY19 GBR'!$H$5:$H$56,'Proj FY19 GBR'!$C$5:$C$56,A45)</f>
        <v>350280204.15649354</v>
      </c>
      <c r="D45" s="4">
        <v>0.8673346722180566</v>
      </c>
      <c r="E45" s="3">
        <f t="shared" si="2"/>
        <v>303810166.05654627</v>
      </c>
      <c r="F45" s="3">
        <f t="shared" si="0"/>
        <v>3797627.0757068284</v>
      </c>
      <c r="G45" s="3">
        <f t="shared" si="1"/>
        <v>316468.92297556903</v>
      </c>
      <c r="H45" s="1"/>
      <c r="K45" s="13"/>
      <c r="L45" s="13"/>
    </row>
    <row r="46" spans="1:12" x14ac:dyDescent="0.25">
      <c r="A46" s="1">
        <v>51</v>
      </c>
      <c r="B46" s="7" t="s">
        <v>54</v>
      </c>
      <c r="C46" s="3">
        <f>SUMIFS('Proj FY19 GBR'!$H$5:$H$56,'Proj FY19 GBR'!$C$5:$C$56,A46)</f>
        <v>251982583.43439129</v>
      </c>
      <c r="D46" s="4">
        <v>0.86613174901550716</v>
      </c>
      <c r="E46" s="3">
        <f t="shared" si="2"/>
        <v>218250115.71147528</v>
      </c>
      <c r="F46" s="3">
        <f t="shared" si="0"/>
        <v>2728126.4463934414</v>
      </c>
      <c r="G46" s="3">
        <f t="shared" si="1"/>
        <v>227343.87053278679</v>
      </c>
      <c r="H46" s="1"/>
      <c r="K46" s="13"/>
      <c r="L46" s="13"/>
    </row>
    <row r="47" spans="1:12" x14ac:dyDescent="0.25">
      <c r="A47" s="1">
        <v>55</v>
      </c>
      <c r="B47" s="7" t="s">
        <v>56</v>
      </c>
      <c r="C47" s="3">
        <f>SUMIFS('Proj FY19 GBR'!$H$5:$H$56,'Proj FY19 GBR'!$C$5:$C$56,A47)</f>
        <v>105713398.50181566</v>
      </c>
      <c r="D47" s="4">
        <v>0.81278461536165136</v>
      </c>
      <c r="E47" s="3">
        <f t="shared" si="2"/>
        <v>85922223.939871207</v>
      </c>
      <c r="F47" s="3">
        <f t="shared" si="0"/>
        <v>1074027.7992483901</v>
      </c>
      <c r="G47" s="3">
        <f t="shared" si="1"/>
        <v>89502.316604032516</v>
      </c>
      <c r="H47" s="1"/>
      <c r="K47" s="13"/>
      <c r="L47" s="13"/>
    </row>
    <row r="48" spans="1:12" x14ac:dyDescent="0.25">
      <c r="A48" s="1">
        <v>60</v>
      </c>
      <c r="B48" s="7" t="s">
        <v>57</v>
      </c>
      <c r="C48" s="3">
        <f>SUMIFS('Proj FY19 GBR'!$H$5:$H$56,'Proj FY19 GBR'!$C$5:$C$56,A48)</f>
        <v>52622067.451476589</v>
      </c>
      <c r="D48" s="4">
        <v>0.84551506711833424</v>
      </c>
      <c r="E48" s="3">
        <f t="shared" si="2"/>
        <v>44492750.893140741</v>
      </c>
      <c r="F48" s="3">
        <f t="shared" si="0"/>
        <v>556159.38616425928</v>
      </c>
      <c r="G48" s="3">
        <f t="shared" si="1"/>
        <v>46346.615513688273</v>
      </c>
      <c r="H48" s="1"/>
      <c r="K48" s="13"/>
      <c r="L48" s="13"/>
    </row>
    <row r="49" spans="1:12" x14ac:dyDescent="0.25">
      <c r="A49" s="1">
        <v>61</v>
      </c>
      <c r="B49" s="7" t="s">
        <v>58</v>
      </c>
      <c r="C49" s="3">
        <f>SUMIFS('Proj FY19 GBR'!$H$5:$H$56,'Proj FY19 GBR'!$C$5:$C$56,A49)</f>
        <v>111269700.7018006</v>
      </c>
      <c r="D49" s="4">
        <v>0.84958667823924083</v>
      </c>
      <c r="E49" s="3">
        <f t="shared" si="2"/>
        <v>94533255.407917291</v>
      </c>
      <c r="F49" s="3">
        <f t="shared" si="0"/>
        <v>1181665.6925989662</v>
      </c>
      <c r="G49" s="3">
        <f t="shared" si="1"/>
        <v>98472.141049913844</v>
      </c>
      <c r="H49" s="1"/>
      <c r="K49" s="13"/>
      <c r="L49" s="13"/>
    </row>
    <row r="50" spans="1:12" x14ac:dyDescent="0.25">
      <c r="A50" s="1">
        <v>62</v>
      </c>
      <c r="B50" s="7" t="s">
        <v>55</v>
      </c>
      <c r="C50" s="3">
        <f>SUMIFS('Proj FY19 GBR'!$H$5:$H$56,'Proj FY19 GBR'!$C$5:$C$56,A50)</f>
        <v>279322261.87406594</v>
      </c>
      <c r="D50" s="4">
        <v>0.84311030131764741</v>
      </c>
      <c r="E50" s="3">
        <f t="shared" si="2"/>
        <v>235499476.37337056</v>
      </c>
      <c r="F50" s="3">
        <f t="shared" si="0"/>
        <v>2943743.4546671323</v>
      </c>
      <c r="G50" s="3">
        <f t="shared" si="1"/>
        <v>245311.95455559436</v>
      </c>
      <c r="H50" s="1"/>
      <c r="K50" s="13"/>
      <c r="L50" s="13"/>
    </row>
    <row r="51" spans="1:12" x14ac:dyDescent="0.25">
      <c r="A51" s="1">
        <v>63</v>
      </c>
      <c r="B51" s="7" t="s">
        <v>23</v>
      </c>
      <c r="C51" s="3">
        <f>SUMIFS('Proj FY19 GBR'!$H$5:$H$56,'Proj FY19 GBR'!$C$5:$C$56,A51)</f>
        <v>417558871.67883259</v>
      </c>
      <c r="D51" s="4">
        <v>0.88074593011020463</v>
      </c>
      <c r="E51" s="3">
        <f t="shared" si="2"/>
        <v>367763276.81254101</v>
      </c>
      <c r="F51" s="3">
        <f t="shared" si="0"/>
        <v>4597040.960156763</v>
      </c>
      <c r="G51" s="3">
        <f t="shared" si="1"/>
        <v>383086.74667973025</v>
      </c>
      <c r="H51" s="1"/>
      <c r="K51" s="13"/>
      <c r="L51" s="13"/>
    </row>
    <row r="52" spans="1:12" x14ac:dyDescent="0.25">
      <c r="A52" s="1">
        <v>65</v>
      </c>
      <c r="B52" s="7" t="s">
        <v>67</v>
      </c>
      <c r="C52" s="3">
        <f>SUMIFS('Proj FY19 GBR'!$H$5:$H$56,'Proj FY19 GBR'!$C$5:$C$56,A52)</f>
        <v>108923061.74517436</v>
      </c>
      <c r="D52" s="4">
        <v>0.83089789532924441</v>
      </c>
      <c r="E52" s="3">
        <f t="shared" si="2"/>
        <v>90503942.756882712</v>
      </c>
      <c r="F52" s="3">
        <f t="shared" si="0"/>
        <v>1131299.284461034</v>
      </c>
      <c r="G52" s="3">
        <f t="shared" si="1"/>
        <v>94274.940371752833</v>
      </c>
      <c r="H52" s="1"/>
      <c r="K52" s="13"/>
      <c r="L52" s="13"/>
    </row>
    <row r="53" spans="1:12" x14ac:dyDescent="0.25">
      <c r="A53" s="1">
        <v>2001</v>
      </c>
      <c r="B53" s="7" t="s">
        <v>59</v>
      </c>
      <c r="C53" s="3">
        <f>SUMIFS('Proj FY19 GBR'!$H$5:$H$56,'Proj FY19 GBR'!$C$5:$C$56,A53)</f>
        <v>128138806.3388938</v>
      </c>
      <c r="D53" s="4">
        <v>0.86292723627931522</v>
      </c>
      <c r="E53" s="3">
        <f t="shared" si="2"/>
        <v>110574466.01415202</v>
      </c>
      <c r="F53" s="3">
        <f t="shared" si="0"/>
        <v>1382180.8251769003</v>
      </c>
      <c r="G53" s="3">
        <f t="shared" si="1"/>
        <v>115181.73543140835</v>
      </c>
      <c r="H53" s="1"/>
      <c r="K53" s="13"/>
      <c r="L53" s="13"/>
    </row>
    <row r="54" spans="1:12" x14ac:dyDescent="0.25">
      <c r="A54" s="1">
        <v>2004</v>
      </c>
      <c r="B54" s="7" t="s">
        <v>60</v>
      </c>
      <c r="C54" s="3">
        <f>SUMIFS('Proj FY19 GBR'!$H$5:$H$56,'Proj FY19 GBR'!$C$5:$C$56,A54)</f>
        <v>272274244.40371561</v>
      </c>
      <c r="D54" s="4">
        <v>0.8417222836649777</v>
      </c>
      <c r="E54" s="3">
        <f t="shared" si="2"/>
        <v>229179298.78265178</v>
      </c>
      <c r="F54" s="3">
        <f t="shared" si="0"/>
        <v>2864741.2347831475</v>
      </c>
      <c r="G54" s="3">
        <f t="shared" si="1"/>
        <v>238728.43623192896</v>
      </c>
      <c r="H54" s="1"/>
      <c r="K54" s="13"/>
      <c r="L54" s="13"/>
    </row>
    <row r="55" spans="1:12" x14ac:dyDescent="0.25">
      <c r="A55" s="1">
        <v>5050</v>
      </c>
      <c r="B55" s="7" t="s">
        <v>61</v>
      </c>
      <c r="C55" s="3">
        <f>SUMIFS('Proj FY19 GBR'!$H$5:$H$56,'Proj FY19 GBR'!$C$5:$C$56,A55)</f>
        <v>410215277.2123394</v>
      </c>
      <c r="D55" s="4">
        <v>0.86313933803705511</v>
      </c>
      <c r="E55" s="3">
        <f t="shared" si="2"/>
        <v>354072942.8257457</v>
      </c>
      <c r="F55" s="3">
        <f t="shared" si="0"/>
        <v>4425911.7853218215</v>
      </c>
      <c r="G55" s="3">
        <f t="shared" si="1"/>
        <v>368825.98211015179</v>
      </c>
      <c r="H55" s="1"/>
      <c r="K55" s="13"/>
      <c r="L55" s="13"/>
    </row>
    <row r="56" spans="1:12" x14ac:dyDescent="0.25">
      <c r="A56" s="1">
        <v>8992</v>
      </c>
      <c r="B56" s="7" t="s">
        <v>62</v>
      </c>
      <c r="C56" s="3">
        <f>SUMIFS('Proj FY19 GBR'!$H$5:$H$56,'Proj FY19 GBR'!$C$5:$C$56,A56)</f>
        <v>223686720.34007925</v>
      </c>
      <c r="D56" s="4">
        <v>0.94294706383964733</v>
      </c>
      <c r="E56" s="3">
        <f t="shared" si="2"/>
        <v>210924736.16459805</v>
      </c>
      <c r="F56" s="3">
        <f t="shared" si="0"/>
        <v>2636559.2020574757</v>
      </c>
      <c r="G56" s="3">
        <f t="shared" si="1"/>
        <v>219713.26683812297</v>
      </c>
      <c r="H56" s="1"/>
      <c r="K56" s="13"/>
      <c r="L56" s="13"/>
    </row>
    <row r="57" spans="1:12" x14ac:dyDescent="0.25">
      <c r="A57" s="1">
        <v>5033</v>
      </c>
      <c r="B57" s="7" t="s">
        <v>64</v>
      </c>
      <c r="C57" s="8">
        <f>SUMIFS('Proj FY19 GBR'!$H$5:$H$56,'Proj FY19 GBR'!$C$5:$C$56,A57)</f>
        <v>62112830.021654695</v>
      </c>
      <c r="D57" s="9">
        <v>0.80893956117916277</v>
      </c>
      <c r="E57" s="8">
        <f t="shared" si="2"/>
        <v>50245525.461313277</v>
      </c>
      <c r="F57" s="8">
        <f t="shared" si="0"/>
        <v>628069.06826641597</v>
      </c>
      <c r="G57" s="8">
        <f t="shared" si="1"/>
        <v>52339.089022201333</v>
      </c>
      <c r="H57" s="1"/>
      <c r="K57" s="13"/>
      <c r="L57" s="13"/>
    </row>
    <row r="58" spans="1:12" x14ac:dyDescent="0.25">
      <c r="A58" s="1">
        <v>9999</v>
      </c>
      <c r="B58" s="7" t="s">
        <v>63</v>
      </c>
      <c r="C58" s="6">
        <f>SUM(C9:C57)</f>
        <v>17487043397.152962</v>
      </c>
      <c r="D58" s="4">
        <f>E58/C58</f>
        <v>0.85169560985736248</v>
      </c>
      <c r="E58" s="3">
        <f>SUM(E9:E57)</f>
        <v>14893638090.740355</v>
      </c>
      <c r="F58" s="3">
        <f>SUM(F9:F57)</f>
        <v>186170476.1342544</v>
      </c>
      <c r="G58" s="3">
        <f>SUM(G9:G57)</f>
        <v>15514206.344521197</v>
      </c>
      <c r="H58" s="1"/>
    </row>
    <row r="59" spans="1:12" x14ac:dyDescent="0.25">
      <c r="H59" s="1"/>
    </row>
    <row r="60" spans="1:12" x14ac:dyDescent="0.25">
      <c r="A60" s="36" t="s">
        <v>138</v>
      </c>
      <c r="H60" s="1"/>
    </row>
    <row r="61" spans="1:12" ht="18.600000000000001" customHeight="1" x14ac:dyDescent="0.25">
      <c r="A61" s="1"/>
      <c r="B61" s="10"/>
      <c r="C61" s="10"/>
      <c r="D61" s="1"/>
      <c r="E61" s="3"/>
      <c r="F61" s="3"/>
      <c r="G61" s="1"/>
      <c r="H61" s="1"/>
      <c r="K61" s="13"/>
      <c r="L61" s="13"/>
    </row>
    <row r="62" spans="1:12" x14ac:dyDescent="0.25">
      <c r="K62" s="13"/>
      <c r="L62" s="13"/>
    </row>
    <row r="63" spans="1:12" x14ac:dyDescent="0.25">
      <c r="K63" s="13"/>
      <c r="L63" s="13"/>
    </row>
  </sheetData>
  <mergeCells count="2">
    <mergeCell ref="A1:E1"/>
    <mergeCell ref="A2:C2"/>
  </mergeCells>
  <pageMargins left="0" right="0" top="0" bottom="0" header="0.3" footer="0.3"/>
  <pageSetup scale="86" orientation="portrait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pane xSplit="2" ySplit="4" topLeftCell="C48" activePane="bottomRight" state="frozen"/>
      <selection pane="topRight" activeCell="C1" sqref="C1"/>
      <selection pane="bottomLeft" activeCell="A2" sqref="A2"/>
      <selection pane="bottomRight" activeCell="C58" sqref="C58"/>
    </sheetView>
  </sheetViews>
  <sheetFormatPr defaultColWidth="8.7109375" defaultRowHeight="15" x14ac:dyDescent="0.25"/>
  <cols>
    <col min="1" max="1" width="8.7109375" style="15" hidden="1" customWidth="1"/>
    <col min="2" max="2" width="28.42578125" style="15" bestFit="1" customWidth="1"/>
    <col min="3" max="3" width="8.7109375" style="15"/>
    <col min="4" max="4" width="17.5703125" style="16" bestFit="1" customWidth="1"/>
    <col min="5" max="5" width="14.7109375" style="15" customWidth="1"/>
    <col min="6" max="6" width="16.7109375" style="15" bestFit="1" customWidth="1"/>
    <col min="7" max="7" width="17.7109375" style="15" bestFit="1" customWidth="1"/>
    <col min="8" max="8" width="19.28515625" style="15" bestFit="1" customWidth="1"/>
    <col min="9" max="9" width="14.85546875" style="15" bestFit="1" customWidth="1"/>
    <col min="10" max="10" width="12" style="15" bestFit="1" customWidth="1"/>
    <col min="11" max="16384" width="8.7109375" style="15"/>
  </cols>
  <sheetData>
    <row r="1" spans="1:8" ht="22.5" x14ac:dyDescent="0.3">
      <c r="B1" s="14" t="s">
        <v>71</v>
      </c>
    </row>
    <row r="4" spans="1:8" ht="42.75" x14ac:dyDescent="0.25">
      <c r="A4" s="15" t="s">
        <v>72</v>
      </c>
      <c r="B4" s="20" t="s">
        <v>73</v>
      </c>
      <c r="C4" s="20" t="s">
        <v>74</v>
      </c>
      <c r="D4" s="35" t="s">
        <v>136</v>
      </c>
      <c r="E4" s="20" t="s">
        <v>137</v>
      </c>
      <c r="F4" s="20" t="s">
        <v>135</v>
      </c>
      <c r="G4" s="20" t="s">
        <v>134</v>
      </c>
      <c r="H4" s="20" t="s">
        <v>75</v>
      </c>
    </row>
    <row r="5" spans="1:8" x14ac:dyDescent="0.25">
      <c r="B5" s="21" t="s">
        <v>17</v>
      </c>
      <c r="C5" s="21">
        <v>1</v>
      </c>
      <c r="D5" s="22">
        <v>337373723.40127462</v>
      </c>
      <c r="E5" s="22">
        <f t="shared" ref="E5:E36" si="0">IF(A5="Medstar",D5,0)/SUMIFS(D:D,A:A,"Medstar")*$E$57</f>
        <v>0</v>
      </c>
      <c r="F5" s="22">
        <f>D5+E5</f>
        <v>337373723.40127462</v>
      </c>
      <c r="G5" s="22">
        <v>30000000</v>
      </c>
      <c r="H5" s="22">
        <f>F5+G5</f>
        <v>367373723.40127462</v>
      </c>
    </row>
    <row r="6" spans="1:8" x14ac:dyDescent="0.25">
      <c r="A6" s="15" t="s">
        <v>76</v>
      </c>
      <c r="B6" s="21" t="s">
        <v>130</v>
      </c>
      <c r="C6" s="21">
        <v>2</v>
      </c>
      <c r="D6" s="22">
        <v>1511534937.4002359</v>
      </c>
      <c r="E6" s="22">
        <f t="shared" si="0"/>
        <v>0</v>
      </c>
      <c r="F6" s="22">
        <f t="shared" ref="F6:F56" si="1">D6+E6</f>
        <v>1511534937.4002359</v>
      </c>
      <c r="G6" s="21"/>
      <c r="H6" s="22">
        <f>F6+G6</f>
        <v>1511534937.4002359</v>
      </c>
    </row>
    <row r="7" spans="1:8" x14ac:dyDescent="0.25">
      <c r="A7" s="15" t="s">
        <v>77</v>
      </c>
      <c r="B7" s="21" t="s">
        <v>19</v>
      </c>
      <c r="C7" s="21">
        <v>3</v>
      </c>
      <c r="D7" s="22">
        <v>302484614.96502864</v>
      </c>
      <c r="E7" s="22">
        <f t="shared" si="0"/>
        <v>0</v>
      </c>
      <c r="F7" s="22">
        <f t="shared" si="1"/>
        <v>302484614.96502864</v>
      </c>
      <c r="G7" s="21"/>
      <c r="H7" s="22">
        <f t="shared" ref="H7:H56" si="2">F7+G7</f>
        <v>302484614.96502864</v>
      </c>
    </row>
    <row r="8" spans="1:8" x14ac:dyDescent="0.25">
      <c r="B8" s="21" t="s">
        <v>78</v>
      </c>
      <c r="C8" s="21">
        <v>4</v>
      </c>
      <c r="D8" s="22">
        <v>515914386.21349645</v>
      </c>
      <c r="E8" s="22">
        <f t="shared" si="0"/>
        <v>0</v>
      </c>
      <c r="F8" s="22">
        <f t="shared" si="1"/>
        <v>515914386.21349645</v>
      </c>
      <c r="G8" s="21"/>
      <c r="H8" s="22">
        <f t="shared" si="2"/>
        <v>515914386.21349645</v>
      </c>
    </row>
    <row r="9" spans="1:8" x14ac:dyDescent="0.25">
      <c r="B9" s="21" t="s">
        <v>79</v>
      </c>
      <c r="C9" s="21">
        <v>5</v>
      </c>
      <c r="D9" s="22">
        <v>357213434.41169465</v>
      </c>
      <c r="E9" s="22">
        <f t="shared" si="0"/>
        <v>0</v>
      </c>
      <c r="F9" s="22">
        <f t="shared" si="1"/>
        <v>357213434.41169465</v>
      </c>
      <c r="G9" s="21"/>
      <c r="H9" s="22">
        <f t="shared" si="2"/>
        <v>357213434.41169465</v>
      </c>
    </row>
    <row r="10" spans="1:8" x14ac:dyDescent="0.25">
      <c r="A10" s="15" t="s">
        <v>80</v>
      </c>
      <c r="B10" s="21" t="s">
        <v>81</v>
      </c>
      <c r="C10" s="21">
        <v>6</v>
      </c>
      <c r="D10" s="22">
        <v>108506985.19474161</v>
      </c>
      <c r="E10" s="22">
        <f t="shared" si="0"/>
        <v>0</v>
      </c>
      <c r="F10" s="22">
        <f t="shared" si="1"/>
        <v>108506985.19474161</v>
      </c>
      <c r="G10" s="21"/>
      <c r="H10" s="22">
        <f t="shared" si="2"/>
        <v>108506985.19474161</v>
      </c>
    </row>
    <row r="11" spans="1:8" x14ac:dyDescent="0.25">
      <c r="B11" s="21" t="s">
        <v>82</v>
      </c>
      <c r="C11" s="21">
        <v>8</v>
      </c>
      <c r="D11" s="22">
        <v>549419333.82132971</v>
      </c>
      <c r="E11" s="22">
        <f t="shared" si="0"/>
        <v>0</v>
      </c>
      <c r="F11" s="22">
        <f t="shared" si="1"/>
        <v>549419333.82132971</v>
      </c>
      <c r="G11" s="21"/>
      <c r="H11" s="22">
        <f t="shared" si="2"/>
        <v>549419333.82132971</v>
      </c>
    </row>
    <row r="12" spans="1:8" x14ac:dyDescent="0.25">
      <c r="A12" s="15" t="s">
        <v>83</v>
      </c>
      <c r="B12" s="21" t="s">
        <v>25</v>
      </c>
      <c r="C12" s="21">
        <v>9</v>
      </c>
      <c r="D12" s="22">
        <v>2492050443.0439682</v>
      </c>
      <c r="E12" s="22">
        <f t="shared" si="0"/>
        <v>0</v>
      </c>
      <c r="F12" s="22">
        <f t="shared" si="1"/>
        <v>2492050443.0439682</v>
      </c>
      <c r="G12" s="21"/>
      <c r="H12" s="22">
        <f t="shared" si="2"/>
        <v>2492050443.0439682</v>
      </c>
    </row>
    <row r="13" spans="1:8" x14ac:dyDescent="0.25">
      <c r="A13" s="15" t="s">
        <v>76</v>
      </c>
      <c r="B13" s="21" t="s">
        <v>84</v>
      </c>
      <c r="C13" s="21">
        <v>10</v>
      </c>
      <c r="D13" s="22">
        <v>50993622.409717903</v>
      </c>
      <c r="E13" s="22">
        <f t="shared" si="0"/>
        <v>0</v>
      </c>
      <c r="F13" s="22">
        <f t="shared" si="1"/>
        <v>50993622.409717903</v>
      </c>
      <c r="G13" s="21"/>
      <c r="H13" s="22">
        <f t="shared" si="2"/>
        <v>50993622.409717903</v>
      </c>
    </row>
    <row r="14" spans="1:8" x14ac:dyDescent="0.25">
      <c r="B14" s="21" t="s">
        <v>85</v>
      </c>
      <c r="C14" s="21">
        <v>11</v>
      </c>
      <c r="D14" s="22">
        <v>443788700.86985171</v>
      </c>
      <c r="E14" s="22">
        <f t="shared" si="0"/>
        <v>0</v>
      </c>
      <c r="F14" s="22">
        <f t="shared" si="1"/>
        <v>443788700.86985171</v>
      </c>
      <c r="G14" s="21"/>
      <c r="H14" s="22">
        <f t="shared" si="2"/>
        <v>443788700.86985171</v>
      </c>
    </row>
    <row r="15" spans="1:8" x14ac:dyDescent="0.25">
      <c r="A15" s="15" t="s">
        <v>86</v>
      </c>
      <c r="B15" s="21" t="s">
        <v>87</v>
      </c>
      <c r="C15" s="21">
        <v>12</v>
      </c>
      <c r="D15" s="22">
        <v>795572033.07474422</v>
      </c>
      <c r="E15" s="22">
        <f t="shared" si="0"/>
        <v>0</v>
      </c>
      <c r="F15" s="22">
        <f t="shared" si="1"/>
        <v>795572033.07474422</v>
      </c>
      <c r="G15" s="21"/>
      <c r="H15" s="22">
        <f t="shared" si="2"/>
        <v>795572033.07474422</v>
      </c>
    </row>
    <row r="16" spans="1:8" x14ac:dyDescent="0.25">
      <c r="B16" s="21" t="s">
        <v>88</v>
      </c>
      <c r="C16" s="21">
        <v>13</v>
      </c>
      <c r="D16" s="22">
        <v>120695414.57998778</v>
      </c>
      <c r="E16" s="22">
        <f t="shared" si="0"/>
        <v>0</v>
      </c>
      <c r="F16" s="22">
        <f t="shared" si="1"/>
        <v>120695414.57998778</v>
      </c>
      <c r="G16" s="21"/>
      <c r="H16" s="22">
        <f t="shared" si="2"/>
        <v>120695414.57998778</v>
      </c>
    </row>
    <row r="17" spans="1:8" x14ac:dyDescent="0.25">
      <c r="A17" s="15" t="s">
        <v>89</v>
      </c>
      <c r="B17" s="21" t="s">
        <v>90</v>
      </c>
      <c r="C17" s="21">
        <v>15</v>
      </c>
      <c r="D17" s="22">
        <v>545530303.49787188</v>
      </c>
      <c r="E17" s="22">
        <f t="shared" si="0"/>
        <v>-4820464.3647277579</v>
      </c>
      <c r="F17" s="22">
        <f t="shared" si="1"/>
        <v>540709839.13314414</v>
      </c>
      <c r="G17" s="21"/>
      <c r="H17" s="22">
        <f t="shared" si="2"/>
        <v>540709839.13314414</v>
      </c>
    </row>
    <row r="18" spans="1:8" x14ac:dyDescent="0.25">
      <c r="A18" s="15" t="s">
        <v>91</v>
      </c>
      <c r="B18" s="21" t="s">
        <v>92</v>
      </c>
      <c r="C18" s="21">
        <v>16</v>
      </c>
      <c r="D18" s="22">
        <v>284020647.9648658</v>
      </c>
      <c r="E18" s="22">
        <f t="shared" si="0"/>
        <v>0</v>
      </c>
      <c r="F18" s="22">
        <f t="shared" si="1"/>
        <v>284020647.9648658</v>
      </c>
      <c r="G18" s="21"/>
      <c r="H18" s="22">
        <f t="shared" si="2"/>
        <v>284020647.9648658</v>
      </c>
    </row>
    <row r="19" spans="1:8" x14ac:dyDescent="0.25">
      <c r="B19" s="21" t="s">
        <v>93</v>
      </c>
      <c r="C19" s="21">
        <v>17</v>
      </c>
      <c r="D19" s="22">
        <v>62734447.519844681</v>
      </c>
      <c r="E19" s="22">
        <f t="shared" si="0"/>
        <v>0</v>
      </c>
      <c r="F19" s="22">
        <f t="shared" si="1"/>
        <v>62734447.519844681</v>
      </c>
      <c r="G19" s="21"/>
      <c r="H19" s="22">
        <f t="shared" si="2"/>
        <v>62734447.519844681</v>
      </c>
    </row>
    <row r="20" spans="1:8" x14ac:dyDescent="0.25">
      <c r="A20" s="15" t="s">
        <v>89</v>
      </c>
      <c r="B20" s="21" t="s">
        <v>94</v>
      </c>
      <c r="C20" s="21">
        <v>18</v>
      </c>
      <c r="D20" s="22">
        <v>183582844.46372268</v>
      </c>
      <c r="E20" s="22">
        <f t="shared" si="0"/>
        <v>-1622191.3870568073</v>
      </c>
      <c r="F20" s="22">
        <f t="shared" si="1"/>
        <v>181960653.07666588</v>
      </c>
      <c r="G20" s="21"/>
      <c r="H20" s="22">
        <f t="shared" si="2"/>
        <v>181960653.07666588</v>
      </c>
    </row>
    <row r="21" spans="1:8" x14ac:dyDescent="0.25">
      <c r="B21" s="21" t="s">
        <v>95</v>
      </c>
      <c r="C21" s="21">
        <v>19</v>
      </c>
      <c r="D21" s="22">
        <v>458432823.7091732</v>
      </c>
      <c r="E21" s="22">
        <f t="shared" si="0"/>
        <v>0</v>
      </c>
      <c r="F21" s="22">
        <f t="shared" si="1"/>
        <v>458432823.7091732</v>
      </c>
      <c r="G21" s="21"/>
      <c r="H21" s="22">
        <f t="shared" si="2"/>
        <v>458432823.7091732</v>
      </c>
    </row>
    <row r="22" spans="1:8" x14ac:dyDescent="0.25">
      <c r="A22" s="15" t="s">
        <v>83</v>
      </c>
      <c r="B22" s="21" t="s">
        <v>96</v>
      </c>
      <c r="C22" s="21">
        <v>22</v>
      </c>
      <c r="D22" s="22">
        <v>332175516.9068923</v>
      </c>
      <c r="E22" s="22">
        <f t="shared" si="0"/>
        <v>0</v>
      </c>
      <c r="F22" s="22">
        <f t="shared" si="1"/>
        <v>332175516.9068923</v>
      </c>
      <c r="G22" s="21"/>
      <c r="H22" s="22">
        <f t="shared" si="2"/>
        <v>332175516.9068923</v>
      </c>
    </row>
    <row r="23" spans="1:8" x14ac:dyDescent="0.25">
      <c r="B23" s="21" t="s">
        <v>97</v>
      </c>
      <c r="C23" s="21">
        <v>23</v>
      </c>
      <c r="D23" s="22">
        <v>652453655.5546422</v>
      </c>
      <c r="E23" s="22">
        <f t="shared" si="0"/>
        <v>0</v>
      </c>
      <c r="F23" s="22">
        <f t="shared" si="1"/>
        <v>652453655.5546422</v>
      </c>
      <c r="G23" s="21"/>
      <c r="H23" s="22">
        <f t="shared" si="2"/>
        <v>652453655.5546422</v>
      </c>
    </row>
    <row r="24" spans="1:8" x14ac:dyDescent="0.25">
      <c r="A24" s="15" t="s">
        <v>89</v>
      </c>
      <c r="B24" s="21" t="s">
        <v>98</v>
      </c>
      <c r="C24" s="21">
        <v>24</v>
      </c>
      <c r="D24" s="22">
        <v>449192097.47964644</v>
      </c>
      <c r="E24" s="22">
        <f t="shared" si="0"/>
        <v>-3969191.9677682947</v>
      </c>
      <c r="F24" s="22">
        <f t="shared" si="1"/>
        <v>445222905.51187813</v>
      </c>
      <c r="G24" s="21"/>
      <c r="H24" s="22">
        <f t="shared" si="2"/>
        <v>445222905.51187813</v>
      </c>
    </row>
    <row r="25" spans="1:8" x14ac:dyDescent="0.25">
      <c r="B25" s="21" t="s">
        <v>99</v>
      </c>
      <c r="C25" s="21">
        <v>27</v>
      </c>
      <c r="D25" s="22">
        <v>334070429.16278797</v>
      </c>
      <c r="E25" s="22">
        <f t="shared" si="0"/>
        <v>0</v>
      </c>
      <c r="F25" s="22">
        <f t="shared" si="1"/>
        <v>334070429.16278797</v>
      </c>
      <c r="G25" s="21"/>
      <c r="H25" s="22">
        <f t="shared" si="2"/>
        <v>334070429.16278797</v>
      </c>
    </row>
    <row r="26" spans="1:8" x14ac:dyDescent="0.25">
      <c r="A26" s="15" t="s">
        <v>89</v>
      </c>
      <c r="B26" s="21" t="s">
        <v>100</v>
      </c>
      <c r="C26" s="21">
        <v>28</v>
      </c>
      <c r="D26" s="22">
        <v>187605457.38512763</v>
      </c>
      <c r="E26" s="22">
        <f t="shared" si="0"/>
        <v>-1657736.364331936</v>
      </c>
      <c r="F26" s="22">
        <f t="shared" si="1"/>
        <v>185947721.0207957</v>
      </c>
      <c r="G26" s="21"/>
      <c r="H26" s="22">
        <f t="shared" si="2"/>
        <v>185947721.0207957</v>
      </c>
    </row>
    <row r="27" spans="1:8" x14ac:dyDescent="0.25">
      <c r="A27" s="15" t="s">
        <v>83</v>
      </c>
      <c r="B27" s="21" t="s">
        <v>101</v>
      </c>
      <c r="C27" s="21">
        <v>29</v>
      </c>
      <c r="D27" s="22">
        <v>683107095.34928286</v>
      </c>
      <c r="E27" s="22">
        <f t="shared" si="0"/>
        <v>0</v>
      </c>
      <c r="F27" s="22">
        <f t="shared" si="1"/>
        <v>683107095.34928286</v>
      </c>
      <c r="G27" s="21"/>
      <c r="H27" s="22">
        <f t="shared" si="2"/>
        <v>683107095.34928286</v>
      </c>
    </row>
    <row r="28" spans="1:8" x14ac:dyDescent="0.25">
      <c r="A28" s="15" t="s">
        <v>76</v>
      </c>
      <c r="B28" s="21" t="s">
        <v>102</v>
      </c>
      <c r="C28" s="21">
        <v>30</v>
      </c>
      <c r="D28" s="22">
        <v>58558336.118084729</v>
      </c>
      <c r="E28" s="22">
        <f t="shared" si="0"/>
        <v>0</v>
      </c>
      <c r="F28" s="22">
        <f t="shared" si="1"/>
        <v>58558336.118084729</v>
      </c>
      <c r="G28" s="21"/>
      <c r="H28" s="22">
        <f t="shared" si="2"/>
        <v>58558336.118084729</v>
      </c>
    </row>
    <row r="29" spans="1:8" x14ac:dyDescent="0.25">
      <c r="B29" s="21" t="s">
        <v>103</v>
      </c>
      <c r="C29" s="21">
        <v>32</v>
      </c>
      <c r="D29" s="22">
        <v>165767189.09137437</v>
      </c>
      <c r="E29" s="22">
        <f t="shared" si="0"/>
        <v>0</v>
      </c>
      <c r="F29" s="22">
        <f t="shared" si="1"/>
        <v>165767189.09137437</v>
      </c>
      <c r="G29" s="21"/>
      <c r="H29" s="22">
        <f t="shared" si="2"/>
        <v>165767189.09137437</v>
      </c>
    </row>
    <row r="30" spans="1:8" x14ac:dyDescent="0.25">
      <c r="B30" s="21" t="s">
        <v>104</v>
      </c>
      <c r="C30" s="21">
        <v>33</v>
      </c>
      <c r="D30" s="22">
        <v>234592143.24859589</v>
      </c>
      <c r="E30" s="22">
        <f t="shared" si="0"/>
        <v>0</v>
      </c>
      <c r="F30" s="22">
        <f t="shared" si="1"/>
        <v>234592143.24859589</v>
      </c>
      <c r="G30" s="21"/>
      <c r="H30" s="22">
        <f t="shared" si="2"/>
        <v>234592143.24859589</v>
      </c>
    </row>
    <row r="31" spans="1:8" x14ac:dyDescent="0.25">
      <c r="A31" s="15" t="s">
        <v>89</v>
      </c>
      <c r="B31" s="21" t="s">
        <v>105</v>
      </c>
      <c r="C31" s="21">
        <v>34</v>
      </c>
      <c r="D31" s="22">
        <v>193847875.53467128</v>
      </c>
      <c r="E31" s="22">
        <f t="shared" si="0"/>
        <v>-1712896.1859709227</v>
      </c>
      <c r="F31" s="22">
        <f t="shared" si="1"/>
        <v>192134979.34870034</v>
      </c>
      <c r="G31" s="21"/>
      <c r="H31" s="22">
        <f t="shared" si="2"/>
        <v>192134979.34870034</v>
      </c>
    </row>
    <row r="32" spans="1:8" x14ac:dyDescent="0.25">
      <c r="A32" s="15" t="s">
        <v>76</v>
      </c>
      <c r="B32" s="21" t="s">
        <v>106</v>
      </c>
      <c r="C32" s="21">
        <v>35</v>
      </c>
      <c r="D32" s="22">
        <v>158718616.93891948</v>
      </c>
      <c r="E32" s="22">
        <f t="shared" si="0"/>
        <v>0</v>
      </c>
      <c r="F32" s="22">
        <f t="shared" si="1"/>
        <v>158718616.93891948</v>
      </c>
      <c r="G32" s="21"/>
      <c r="H32" s="22">
        <f t="shared" si="2"/>
        <v>158718616.93891948</v>
      </c>
    </row>
    <row r="33" spans="1:8" x14ac:dyDescent="0.25">
      <c r="A33" s="15" t="s">
        <v>76</v>
      </c>
      <c r="B33" s="21" t="s">
        <v>107</v>
      </c>
      <c r="C33" s="21">
        <v>37</v>
      </c>
      <c r="D33" s="22">
        <v>215118332.30317414</v>
      </c>
      <c r="E33" s="22">
        <f t="shared" si="0"/>
        <v>0</v>
      </c>
      <c r="F33" s="22">
        <f t="shared" si="1"/>
        <v>215118332.30317414</v>
      </c>
      <c r="G33" s="21"/>
      <c r="H33" s="22">
        <f t="shared" si="2"/>
        <v>215118332.30317414</v>
      </c>
    </row>
    <row r="34" spans="1:8" x14ac:dyDescent="0.25">
      <c r="A34" s="15" t="s">
        <v>76</v>
      </c>
      <c r="B34" s="21" t="s">
        <v>108</v>
      </c>
      <c r="C34" s="21">
        <v>38</v>
      </c>
      <c r="D34" s="22">
        <v>241886950.65647027</v>
      </c>
      <c r="E34" s="22">
        <f t="shared" si="0"/>
        <v>0</v>
      </c>
      <c r="F34" s="22">
        <f t="shared" si="1"/>
        <v>241886950.65647027</v>
      </c>
      <c r="G34" s="21"/>
      <c r="H34" s="22">
        <f t="shared" si="2"/>
        <v>241886950.65647027</v>
      </c>
    </row>
    <row r="35" spans="1:8" x14ac:dyDescent="0.25">
      <c r="B35" s="21" t="s">
        <v>109</v>
      </c>
      <c r="C35" s="21">
        <v>39</v>
      </c>
      <c r="D35" s="22">
        <v>154334130.60940713</v>
      </c>
      <c r="E35" s="22">
        <f t="shared" si="0"/>
        <v>0</v>
      </c>
      <c r="F35" s="22">
        <f t="shared" si="1"/>
        <v>154334130.60940713</v>
      </c>
      <c r="G35" s="21"/>
      <c r="H35" s="22">
        <f t="shared" si="2"/>
        <v>154334130.60940713</v>
      </c>
    </row>
    <row r="36" spans="1:8" x14ac:dyDescent="0.25">
      <c r="A36" s="15" t="s">
        <v>86</v>
      </c>
      <c r="B36" s="21" t="s">
        <v>110</v>
      </c>
      <c r="C36" s="21">
        <v>40</v>
      </c>
      <c r="D36" s="22">
        <v>272699949.73118502</v>
      </c>
      <c r="E36" s="22">
        <f t="shared" si="0"/>
        <v>0</v>
      </c>
      <c r="F36" s="22">
        <f t="shared" si="1"/>
        <v>272699949.73118502</v>
      </c>
      <c r="G36" s="21"/>
      <c r="H36" s="22">
        <f t="shared" si="2"/>
        <v>272699949.73118502</v>
      </c>
    </row>
    <row r="37" spans="1:8" x14ac:dyDescent="0.25">
      <c r="A37" s="15" t="s">
        <v>76</v>
      </c>
      <c r="B37" s="21" t="s">
        <v>111</v>
      </c>
      <c r="C37" s="21">
        <v>43</v>
      </c>
      <c r="D37" s="22">
        <v>438513627.52859253</v>
      </c>
      <c r="E37" s="22">
        <f t="shared" ref="E37:E56" si="3">IF(A37="Medstar",D37,0)/SUMIFS(D:D,A:A,"Medstar")*$E$57</f>
        <v>0</v>
      </c>
      <c r="F37" s="22">
        <f t="shared" si="1"/>
        <v>438513627.52859253</v>
      </c>
      <c r="G37" s="21"/>
      <c r="H37" s="22">
        <f t="shared" si="2"/>
        <v>438513627.52859253</v>
      </c>
    </row>
    <row r="38" spans="1:8" x14ac:dyDescent="0.25">
      <c r="B38" s="21" t="s">
        <v>50</v>
      </c>
      <c r="C38" s="21">
        <v>44</v>
      </c>
      <c r="D38" s="22">
        <v>473225099.42787808</v>
      </c>
      <c r="E38" s="22">
        <f t="shared" si="3"/>
        <v>0</v>
      </c>
      <c r="F38" s="22">
        <f t="shared" si="1"/>
        <v>473225099.42787808</v>
      </c>
      <c r="G38" s="21"/>
      <c r="H38" s="22">
        <f t="shared" si="2"/>
        <v>473225099.42787808</v>
      </c>
    </row>
    <row r="39" spans="1:8" x14ac:dyDescent="0.25">
      <c r="B39" s="21" t="s">
        <v>112</v>
      </c>
      <c r="C39" s="21">
        <v>45</v>
      </c>
      <c r="D39" s="22">
        <v>16320264.649058113</v>
      </c>
      <c r="E39" s="22">
        <f t="shared" si="3"/>
        <v>0</v>
      </c>
      <c r="F39" s="22">
        <f t="shared" si="1"/>
        <v>16320264.649058113</v>
      </c>
      <c r="G39" s="21"/>
      <c r="H39" s="22">
        <f t="shared" si="2"/>
        <v>16320264.649058113</v>
      </c>
    </row>
    <row r="40" spans="1:8" x14ac:dyDescent="0.25">
      <c r="A40" s="15" t="s">
        <v>83</v>
      </c>
      <c r="B40" s="21" t="s">
        <v>113</v>
      </c>
      <c r="C40" s="21">
        <v>48</v>
      </c>
      <c r="D40" s="22">
        <v>314690385.34474075</v>
      </c>
      <c r="E40" s="22">
        <f t="shared" si="3"/>
        <v>0</v>
      </c>
      <c r="F40" s="22">
        <f t="shared" si="1"/>
        <v>314690385.34474075</v>
      </c>
      <c r="G40" s="21"/>
      <c r="H40" s="22">
        <f t="shared" si="2"/>
        <v>314690385.34474075</v>
      </c>
    </row>
    <row r="41" spans="1:8" x14ac:dyDescent="0.25">
      <c r="A41" s="15" t="s">
        <v>76</v>
      </c>
      <c r="B41" s="21" t="s">
        <v>131</v>
      </c>
      <c r="C41" s="21">
        <v>49</v>
      </c>
      <c r="D41" s="22">
        <v>350280204.15649354</v>
      </c>
      <c r="E41" s="22">
        <f t="shared" si="3"/>
        <v>0</v>
      </c>
      <c r="F41" s="22">
        <f t="shared" si="1"/>
        <v>350280204.15649354</v>
      </c>
      <c r="G41" s="21"/>
      <c r="H41" s="22">
        <f t="shared" si="2"/>
        <v>350280204.15649354</v>
      </c>
    </row>
    <row r="42" spans="1:8" x14ac:dyDescent="0.25">
      <c r="B42" s="21" t="s">
        <v>114</v>
      </c>
      <c r="C42" s="21">
        <v>51</v>
      </c>
      <c r="D42" s="22">
        <v>251982583.43439129</v>
      </c>
      <c r="E42" s="22">
        <f t="shared" si="3"/>
        <v>0</v>
      </c>
      <c r="F42" s="22">
        <f t="shared" si="1"/>
        <v>251982583.43439129</v>
      </c>
      <c r="G42" s="21"/>
      <c r="H42" s="22">
        <f t="shared" si="2"/>
        <v>251982583.43439129</v>
      </c>
    </row>
    <row r="43" spans="1:8" x14ac:dyDescent="0.25">
      <c r="A43" s="15" t="s">
        <v>77</v>
      </c>
      <c r="B43" s="21" t="s">
        <v>115</v>
      </c>
      <c r="C43" s="21">
        <v>55</v>
      </c>
      <c r="D43" s="22">
        <v>105713398.50181566</v>
      </c>
      <c r="E43" s="22">
        <f t="shared" si="3"/>
        <v>0</v>
      </c>
      <c r="F43" s="22">
        <f t="shared" si="1"/>
        <v>105713398.50181566</v>
      </c>
      <c r="G43" s="21"/>
      <c r="H43" s="22">
        <f t="shared" si="2"/>
        <v>105713398.50181566</v>
      </c>
    </row>
    <row r="44" spans="1:8" x14ac:dyDescent="0.25">
      <c r="A44" s="15" t="s">
        <v>89</v>
      </c>
      <c r="B44" s="21" t="s">
        <v>116</v>
      </c>
      <c r="C44" s="21">
        <v>2004</v>
      </c>
      <c r="D44" s="22">
        <v>274701587.495318</v>
      </c>
      <c r="E44" s="22">
        <f t="shared" si="3"/>
        <v>-2427343.0916024093</v>
      </c>
      <c r="F44" s="22">
        <f t="shared" si="1"/>
        <v>272274244.40371561</v>
      </c>
      <c r="G44" s="21"/>
      <c r="H44" s="22">
        <f t="shared" si="2"/>
        <v>272274244.40371561</v>
      </c>
    </row>
    <row r="45" spans="1:8" x14ac:dyDescent="0.25">
      <c r="A45" s="15" t="s">
        <v>91</v>
      </c>
      <c r="B45" s="21" t="s">
        <v>117</v>
      </c>
      <c r="C45" s="21">
        <v>5050</v>
      </c>
      <c r="D45" s="22">
        <v>410215277.2123394</v>
      </c>
      <c r="E45" s="22">
        <f t="shared" si="3"/>
        <v>0</v>
      </c>
      <c r="F45" s="22">
        <f t="shared" si="1"/>
        <v>410215277.2123394</v>
      </c>
      <c r="G45" s="21"/>
      <c r="H45" s="22">
        <f t="shared" si="2"/>
        <v>410215277.2123394</v>
      </c>
    </row>
    <row r="46" spans="1:8" x14ac:dyDescent="0.25">
      <c r="A46" s="15" t="s">
        <v>76</v>
      </c>
      <c r="B46" s="21" t="s">
        <v>118</v>
      </c>
      <c r="C46" s="21">
        <v>2001</v>
      </c>
      <c r="D46" s="22">
        <v>128138806.3388938</v>
      </c>
      <c r="E46" s="22">
        <f t="shared" si="3"/>
        <v>0</v>
      </c>
      <c r="F46" s="22">
        <f t="shared" si="1"/>
        <v>128138806.3388938</v>
      </c>
      <c r="G46" s="21"/>
      <c r="H46" s="22">
        <f t="shared" si="2"/>
        <v>128138806.3388938</v>
      </c>
    </row>
    <row r="47" spans="1:8" x14ac:dyDescent="0.25">
      <c r="B47" s="21" t="s">
        <v>119</v>
      </c>
      <c r="C47" s="21">
        <v>60</v>
      </c>
      <c r="D47" s="22">
        <v>52622067.451476589</v>
      </c>
      <c r="E47" s="22">
        <f t="shared" si="3"/>
        <v>0</v>
      </c>
      <c r="F47" s="22">
        <f t="shared" si="1"/>
        <v>52622067.451476589</v>
      </c>
      <c r="G47" s="21"/>
      <c r="H47" s="22">
        <f t="shared" si="2"/>
        <v>52622067.451476589</v>
      </c>
    </row>
    <row r="48" spans="1:8" x14ac:dyDescent="0.25">
      <c r="B48" s="21" t="s">
        <v>120</v>
      </c>
      <c r="C48" s="21">
        <v>61</v>
      </c>
      <c r="D48" s="22">
        <v>111269700.7018006</v>
      </c>
      <c r="E48" s="22">
        <f t="shared" si="3"/>
        <v>0</v>
      </c>
      <c r="F48" s="22">
        <f t="shared" si="1"/>
        <v>111269700.7018006</v>
      </c>
      <c r="G48" s="21"/>
      <c r="H48" s="22">
        <f t="shared" si="2"/>
        <v>111269700.7018006</v>
      </c>
    </row>
    <row r="49" spans="1:10" x14ac:dyDescent="0.25">
      <c r="A49" s="15" t="s">
        <v>89</v>
      </c>
      <c r="B49" s="21" t="s">
        <v>121</v>
      </c>
      <c r="C49" s="21">
        <v>62</v>
      </c>
      <c r="D49" s="22">
        <v>281812438.51260781</v>
      </c>
      <c r="E49" s="22">
        <f t="shared" si="3"/>
        <v>-2490176.6385418731</v>
      </c>
      <c r="F49" s="22">
        <f t="shared" si="1"/>
        <v>279322261.87406594</v>
      </c>
      <c r="G49" s="21"/>
      <c r="H49" s="22">
        <f t="shared" si="2"/>
        <v>279322261.87406594</v>
      </c>
    </row>
    <row r="50" spans="1:10" x14ac:dyDescent="0.25">
      <c r="A50" s="15" t="s">
        <v>76</v>
      </c>
      <c r="B50" s="21" t="s">
        <v>132</v>
      </c>
      <c r="C50" s="21">
        <v>63</v>
      </c>
      <c r="D50" s="22">
        <v>417558871.67883259</v>
      </c>
      <c r="E50" s="22">
        <f t="shared" si="3"/>
        <v>0</v>
      </c>
      <c r="F50" s="22">
        <f t="shared" si="1"/>
        <v>417558871.67883259</v>
      </c>
      <c r="G50" s="21"/>
      <c r="H50" s="22">
        <f t="shared" si="2"/>
        <v>417558871.67883259</v>
      </c>
    </row>
    <row r="51" spans="1:10" x14ac:dyDescent="0.25">
      <c r="A51" s="15" t="s">
        <v>122</v>
      </c>
      <c r="B51" s="21" t="s">
        <v>123</v>
      </c>
      <c r="C51" s="21">
        <v>87</v>
      </c>
      <c r="D51" s="22">
        <v>14519665.432895174</v>
      </c>
      <c r="E51" s="22">
        <f t="shared" si="3"/>
        <v>0</v>
      </c>
      <c r="F51" s="22">
        <f t="shared" si="1"/>
        <v>14519665.432895174</v>
      </c>
      <c r="G51" s="21"/>
      <c r="H51" s="22">
        <f t="shared" si="2"/>
        <v>14519665.432895174</v>
      </c>
    </row>
    <row r="52" spans="1:10" x14ac:dyDescent="0.25">
      <c r="A52" s="15" t="s">
        <v>76</v>
      </c>
      <c r="B52" s="21" t="s">
        <v>124</v>
      </c>
      <c r="C52" s="21">
        <v>88</v>
      </c>
      <c r="D52" s="22">
        <v>6637258.5398331126</v>
      </c>
      <c r="E52" s="22">
        <f t="shared" si="3"/>
        <v>0</v>
      </c>
      <c r="F52" s="22">
        <f t="shared" si="1"/>
        <v>6637258.5398331126</v>
      </c>
      <c r="G52" s="21"/>
      <c r="H52" s="22">
        <f t="shared" si="2"/>
        <v>6637258.5398331126</v>
      </c>
    </row>
    <row r="53" spans="1:10" x14ac:dyDescent="0.25">
      <c r="A53" s="15" t="s">
        <v>77</v>
      </c>
      <c r="B53" s="21" t="s">
        <v>125</v>
      </c>
      <c r="C53" s="21">
        <v>333</v>
      </c>
      <c r="D53" s="22">
        <v>21397237.342593919</v>
      </c>
      <c r="E53" s="22">
        <f t="shared" si="3"/>
        <v>0</v>
      </c>
      <c r="F53" s="22">
        <f t="shared" si="1"/>
        <v>21397237.342593919</v>
      </c>
      <c r="G53" s="21"/>
      <c r="H53" s="22">
        <f t="shared" si="2"/>
        <v>21397237.342593919</v>
      </c>
    </row>
    <row r="54" spans="1:10" x14ac:dyDescent="0.25">
      <c r="A54" s="15" t="s">
        <v>86</v>
      </c>
      <c r="B54" s="21" t="s">
        <v>64</v>
      </c>
      <c r="C54" s="21">
        <v>5033</v>
      </c>
      <c r="D54" s="22">
        <v>62112830.021654695</v>
      </c>
      <c r="E54" s="22">
        <f t="shared" si="3"/>
        <v>0</v>
      </c>
      <c r="F54" s="22">
        <f t="shared" si="1"/>
        <v>62112830.021654695</v>
      </c>
      <c r="G54" s="21"/>
      <c r="H54" s="22">
        <f t="shared" si="2"/>
        <v>62112830.021654695</v>
      </c>
    </row>
    <row r="55" spans="1:10" x14ac:dyDescent="0.25">
      <c r="A55" s="15" t="s">
        <v>76</v>
      </c>
      <c r="B55" s="21" t="s">
        <v>126</v>
      </c>
      <c r="C55" s="21">
        <v>8992</v>
      </c>
      <c r="D55" s="22">
        <v>223686720.34007925</v>
      </c>
      <c r="E55" s="22">
        <f t="shared" si="3"/>
        <v>0</v>
      </c>
      <c r="F55" s="22">
        <f t="shared" si="1"/>
        <v>223686720.34007925</v>
      </c>
      <c r="G55" s="21"/>
      <c r="H55" s="22">
        <f t="shared" si="2"/>
        <v>223686720.34007925</v>
      </c>
    </row>
    <row r="56" spans="1:10" x14ac:dyDescent="0.25">
      <c r="A56" s="15" t="s">
        <v>78</v>
      </c>
      <c r="B56" s="23" t="s">
        <v>127</v>
      </c>
      <c r="C56" s="23">
        <v>65</v>
      </c>
      <c r="D56" s="24">
        <v>108923061.74517436</v>
      </c>
      <c r="E56" s="24">
        <f t="shared" si="3"/>
        <v>0</v>
      </c>
      <c r="F56" s="24">
        <f t="shared" si="1"/>
        <v>108923061.74517436</v>
      </c>
      <c r="G56" s="23"/>
      <c r="H56" s="24">
        <f t="shared" si="2"/>
        <v>108923061.74517436</v>
      </c>
    </row>
    <row r="57" spans="1:10" x14ac:dyDescent="0.25">
      <c r="B57" s="25" t="s">
        <v>128</v>
      </c>
      <c r="C57" s="26"/>
      <c r="D57" s="31">
        <f>SUM(D5:D56)</f>
        <v>17518297558.468285</v>
      </c>
      <c r="E57" s="31">
        <v>-18700000</v>
      </c>
      <c r="F57" s="31">
        <f>SUM(F5:F56)</f>
        <v>17499597558.468281</v>
      </c>
      <c r="G57" s="34"/>
      <c r="H57" s="27">
        <f>SUM(H5:H56)</f>
        <v>17529597558.468285</v>
      </c>
    </row>
    <row r="58" spans="1:10" x14ac:dyDescent="0.25">
      <c r="B58" s="17" t="s">
        <v>129</v>
      </c>
      <c r="C58" s="18"/>
      <c r="D58" s="24">
        <v>17182698850.280289</v>
      </c>
      <c r="E58" s="23"/>
      <c r="F58" s="24">
        <f>D58</f>
        <v>17182698850.280289</v>
      </c>
      <c r="G58" s="23"/>
      <c r="H58" s="19">
        <f>F58</f>
        <v>17182698850.280289</v>
      </c>
      <c r="I58" s="16"/>
      <c r="J58" s="16"/>
    </row>
    <row r="59" spans="1:10" x14ac:dyDescent="0.25">
      <c r="B59" s="28"/>
      <c r="C59" s="29"/>
      <c r="D59" s="32">
        <f>D57/D58-1</f>
        <v>1.9531198859515708E-2</v>
      </c>
      <c r="E59" s="33"/>
      <c r="F59" s="32">
        <f>F57/F58-1</f>
        <v>1.8442894853087699E-2</v>
      </c>
      <c r="G59" s="33"/>
      <c r="H59" s="30">
        <f>H57/H58-1</f>
        <v>2.0188837109389013E-2</v>
      </c>
    </row>
    <row r="61" spans="1:10" x14ac:dyDescent="0.25">
      <c r="B61" s="15" t="s">
        <v>133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295FE-6125-4763-B842-6E416D1AD74A}"/>
</file>

<file path=customXml/itemProps2.xml><?xml version="1.0" encoding="utf-8"?>
<ds:datastoreItem xmlns:ds="http://schemas.openxmlformats.org/officeDocument/2006/customXml" ds:itemID="{9022A71D-C883-4FA8-BF2E-454E3D096F74}"/>
</file>

<file path=customXml/itemProps3.xml><?xml version="1.0" encoding="utf-8"?>
<ds:datastoreItem xmlns:ds="http://schemas.openxmlformats.org/officeDocument/2006/customXml" ds:itemID="{F58663CD-F913-4C98-A183-5315D44B06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FY2019 HC Fund</vt:lpstr>
      <vt:lpstr>Proj FY19 GBR</vt:lpstr>
      <vt:lpstr>'FY2019 HC Fund'!Print_Area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Jschmith</dc:creator>
  <cp:lastModifiedBy>Caitlin Grim</cp:lastModifiedBy>
  <cp:lastPrinted>2018-06-29T14:16:40Z</cp:lastPrinted>
  <dcterms:created xsi:type="dcterms:W3CDTF">2013-09-04T15:04:38Z</dcterms:created>
  <dcterms:modified xsi:type="dcterms:W3CDTF">2018-06-29T15:01:58Z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