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13023\Desktop\HSCRC\Medicare Performance Adjustment\"/>
    </mc:Choice>
  </mc:AlternateContent>
  <xr:revisionPtr revIDLastSave="0" documentId="8_{157B2A35-28C0-4150-AE55-63F661A6AB86}" xr6:coauthVersionLast="45" xr6:coauthVersionMax="45" xr10:uidLastSave="{00000000-0000-0000-0000-000000000000}"/>
  <bookViews>
    <workbookView xWindow="-120" yWindow="-120" windowWidth="29040" windowHeight="15840" xr2:uid="{00000000-000D-0000-FFFF-FFFF00000000}"/>
  </bookViews>
  <sheets>
    <sheet name="MPAY2 CALC" sheetId="8" r:id="rId1"/>
  </sheets>
  <externalReferences>
    <externalReference r:id="rId2"/>
    <externalReference r:id="rId3"/>
    <externalReference r:id="rId4"/>
  </externalReferences>
  <definedNames>
    <definedName name="_xlnm._FilterDatabase" localSheetId="0" hidden="1">'MPAY2 CALC'!$A$8:$AI$8</definedName>
    <definedName name="finally">[1]finally!$A$1:$AN$76</definedName>
    <definedName name="imptab17fr2">[1]imptab17fr2!$A$1:$AN$76</definedName>
    <definedName name="low">'[2]5.QBR Scaling '!$B$4</definedName>
    <definedName name="QBR_Highest_Score">[3]QBR!$J$4</definedName>
    <definedName name="QBR_Lowest_Score">[3]QBR!$J$2</definedName>
    <definedName name="QBR_Max_Penalty">[3]QBR!$J$3</definedName>
    <definedName name="QBR_Max_Reward">[3]QBR!$J$5</definedName>
    <definedName name="QBR_Penalty_Threshold">[3]QBR!$J$6</definedName>
    <definedName name="rfbn_table">[1]rfbn_table!$A$1:$H$53</definedName>
    <definedName name="rfbnout">[1]rfbnout!$A$1:$K$53</definedName>
    <definedName name="RRIP_Att_MaxPenalty">'[3]3.Readmission Scaling'!$G$46</definedName>
    <definedName name="RRIP_Att_MaxPenaltyRate">'[3]3.Readmission Scaling'!$E$46</definedName>
    <definedName name="RRIP_Att_MaxRewardRate">'[3]3.Readmission Scaling'!$E$16</definedName>
    <definedName name="RRIP_Att_Reward">'[3]3.Readmission Scaling'!$G$16</definedName>
    <definedName name="RRIP_AttPenaltyOverUnder" localSheetId="0">#REF!</definedName>
    <definedName name="RRIP_AttPenaltyOverUnder">#REF!</definedName>
    <definedName name="RRIP_AttRewardOverUnder" localSheetId="0">#REF!</definedName>
    <definedName name="RRIP_AttRewardOverUnder">#REF!</definedName>
    <definedName name="RRIP_Imp_MaxPenalty">'[3]3.Readmission Scaling'!$C$46</definedName>
    <definedName name="RRIP_Imp_MaxPenaltyOverUnder" localSheetId="0">#REF!</definedName>
    <definedName name="RRIP_Imp_MaxPenaltyOverUnder">#REF!</definedName>
    <definedName name="RRIP_Imp_MaxPenaltyRate">'[3]3.Readmission Scaling'!$A$46</definedName>
    <definedName name="RRIP_Imp_MaxReward">'[3]3.Readmission Scaling'!$C$16</definedName>
    <definedName name="RRIP_Imp_MaxRewardOverUnder" localSheetId="0">#REF!</definedName>
    <definedName name="RRIP_Imp_MaxRewardOverUnder">#REF!</definedName>
    <definedName name="RRIP_Imp_MaxRewardRate">'[3]3.Readmission Scaling'!$A$16</definedName>
    <definedName name="tableii">[1]tableii!$A$1:$E$76</definedName>
    <definedName name="totpay17">[1]totpay17!$A$1:$HM$5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L12" i="8"/>
  <c r="AL13" i="8"/>
  <c r="AL14" i="8"/>
  <c r="AL15" i="8"/>
  <c r="AL16" i="8"/>
  <c r="AL17" i="8"/>
  <c r="AL18" i="8"/>
  <c r="AL19" i="8"/>
  <c r="AL20" i="8"/>
  <c r="AL21" i="8"/>
  <c r="AL22" i="8"/>
  <c r="AL23" i="8"/>
  <c r="AL24" i="8"/>
  <c r="AL25" i="8"/>
  <c r="AL26" i="8"/>
  <c r="AL27" i="8"/>
  <c r="AL28" i="8"/>
  <c r="AL29" i="8"/>
  <c r="AL30" i="8"/>
  <c r="AL31" i="8"/>
  <c r="AL32" i="8"/>
  <c r="AL33" i="8"/>
  <c r="AL34" i="8"/>
  <c r="AL35" i="8"/>
  <c r="AL36" i="8"/>
  <c r="AL37" i="8"/>
  <c r="AL38" i="8"/>
  <c r="AL39" i="8"/>
  <c r="AL40" i="8"/>
  <c r="AL41" i="8"/>
  <c r="AL42" i="8"/>
  <c r="AL43" i="8"/>
  <c r="AL44" i="8"/>
  <c r="AL45" i="8"/>
  <c r="AL46" i="8"/>
  <c r="AL47" i="8"/>
  <c r="AL48" i="8"/>
  <c r="AL49" i="8"/>
  <c r="AL50" i="8"/>
  <c r="AL51" i="8"/>
  <c r="AL52" i="8"/>
  <c r="AL53" i="8"/>
  <c r="AL54" i="8"/>
  <c r="AL10" i="8"/>
  <c r="AJ42" i="8"/>
  <c r="AJ16" i="8"/>
  <c r="AA6" i="8" l="1"/>
  <c r="Y54" i="8" l="1"/>
  <c r="Y53" i="8"/>
  <c r="Y52" i="8"/>
  <c r="Y51" i="8"/>
  <c r="Y50" i="8"/>
  <c r="Y49" i="8"/>
  <c r="Y48" i="8"/>
  <c r="Y47" i="8"/>
  <c r="Y46" i="8"/>
  <c r="Y45" i="8"/>
  <c r="Y44" i="8"/>
  <c r="Y43" i="8"/>
  <c r="Y42" i="8"/>
  <c r="Y41" i="8"/>
  <c r="Y40" i="8"/>
  <c r="Y39" i="8"/>
  <c r="Y38" i="8"/>
  <c r="Y37" i="8"/>
  <c r="Y36" i="8"/>
  <c r="Y35" i="8"/>
  <c r="Y34" i="8"/>
  <c r="Y33" i="8"/>
  <c r="Y32" i="8"/>
  <c r="Y31" i="8"/>
  <c r="Y30" i="8"/>
  <c r="Y29" i="8"/>
  <c r="Y28" i="8"/>
  <c r="Y27" i="8"/>
  <c r="Y26" i="8"/>
  <c r="Y25" i="8"/>
  <c r="Y24" i="8"/>
  <c r="Y23" i="8"/>
  <c r="Y22" i="8"/>
  <c r="Y21" i="8"/>
  <c r="Y20" i="8"/>
  <c r="Y19" i="8"/>
  <c r="Y18" i="8"/>
  <c r="Y17" i="8"/>
  <c r="Y16" i="8"/>
  <c r="Y15" i="8"/>
  <c r="Y14" i="8"/>
  <c r="Y13" i="8"/>
  <c r="Y12" i="8"/>
  <c r="Y11" i="8"/>
  <c r="Y10" i="8"/>
  <c r="AD7" i="8"/>
  <c r="T6" i="8"/>
  <c r="T47" i="8" s="1"/>
  <c r="T24" i="8" l="1"/>
  <c r="Z24" i="8" s="1"/>
  <c r="AB24" i="8" s="1"/>
  <c r="T15" i="8"/>
  <c r="V15" i="8" s="1"/>
  <c r="T36" i="8"/>
  <c r="Z36" i="8" s="1"/>
  <c r="AB36" i="8" s="1"/>
  <c r="T48" i="8"/>
  <c r="U48" i="8" s="1"/>
  <c r="T43" i="8"/>
  <c r="Z43" i="8" s="1"/>
  <c r="AB43" i="8" s="1"/>
  <c r="AE43" i="8" s="1"/>
  <c r="T16" i="8"/>
  <c r="U16" i="8" s="1"/>
  <c r="T32" i="8"/>
  <c r="Y56" i="8"/>
  <c r="T13" i="8"/>
  <c r="Z13" i="8" s="1"/>
  <c r="AB13" i="8" s="1"/>
  <c r="T10" i="8"/>
  <c r="T20" i="8"/>
  <c r="Z20" i="8" s="1"/>
  <c r="AB20" i="8" s="1"/>
  <c r="T11" i="8"/>
  <c r="Z11" i="8" s="1"/>
  <c r="AB11" i="8" s="1"/>
  <c r="T27" i="8"/>
  <c r="V27" i="8" s="1"/>
  <c r="T37" i="8"/>
  <c r="V37" i="8" s="1"/>
  <c r="T28" i="8"/>
  <c r="Z28" i="8" s="1"/>
  <c r="AB28" i="8" s="1"/>
  <c r="AH28" i="8" s="1"/>
  <c r="T45" i="8"/>
  <c r="U45" i="8" s="1"/>
  <c r="T51" i="8"/>
  <c r="Z51" i="8" s="1"/>
  <c r="AB51" i="8" s="1"/>
  <c r="AH51" i="8" s="1"/>
  <c r="T18" i="8"/>
  <c r="V18" i="8" s="1"/>
  <c r="T34" i="8"/>
  <c r="U34" i="8" s="1"/>
  <c r="T29" i="8"/>
  <c r="V29" i="8" s="1"/>
  <c r="T52" i="8"/>
  <c r="Z52" i="8" s="1"/>
  <c r="AB52" i="8" s="1"/>
  <c r="AH52" i="8" s="1"/>
  <c r="T53" i="8"/>
  <c r="Z53" i="8" s="1"/>
  <c r="AB53" i="8" s="1"/>
  <c r="AE53" i="8" s="1"/>
  <c r="T14" i="8"/>
  <c r="T21" i="8"/>
  <c r="U21" i="8" s="1"/>
  <c r="T26" i="8"/>
  <c r="V26" i="8" s="1"/>
  <c r="T44" i="8"/>
  <c r="Z44" i="8" s="1"/>
  <c r="AB44" i="8" s="1"/>
  <c r="AH44" i="8" s="1"/>
  <c r="T35" i="8"/>
  <c r="Z35" i="8" s="1"/>
  <c r="AB35" i="8" s="1"/>
  <c r="T40" i="8"/>
  <c r="V40" i="8" s="1"/>
  <c r="T50" i="8"/>
  <c r="V50" i="8" s="1"/>
  <c r="T54" i="8"/>
  <c r="Z54" i="8" s="1"/>
  <c r="AB54" i="8" s="1"/>
  <c r="AH54" i="8" s="1"/>
  <c r="T12" i="8"/>
  <c r="Z12" i="8" s="1"/>
  <c r="AB12" i="8" s="1"/>
  <c r="AH12" i="8" s="1"/>
  <c r="T19" i="8"/>
  <c r="V19" i="8" s="1"/>
  <c r="T42" i="8"/>
  <c r="U42" i="8" s="1"/>
  <c r="U35" i="8"/>
  <c r="V48" i="8"/>
  <c r="Z48" i="8"/>
  <c r="AB48" i="8" s="1"/>
  <c r="U18" i="8"/>
  <c r="U37" i="8"/>
  <c r="AE44" i="8"/>
  <c r="AH35" i="8"/>
  <c r="AE35" i="8"/>
  <c r="U50" i="8"/>
  <c r="AH20" i="8"/>
  <c r="AE20" i="8"/>
  <c r="V32" i="8"/>
  <c r="Z32" i="8"/>
  <c r="AB32" i="8" s="1"/>
  <c r="AE28" i="8"/>
  <c r="U32" i="8"/>
  <c r="Z34" i="8"/>
  <c r="AB34" i="8" s="1"/>
  <c r="V34" i="8"/>
  <c r="Z47" i="8"/>
  <c r="AB47" i="8" s="1"/>
  <c r="V47" i="8"/>
  <c r="U47" i="8"/>
  <c r="AH43" i="8"/>
  <c r="Z18" i="8"/>
  <c r="AB18" i="8" s="1"/>
  <c r="V13" i="8"/>
  <c r="U13" i="8"/>
  <c r="Z29" i="8"/>
  <c r="AB29" i="8" s="1"/>
  <c r="AH36" i="8"/>
  <c r="AE36" i="8"/>
  <c r="AE51" i="8"/>
  <c r="Z50" i="8"/>
  <c r="AB50" i="8" s="1"/>
  <c r="Q6" i="8"/>
  <c r="AH11" i="8"/>
  <c r="AE11" i="8"/>
  <c r="U29" i="8"/>
  <c r="Z42" i="8"/>
  <c r="AB42" i="8" s="1"/>
  <c r="V42" i="8"/>
  <c r="T17" i="8"/>
  <c r="U20" i="8"/>
  <c r="T25" i="8"/>
  <c r="T33" i="8"/>
  <c r="U36" i="8"/>
  <c r="T41" i="8"/>
  <c r="T49" i="8"/>
  <c r="V20" i="8"/>
  <c r="T22" i="8"/>
  <c r="V28" i="8"/>
  <c r="T30" i="8"/>
  <c r="V36" i="8"/>
  <c r="T38" i="8"/>
  <c r="T46" i="8"/>
  <c r="V52" i="8"/>
  <c r="V14" i="8"/>
  <c r="V11" i="8"/>
  <c r="V35" i="8"/>
  <c r="V51" i="8"/>
  <c r="V53" i="8"/>
  <c r="T23" i="8"/>
  <c r="T31" i="8"/>
  <c r="T39" i="8"/>
  <c r="U28" i="8" l="1"/>
  <c r="Z45" i="8"/>
  <c r="AB45" i="8" s="1"/>
  <c r="V45" i="8"/>
  <c r="AH53" i="8"/>
  <c r="AE54" i="8"/>
  <c r="U53" i="8"/>
  <c r="Z16" i="8"/>
  <c r="AB16" i="8" s="1"/>
  <c r="V16" i="8"/>
  <c r="Z37" i="8"/>
  <c r="AB37" i="8" s="1"/>
  <c r="AE37" i="8" s="1"/>
  <c r="U54" i="8"/>
  <c r="V10" i="8"/>
  <c r="U10" i="8"/>
  <c r="V43" i="8"/>
  <c r="Z10" i="8"/>
  <c r="AB10" i="8" s="1"/>
  <c r="AE10" i="8" s="1"/>
  <c r="V44" i="8"/>
  <c r="U52" i="8"/>
  <c r="U24" i="8"/>
  <c r="U26" i="8"/>
  <c r="U51" i="8"/>
  <c r="AE52" i="8"/>
  <c r="U15" i="8"/>
  <c r="U44" i="8"/>
  <c r="U12" i="8"/>
  <c r="Z15" i="8"/>
  <c r="AB15" i="8" s="1"/>
  <c r="Z27" i="8"/>
  <c r="AB27" i="8" s="1"/>
  <c r="U27" i="8"/>
  <c r="Z26" i="8"/>
  <c r="AB26" i="8" s="1"/>
  <c r="AE26" i="8" s="1"/>
  <c r="V24" i="8"/>
  <c r="U43" i="8"/>
  <c r="U40" i="8"/>
  <c r="U11" i="8"/>
  <c r="V12" i="8"/>
  <c r="Z40" i="8"/>
  <c r="AB40" i="8" s="1"/>
  <c r="AH40" i="8" s="1"/>
  <c r="Z19" i="8"/>
  <c r="AB19" i="8" s="1"/>
  <c r="U19" i="8"/>
  <c r="AE12" i="8"/>
  <c r="Z21" i="8"/>
  <c r="AB21" i="8" s="1"/>
  <c r="AE21" i="8" s="1"/>
  <c r="Z14" i="8"/>
  <c r="AB14" i="8" s="1"/>
  <c r="U14" i="8"/>
  <c r="V54" i="8"/>
  <c r="V21" i="8"/>
  <c r="AE29" i="8"/>
  <c r="AH29" i="8"/>
  <c r="AH50" i="8"/>
  <c r="AE50" i="8"/>
  <c r="Z49" i="8"/>
  <c r="AB49" i="8" s="1"/>
  <c r="V49" i="8"/>
  <c r="U49" i="8"/>
  <c r="Z33" i="8"/>
  <c r="AB33" i="8" s="1"/>
  <c r="V33" i="8"/>
  <c r="U33" i="8"/>
  <c r="Z17" i="8"/>
  <c r="AB17" i="8" s="1"/>
  <c r="V17" i="8"/>
  <c r="U17" i="8"/>
  <c r="AH26" i="8"/>
  <c r="Z30" i="8"/>
  <c r="AB30" i="8" s="1"/>
  <c r="V30" i="8"/>
  <c r="U30" i="8"/>
  <c r="AH16" i="8"/>
  <c r="AE16" i="8"/>
  <c r="AH24" i="8"/>
  <c r="AE24" i="8"/>
  <c r="AH34" i="8"/>
  <c r="AE34" i="8"/>
  <c r="AH32" i="8"/>
  <c r="AE32" i="8"/>
  <c r="AE45" i="8"/>
  <c r="AH45" i="8"/>
  <c r="Z31" i="8"/>
  <c r="AB31" i="8" s="1"/>
  <c r="V31" i="8"/>
  <c r="U31" i="8"/>
  <c r="AH18" i="8"/>
  <c r="AE18" i="8"/>
  <c r="AH42" i="8"/>
  <c r="AE42" i="8"/>
  <c r="Z22" i="8"/>
  <c r="U22" i="8"/>
  <c r="V22" i="8"/>
  <c r="Z46" i="8"/>
  <c r="AB46" i="8" s="1"/>
  <c r="V46" i="8"/>
  <c r="U46" i="8"/>
  <c r="Z39" i="8"/>
  <c r="AB39" i="8" s="1"/>
  <c r="V39" i="8"/>
  <c r="U39" i="8"/>
  <c r="Z23" i="8"/>
  <c r="AB23" i="8" s="1"/>
  <c r="U23" i="8"/>
  <c r="V23" i="8"/>
  <c r="AH10" i="8"/>
  <c r="AH48" i="8"/>
  <c r="AE48" i="8"/>
  <c r="AH13" i="8"/>
  <c r="AE13" i="8"/>
  <c r="Z38" i="8"/>
  <c r="AB38" i="8" s="1"/>
  <c r="V38" i="8"/>
  <c r="U38" i="8"/>
  <c r="Z41" i="8"/>
  <c r="AB41" i="8" s="1"/>
  <c r="V41" i="8"/>
  <c r="U41" i="8"/>
  <c r="V25" i="8"/>
  <c r="Z25" i="8"/>
  <c r="AB25" i="8" s="1"/>
  <c r="U25" i="8"/>
  <c r="AH47" i="8"/>
  <c r="AE47" i="8"/>
  <c r="AH21" i="8" l="1"/>
  <c r="AH37" i="8"/>
  <c r="AH27" i="8"/>
  <c r="AE27" i="8"/>
  <c r="AE15" i="8"/>
  <c r="AH15" i="8"/>
  <c r="AE14" i="8"/>
  <c r="AH14" i="8"/>
  <c r="AE40" i="8"/>
  <c r="AE19" i="8"/>
  <c r="AH19" i="8"/>
  <c r="AB22" i="8"/>
  <c r="AB7" i="8" s="1"/>
  <c r="AE41" i="8"/>
  <c r="AH41" i="8"/>
  <c r="AH39" i="8"/>
  <c r="AE39" i="8"/>
  <c r="AE49" i="8"/>
  <c r="AH49" i="8"/>
  <c r="AH38" i="8"/>
  <c r="AE38" i="8"/>
  <c r="AH46" i="8"/>
  <c r="AE46" i="8"/>
  <c r="AE17" i="8"/>
  <c r="AH17" i="8"/>
  <c r="AE25" i="8"/>
  <c r="AH25" i="8"/>
  <c r="AH30" i="8"/>
  <c r="AE30" i="8"/>
  <c r="AH23" i="8"/>
  <c r="AE23" i="8"/>
  <c r="AH31" i="8"/>
  <c r="AE31" i="8"/>
  <c r="AE33" i="8"/>
  <c r="AH33" i="8"/>
  <c r="AH22" i="8" l="1"/>
  <c r="AE22" i="8"/>
</calcChain>
</file>

<file path=xl/sharedStrings.xml><?xml version="1.0" encoding="utf-8"?>
<sst xmlns="http://schemas.openxmlformats.org/spreadsheetml/2006/main" count="138" uniqueCount="136">
  <si>
    <t>Excluding Quality Adjustment</t>
  </si>
  <si>
    <t>Adding Quality Adjustment Score of simply RRIP + MHAC</t>
  </si>
  <si>
    <t>Maximum Perf.</t>
  </si>
  <si>
    <t>Maximum Revenue</t>
  </si>
  <si>
    <t>National Average</t>
  </si>
  <si>
    <t>TCOC Trend Factor</t>
  </si>
  <si>
    <t>Threshold</t>
  </si>
  <si>
    <t>at Risk</t>
  </si>
  <si>
    <t>pro2</t>
  </si>
  <si>
    <t>MD Attribution</t>
  </si>
  <si>
    <t>Statewide total</t>
  </si>
  <si>
    <t>HOSPITAL</t>
  </si>
  <si>
    <r>
      <t xml:space="preserve">MPA Calculation </t>
    </r>
    <r>
      <rPr>
        <b/>
        <sz val="11"/>
        <color rgb="FFFF0000"/>
        <rFont val="Calibri"/>
        <family val="2"/>
        <scheme val="minor"/>
      </rPr>
      <t>BEFORE</t>
    </r>
    <r>
      <rPr>
        <b/>
        <sz val="11"/>
        <color theme="1"/>
        <rFont val="Calibri"/>
        <family val="2"/>
        <scheme val="minor"/>
      </rPr>
      <t xml:space="preserve"> Qual. Adj. </t>
    </r>
  </si>
  <si>
    <t>RY20 RRIP revenue adjustment</t>
  </si>
  <si>
    <t>RY20 MHAC revenue adjustment</t>
  </si>
  <si>
    <t>Quality Adjustment Score</t>
  </si>
  <si>
    <r>
      <t xml:space="preserve">MPA Calculation  </t>
    </r>
    <r>
      <rPr>
        <b/>
        <sz val="11"/>
        <color rgb="FFFF0000"/>
        <rFont val="Calibri"/>
        <family val="2"/>
        <scheme val="minor"/>
      </rPr>
      <t>WITH</t>
    </r>
    <r>
      <rPr>
        <b/>
        <sz val="11"/>
        <color theme="1"/>
        <rFont val="Calibri"/>
        <family val="2"/>
        <scheme val="minor"/>
      </rPr>
      <t xml:space="preserve"> Qual. Adj.</t>
    </r>
  </si>
  <si>
    <t>MPA Performance $</t>
  </si>
  <si>
    <t>A</t>
  </si>
  <si>
    <t>B</t>
  </si>
  <si>
    <t>C</t>
  </si>
  <si>
    <t>D</t>
  </si>
  <si>
    <t>F</t>
  </si>
  <si>
    <t>J</t>
  </si>
  <si>
    <t>O</t>
  </si>
  <si>
    <t>Meritus Medical Center</t>
  </si>
  <si>
    <t/>
  </si>
  <si>
    <t>University of Maryland</t>
  </si>
  <si>
    <t>Holy Cross Hospital</t>
  </si>
  <si>
    <t>Harford Memorial</t>
  </si>
  <si>
    <t>Mercy Medical Center</t>
  </si>
  <si>
    <t>Saint Agnes Hospital</t>
  </si>
  <si>
    <t>Sinai Hospital</t>
  </si>
  <si>
    <t>MedStar Franklin Square</t>
  </si>
  <si>
    <t>Garrett County</t>
  </si>
  <si>
    <t>MedStar Montgomery General</t>
  </si>
  <si>
    <t>Peninsula Regional</t>
  </si>
  <si>
    <t>Suburban Hospital</t>
  </si>
  <si>
    <t>Anne Arundel Medical Center</t>
  </si>
  <si>
    <t>MedStar Union Memorial</t>
  </si>
  <si>
    <t>MedStar Saint Mary’s Hospital</t>
  </si>
  <si>
    <t>Johns Hopkins Bayview Acute Care</t>
  </si>
  <si>
    <t>UM Shore Medical Center at Chestertown</t>
  </si>
  <si>
    <t>Union of Cecil</t>
  </si>
  <si>
    <t>Carroll County General</t>
  </si>
  <si>
    <t>MedStar Harbor Hospital</t>
  </si>
  <si>
    <t>UM Charles Regional Medical Center</t>
  </si>
  <si>
    <t>UM Shore Medical Center at Easton</t>
  </si>
  <si>
    <t>UM Medical Center Midtown Campus</t>
  </si>
  <si>
    <t>Calvert Memorial</t>
  </si>
  <si>
    <t>Northwest Hospital</t>
  </si>
  <si>
    <t>UM Baltimore Washington Medical Center</t>
  </si>
  <si>
    <t>Greater Baltimore Medical Center</t>
  </si>
  <si>
    <t>McCready</t>
  </si>
  <si>
    <t>Howard General Hospital</t>
  </si>
  <si>
    <t>Upper Chesapeake Medical Center</t>
  </si>
  <si>
    <t>Doctors' Community Hospital</t>
  </si>
  <si>
    <t>MedStar Good Samaritan</t>
  </si>
  <si>
    <t>Shady Grove Adventist</t>
  </si>
  <si>
    <t>Atlantic General</t>
  </si>
  <si>
    <t>MedStar Southern Maryland</t>
  </si>
  <si>
    <t>UM Saint Joseph Medical Center</t>
  </si>
  <si>
    <t>Levindale</t>
  </si>
  <si>
    <t>Holy Cross Germantown Hospital</t>
  </si>
  <si>
    <t>Max:</t>
  </si>
  <si>
    <t>&lt;-- Final results for CMS</t>
  </si>
  <si>
    <t>HOSP ID</t>
  </si>
  <si>
    <t>AG</t>
  </si>
  <si>
    <t>Hospital Specific Factor for Implementation</t>
  </si>
  <si>
    <t>2019 Over 2018 Growth Rate by Hospital (Jan-Dec paid thru Mar)</t>
  </si>
  <si>
    <t>MPA Y2 Attribution</t>
  </si>
  <si>
    <t>BASE YEAR (2018)</t>
  </si>
  <si>
    <t>PERFORMANCE YEAR (2019)</t>
  </si>
  <si>
    <t>L</t>
  </si>
  <si>
    <t>M</t>
  </si>
  <si>
    <t>Frederick Health Hospital</t>
  </si>
  <si>
    <t>Johns Hopkins Hospital</t>
  </si>
  <si>
    <t>Grace Medical Center</t>
  </si>
  <si>
    <t>Washington Adventist (White Oak)</t>
  </si>
  <si>
    <t>UPMC - Western Maryland</t>
  </si>
  <si>
    <t>Adventist Fort Washington</t>
  </si>
  <si>
    <t>2018 Risk Score</t>
  </si>
  <si>
    <t>2018 TCOC per CAPITA (Risk Adjusted)</t>
  </si>
  <si>
    <t>W</t>
  </si>
  <si>
    <t>X</t>
  </si>
  <si>
    <t>Z</t>
  </si>
  <si>
    <t>AA</t>
  </si>
  <si>
    <t>AD</t>
  </si>
  <si>
    <t>2019 Risk Score</t>
  </si>
  <si>
    <t>2019 TCOC per CAPITA (Risk Adjusted)</t>
  </si>
  <si>
    <t>2019 GROWTH RATE</t>
  </si>
  <si>
    <t>National Medicare Growth 19 over 18:</t>
  </si>
  <si>
    <t>2018 Per Capita TCOC Benchmark (Risk Adjusted)</t>
  </si>
  <si>
    <t>FYI: 2018 Difference from Benchmark</t>
  </si>
  <si>
    <t>Hospital 2019 CY Total Medicare FFS Hospital Cost</t>
  </si>
  <si>
    <t>Without ECIP</t>
  </si>
  <si>
    <t>2018 Part AB beneficiaries*</t>
  </si>
  <si>
    <t>2019 Part AB beneficiaries*</t>
  </si>
  <si>
    <t>H</t>
  </si>
  <si>
    <t>K</t>
  </si>
  <si>
    <t>2018 COST (Risk Adjusted)</t>
  </si>
  <si>
    <t>2018 TCOC per CAPITA (Un-Risk Adjusted)</t>
  </si>
  <si>
    <t>2018 Part AB Beneficiary Months</t>
  </si>
  <si>
    <t>2018 Monthly TCOC per CAPITA (Risk Adjusted)</t>
  </si>
  <si>
    <t>E</t>
  </si>
  <si>
    <t>2019 Part AB Beneficiary Months</t>
  </si>
  <si>
    <t>2019 COST (Risk Adjusted)</t>
  </si>
  <si>
    <t>2019 Monthly TCOC per CAPITA (Risk Adjusted)</t>
  </si>
  <si>
    <t>2019 TCOC per CAPITA (Un-Risk Adjusted)</t>
  </si>
  <si>
    <t>Q=P/I-1</t>
  </si>
  <si>
    <t>V</t>
  </si>
  <si>
    <t>Y=W+X</t>
  </si>
  <si>
    <t>AB=Z*AA</t>
  </si>
  <si>
    <t>AE=(1+AB/AD)</t>
  </si>
  <si>
    <t>Hospital 2019 CY Total Medicare FFS Hospital Cost - MD Residents including Substance Abuse Claims**</t>
  </si>
  <si>
    <t>Jan-June 2019 ECIP Aggregate TCOC Savings***</t>
  </si>
  <si>
    <t>** Includes Substance Abuse claims paid to hospital but not reported in the CCLF</t>
  </si>
  <si>
    <t>*Due to rounding and the need to protect PHI by surpressing small cell sizes, beneficiary counts may not add to the facility total</t>
  </si>
  <si>
    <t>Footnotes:</t>
  </si>
  <si>
    <t>*** ECIP payments will be completed in another six months, at which time the MPA payment will be adjusted to remove these ECIP results and add the results for the second six month window (July to December 2019)</t>
  </si>
  <si>
    <t>G</t>
  </si>
  <si>
    <t>I=E/C</t>
  </si>
  <si>
    <t>N</t>
  </si>
  <si>
    <t>P=L/J</t>
  </si>
  <si>
    <t>T=I*(1+T6)</t>
  </si>
  <si>
    <t>U=(P-T)/T</t>
  </si>
  <si>
    <t>Hospital Specific Factor</t>
  </si>
  <si>
    <t>AH=(1+(AB/AD)+(AG/(AD/2))</t>
  </si>
  <si>
    <t>Prince George's Hospital Center</t>
  </si>
  <si>
    <t>With ECIP, 1H FY21</t>
  </si>
  <si>
    <t>With ECIP, 2H FY21</t>
  </si>
  <si>
    <t>AJ</t>
  </si>
  <si>
    <t>AK</t>
  </si>
  <si>
    <t>Final Jan-June 2019 ECIP Aggregate TCOC Savings***</t>
  </si>
  <si>
    <t>Jul - Dec 2019 ECIP Aggregate TCOC Savings***</t>
  </si>
  <si>
    <t>AH=(1+(AB/AD)+((AJ+AK)/(AD/2))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</si>
</sst>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0.0000%"/>
    <numFmt numFmtId="166" formatCode="&quot;$&quot;#,##0"/>
    <numFmt numFmtId="167" formatCode="#,##0.0000_);[Red]\(#,##0.0000\)"/>
    <numFmt numFmtId="168" formatCode="&quot;$&quot;#,##0.0000_);[Red]\(&quot;$&quot;#,##0.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auto="1"/>
      </patternFill>
    </fill>
    <fill>
      <patternFill patternType="solid">
        <fgColor theme="6" tint="0.39997558519241921"/>
        <bgColor indexed="64"/>
      </patternFill>
    </fill>
    <fill>
      <patternFill patternType="solid">
        <fgColor theme="1" tint="0.34998626667073579"/>
        <bgColor indexed="64"/>
      </patternFill>
    </fill>
    <fill>
      <patternFill patternType="solid">
        <fgColor theme="9"/>
        <bgColor indexed="64"/>
      </patternFill>
    </fill>
    <fill>
      <patternFill patternType="solid">
        <fgColor theme="9" tint="0.39997558519241921"/>
        <bgColor indexed="64"/>
      </patternFill>
    </fill>
    <fill>
      <patternFill patternType="solid">
        <fgColor theme="8" tint="0.39997558519241921"/>
        <bgColor indexed="64"/>
      </patternFill>
    </fill>
  </fills>
  <borders count="17">
    <border>
      <left/>
      <right/>
      <top/>
      <bottom/>
      <diagonal/>
    </border>
    <border>
      <left/>
      <right style="thick">
        <color auto="1"/>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6">
    <xf numFmtId="0" fontId="0" fillId="0" borderId="0" xfId="0"/>
    <xf numFmtId="38" fontId="0" fillId="0" borderId="0" xfId="0" applyNumberFormat="1"/>
    <xf numFmtId="6" fontId="0" fillId="0" borderId="0" xfId="0" applyNumberFormat="1"/>
    <xf numFmtId="0" fontId="0" fillId="0" borderId="1" xfId="0" applyBorder="1"/>
    <xf numFmtId="0" fontId="3" fillId="0" borderId="0" xfId="0" applyFont="1"/>
    <xf numFmtId="0" fontId="0" fillId="0" borderId="2" xfId="0" applyBorder="1"/>
    <xf numFmtId="0" fontId="3" fillId="0" borderId="2" xfId="0" applyFont="1" applyBorder="1"/>
    <xf numFmtId="6" fontId="0" fillId="0" borderId="0" xfId="1" applyNumberFormat="1" applyFont="1"/>
    <xf numFmtId="9" fontId="0" fillId="0" borderId="0" xfId="1" applyFont="1"/>
    <xf numFmtId="164" fontId="2" fillId="2" borderId="3" xfId="0" applyNumberFormat="1" applyFont="1" applyFill="1" applyBorder="1" applyAlignment="1">
      <alignment horizontal="center"/>
    </xf>
    <xf numFmtId="0" fontId="2" fillId="0" borderId="0" xfId="0" applyFont="1"/>
    <xf numFmtId="38" fontId="2" fillId="0" borderId="0" xfId="0" applyNumberFormat="1" applyFont="1"/>
    <xf numFmtId="6" fontId="2" fillId="0" borderId="0" xfId="0" applyNumberFormat="1" applyFont="1"/>
    <xf numFmtId="38" fontId="2" fillId="3" borderId="4" xfId="0" applyNumberFormat="1" applyFont="1" applyFill="1" applyBorder="1"/>
    <xf numFmtId="6" fontId="2" fillId="3" borderId="5" xfId="0" applyNumberFormat="1" applyFont="1" applyFill="1" applyBorder="1"/>
    <xf numFmtId="6" fontId="2" fillId="3" borderId="5" xfId="0" applyNumberFormat="1" applyFont="1" applyFill="1" applyBorder="1" applyAlignment="1">
      <alignment horizontal="right"/>
    </xf>
    <xf numFmtId="10" fontId="2" fillId="3" borderId="6" xfId="0" applyNumberFormat="1" applyFont="1" applyFill="1" applyBorder="1"/>
    <xf numFmtId="164" fontId="2" fillId="2" borderId="7" xfId="0" applyNumberFormat="1" applyFont="1" applyFill="1" applyBorder="1" applyAlignment="1">
      <alignment horizontal="center"/>
    </xf>
    <xf numFmtId="0" fontId="2" fillId="0" borderId="2" xfId="0" applyFont="1" applyBorder="1"/>
    <xf numFmtId="0" fontId="2" fillId="0" borderId="0" xfId="0" applyFont="1" applyAlignment="1">
      <alignment horizontal="center"/>
    </xf>
    <xf numFmtId="10" fontId="2" fillId="0" borderId="1" xfId="0" applyNumberFormat="1" applyFont="1" applyBorder="1"/>
    <xf numFmtId="165" fontId="2" fillId="2" borderId="8" xfId="0" applyNumberFormat="1" applyFont="1" applyFill="1" applyBorder="1" applyAlignment="1">
      <alignment horizontal="center"/>
    </xf>
    <xf numFmtId="164" fontId="2" fillId="2" borderId="8" xfId="0" applyNumberFormat="1" applyFont="1" applyFill="1" applyBorder="1" applyAlignment="1">
      <alignment horizontal="center"/>
    </xf>
    <xf numFmtId="0" fontId="2" fillId="3" borderId="3" xfId="0" applyFont="1" applyFill="1" applyBorder="1"/>
    <xf numFmtId="6" fontId="2" fillId="3" borderId="8" xfId="0" applyNumberFormat="1" applyFont="1" applyFill="1" applyBorder="1"/>
    <xf numFmtId="0" fontId="2" fillId="4" borderId="9" xfId="0" applyFont="1" applyFill="1" applyBorder="1" applyAlignment="1">
      <alignment horizontal="center" wrapText="1"/>
    </xf>
    <xf numFmtId="0" fontId="2" fillId="4" borderId="9" xfId="0" applyFont="1" applyFill="1" applyBorder="1" applyAlignment="1">
      <alignment horizontal="left" wrapText="1"/>
    </xf>
    <xf numFmtId="0" fontId="2" fillId="5" borderId="9" xfId="0" applyFont="1" applyFill="1" applyBorder="1" applyAlignment="1">
      <alignment horizontal="center" wrapText="1"/>
    </xf>
    <xf numFmtId="0" fontId="2" fillId="6" borderId="9" xfId="0" applyFont="1" applyFill="1" applyBorder="1" applyAlignment="1">
      <alignment horizontal="center" wrapText="1"/>
    </xf>
    <xf numFmtId="0" fontId="2" fillId="6" borderId="10" xfId="0" applyFont="1" applyFill="1" applyBorder="1" applyAlignment="1">
      <alignment horizontal="center" wrapText="1"/>
    </xf>
    <xf numFmtId="0" fontId="2" fillId="0" borderId="11" xfId="0" applyFont="1" applyBorder="1" applyAlignment="1">
      <alignment horizontal="center" wrapText="1"/>
    </xf>
    <xf numFmtId="0" fontId="2" fillId="7" borderId="12" xfId="0" applyFont="1" applyFill="1" applyBorder="1" applyAlignment="1">
      <alignment horizontal="center" wrapText="1"/>
    </xf>
    <xf numFmtId="0" fontId="2" fillId="0" borderId="0" xfId="0" applyFont="1" applyAlignment="1">
      <alignment wrapText="1"/>
    </xf>
    <xf numFmtId="166" fontId="2" fillId="8" borderId="12" xfId="0" applyNumberFormat="1" applyFont="1" applyFill="1" applyBorder="1" applyAlignment="1">
      <alignment horizontal="center" wrapText="1"/>
    </xf>
    <xf numFmtId="2" fontId="2" fillId="9" borderId="12" xfId="0" applyNumberFormat="1" applyFont="1" applyFill="1" applyBorder="1" applyAlignment="1">
      <alignment horizontal="center" wrapText="1"/>
    </xf>
    <xf numFmtId="6" fontId="2" fillId="8" borderId="13" xfId="0" applyNumberFormat="1" applyFont="1" applyFill="1" applyBorder="1" applyAlignment="1">
      <alignment horizontal="center" wrapText="1"/>
    </xf>
    <xf numFmtId="2" fontId="2" fillId="8" borderId="14" xfId="0" applyNumberFormat="1" applyFont="1" applyFill="1" applyBorder="1" applyAlignment="1">
      <alignment horizontal="center" wrapText="1"/>
    </xf>
    <xf numFmtId="2" fontId="2" fillId="8" borderId="13" xfId="0" applyNumberFormat="1" applyFont="1" applyFill="1" applyBorder="1" applyAlignment="1">
      <alignment horizontal="center" wrapText="1"/>
    </xf>
    <xf numFmtId="6" fontId="2" fillId="8" borderId="12" xfId="0" applyNumberFormat="1" applyFont="1" applyFill="1" applyBorder="1" applyAlignment="1">
      <alignment horizontal="center" wrapText="1"/>
    </xf>
    <xf numFmtId="2" fontId="2" fillId="8" borderId="15" xfId="0" applyNumberFormat="1" applyFont="1" applyFill="1" applyBorder="1" applyAlignment="1">
      <alignment horizontal="center" wrapText="1"/>
    </xf>
    <xf numFmtId="0" fontId="2" fillId="0" borderId="0" xfId="0" applyFont="1" applyAlignment="1">
      <alignment horizontal="center" wrapText="1"/>
    </xf>
    <xf numFmtId="0" fontId="2" fillId="4" borderId="12" xfId="0" applyFont="1" applyFill="1" applyBorder="1" applyAlignment="1">
      <alignment horizontal="center" wrapText="1"/>
    </xf>
    <xf numFmtId="0" fontId="2" fillId="5" borderId="12" xfId="0" applyFont="1" applyFill="1" applyBorder="1" applyAlignment="1">
      <alignment horizontal="center" wrapText="1"/>
    </xf>
    <xf numFmtId="0" fontId="2" fillId="6" borderId="12" xfId="0" applyFont="1" applyFill="1" applyBorder="1" applyAlignment="1">
      <alignment horizontal="center" wrapText="1"/>
    </xf>
    <xf numFmtId="166" fontId="5" fillId="8" borderId="12" xfId="0" applyNumberFormat="1" applyFont="1" applyFill="1" applyBorder="1" applyAlignment="1">
      <alignment horizontal="center" wrapText="1"/>
    </xf>
    <xf numFmtId="2" fontId="5" fillId="9" borderId="12" xfId="0" applyNumberFormat="1" applyFont="1" applyFill="1" applyBorder="1" applyAlignment="1">
      <alignment horizontal="center" wrapText="1"/>
    </xf>
    <xf numFmtId="2" fontId="2" fillId="8" borderId="12" xfId="0" applyNumberFormat="1" applyFont="1" applyFill="1" applyBorder="1" applyAlignment="1">
      <alignment horizontal="center" wrapText="1"/>
    </xf>
    <xf numFmtId="0" fontId="0" fillId="0" borderId="12" xfId="0" applyBorder="1"/>
    <xf numFmtId="38" fontId="0" fillId="0" borderId="12" xfId="0" applyNumberFormat="1" applyBorder="1"/>
    <xf numFmtId="6" fontId="0" fillId="0" borderId="12" xfId="0" applyNumberFormat="1" applyBorder="1"/>
    <xf numFmtId="10" fontId="0" fillId="0" borderId="10" xfId="0" applyNumberFormat="1" applyBorder="1"/>
    <xf numFmtId="0" fontId="0" fillId="0" borderId="11" xfId="0" applyBorder="1"/>
    <xf numFmtId="164" fontId="0" fillId="0" borderId="12" xfId="1" applyNumberFormat="1" applyFont="1" applyBorder="1"/>
    <xf numFmtId="165" fontId="0" fillId="5" borderId="12" xfId="1" applyNumberFormat="1" applyFont="1" applyFill="1" applyBorder="1"/>
    <xf numFmtId="10" fontId="0" fillId="0" borderId="14" xfId="1" applyNumberFormat="1" applyFont="1" applyBorder="1"/>
    <xf numFmtId="10" fontId="0" fillId="0" borderId="12" xfId="1" applyNumberFormat="1" applyFont="1" applyBorder="1"/>
    <xf numFmtId="10" fontId="0" fillId="5" borderId="13" xfId="1" applyNumberFormat="1" applyFont="1" applyFill="1" applyBorder="1"/>
    <xf numFmtId="165" fontId="0" fillId="0" borderId="12" xfId="1" applyNumberFormat="1" applyFont="1" applyBorder="1"/>
    <xf numFmtId="167" fontId="0" fillId="0" borderId="12" xfId="0" applyNumberFormat="1" applyBorder="1"/>
    <xf numFmtId="10" fontId="0" fillId="5" borderId="12" xfId="1" applyNumberFormat="1" applyFont="1" applyFill="1" applyBorder="1"/>
    <xf numFmtId="164" fontId="0" fillId="9" borderId="12" xfId="1" applyNumberFormat="1" applyFont="1" applyFill="1" applyBorder="1"/>
    <xf numFmtId="0" fontId="0" fillId="0" borderId="0" xfId="0" applyAlignment="1">
      <alignment horizontal="right"/>
    </xf>
    <xf numFmtId="10" fontId="0" fillId="0" borderId="0" xfId="0" applyNumberFormat="1"/>
    <xf numFmtId="0" fontId="2" fillId="10" borderId="12" xfId="0" applyFont="1" applyFill="1" applyBorder="1" applyAlignment="1">
      <alignment horizontal="center" wrapText="1"/>
    </xf>
    <xf numFmtId="2" fontId="0" fillId="0" borderId="12" xfId="0" applyNumberFormat="1" applyBorder="1"/>
    <xf numFmtId="2" fontId="2" fillId="0" borderId="0" xfId="0" applyNumberFormat="1" applyFont="1"/>
    <xf numFmtId="8" fontId="2" fillId="0" borderId="0" xfId="0" applyNumberFormat="1" applyFont="1"/>
    <xf numFmtId="166" fontId="0" fillId="0" borderId="12" xfId="0" applyNumberFormat="1" applyBorder="1"/>
    <xf numFmtId="10" fontId="0" fillId="0" borderId="1" xfId="1" applyNumberFormat="1" applyFont="1" applyBorder="1"/>
    <xf numFmtId="10" fontId="5" fillId="0" borderId="1" xfId="0" applyNumberFormat="1" applyFont="1" applyBorder="1"/>
    <xf numFmtId="8" fontId="0" fillId="0" borderId="0" xfId="0" applyNumberFormat="1"/>
    <xf numFmtId="40" fontId="0" fillId="0" borderId="0" xfId="0" applyNumberFormat="1"/>
    <xf numFmtId="168" fontId="0" fillId="0" borderId="0" xfId="0" applyNumberFormat="1"/>
    <xf numFmtId="0" fontId="2" fillId="11" borderId="9" xfId="0" applyFont="1" applyFill="1" applyBorder="1" applyAlignment="1">
      <alignment horizontal="center" wrapText="1"/>
    </xf>
    <xf numFmtId="0" fontId="2" fillId="12" borderId="9" xfId="0" applyFont="1" applyFill="1" applyBorder="1" applyAlignment="1">
      <alignment horizontal="center" wrapText="1"/>
    </xf>
    <xf numFmtId="0" fontId="0" fillId="0" borderId="0" xfId="0" applyAlignment="1">
      <alignment horizontal="center"/>
    </xf>
    <xf numFmtId="6" fontId="2" fillId="0" borderId="0" xfId="1" applyNumberFormat="1" applyFont="1"/>
    <xf numFmtId="0" fontId="2" fillId="8" borderId="12" xfId="0" applyFont="1" applyFill="1" applyBorder="1" applyAlignment="1">
      <alignment horizontal="center" wrapText="1"/>
    </xf>
    <xf numFmtId="0" fontId="2" fillId="2" borderId="0" xfId="0" applyFont="1" applyFill="1" applyAlignment="1">
      <alignment horizontal="center"/>
    </xf>
    <xf numFmtId="0" fontId="0" fillId="0" borderId="0" xfId="0" applyAlignment="1">
      <alignment horizontal="center"/>
    </xf>
    <xf numFmtId="0" fontId="2" fillId="5" borderId="13" xfId="0" applyNumberFormat="1" applyFont="1" applyFill="1" applyBorder="1" applyAlignment="1">
      <alignment horizontal="center"/>
    </xf>
    <xf numFmtId="0" fontId="2" fillId="5" borderId="16" xfId="0" applyNumberFormat="1" applyFont="1" applyFill="1" applyBorder="1" applyAlignment="1">
      <alignment horizontal="center"/>
    </xf>
    <xf numFmtId="0" fontId="2" fillId="5" borderId="11" xfId="0" applyNumberFormat="1" applyFont="1" applyFill="1" applyBorder="1" applyAlignment="1">
      <alignment horizontal="center"/>
    </xf>
    <xf numFmtId="0" fontId="2" fillId="6" borderId="13" xfId="0" applyNumberFormat="1" applyFont="1" applyFill="1" applyBorder="1" applyAlignment="1">
      <alignment horizontal="center"/>
    </xf>
    <xf numFmtId="0" fontId="2" fillId="6" borderId="16" xfId="0" applyNumberFormat="1" applyFont="1" applyFill="1" applyBorder="1" applyAlignment="1">
      <alignment horizontal="center"/>
    </xf>
    <xf numFmtId="0" fontId="2" fillId="6" borderId="11" xfId="0" applyNumberFormat="1"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SCALING\RY%202019\RY%202019%20Estimated%20Aggregate%20Revenue%20at%20Risk%20Scaling%20Workbook%208.1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1"/>
  <sheetViews>
    <sheetView tabSelected="1" zoomScale="75" zoomScaleNormal="75" workbookViewId="0">
      <pane xSplit="2" ySplit="9" topLeftCell="Q10" activePane="bottomRight" state="frozen"/>
      <selection activeCell="AT8" sqref="AT8:AU55"/>
      <selection pane="topRight" activeCell="AT8" sqref="AT8:AU55"/>
      <selection pane="bottomLeft" activeCell="AT8" sqref="AT8:AU55"/>
      <selection pane="bottomRight"/>
    </sheetView>
  </sheetViews>
  <sheetFormatPr defaultColWidth="12.85546875" defaultRowHeight="15" x14ac:dyDescent="0.25"/>
  <cols>
    <col min="1" max="1" width="8.85546875" customWidth="1"/>
    <col min="2" max="2" width="29.85546875" customWidth="1"/>
    <col min="3" max="3" width="12.85546875" style="1" customWidth="1"/>
    <col min="4" max="4" width="12.85546875" style="1"/>
    <col min="5" max="5" width="15.28515625" style="2" customWidth="1"/>
    <col min="6" max="8" width="12.85546875" style="2"/>
    <col min="9" max="9" width="16.28515625" style="2" bestFit="1" customWidth="1"/>
    <col min="10" max="11" width="15.7109375" style="2" customWidth="1"/>
    <col min="12" max="12" width="16.7109375" style="2" bestFit="1" customWidth="1"/>
    <col min="13" max="13" width="13.5703125" style="2" customWidth="1"/>
    <col min="14" max="14" width="12.85546875" style="1"/>
    <col min="15" max="15" width="15" style="2" customWidth="1"/>
    <col min="16" max="16" width="12.85546875" style="2"/>
    <col min="18" max="18" width="5.28515625" customWidth="1"/>
    <col min="19" max="19" width="3.42578125" customWidth="1"/>
    <col min="27" max="27" width="20.42578125" customWidth="1"/>
    <col min="29" max="29" width="12.85546875" style="75" customWidth="1"/>
    <col min="30" max="30" width="16.140625" customWidth="1"/>
    <col min="31" max="31" width="15.7109375" customWidth="1"/>
    <col min="34" max="34" width="14.7109375" customWidth="1"/>
    <col min="38" max="38" width="17.42578125" customWidth="1"/>
  </cols>
  <sheetData>
    <row r="1" spans="1:38" x14ac:dyDescent="0.25">
      <c r="Q1" s="3"/>
      <c r="AC1"/>
    </row>
    <row r="2" spans="1:38" ht="18.75" x14ac:dyDescent="0.3">
      <c r="A2" s="4" t="s">
        <v>69</v>
      </c>
      <c r="H2" s="70"/>
      <c r="I2" s="72"/>
      <c r="Q2" s="3"/>
      <c r="AC2"/>
    </row>
    <row r="3" spans="1:38" ht="19.5" thickBot="1" x14ac:dyDescent="0.35">
      <c r="A3" s="4" t="s">
        <v>70</v>
      </c>
      <c r="H3" s="70"/>
      <c r="L3" s="70"/>
      <c r="M3"/>
      <c r="O3" s="7"/>
      <c r="Q3" s="3"/>
      <c r="T3" s="4" t="s">
        <v>0</v>
      </c>
      <c r="W3" s="6" t="s">
        <v>1</v>
      </c>
    </row>
    <row r="4" spans="1:38" ht="19.5" thickBot="1" x14ac:dyDescent="0.35">
      <c r="A4" s="4"/>
      <c r="E4" s="8"/>
      <c r="F4" s="1"/>
      <c r="G4" s="1"/>
      <c r="H4" s="70"/>
      <c r="I4" s="1"/>
      <c r="J4" s="71"/>
      <c r="K4" s="71"/>
      <c r="L4" s="70"/>
      <c r="M4" s="1"/>
      <c r="N4" s="8"/>
      <c r="P4" s="1"/>
      <c r="Q4" s="68"/>
      <c r="T4" s="9"/>
      <c r="U4" s="9" t="s">
        <v>2</v>
      </c>
      <c r="V4" s="9" t="s">
        <v>3</v>
      </c>
      <c r="W4" s="5"/>
    </row>
    <row r="5" spans="1:38" s="10" customFormat="1" ht="15.75" thickBot="1" x14ac:dyDescent="0.3">
      <c r="B5" s="10" t="s">
        <v>4</v>
      </c>
      <c r="C5" s="11"/>
      <c r="D5" s="11"/>
      <c r="E5" s="12"/>
      <c r="F5" s="12"/>
      <c r="G5" s="12"/>
      <c r="H5" s="12"/>
      <c r="I5" s="66"/>
      <c r="J5" s="12"/>
      <c r="K5" s="12"/>
      <c r="L5" s="12"/>
      <c r="M5" s="12"/>
      <c r="N5" s="13"/>
      <c r="O5" s="14"/>
      <c r="P5" s="15" t="s">
        <v>91</v>
      </c>
      <c r="Q5" s="16">
        <v>3.9174988861480298E-2</v>
      </c>
      <c r="T5" s="17" t="s">
        <v>5</v>
      </c>
      <c r="U5" s="17" t="s">
        <v>6</v>
      </c>
      <c r="V5" s="17" t="s">
        <v>7</v>
      </c>
      <c r="W5" s="18"/>
      <c r="AA5" s="76"/>
      <c r="AC5" s="19"/>
      <c r="AD5" s="78" t="s">
        <v>95</v>
      </c>
      <c r="AE5" s="78"/>
      <c r="AG5" s="78" t="s">
        <v>129</v>
      </c>
      <c r="AH5" s="78"/>
      <c r="AJ5" s="78" t="s">
        <v>130</v>
      </c>
      <c r="AK5" s="78"/>
      <c r="AL5" s="79"/>
    </row>
    <row r="6" spans="1:38" s="10" customFormat="1" ht="15.75" thickBot="1" x14ac:dyDescent="0.3">
      <c r="A6" s="10" t="s">
        <v>8</v>
      </c>
      <c r="B6" s="10" t="s">
        <v>9</v>
      </c>
      <c r="C6" s="11"/>
      <c r="D6" s="11"/>
      <c r="E6" s="12">
        <v>9092868998.2993603</v>
      </c>
      <c r="G6" s="65">
        <v>0.96131544022737858</v>
      </c>
      <c r="H6" s="12">
        <v>12651.11757919744</v>
      </c>
      <c r="I6" s="12">
        <v>12161.714665014515</v>
      </c>
      <c r="J6" s="11"/>
      <c r="K6" s="11"/>
      <c r="L6" s="12">
        <v>9554570935.4930859</v>
      </c>
      <c r="M6" s="12"/>
      <c r="N6" s="65">
        <v>0.96171765333987702</v>
      </c>
      <c r="O6" s="12">
        <v>12050.614291578424</v>
      </c>
      <c r="P6" s="12">
        <v>12530.303722437402</v>
      </c>
      <c r="Q6" s="69">
        <f>P6/I6-1</f>
        <v>3.030732652223822E-2</v>
      </c>
      <c r="T6" s="21">
        <f>Q5-0.33%</f>
        <v>3.58749888614803E-2</v>
      </c>
      <c r="U6" s="22">
        <v>0.03</v>
      </c>
      <c r="V6" s="22">
        <v>0.01</v>
      </c>
      <c r="W6" s="18"/>
      <c r="AA6" s="12">
        <f>SUM(AA10:AA54)</f>
        <v>4533424697.548049</v>
      </c>
      <c r="AB6" s="23" t="s">
        <v>10</v>
      </c>
      <c r="AC6" s="19"/>
      <c r="AD6" s="23" t="s">
        <v>10</v>
      </c>
    </row>
    <row r="7" spans="1:38" s="10" customFormat="1" ht="15.75" thickBot="1" x14ac:dyDescent="0.3">
      <c r="C7" s="80" t="s">
        <v>71</v>
      </c>
      <c r="D7" s="81"/>
      <c r="E7" s="81"/>
      <c r="F7" s="81"/>
      <c r="G7" s="81"/>
      <c r="H7" s="81"/>
      <c r="I7" s="82"/>
      <c r="J7" s="83" t="s">
        <v>72</v>
      </c>
      <c r="K7" s="84"/>
      <c r="L7" s="84"/>
      <c r="M7" s="84"/>
      <c r="N7" s="84"/>
      <c r="O7" s="84"/>
      <c r="P7" s="85"/>
      <c r="Q7" s="20"/>
      <c r="W7" s="18"/>
      <c r="AB7" s="24">
        <f>SUM(AB10:AB54)</f>
        <v>9644925.4087826014</v>
      </c>
      <c r="AC7" s="19"/>
      <c r="AD7" s="24">
        <f>SUM(AD10:AD54)</f>
        <v>5280550430.1399994</v>
      </c>
    </row>
    <row r="8" spans="1:38" s="32" customFormat="1" ht="71.650000000000006" customHeight="1" x14ac:dyDescent="0.25">
      <c r="A8" s="25" t="s">
        <v>66</v>
      </c>
      <c r="B8" s="26" t="s">
        <v>11</v>
      </c>
      <c r="C8" s="27" t="s">
        <v>96</v>
      </c>
      <c r="D8" s="27" t="s">
        <v>102</v>
      </c>
      <c r="E8" s="27" t="s">
        <v>100</v>
      </c>
      <c r="F8" s="27" t="s">
        <v>103</v>
      </c>
      <c r="G8" s="27" t="s">
        <v>81</v>
      </c>
      <c r="H8" s="27" t="s">
        <v>101</v>
      </c>
      <c r="I8" s="73" t="s">
        <v>82</v>
      </c>
      <c r="J8" s="28" t="s">
        <v>97</v>
      </c>
      <c r="K8" s="28" t="s">
        <v>105</v>
      </c>
      <c r="L8" s="28" t="s">
        <v>106</v>
      </c>
      <c r="M8" s="28" t="s">
        <v>107</v>
      </c>
      <c r="N8" s="28" t="s">
        <v>88</v>
      </c>
      <c r="O8" s="28" t="s">
        <v>108</v>
      </c>
      <c r="P8" s="74" t="s">
        <v>89</v>
      </c>
      <c r="Q8" s="29" t="s">
        <v>90</v>
      </c>
      <c r="R8" s="30"/>
      <c r="T8" s="33" t="s">
        <v>92</v>
      </c>
      <c r="U8" s="34" t="s">
        <v>93</v>
      </c>
      <c r="V8" s="35" t="s">
        <v>12</v>
      </c>
      <c r="W8" s="36" t="s">
        <v>13</v>
      </c>
      <c r="X8" s="36" t="s">
        <v>14</v>
      </c>
      <c r="Y8" s="37" t="s">
        <v>15</v>
      </c>
      <c r="Z8" s="38" t="s">
        <v>16</v>
      </c>
      <c r="AA8" s="77" t="s">
        <v>114</v>
      </c>
      <c r="AB8" s="39" t="s">
        <v>17</v>
      </c>
      <c r="AC8" s="40"/>
      <c r="AD8" s="31" t="s">
        <v>94</v>
      </c>
      <c r="AE8" s="41" t="s">
        <v>126</v>
      </c>
      <c r="AG8" s="41" t="s">
        <v>115</v>
      </c>
      <c r="AH8" s="63" t="s">
        <v>68</v>
      </c>
      <c r="AI8" s="32" t="s">
        <v>65</v>
      </c>
      <c r="AJ8" s="41" t="s">
        <v>133</v>
      </c>
      <c r="AK8" s="41" t="s">
        <v>134</v>
      </c>
      <c r="AL8" s="63" t="s">
        <v>68</v>
      </c>
    </row>
    <row r="9" spans="1:38" s="40" customFormat="1" ht="30" x14ac:dyDescent="0.25">
      <c r="A9" s="41" t="s">
        <v>18</v>
      </c>
      <c r="B9" s="41" t="s">
        <v>19</v>
      </c>
      <c r="C9" s="42" t="s">
        <v>20</v>
      </c>
      <c r="D9" s="42" t="s">
        <v>21</v>
      </c>
      <c r="E9" s="42" t="s">
        <v>104</v>
      </c>
      <c r="F9" s="42" t="s">
        <v>22</v>
      </c>
      <c r="G9" s="42" t="s">
        <v>120</v>
      </c>
      <c r="H9" s="42" t="s">
        <v>98</v>
      </c>
      <c r="I9" s="42" t="s">
        <v>121</v>
      </c>
      <c r="J9" s="43" t="s">
        <v>23</v>
      </c>
      <c r="K9" s="43" t="s">
        <v>99</v>
      </c>
      <c r="L9" s="43" t="s">
        <v>73</v>
      </c>
      <c r="M9" s="43" t="s">
        <v>74</v>
      </c>
      <c r="N9" s="43" t="s">
        <v>122</v>
      </c>
      <c r="O9" s="43" t="s">
        <v>24</v>
      </c>
      <c r="P9" s="43" t="s">
        <v>123</v>
      </c>
      <c r="Q9" s="29" t="s">
        <v>109</v>
      </c>
      <c r="R9" s="30"/>
      <c r="T9" s="44" t="s">
        <v>124</v>
      </c>
      <c r="U9" s="45" t="s">
        <v>125</v>
      </c>
      <c r="V9" s="35" t="s">
        <v>110</v>
      </c>
      <c r="W9" s="36" t="s">
        <v>83</v>
      </c>
      <c r="X9" s="46" t="s">
        <v>84</v>
      </c>
      <c r="Y9" s="37" t="s">
        <v>111</v>
      </c>
      <c r="Z9" s="38" t="s">
        <v>85</v>
      </c>
      <c r="AA9" s="77" t="s">
        <v>86</v>
      </c>
      <c r="AB9" s="46" t="s">
        <v>112</v>
      </c>
      <c r="AD9" s="31" t="s">
        <v>87</v>
      </c>
      <c r="AE9" s="31" t="s">
        <v>113</v>
      </c>
      <c r="AG9" s="41" t="s">
        <v>67</v>
      </c>
      <c r="AH9" s="41" t="s">
        <v>127</v>
      </c>
      <c r="AJ9" s="41" t="s">
        <v>131</v>
      </c>
      <c r="AK9" s="41" t="s">
        <v>132</v>
      </c>
      <c r="AL9" s="41" t="s">
        <v>135</v>
      </c>
    </row>
    <row r="10" spans="1:38" x14ac:dyDescent="0.25">
      <c r="A10" s="47">
        <v>210001</v>
      </c>
      <c r="B10" s="47" t="s">
        <v>25</v>
      </c>
      <c r="C10" s="48">
        <v>21488.83</v>
      </c>
      <c r="D10" s="48">
        <v>257866</v>
      </c>
      <c r="E10" s="49">
        <v>239735715.92000002</v>
      </c>
      <c r="F10" s="49">
        <v>929.69106405916705</v>
      </c>
      <c r="G10" s="64">
        <v>0.98619634616428697</v>
      </c>
      <c r="H10" s="49">
        <v>11002.296871909732</v>
      </c>
      <c r="I10" s="49">
        <v>11156.294499266882</v>
      </c>
      <c r="J10" s="48">
        <v>21777.919999999998</v>
      </c>
      <c r="K10" s="48">
        <v>261335</v>
      </c>
      <c r="L10" s="49">
        <v>246666288.40000001</v>
      </c>
      <c r="M10" s="49">
        <v>943.87008397963257</v>
      </c>
      <c r="N10" s="64">
        <v>0.98816537394531923</v>
      </c>
      <c r="O10" s="49">
        <v>11192.395100787628</v>
      </c>
      <c r="P10" s="67">
        <v>11326.439274127983</v>
      </c>
      <c r="Q10" s="50">
        <v>1.5251011424293415E-2</v>
      </c>
      <c r="R10" s="51"/>
      <c r="T10" s="49">
        <f t="shared" ref="T10:T54" si="0">I10*(1+T$6)</f>
        <v>11556.526440163474</v>
      </c>
      <c r="U10" s="52">
        <f t="shared" ref="U10:U54" si="1">(P10-T10)/T10</f>
        <v>-1.9909716576760304E-2</v>
      </c>
      <c r="V10" s="53">
        <f t="shared" ref="V10:V54" si="2">MIN($V$6,MAX(-V$6,(T10-P10)/T10*($V$6/$U$6)))</f>
        <v>6.6365721922534357E-3</v>
      </c>
      <c r="W10" s="54">
        <v>5.2000017318982279E-3</v>
      </c>
      <c r="X10" s="55">
        <v>0</v>
      </c>
      <c r="Y10" s="56">
        <f>SUM(W10:X10)</f>
        <v>5.2000017318982279E-3</v>
      </c>
      <c r="Z10" s="57">
        <f t="shared" ref="Z10:Z54" si="3">MIN($V$6,MAX(-V$6,(T10-P10)/T10*($V$6/$U$6)*(IF((T10-P10)/T10&gt;0,1+Y10,1-Y10))))</f>
        <v>6.6710823791470211E-3</v>
      </c>
      <c r="AA10" s="49">
        <v>103031625.42659</v>
      </c>
      <c r="AB10" s="49">
        <f t="shared" ref="AB10:AB54" si="4">Z10*AA10</f>
        <v>687332.46087820071</v>
      </c>
      <c r="AC10"/>
      <c r="AD10" s="49">
        <v>123787536.91000003</v>
      </c>
      <c r="AE10" s="58">
        <f>ROUND(1+AB10/AD10,4)</f>
        <v>1.0056</v>
      </c>
      <c r="AG10" s="67">
        <v>0</v>
      </c>
      <c r="AH10" s="58">
        <f>ROUND(1+(AB10/AD10)+(AG10/(AD10/2)),4)</f>
        <v>1.0056</v>
      </c>
      <c r="AJ10" s="67">
        <v>0</v>
      </c>
      <c r="AK10" s="67">
        <v>0</v>
      </c>
      <c r="AL10" s="58">
        <f>ROUND(1+(AB10/AD10)+((AK10+AJ10)/(AD10/2)),4)</f>
        <v>1.0056</v>
      </c>
    </row>
    <row r="11" spans="1:38" x14ac:dyDescent="0.25">
      <c r="A11" s="47">
        <v>210002</v>
      </c>
      <c r="B11" s="47" t="s">
        <v>27</v>
      </c>
      <c r="C11" s="48">
        <v>4156.18</v>
      </c>
      <c r="D11" s="48">
        <v>49874.16</v>
      </c>
      <c r="E11" s="49">
        <v>45452221.25</v>
      </c>
      <c r="F11" s="49">
        <v>911.33807689549701</v>
      </c>
      <c r="G11" s="64">
        <v>1.0385614813018946</v>
      </c>
      <c r="H11" s="49">
        <v>11357.767477288889</v>
      </c>
      <c r="I11" s="49">
        <v>10936.056922745965</v>
      </c>
      <c r="J11" s="48">
        <v>4026.88</v>
      </c>
      <c r="K11" s="48">
        <v>48322.61</v>
      </c>
      <c r="L11" s="49">
        <v>45642040.989999995</v>
      </c>
      <c r="M11" s="49">
        <v>944.52759334818256</v>
      </c>
      <c r="N11" s="64">
        <v>1.046289522646795</v>
      </c>
      <c r="O11" s="49">
        <v>11859.004167909692</v>
      </c>
      <c r="P11" s="67">
        <v>11334.342847962398</v>
      </c>
      <c r="Q11" s="50">
        <v>3.6419518298961728E-2</v>
      </c>
      <c r="R11" s="51"/>
      <c r="T11" s="49">
        <f t="shared" si="0"/>
        <v>11328.38784303799</v>
      </c>
      <c r="U11" s="52">
        <f t="shared" si="1"/>
        <v>5.2567099634285425E-4</v>
      </c>
      <c r="V11" s="53">
        <f t="shared" si="2"/>
        <v>-1.7522366544761811E-4</v>
      </c>
      <c r="W11" s="54">
        <v>2.3999998612182411E-3</v>
      </c>
      <c r="X11" s="55">
        <v>8.0000000000000002E-3</v>
      </c>
      <c r="Y11" s="59">
        <f t="shared" ref="Y11:Y53" si="5">SUM(W11:X11)</f>
        <v>1.0399999861218241E-2</v>
      </c>
      <c r="Z11" s="57">
        <f t="shared" si="3"/>
        <v>-1.7340133935128075E-4</v>
      </c>
      <c r="AA11" s="49">
        <v>375714413.11269999</v>
      </c>
      <c r="AB11" s="49">
        <f t="shared" si="4"/>
        <v>-65149.382447322576</v>
      </c>
      <c r="AC11"/>
      <c r="AD11" s="49">
        <v>493744888.56</v>
      </c>
      <c r="AE11" s="58">
        <f t="shared" ref="AE11:AE53" si="6">ROUND(1+AB11/AD11,4)</f>
        <v>0.99990000000000001</v>
      </c>
      <c r="AG11" s="67">
        <v>0</v>
      </c>
      <c r="AH11" s="58">
        <f>ROUND(1+(AB11/AD11)+(AG11/(AD11/2)),4)</f>
        <v>0.99990000000000001</v>
      </c>
      <c r="AJ11" s="67">
        <v>0</v>
      </c>
      <c r="AK11" s="67">
        <v>0</v>
      </c>
      <c r="AL11" s="58">
        <f t="shared" ref="AL11:AL54" si="7">ROUND(1+(AB11/AD11)+((AK11+AJ11)/(AD11/2)),4)</f>
        <v>0.99990000000000001</v>
      </c>
    </row>
    <row r="12" spans="1:38" x14ac:dyDescent="0.25">
      <c r="A12" s="47">
        <v>210003</v>
      </c>
      <c r="B12" s="47" t="s">
        <v>128</v>
      </c>
      <c r="C12" s="48">
        <v>10326.75</v>
      </c>
      <c r="D12" s="48">
        <v>123920.95</v>
      </c>
      <c r="E12" s="49">
        <v>128348399.99000001</v>
      </c>
      <c r="F12" s="49">
        <v>1035.73</v>
      </c>
      <c r="G12" s="64">
        <v>0.97356394807895963</v>
      </c>
      <c r="H12" s="49">
        <v>12100.187773105463</v>
      </c>
      <c r="I12" s="49">
        <v>12428.754985208319</v>
      </c>
      <c r="J12" s="48">
        <v>10626.66</v>
      </c>
      <c r="K12" s="48">
        <v>127519.86</v>
      </c>
      <c r="L12" s="49">
        <v>130899199.28999999</v>
      </c>
      <c r="M12" s="49">
        <v>1026.5</v>
      </c>
      <c r="N12" s="64">
        <v>0.97278340488332338</v>
      </c>
      <c r="O12" s="49">
        <v>11982.740343294357</v>
      </c>
      <c r="P12" s="67">
        <v>12317.994204199627</v>
      </c>
      <c r="Q12" s="50">
        <v>-8.9116553621428896E-3</v>
      </c>
      <c r="R12" s="51"/>
      <c r="T12" s="49">
        <f t="shared" si="0"/>
        <v>12874.636431864734</v>
      </c>
      <c r="U12" s="52">
        <f t="shared" si="1"/>
        <v>-4.3235568678849569E-2</v>
      </c>
      <c r="V12" s="53">
        <f t="shared" si="2"/>
        <v>0.01</v>
      </c>
      <c r="W12" s="54">
        <v>4.7999981228793133E-3</v>
      </c>
      <c r="X12" s="55">
        <v>-1.3333333333333322E-3</v>
      </c>
      <c r="Y12" s="59">
        <f t="shared" si="5"/>
        <v>3.4666647895459811E-3</v>
      </c>
      <c r="Z12" s="57">
        <f t="shared" si="3"/>
        <v>0.01</v>
      </c>
      <c r="AA12" s="49">
        <v>73547007.663500011</v>
      </c>
      <c r="AB12" s="49">
        <f t="shared" si="4"/>
        <v>735470.07663500018</v>
      </c>
      <c r="AC12"/>
      <c r="AD12" s="49">
        <v>94720292.12999998</v>
      </c>
      <c r="AE12" s="58">
        <f t="shared" si="6"/>
        <v>1.0078</v>
      </c>
      <c r="AG12" s="67">
        <v>0</v>
      </c>
      <c r="AH12" s="58">
        <f t="shared" ref="AH12:AH54" si="8">ROUND(1+(AB12/AD12)+(AG12/(AD12/2)),4)</f>
        <v>1.0078</v>
      </c>
      <c r="AJ12" s="67">
        <v>0</v>
      </c>
      <c r="AK12" s="67">
        <v>0</v>
      </c>
      <c r="AL12" s="58">
        <f t="shared" si="7"/>
        <v>1.0078</v>
      </c>
    </row>
    <row r="13" spans="1:38" x14ac:dyDescent="0.25">
      <c r="A13" s="47">
        <v>210004</v>
      </c>
      <c r="B13" s="47" t="s">
        <v>28</v>
      </c>
      <c r="C13" s="48">
        <v>15471.03</v>
      </c>
      <c r="D13" s="48">
        <v>185652.4</v>
      </c>
      <c r="E13" s="49">
        <v>127495789.76000001</v>
      </c>
      <c r="F13" s="49">
        <v>686.74465060910018</v>
      </c>
      <c r="G13" s="64">
        <v>0.95332341589834557</v>
      </c>
      <c r="H13" s="49">
        <v>7856.2787667086341</v>
      </c>
      <c r="I13" s="49">
        <v>8240.9375828720458</v>
      </c>
      <c r="J13" s="48">
        <v>14840.02</v>
      </c>
      <c r="K13" s="48">
        <v>178080.23</v>
      </c>
      <c r="L13" s="49">
        <v>123088120.65000001</v>
      </c>
      <c r="M13" s="49">
        <v>691.19476882695801</v>
      </c>
      <c r="N13" s="64">
        <v>0.94771799324255135</v>
      </c>
      <c r="O13" s="49">
        <v>7860.692189616243</v>
      </c>
      <c r="P13" s="67">
        <v>8294.3367601594546</v>
      </c>
      <c r="Q13" s="50">
        <v>6.4797453870288901E-3</v>
      </c>
      <c r="R13" s="51"/>
      <c r="T13" s="49">
        <f t="shared" si="0"/>
        <v>8536.5811268657344</v>
      </c>
      <c r="U13" s="52">
        <f t="shared" si="1"/>
        <v>-2.8377211333926788E-2</v>
      </c>
      <c r="V13" s="53">
        <f t="shared" si="2"/>
        <v>9.459070444642264E-3</v>
      </c>
      <c r="W13" s="54">
        <v>1.8000013486770923E-3</v>
      </c>
      <c r="X13" s="55">
        <v>1.1333333333333336E-2</v>
      </c>
      <c r="Y13" s="59">
        <f t="shared" si="5"/>
        <v>1.3133334682010427E-2</v>
      </c>
      <c r="Z13" s="57">
        <f t="shared" si="3"/>
        <v>9.5832995825724642E-3</v>
      </c>
      <c r="AA13" s="49">
        <v>74311093.838789999</v>
      </c>
      <c r="AB13" s="49">
        <f t="shared" si="4"/>
        <v>712145.47456577944</v>
      </c>
      <c r="AC13"/>
      <c r="AD13" s="49">
        <v>93001463.430000007</v>
      </c>
      <c r="AE13" s="58">
        <f>ROUND(1+AB13/AD13,4)</f>
        <v>1.0077</v>
      </c>
      <c r="AG13" s="67">
        <v>0</v>
      </c>
      <c r="AH13" s="58">
        <f>ROUND(1+(AB13/AD13)+(AG13/(AD13/2)),4)</f>
        <v>1.0077</v>
      </c>
      <c r="AJ13" s="67">
        <v>0</v>
      </c>
      <c r="AK13" s="67">
        <v>0</v>
      </c>
      <c r="AL13" s="58">
        <f t="shared" si="7"/>
        <v>1.0077</v>
      </c>
    </row>
    <row r="14" spans="1:38" x14ac:dyDescent="0.25">
      <c r="A14" s="47">
        <v>210005</v>
      </c>
      <c r="B14" s="47" t="s">
        <v>75</v>
      </c>
      <c r="C14" s="48">
        <v>31970.42</v>
      </c>
      <c r="D14" s="48">
        <v>383645</v>
      </c>
      <c r="E14" s="49">
        <v>385310371.81</v>
      </c>
      <c r="F14" s="49">
        <v>1004.34</v>
      </c>
      <c r="G14" s="64">
        <v>0.93970441163054375</v>
      </c>
      <c r="H14" s="49">
        <v>11325.391564504313</v>
      </c>
      <c r="I14" s="49">
        <v>12052.078743413444</v>
      </c>
      <c r="J14" s="48">
        <v>32713.75</v>
      </c>
      <c r="K14" s="48">
        <v>392565</v>
      </c>
      <c r="L14" s="49">
        <v>407659191</v>
      </c>
      <c r="M14" s="49">
        <v>1038.45</v>
      </c>
      <c r="N14" s="64">
        <v>0.93744878173041424</v>
      </c>
      <c r="O14" s="49">
        <v>11681.924248655383</v>
      </c>
      <c r="P14" s="67">
        <v>12461.4</v>
      </c>
      <c r="Q14" s="50">
        <v>3.3962710110092331E-2</v>
      </c>
      <c r="R14" s="51"/>
      <c r="T14" s="49">
        <f t="shared" si="0"/>
        <v>12484.446934091084</v>
      </c>
      <c r="U14" s="52">
        <f t="shared" si="1"/>
        <v>-1.84605166834825E-3</v>
      </c>
      <c r="V14" s="53">
        <f t="shared" si="2"/>
        <v>6.1535055611608338E-4</v>
      </c>
      <c r="W14" s="54">
        <v>1.5000001452549164E-3</v>
      </c>
      <c r="X14" s="55">
        <v>-2.6666666666666679E-3</v>
      </c>
      <c r="Y14" s="59">
        <f t="shared" si="5"/>
        <v>-1.1666665214117515E-3</v>
      </c>
      <c r="Z14" s="57">
        <f t="shared" si="3"/>
        <v>6.1463264722333064E-4</v>
      </c>
      <c r="AA14" s="49">
        <v>109317604.0607</v>
      </c>
      <c r="AB14" s="49">
        <f t="shared" si="4"/>
        <v>67190.168371939959</v>
      </c>
      <c r="AC14"/>
      <c r="AD14" s="49">
        <v>116848344.92999999</v>
      </c>
      <c r="AE14" s="58">
        <f t="shared" si="6"/>
        <v>1.0005999999999999</v>
      </c>
      <c r="AG14" s="67">
        <v>0</v>
      </c>
      <c r="AH14" s="58">
        <f t="shared" si="8"/>
        <v>1.0005999999999999</v>
      </c>
      <c r="AJ14" s="67">
        <v>0</v>
      </c>
      <c r="AK14" s="67">
        <v>108894</v>
      </c>
      <c r="AL14" s="58">
        <f t="shared" si="7"/>
        <v>1.0024</v>
      </c>
    </row>
    <row r="15" spans="1:38" x14ac:dyDescent="0.25">
      <c r="A15" s="47">
        <v>210006</v>
      </c>
      <c r="B15" s="47" t="s">
        <v>29</v>
      </c>
      <c r="C15" s="48">
        <v>4599.99</v>
      </c>
      <c r="D15" s="48">
        <v>55199.89</v>
      </c>
      <c r="E15" s="49">
        <v>42815518.140000001</v>
      </c>
      <c r="F15" s="49">
        <v>775.64492428528172</v>
      </c>
      <c r="G15" s="64">
        <v>0.94752580575122003</v>
      </c>
      <c r="H15" s="49">
        <v>8819.324580029981</v>
      </c>
      <c r="I15" s="49">
        <v>9307.7407776116652</v>
      </c>
      <c r="J15" s="48">
        <v>4561.4399999999996</v>
      </c>
      <c r="K15" s="48">
        <v>54737.33</v>
      </c>
      <c r="L15" s="49">
        <v>46173405.379999995</v>
      </c>
      <c r="M15" s="49">
        <v>843.54502097040449</v>
      </c>
      <c r="N15" s="64">
        <v>0.94512692175372282</v>
      </c>
      <c r="O15" s="49">
        <v>9567.0940474598083</v>
      </c>
      <c r="P15" s="67">
        <v>10122.549498122075</v>
      </c>
      <c r="Q15" s="50">
        <v>8.7540976911422597E-2</v>
      </c>
      <c r="R15" s="51"/>
      <c r="T15" s="49">
        <f t="shared" si="0"/>
        <v>9641.6558743340283</v>
      </c>
      <c r="U15" s="52">
        <f t="shared" si="1"/>
        <v>4.9876663309274413E-2</v>
      </c>
      <c r="V15" s="53">
        <f t="shared" si="2"/>
        <v>-0.01</v>
      </c>
      <c r="W15" s="54">
        <v>1.0000004864839488E-2</v>
      </c>
      <c r="X15" s="55">
        <v>1.3333333333333357E-3</v>
      </c>
      <c r="Y15" s="59">
        <f t="shared" si="5"/>
        <v>1.1333338198172824E-2</v>
      </c>
      <c r="Z15" s="57">
        <f t="shared" si="3"/>
        <v>-0.01</v>
      </c>
      <c r="AA15" s="49">
        <v>34433147.670529999</v>
      </c>
      <c r="AB15" s="49">
        <f t="shared" si="4"/>
        <v>-344331.47670529998</v>
      </c>
      <c r="AC15"/>
      <c r="AD15" s="49">
        <v>36813308.079999998</v>
      </c>
      <c r="AE15" s="58">
        <f t="shared" si="6"/>
        <v>0.99060000000000004</v>
      </c>
      <c r="AG15" s="67">
        <v>0</v>
      </c>
      <c r="AH15" s="58">
        <f t="shared" si="8"/>
        <v>0.99060000000000004</v>
      </c>
      <c r="AJ15" s="67">
        <v>0</v>
      </c>
      <c r="AK15" s="67">
        <v>0</v>
      </c>
      <c r="AL15" s="58">
        <f t="shared" si="7"/>
        <v>0.99060000000000004</v>
      </c>
    </row>
    <row r="16" spans="1:38" x14ac:dyDescent="0.25">
      <c r="A16" s="47">
        <v>210008</v>
      </c>
      <c r="B16" s="47" t="s">
        <v>30</v>
      </c>
      <c r="C16" s="48">
        <v>10039.48</v>
      </c>
      <c r="D16" s="48">
        <v>120473.74</v>
      </c>
      <c r="E16" s="49">
        <v>110012271.02</v>
      </c>
      <c r="F16" s="49">
        <v>913.16386992006608</v>
      </c>
      <c r="G16" s="64">
        <v>0.97376972283258845</v>
      </c>
      <c r="H16" s="49">
        <v>10670.534170724504</v>
      </c>
      <c r="I16" s="49">
        <v>10957.964619895041</v>
      </c>
      <c r="J16" s="48">
        <v>9802.69</v>
      </c>
      <c r="K16" s="48">
        <v>117632.33</v>
      </c>
      <c r="L16" s="49">
        <v>107855300.61</v>
      </c>
      <c r="M16" s="49">
        <v>916.88482272631927</v>
      </c>
      <c r="N16" s="64">
        <v>0.97239778437429736</v>
      </c>
      <c r="O16" s="49">
        <v>10698.925789358716</v>
      </c>
      <c r="P16" s="67">
        <v>11002.622549415913</v>
      </c>
      <c r="Q16" s="50">
        <v>4.0753854451940352E-3</v>
      </c>
      <c r="R16" s="51"/>
      <c r="T16" s="49">
        <f t="shared" si="0"/>
        <v>11351.08147857827</v>
      </c>
      <c r="U16" s="52">
        <f t="shared" si="1"/>
        <v>-3.0698302167944686E-2</v>
      </c>
      <c r="V16" s="53">
        <f t="shared" si="2"/>
        <v>0.01</v>
      </c>
      <c r="W16" s="54">
        <v>1.3999996210866791E-3</v>
      </c>
      <c r="X16" s="55">
        <v>6.6666666666666957E-4</v>
      </c>
      <c r="Y16" s="59">
        <f t="shared" si="5"/>
        <v>2.0666662877533489E-3</v>
      </c>
      <c r="Z16" s="57">
        <f t="shared" si="3"/>
        <v>0.01</v>
      </c>
      <c r="AA16" s="49">
        <v>130968830.06702</v>
      </c>
      <c r="AB16" s="49">
        <f t="shared" si="4"/>
        <v>1309688.3006702</v>
      </c>
      <c r="AC16"/>
      <c r="AD16" s="49">
        <v>143819960.60000002</v>
      </c>
      <c r="AE16" s="58">
        <f t="shared" si="6"/>
        <v>1.0091000000000001</v>
      </c>
      <c r="AG16" s="67">
        <v>222732</v>
      </c>
      <c r="AH16" s="58">
        <f t="shared" si="8"/>
        <v>1.0122</v>
      </c>
      <c r="AJ16" s="67">
        <f>314853.41-AG16</f>
        <v>92121.409999999974</v>
      </c>
      <c r="AK16" s="67">
        <v>478370</v>
      </c>
      <c r="AL16" s="58">
        <f t="shared" si="7"/>
        <v>1.0169999999999999</v>
      </c>
    </row>
    <row r="17" spans="1:38" x14ac:dyDescent="0.25">
      <c r="A17" s="47">
        <v>210009</v>
      </c>
      <c r="B17" s="47" t="s">
        <v>76</v>
      </c>
      <c r="C17" s="48">
        <v>35195.089999999997</v>
      </c>
      <c r="D17" s="48">
        <v>422341.06</v>
      </c>
      <c r="E17" s="49">
        <v>566854995.26999998</v>
      </c>
      <c r="F17" s="49">
        <v>1342.17</v>
      </c>
      <c r="G17" s="64">
        <v>0.98984206889313842</v>
      </c>
      <c r="H17" s="49">
        <v>15942.435200320151</v>
      </c>
      <c r="I17" s="49">
        <v>16106.039237297024</v>
      </c>
      <c r="J17" s="48">
        <v>36687.46</v>
      </c>
      <c r="K17" s="48">
        <v>440249.55</v>
      </c>
      <c r="L17" s="49">
        <v>599928762.77999997</v>
      </c>
      <c r="M17" s="49">
        <v>1362.7</v>
      </c>
      <c r="N17" s="64">
        <v>0.99225068748173639</v>
      </c>
      <c r="O17" s="49">
        <v>16225.681247645705</v>
      </c>
      <c r="P17" s="67">
        <v>16352.401114304452</v>
      </c>
      <c r="Q17" s="50">
        <v>1.5296242196959575E-2</v>
      </c>
      <c r="R17" s="51"/>
      <c r="T17" s="49">
        <f t="shared" si="0"/>
        <v>16683.843215537618</v>
      </c>
      <c r="U17" s="52">
        <f t="shared" si="1"/>
        <v>-1.9866052260937982E-2</v>
      </c>
      <c r="V17" s="53">
        <f t="shared" si="2"/>
        <v>6.6220174203126614E-3</v>
      </c>
      <c r="W17" s="54">
        <v>-5.9999986434164734E-4</v>
      </c>
      <c r="X17" s="55">
        <v>1.3333333333333357E-3</v>
      </c>
      <c r="Y17" s="59">
        <f t="shared" si="5"/>
        <v>7.3333346899168833E-4</v>
      </c>
      <c r="Z17" s="57">
        <f t="shared" si="3"/>
        <v>6.6268735673192221E-3</v>
      </c>
      <c r="AA17" s="49">
        <v>401144750.92754996</v>
      </c>
      <c r="AB17" s="49">
        <f t="shared" si="4"/>
        <v>2658335.5465906337</v>
      </c>
      <c r="AC17"/>
      <c r="AD17" s="49">
        <v>583115005.17000008</v>
      </c>
      <c r="AE17" s="58">
        <f t="shared" si="6"/>
        <v>1.0045999999999999</v>
      </c>
      <c r="AG17" s="67">
        <v>0</v>
      </c>
      <c r="AH17" s="58">
        <f t="shared" si="8"/>
        <v>1.0045999999999999</v>
      </c>
      <c r="AJ17" s="67">
        <v>0</v>
      </c>
      <c r="AK17" s="67">
        <v>0</v>
      </c>
      <c r="AL17" s="58">
        <f t="shared" si="7"/>
        <v>1.0045999999999999</v>
      </c>
    </row>
    <row r="18" spans="1:38" x14ac:dyDescent="0.25">
      <c r="A18" s="47">
        <v>210011</v>
      </c>
      <c r="B18" s="47" t="s">
        <v>31</v>
      </c>
      <c r="C18" s="48">
        <v>18318.509999999998</v>
      </c>
      <c r="D18" s="48">
        <v>219822.07</v>
      </c>
      <c r="E18" s="49">
        <v>201785809.53</v>
      </c>
      <c r="F18" s="49">
        <v>917.95063149833254</v>
      </c>
      <c r="G18" s="64">
        <v>0.96393206893609684</v>
      </c>
      <c r="H18" s="49">
        <v>10618.102201658254</v>
      </c>
      <c r="I18" s="49">
        <v>11015.405072452437</v>
      </c>
      <c r="J18" s="48">
        <v>18425.87</v>
      </c>
      <c r="K18" s="48">
        <v>221110.39999999999</v>
      </c>
      <c r="L18" s="49">
        <v>209453932.34999999</v>
      </c>
      <c r="M18" s="49">
        <v>947.28212257475707</v>
      </c>
      <c r="N18" s="64">
        <v>0.96212833732086256</v>
      </c>
      <c r="O18" s="49">
        <v>10936.881704261816</v>
      </c>
      <c r="P18" s="67">
        <v>11367.383414479402</v>
      </c>
      <c r="Q18" s="50">
        <v>3.195328176420853E-2</v>
      </c>
      <c r="R18" s="51"/>
      <c r="T18" s="49">
        <f t="shared" si="0"/>
        <v>11410.582606731361</v>
      </c>
      <c r="U18" s="52">
        <f t="shared" si="1"/>
        <v>-3.7858883933301526E-3</v>
      </c>
      <c r="V18" s="53">
        <f t="shared" si="2"/>
        <v>1.2619627977767177E-3</v>
      </c>
      <c r="W18" s="54">
        <v>1.8000003286857292E-3</v>
      </c>
      <c r="X18" s="55">
        <v>-3.3333333333333479E-4</v>
      </c>
      <c r="Y18" s="59">
        <f t="shared" si="5"/>
        <v>1.4666669953523944E-3</v>
      </c>
      <c r="Z18" s="57">
        <f t="shared" si="3"/>
        <v>1.2638136769615794E-3</v>
      </c>
      <c r="AA18" s="49">
        <v>125370915.88940999</v>
      </c>
      <c r="AB18" s="49">
        <f t="shared" si="4"/>
        <v>158445.47819423614</v>
      </c>
      <c r="AC18"/>
      <c r="AD18" s="49">
        <v>133581967.94999999</v>
      </c>
      <c r="AE18" s="58">
        <f t="shared" si="6"/>
        <v>1.0012000000000001</v>
      </c>
      <c r="AG18" s="67">
        <v>0</v>
      </c>
      <c r="AH18" s="58">
        <f t="shared" si="8"/>
        <v>1.0012000000000001</v>
      </c>
      <c r="AJ18" s="67">
        <v>0</v>
      </c>
      <c r="AK18" s="67">
        <v>0</v>
      </c>
      <c r="AL18" s="58">
        <f t="shared" si="7"/>
        <v>1.0012000000000001</v>
      </c>
    </row>
    <row r="19" spans="1:38" x14ac:dyDescent="0.25">
      <c r="A19" s="47">
        <v>210012</v>
      </c>
      <c r="B19" s="47" t="s">
        <v>32</v>
      </c>
      <c r="C19" s="48">
        <v>46004.42</v>
      </c>
      <c r="D19" s="48">
        <v>552053.06999999995</v>
      </c>
      <c r="E19" s="49">
        <v>678235648.38</v>
      </c>
      <c r="F19" s="49">
        <v>1228.57</v>
      </c>
      <c r="G19" s="64">
        <v>1.0058138217797303</v>
      </c>
      <c r="H19" s="49">
        <v>14828.553050109227</v>
      </c>
      <c r="I19" s="49">
        <v>14742.840801164321</v>
      </c>
      <c r="J19" s="48">
        <v>47697.11</v>
      </c>
      <c r="K19" s="48">
        <v>572365.28</v>
      </c>
      <c r="L19" s="49">
        <v>726468815.89999998</v>
      </c>
      <c r="M19" s="49">
        <v>1269.24</v>
      </c>
      <c r="N19" s="64">
        <v>1.0067172983141683</v>
      </c>
      <c r="O19" s="49">
        <v>15333.189292980605</v>
      </c>
      <c r="P19" s="67">
        <v>15230.878935583309</v>
      </c>
      <c r="Q19" s="50">
        <v>3.3103398524146455E-2</v>
      </c>
      <c r="R19" s="51"/>
      <c r="T19" s="49">
        <f t="shared" si="0"/>
        <v>15271.740050692666</v>
      </c>
      <c r="U19" s="52">
        <f t="shared" si="1"/>
        <v>-2.6756031057183979E-3</v>
      </c>
      <c r="V19" s="53">
        <f t="shared" si="2"/>
        <v>8.9186770190613279E-4</v>
      </c>
      <c r="W19" s="54">
        <v>1.0000000708532198E-2</v>
      </c>
      <c r="X19" s="55">
        <v>2.0000000000000018E-3</v>
      </c>
      <c r="Y19" s="59">
        <f t="shared" si="5"/>
        <v>1.20000007085322E-2</v>
      </c>
      <c r="Z19" s="57">
        <f t="shared" si="3"/>
        <v>9.0257011496092327E-4</v>
      </c>
      <c r="AA19" s="49">
        <v>242541998.40417001</v>
      </c>
      <c r="AB19" s="49">
        <f t="shared" si="4"/>
        <v>218911.1593825038</v>
      </c>
      <c r="AC19"/>
      <c r="AD19" s="49">
        <v>262155890.55000001</v>
      </c>
      <c r="AE19" s="58">
        <f t="shared" si="6"/>
        <v>1.0007999999999999</v>
      </c>
      <c r="AG19" s="67">
        <v>0</v>
      </c>
      <c r="AH19" s="58">
        <f t="shared" si="8"/>
        <v>1.0007999999999999</v>
      </c>
      <c r="AJ19" s="67">
        <v>0</v>
      </c>
      <c r="AK19" s="67">
        <v>0</v>
      </c>
      <c r="AL19" s="58">
        <f t="shared" si="7"/>
        <v>1.0007999999999999</v>
      </c>
    </row>
    <row r="20" spans="1:38" x14ac:dyDescent="0.25">
      <c r="A20" s="47">
        <v>210013</v>
      </c>
      <c r="B20" s="47" t="s">
        <v>77</v>
      </c>
      <c r="C20" s="48">
        <v>874.47709999999995</v>
      </c>
      <c r="D20" s="48">
        <v>10493.72</v>
      </c>
      <c r="E20" s="49">
        <v>9345614.2899999991</v>
      </c>
      <c r="F20" s="49">
        <v>890.59076358748769</v>
      </c>
      <c r="G20" s="64">
        <v>1.0758441805987153</v>
      </c>
      <c r="H20" s="49">
        <v>11497.636986131305</v>
      </c>
      <c r="I20" s="49">
        <v>10687.083867231391</v>
      </c>
      <c r="J20" s="48">
        <v>862.81539999999995</v>
      </c>
      <c r="K20" s="48">
        <v>10353.790000000001</v>
      </c>
      <c r="L20" s="49">
        <v>9421377.3399999999</v>
      </c>
      <c r="M20" s="49">
        <v>909.94521943073994</v>
      </c>
      <c r="N20" s="64">
        <v>1.0721543453692666</v>
      </c>
      <c r="O20" s="49">
        <v>11707.226532466433</v>
      </c>
      <c r="P20" s="67">
        <v>10919.348117210011</v>
      </c>
      <c r="Q20" s="50">
        <v>2.1733173694910901E-2</v>
      </c>
      <c r="R20" s="51"/>
      <c r="T20" s="49">
        <f t="shared" si="0"/>
        <v>11070.482881930022</v>
      </c>
      <c r="U20" s="52">
        <f t="shared" si="1"/>
        <v>-1.3652048093286261E-2</v>
      </c>
      <c r="V20" s="53">
        <f t="shared" si="2"/>
        <v>4.5506826977620872E-3</v>
      </c>
      <c r="W20" s="54">
        <v>0</v>
      </c>
      <c r="X20" s="55">
        <v>-1.2E-2</v>
      </c>
      <c r="Y20" s="59">
        <f t="shared" si="5"/>
        <v>-1.2E-2</v>
      </c>
      <c r="Z20" s="57">
        <f t="shared" si="3"/>
        <v>4.4960745053889417E-3</v>
      </c>
      <c r="AA20" s="49">
        <v>18858779.7612</v>
      </c>
      <c r="AB20" s="49">
        <f t="shared" si="4"/>
        <v>84790.478887076271</v>
      </c>
      <c r="AC20"/>
      <c r="AD20" s="49">
        <v>19582009.400000002</v>
      </c>
      <c r="AE20" s="58">
        <f t="shared" si="6"/>
        <v>1.0043</v>
      </c>
      <c r="AG20" s="67">
        <v>0</v>
      </c>
      <c r="AH20" s="58">
        <f t="shared" si="8"/>
        <v>1.0043</v>
      </c>
      <c r="AJ20" s="67">
        <v>0</v>
      </c>
      <c r="AK20" s="67">
        <v>0</v>
      </c>
      <c r="AL20" s="58">
        <f t="shared" si="7"/>
        <v>1.0043</v>
      </c>
    </row>
    <row r="21" spans="1:38" x14ac:dyDescent="0.25">
      <c r="A21" s="47">
        <v>210015</v>
      </c>
      <c r="B21" s="47" t="s">
        <v>33</v>
      </c>
      <c r="C21" s="48">
        <v>21912.48</v>
      </c>
      <c r="D21" s="48">
        <v>262949.75</v>
      </c>
      <c r="E21" s="49">
        <v>317872892.48000002</v>
      </c>
      <c r="F21" s="49">
        <v>1208.8699999999999</v>
      </c>
      <c r="G21" s="64">
        <v>0.9793875000758604</v>
      </c>
      <c r="H21" s="49">
        <v>14207.425466290939</v>
      </c>
      <c r="I21" s="49">
        <v>14506.439448318948</v>
      </c>
      <c r="J21" s="48">
        <v>23227.43</v>
      </c>
      <c r="K21" s="48">
        <v>278729.15000000002</v>
      </c>
      <c r="L21" s="49">
        <v>355370418.81999999</v>
      </c>
      <c r="M21" s="49">
        <v>1274.97</v>
      </c>
      <c r="N21" s="64">
        <v>0.98437813386089257</v>
      </c>
      <c r="O21" s="49">
        <v>15060.630531611374</v>
      </c>
      <c r="P21" s="67">
        <v>15299.639451092955</v>
      </c>
      <c r="Q21" s="50">
        <v>5.4679165456132939E-2</v>
      </c>
      <c r="R21" s="51"/>
      <c r="T21" s="49">
        <f t="shared" si="0"/>
        <v>15026.857801947128</v>
      </c>
      <c r="U21" s="52">
        <f t="shared" si="1"/>
        <v>1.8152940071774749E-2</v>
      </c>
      <c r="V21" s="53">
        <f t="shared" si="2"/>
        <v>-6.0509800239249168E-3</v>
      </c>
      <c r="W21" s="54">
        <v>2.1999998889817504E-3</v>
      </c>
      <c r="X21" s="55">
        <v>-1.3333333333333322E-3</v>
      </c>
      <c r="Y21" s="59">
        <f t="shared" si="5"/>
        <v>8.6666655564841821E-4</v>
      </c>
      <c r="Z21" s="57">
        <f t="shared" si="3"/>
        <v>-6.0457358419092845E-3</v>
      </c>
      <c r="AA21" s="49">
        <v>164865368.75580001</v>
      </c>
      <c r="AB21" s="49">
        <f t="shared" si="4"/>
        <v>-996732.46897653118</v>
      </c>
      <c r="AC21"/>
      <c r="AD21" s="49">
        <v>172966857.77000001</v>
      </c>
      <c r="AE21" s="58">
        <f t="shared" si="6"/>
        <v>0.99419999999999997</v>
      </c>
      <c r="AG21" s="67">
        <v>0</v>
      </c>
      <c r="AH21" s="58">
        <f t="shared" si="8"/>
        <v>0.99419999999999997</v>
      </c>
      <c r="AJ21" s="67">
        <v>0</v>
      </c>
      <c r="AK21" s="67">
        <v>0</v>
      </c>
      <c r="AL21" s="58">
        <f t="shared" si="7"/>
        <v>0.99419999999999997</v>
      </c>
    </row>
    <row r="22" spans="1:38" x14ac:dyDescent="0.25">
      <c r="A22" s="47">
        <v>210016</v>
      </c>
      <c r="B22" s="47" t="s">
        <v>78</v>
      </c>
      <c r="C22" s="48">
        <v>12618.33</v>
      </c>
      <c r="D22" s="48">
        <v>151419.96</v>
      </c>
      <c r="E22" s="49">
        <v>110060084.25</v>
      </c>
      <c r="F22" s="49">
        <v>726.85319211417107</v>
      </c>
      <c r="G22" s="64">
        <v>0.9664093732604444</v>
      </c>
      <c r="H22" s="49">
        <v>8429.2528541209122</v>
      </c>
      <c r="I22" s="49">
        <v>8722.2383053700523</v>
      </c>
      <c r="J22" s="48">
        <v>12684.44</v>
      </c>
      <c r="K22" s="48">
        <v>152213.23000000001</v>
      </c>
      <c r="L22" s="49">
        <v>115003915.64999999</v>
      </c>
      <c r="M22" s="49">
        <v>755.54481251949642</v>
      </c>
      <c r="N22" s="64">
        <v>0.96439692527158916</v>
      </c>
      <c r="O22" s="49">
        <v>8743.7382569839356</v>
      </c>
      <c r="P22" s="67">
        <v>9066.5347719991569</v>
      </c>
      <c r="Q22" s="50">
        <v>3.9473407464358123E-2</v>
      </c>
      <c r="R22" s="51"/>
      <c r="T22" s="49">
        <f t="shared" si="0"/>
        <v>9035.1485074223783</v>
      </c>
      <c r="U22" s="52">
        <f t="shared" si="1"/>
        <v>3.4737962027956404E-3</v>
      </c>
      <c r="V22" s="53">
        <f t="shared" si="2"/>
        <v>-1.157932067598547E-3</v>
      </c>
      <c r="W22" s="54">
        <v>9.9999991555199744E-3</v>
      </c>
      <c r="X22" s="55">
        <v>8.0000000000000002E-3</v>
      </c>
      <c r="Y22" s="59">
        <f t="shared" si="5"/>
        <v>1.7999999155519975E-2</v>
      </c>
      <c r="Z22" s="57">
        <f t="shared" si="3"/>
        <v>-1.1370892913596237E-3</v>
      </c>
      <c r="AA22" s="49">
        <v>82334877.395999998</v>
      </c>
      <c r="AB22" s="49">
        <f t="shared" si="4"/>
        <v>-93622.107392399135</v>
      </c>
      <c r="AC22"/>
      <c r="AD22" s="49">
        <v>99925167.159999996</v>
      </c>
      <c r="AE22" s="58">
        <f t="shared" si="6"/>
        <v>0.99909999999999999</v>
      </c>
      <c r="AG22" s="67">
        <v>0</v>
      </c>
      <c r="AH22" s="58">
        <f t="shared" si="8"/>
        <v>0.99909999999999999</v>
      </c>
      <c r="AJ22" s="67">
        <v>0</v>
      </c>
      <c r="AK22" s="67">
        <v>0</v>
      </c>
      <c r="AL22" s="58">
        <f t="shared" si="7"/>
        <v>0.99909999999999999</v>
      </c>
    </row>
    <row r="23" spans="1:38" x14ac:dyDescent="0.25">
      <c r="A23" s="47">
        <v>210017</v>
      </c>
      <c r="B23" s="47" t="s">
        <v>34</v>
      </c>
      <c r="C23" s="48">
        <v>4571.08</v>
      </c>
      <c r="D23" s="48">
        <v>54853</v>
      </c>
      <c r="E23" s="49">
        <v>44714695.260000005</v>
      </c>
      <c r="F23" s="49">
        <v>815.17319495426045</v>
      </c>
      <c r="G23" s="64">
        <v>0.97935658942993076</v>
      </c>
      <c r="H23" s="49">
        <v>9580.1498661147925</v>
      </c>
      <c r="I23" s="49">
        <v>9782.0854727604965</v>
      </c>
      <c r="J23" s="48">
        <v>4539.92</v>
      </c>
      <c r="K23" s="48">
        <v>54479</v>
      </c>
      <c r="L23" s="49">
        <v>46094916.090000004</v>
      </c>
      <c r="M23" s="49">
        <v>846.10429862958927</v>
      </c>
      <c r="N23" s="64">
        <v>0.98202344022467358</v>
      </c>
      <c r="O23" s="49">
        <v>9970.7237287661446</v>
      </c>
      <c r="P23" s="67">
        <v>10153.244128760285</v>
      </c>
      <c r="Q23" s="50">
        <v>3.7942691978446685E-2</v>
      </c>
      <c r="R23" s="51"/>
      <c r="T23" s="49">
        <f t="shared" si="0"/>
        <v>10133.017680137827</v>
      </c>
      <c r="U23" s="52">
        <f t="shared" si="1"/>
        <v>1.9960932923372234E-3</v>
      </c>
      <c r="V23" s="53">
        <f t="shared" si="2"/>
        <v>-6.6536443077907452E-4</v>
      </c>
      <c r="W23" s="54">
        <v>1.0000000363077403E-2</v>
      </c>
      <c r="X23" s="55">
        <v>0.02</v>
      </c>
      <c r="Y23" s="59">
        <f t="shared" si="5"/>
        <v>3.0000000363077404E-2</v>
      </c>
      <c r="Z23" s="57">
        <f t="shared" si="3"/>
        <v>-6.4540349761412353E-4</v>
      </c>
      <c r="AA23" s="49">
        <v>16361342.349369999</v>
      </c>
      <c r="AB23" s="49">
        <f t="shared" si="4"/>
        <v>-10559.667577945478</v>
      </c>
      <c r="AC23"/>
      <c r="AD23" s="49">
        <v>21829370.949999999</v>
      </c>
      <c r="AE23" s="58">
        <f t="shared" si="6"/>
        <v>0.99950000000000006</v>
      </c>
      <c r="AG23" s="67">
        <v>0</v>
      </c>
      <c r="AH23" s="58">
        <f t="shared" si="8"/>
        <v>0.99950000000000006</v>
      </c>
      <c r="AJ23" s="67">
        <v>0</v>
      </c>
      <c r="AK23" s="67">
        <v>0</v>
      </c>
      <c r="AL23" s="58">
        <f t="shared" si="7"/>
        <v>0.99950000000000006</v>
      </c>
    </row>
    <row r="24" spans="1:38" x14ac:dyDescent="0.25">
      <c r="A24" s="47">
        <v>210018</v>
      </c>
      <c r="B24" s="47" t="s">
        <v>35</v>
      </c>
      <c r="C24" s="48">
        <v>26644.79</v>
      </c>
      <c r="D24" s="48">
        <v>319737.44</v>
      </c>
      <c r="E24" s="49">
        <v>401475648.22999996</v>
      </c>
      <c r="F24" s="49">
        <v>1255.6400000000001</v>
      </c>
      <c r="G24" s="64">
        <v>0.97149388821716876</v>
      </c>
      <c r="H24" s="49">
        <v>14638.157198339861</v>
      </c>
      <c r="I24" s="49">
        <v>15067.678114993589</v>
      </c>
      <c r="J24" s="48">
        <v>29168.62</v>
      </c>
      <c r="K24" s="48">
        <v>350023.44</v>
      </c>
      <c r="L24" s="49">
        <v>445946633.60000002</v>
      </c>
      <c r="M24" s="49">
        <v>1274.05</v>
      </c>
      <c r="N24" s="64">
        <v>0.97198872495219424</v>
      </c>
      <c r="O24" s="49">
        <v>14860.346820304118</v>
      </c>
      <c r="P24" s="67">
        <v>15288.6</v>
      </c>
      <c r="Q24" s="50">
        <v>1.4661972688849501E-2</v>
      </c>
      <c r="R24" s="51"/>
      <c r="T24" s="49">
        <f t="shared" si="0"/>
        <v>15608.230899537353</v>
      </c>
      <c r="U24" s="52">
        <f t="shared" si="1"/>
        <v>-2.0478355400728159E-2</v>
      </c>
      <c r="V24" s="53">
        <f t="shared" si="2"/>
        <v>6.826118466909387E-3</v>
      </c>
      <c r="W24" s="54">
        <v>8.5999949363809551E-3</v>
      </c>
      <c r="X24" s="55">
        <v>-4.0000000000000001E-3</v>
      </c>
      <c r="Y24" s="59">
        <f t="shared" si="5"/>
        <v>4.599994936380955E-3</v>
      </c>
      <c r="Z24" s="57">
        <f t="shared" si="3"/>
        <v>6.8575185772923059E-3</v>
      </c>
      <c r="AA24" s="49">
        <v>58986665.145400003</v>
      </c>
      <c r="AB24" s="49">
        <f t="shared" si="4"/>
        <v>404502.15204710106</v>
      </c>
      <c r="AC24"/>
      <c r="AD24" s="49">
        <v>63662609</v>
      </c>
      <c r="AE24" s="58">
        <f t="shared" si="6"/>
        <v>1.0064</v>
      </c>
      <c r="AG24" s="67">
        <v>0</v>
      </c>
      <c r="AH24" s="58">
        <f t="shared" si="8"/>
        <v>1.0064</v>
      </c>
      <c r="AJ24" s="67">
        <v>0</v>
      </c>
      <c r="AK24" s="67">
        <v>0</v>
      </c>
      <c r="AL24" s="58">
        <f t="shared" si="7"/>
        <v>1.0064</v>
      </c>
    </row>
    <row r="25" spans="1:38" x14ac:dyDescent="0.25">
      <c r="A25" s="47">
        <v>210019</v>
      </c>
      <c r="B25" s="47" t="s">
        <v>36</v>
      </c>
      <c r="C25" s="48">
        <v>26510.83</v>
      </c>
      <c r="D25" s="48">
        <v>318129.93</v>
      </c>
      <c r="E25" s="49">
        <v>336310860.13</v>
      </c>
      <c r="F25" s="49">
        <v>1057.1500000000001</v>
      </c>
      <c r="G25" s="64">
        <v>0.99273653733664058</v>
      </c>
      <c r="H25" s="49">
        <v>12593.655977749637</v>
      </c>
      <c r="I25" s="49">
        <v>12685.798803715312</v>
      </c>
      <c r="J25" s="48">
        <v>27421.01</v>
      </c>
      <c r="K25" s="48">
        <v>329052.09999999998</v>
      </c>
      <c r="L25" s="49">
        <v>356218304.12</v>
      </c>
      <c r="M25" s="49">
        <v>1082.56</v>
      </c>
      <c r="N25" s="64">
        <v>0.99361908040418756</v>
      </c>
      <c r="O25" s="49">
        <v>12907.826475642223</v>
      </c>
      <c r="P25" s="67">
        <v>12990.719210415662</v>
      </c>
      <c r="Q25" s="50">
        <v>2.4036358405041591E-2</v>
      </c>
      <c r="R25" s="51"/>
      <c r="T25" s="49">
        <f t="shared" si="0"/>
        <v>13140.901694497577</v>
      </c>
      <c r="U25" s="52">
        <f t="shared" si="1"/>
        <v>-1.1428628535041894E-2</v>
      </c>
      <c r="V25" s="53">
        <f t="shared" si="2"/>
        <v>3.809542845013965E-3</v>
      </c>
      <c r="W25" s="54">
        <v>7.9999996507582084E-3</v>
      </c>
      <c r="X25" s="55">
        <v>1.2000000000000002E-2</v>
      </c>
      <c r="Y25" s="59">
        <f t="shared" si="5"/>
        <v>1.9999999650758209E-2</v>
      </c>
      <c r="Z25" s="57">
        <f t="shared" si="3"/>
        <v>3.885733700583793E-3</v>
      </c>
      <c r="AA25" s="49">
        <v>137530523.44010001</v>
      </c>
      <c r="AB25" s="49">
        <f t="shared" si="4"/>
        <v>534406.98979012587</v>
      </c>
      <c r="AC25"/>
      <c r="AD25" s="49">
        <v>182012430.39000002</v>
      </c>
      <c r="AE25" s="58">
        <f t="shared" si="6"/>
        <v>1.0028999999999999</v>
      </c>
      <c r="AG25" s="67">
        <v>0</v>
      </c>
      <c r="AH25" s="58">
        <f t="shared" si="8"/>
        <v>1.0028999999999999</v>
      </c>
      <c r="AJ25" s="67">
        <v>0</v>
      </c>
      <c r="AK25" s="67">
        <v>0</v>
      </c>
      <c r="AL25" s="58">
        <f t="shared" si="7"/>
        <v>1.0028999999999999</v>
      </c>
    </row>
    <row r="26" spans="1:38" x14ac:dyDescent="0.25">
      <c r="A26" s="47">
        <v>210022</v>
      </c>
      <c r="B26" s="47" t="s">
        <v>37</v>
      </c>
      <c r="C26" s="48">
        <v>37822.699999999997</v>
      </c>
      <c r="D26" s="48">
        <v>453872.39</v>
      </c>
      <c r="E26" s="49">
        <v>412900665.29000002</v>
      </c>
      <c r="F26" s="49">
        <v>909.72853188160173</v>
      </c>
      <c r="G26" s="64">
        <v>0.95769583825942883</v>
      </c>
      <c r="H26" s="49">
        <v>10454.918516797146</v>
      </c>
      <c r="I26" s="49">
        <v>10916.74214205474</v>
      </c>
      <c r="J26" s="48">
        <v>38499.08</v>
      </c>
      <c r="K26" s="48">
        <v>461988.99</v>
      </c>
      <c r="L26" s="49">
        <v>428975699.74000001</v>
      </c>
      <c r="M26" s="49">
        <v>928.54096826737862</v>
      </c>
      <c r="N26" s="64">
        <v>0.95773051463181724</v>
      </c>
      <c r="O26" s="49">
        <v>10671.504925716688</v>
      </c>
      <c r="P26" s="67">
        <v>11142.49234276425</v>
      </c>
      <c r="Q26" s="50">
        <v>2.0679264726776836E-2</v>
      </c>
      <c r="R26" s="51"/>
      <c r="T26" s="49">
        <f t="shared" si="0"/>
        <v>11308.380144804605</v>
      </c>
      <c r="U26" s="52">
        <f t="shared" si="1"/>
        <v>-1.4669457509930723E-2</v>
      </c>
      <c r="V26" s="53">
        <f t="shared" si="2"/>
        <v>4.8898191699769085E-3</v>
      </c>
      <c r="W26" s="54">
        <v>9.6000015723144167E-3</v>
      </c>
      <c r="X26" s="55">
        <v>2.6666666666666713E-3</v>
      </c>
      <c r="Y26" s="59">
        <f t="shared" si="5"/>
        <v>1.2266668238981088E-2</v>
      </c>
      <c r="Z26" s="57">
        <f t="shared" si="3"/>
        <v>4.9498009594836252E-3</v>
      </c>
      <c r="AA26" s="49">
        <v>97191118.3847</v>
      </c>
      <c r="AB26" s="49">
        <f t="shared" si="4"/>
        <v>481076.6910338747</v>
      </c>
      <c r="AC26"/>
      <c r="AD26" s="49">
        <v>117929261.61999999</v>
      </c>
      <c r="AE26" s="58">
        <f t="shared" si="6"/>
        <v>1.0041</v>
      </c>
      <c r="AG26" s="67">
        <v>0</v>
      </c>
      <c r="AH26" s="58">
        <f t="shared" si="8"/>
        <v>1.0041</v>
      </c>
      <c r="AJ26" s="67">
        <v>0</v>
      </c>
      <c r="AK26" s="67">
        <v>0</v>
      </c>
      <c r="AL26" s="58">
        <f t="shared" si="7"/>
        <v>1.0041</v>
      </c>
    </row>
    <row r="27" spans="1:38" x14ac:dyDescent="0.25">
      <c r="A27" s="47">
        <v>210023</v>
      </c>
      <c r="B27" s="47" t="s">
        <v>38</v>
      </c>
      <c r="C27" s="48">
        <v>38582.33</v>
      </c>
      <c r="D27" s="48">
        <v>462988</v>
      </c>
      <c r="E27" s="49">
        <v>376801950.51999998</v>
      </c>
      <c r="F27" s="49">
        <v>813.84820021644316</v>
      </c>
      <c r="G27" s="64">
        <v>0.89542533283800019</v>
      </c>
      <c r="H27" s="49">
        <v>8744.8843022181372</v>
      </c>
      <c r="I27" s="49">
        <v>9766.1792463495749</v>
      </c>
      <c r="J27" s="48">
        <v>39022.67</v>
      </c>
      <c r="K27" s="48">
        <v>468272</v>
      </c>
      <c r="L27" s="49">
        <v>406361826</v>
      </c>
      <c r="M27" s="49">
        <v>867.79014333661962</v>
      </c>
      <c r="N27" s="64">
        <v>0.8959858180715482</v>
      </c>
      <c r="O27" s="49">
        <v>9330.3311409016605</v>
      </c>
      <c r="P27" s="67">
        <v>10413.480830515327</v>
      </c>
      <c r="Q27" s="50">
        <v>6.6279920513204083E-2</v>
      </c>
      <c r="R27" s="51"/>
      <c r="T27" s="49">
        <f t="shared" si="0"/>
        <v>10116.540818031584</v>
      </c>
      <c r="U27" s="52">
        <f t="shared" si="1"/>
        <v>2.9351931438311517E-2</v>
      </c>
      <c r="V27" s="53">
        <f t="shared" si="2"/>
        <v>-9.7839771461038401E-3</v>
      </c>
      <c r="W27" s="54">
        <v>-2.7999985866020345E-3</v>
      </c>
      <c r="X27" s="55">
        <v>5.3333333333333392E-3</v>
      </c>
      <c r="Y27" s="59">
        <f t="shared" si="5"/>
        <v>2.5333347467313048E-3</v>
      </c>
      <c r="Z27" s="57">
        <f t="shared" si="3"/>
        <v>-9.7591910568383903E-3</v>
      </c>
      <c r="AA27" s="49">
        <v>186578240.89282</v>
      </c>
      <c r="AB27" s="49">
        <f t="shared" si="4"/>
        <v>-1820852.6999218478</v>
      </c>
      <c r="AC27"/>
      <c r="AD27" s="49">
        <v>197796264.23000002</v>
      </c>
      <c r="AE27" s="58">
        <f t="shared" si="6"/>
        <v>0.99080000000000001</v>
      </c>
      <c r="AG27" s="67">
        <v>0</v>
      </c>
      <c r="AH27" s="58">
        <f t="shared" si="8"/>
        <v>0.99080000000000001</v>
      </c>
      <c r="AJ27" s="67">
        <v>0</v>
      </c>
      <c r="AK27" s="67">
        <v>442102</v>
      </c>
      <c r="AL27" s="58">
        <f t="shared" si="7"/>
        <v>0.99529999999999996</v>
      </c>
    </row>
    <row r="28" spans="1:38" x14ac:dyDescent="0.25">
      <c r="A28" s="47">
        <v>210024</v>
      </c>
      <c r="B28" s="47" t="s">
        <v>39</v>
      </c>
      <c r="C28" s="48">
        <v>17060.75</v>
      </c>
      <c r="D28" s="48">
        <v>204729.04</v>
      </c>
      <c r="E28" s="49">
        <v>259000617.84</v>
      </c>
      <c r="F28" s="49">
        <v>1265.0899999999999</v>
      </c>
      <c r="G28" s="64">
        <v>1.0187676836773369</v>
      </c>
      <c r="H28" s="49">
        <v>15465.996729069821</v>
      </c>
      <c r="I28" s="49">
        <v>15181.082966082968</v>
      </c>
      <c r="J28" s="48">
        <v>18045.830000000002</v>
      </c>
      <c r="K28" s="48">
        <v>216549.9</v>
      </c>
      <c r="L28" s="49">
        <v>274509881.09000003</v>
      </c>
      <c r="M28" s="49">
        <v>1267.6500000000001</v>
      </c>
      <c r="N28" s="64">
        <v>1.015729587505688</v>
      </c>
      <c r="O28" s="49">
        <v>15451.071058153719</v>
      </c>
      <c r="P28" s="67">
        <v>15211.795785231268</v>
      </c>
      <c r="Q28" s="50">
        <v>2.0230980370055107E-3</v>
      </c>
      <c r="R28" s="51"/>
      <c r="T28" s="49">
        <f t="shared" si="0"/>
        <v>15725.7041483964</v>
      </c>
      <c r="U28" s="52">
        <f t="shared" si="1"/>
        <v>-3.2679513636757362E-2</v>
      </c>
      <c r="V28" s="53">
        <f t="shared" si="2"/>
        <v>0.01</v>
      </c>
      <c r="W28" s="54">
        <v>8.2000015332152915E-3</v>
      </c>
      <c r="X28" s="55">
        <v>-1.9999999999999983E-3</v>
      </c>
      <c r="Y28" s="59">
        <f t="shared" si="5"/>
        <v>6.2000015332152932E-3</v>
      </c>
      <c r="Z28" s="57">
        <f t="shared" si="3"/>
        <v>0.01</v>
      </c>
      <c r="AA28" s="49">
        <v>146849383.16301</v>
      </c>
      <c r="AB28" s="49">
        <f t="shared" si="4"/>
        <v>1468493.8316301</v>
      </c>
      <c r="AC28"/>
      <c r="AD28" s="49">
        <v>158214205.97000003</v>
      </c>
      <c r="AE28" s="58">
        <f t="shared" si="6"/>
        <v>1.0093000000000001</v>
      </c>
      <c r="AG28" s="67">
        <v>0</v>
      </c>
      <c r="AH28" s="58">
        <f t="shared" si="8"/>
        <v>1.0093000000000001</v>
      </c>
      <c r="AJ28" s="67">
        <v>0</v>
      </c>
      <c r="AK28" s="67">
        <v>0</v>
      </c>
      <c r="AL28" s="58">
        <f t="shared" si="7"/>
        <v>1.0093000000000001</v>
      </c>
    </row>
    <row r="29" spans="1:38" x14ac:dyDescent="0.25">
      <c r="A29" s="47">
        <v>210027</v>
      </c>
      <c r="B29" s="47" t="s">
        <v>79</v>
      </c>
      <c r="C29" s="48">
        <v>15418.25</v>
      </c>
      <c r="D29" s="48">
        <v>185019</v>
      </c>
      <c r="E29" s="49">
        <v>176221849.60000002</v>
      </c>
      <c r="F29" s="49">
        <v>952.45271890290007</v>
      </c>
      <c r="G29" s="64">
        <v>1.0040419632578275</v>
      </c>
      <c r="H29" s="49">
        <v>11475.629973570281</v>
      </c>
      <c r="I29" s="49">
        <v>11429.432626834801</v>
      </c>
      <c r="J29" s="48">
        <v>15261.75</v>
      </c>
      <c r="K29" s="48">
        <v>183141</v>
      </c>
      <c r="L29" s="49">
        <v>180140445.76999998</v>
      </c>
      <c r="M29" s="49">
        <v>983.61615239328466</v>
      </c>
      <c r="N29" s="64">
        <v>1.0066236124079262</v>
      </c>
      <c r="O29" s="49">
        <v>11881.574934538961</v>
      </c>
      <c r="P29" s="67">
        <v>11803.393828719416</v>
      </c>
      <c r="Q29" s="50">
        <v>3.271913961910955E-2</v>
      </c>
      <c r="R29" s="51"/>
      <c r="T29" s="49">
        <f t="shared" si="0"/>
        <v>11839.463395015538</v>
      </c>
      <c r="U29" s="52">
        <f t="shared" si="1"/>
        <v>-3.0465541463059833E-3</v>
      </c>
      <c r="V29" s="53">
        <f t="shared" si="2"/>
        <v>1.0155180487686612E-3</v>
      </c>
      <c r="W29" s="54">
        <v>4.3000021083514136E-3</v>
      </c>
      <c r="X29" s="55">
        <v>0</v>
      </c>
      <c r="Y29" s="59">
        <f t="shared" si="5"/>
        <v>4.3000021083514136E-3</v>
      </c>
      <c r="Z29" s="57">
        <f t="shared" si="3"/>
        <v>1.0198847785194353E-3</v>
      </c>
      <c r="AA29" s="49">
        <v>107227332.90022999</v>
      </c>
      <c r="AB29" s="49">
        <f t="shared" si="4"/>
        <v>109359.52466618082</v>
      </c>
      <c r="AC29"/>
      <c r="AD29" s="49">
        <v>140941502.00999999</v>
      </c>
      <c r="AE29" s="58">
        <f t="shared" si="6"/>
        <v>1.0007999999999999</v>
      </c>
      <c r="AG29" s="67">
        <v>0</v>
      </c>
      <c r="AH29" s="58">
        <f t="shared" si="8"/>
        <v>1.0007999999999999</v>
      </c>
      <c r="AJ29" s="67">
        <v>0</v>
      </c>
      <c r="AK29" s="67">
        <v>0</v>
      </c>
      <c r="AL29" s="58">
        <f t="shared" si="7"/>
        <v>1.0007999999999999</v>
      </c>
    </row>
    <row r="30" spans="1:38" x14ac:dyDescent="0.25">
      <c r="A30" s="47">
        <v>210028</v>
      </c>
      <c r="B30" s="47" t="s">
        <v>40</v>
      </c>
      <c r="C30" s="48">
        <v>21381.08</v>
      </c>
      <c r="D30" s="48">
        <v>256573</v>
      </c>
      <c r="E30" s="49">
        <v>284807868.10999995</v>
      </c>
      <c r="F30" s="49">
        <v>1110.05</v>
      </c>
      <c r="G30" s="64">
        <v>0.95831246078114218</v>
      </c>
      <c r="H30" s="49">
        <v>12765.298955204786</v>
      </c>
      <c r="I30" s="49">
        <v>13320.602076695843</v>
      </c>
      <c r="J30" s="48">
        <v>22321.17</v>
      </c>
      <c r="K30" s="48">
        <v>267854</v>
      </c>
      <c r="L30" s="49">
        <v>297628322.31</v>
      </c>
      <c r="M30" s="49">
        <v>1111.1600000000001</v>
      </c>
      <c r="N30" s="64">
        <v>0.95978443107065781</v>
      </c>
      <c r="O30" s="49">
        <v>12797.686909997999</v>
      </c>
      <c r="P30" s="67">
        <v>13333.918008778217</v>
      </c>
      <c r="Q30" s="50">
        <v>9.9964941567254328E-4</v>
      </c>
      <c r="R30" s="51"/>
      <c r="T30" s="49">
        <f t="shared" si="0"/>
        <v>13798.478527825517</v>
      </c>
      <c r="U30" s="52">
        <f t="shared" si="1"/>
        <v>-3.3667517625982003E-2</v>
      </c>
      <c r="V30" s="53">
        <f t="shared" si="2"/>
        <v>0.01</v>
      </c>
      <c r="W30" s="54">
        <v>3.3999984176990316E-3</v>
      </c>
      <c r="X30" s="55">
        <v>1.1333333333333336E-2</v>
      </c>
      <c r="Y30" s="59">
        <f t="shared" si="5"/>
        <v>1.4733331751032367E-2</v>
      </c>
      <c r="Z30" s="57">
        <f t="shared" si="3"/>
        <v>0.01</v>
      </c>
      <c r="AA30" s="49">
        <v>60252226.9463</v>
      </c>
      <c r="AB30" s="49">
        <f t="shared" si="4"/>
        <v>602522.269463</v>
      </c>
      <c r="AC30"/>
      <c r="AD30" s="49">
        <v>63378223.760000005</v>
      </c>
      <c r="AE30" s="58">
        <f t="shared" si="6"/>
        <v>1.0095000000000001</v>
      </c>
      <c r="AG30" s="67">
        <v>0</v>
      </c>
      <c r="AH30" s="58">
        <f t="shared" si="8"/>
        <v>1.0095000000000001</v>
      </c>
      <c r="AJ30" s="67">
        <v>0</v>
      </c>
      <c r="AK30" s="67">
        <v>0</v>
      </c>
      <c r="AL30" s="58">
        <f t="shared" si="7"/>
        <v>1.0095000000000001</v>
      </c>
    </row>
    <row r="31" spans="1:38" x14ac:dyDescent="0.25">
      <c r="A31" s="47">
        <v>210029</v>
      </c>
      <c r="B31" s="47" t="s">
        <v>41</v>
      </c>
      <c r="C31" s="48">
        <v>14919.42</v>
      </c>
      <c r="D31" s="48">
        <v>179033.08</v>
      </c>
      <c r="E31" s="49">
        <v>238163788.38</v>
      </c>
      <c r="F31" s="49">
        <v>1330.28</v>
      </c>
      <c r="G31" s="64">
        <v>1.0250848225415814</v>
      </c>
      <c r="H31" s="49">
        <v>16363.80170880719</v>
      </c>
      <c r="I31" s="49">
        <v>15963.363566572962</v>
      </c>
      <c r="J31" s="48">
        <v>15580.47</v>
      </c>
      <c r="K31" s="48">
        <v>186965.65</v>
      </c>
      <c r="L31" s="49">
        <v>259519850.17000002</v>
      </c>
      <c r="M31" s="49">
        <v>1388.06</v>
      </c>
      <c r="N31" s="64">
        <v>1.0254211909603073</v>
      </c>
      <c r="O31" s="49">
        <v>17080.154573437427</v>
      </c>
      <c r="P31" s="67">
        <v>16656.720890897384</v>
      </c>
      <c r="Q31" s="50">
        <v>4.3434287606924027E-2</v>
      </c>
      <c r="R31" s="51"/>
      <c r="T31" s="49">
        <f t="shared" si="0"/>
        <v>16536.049056715525</v>
      </c>
      <c r="U31" s="52">
        <f t="shared" si="1"/>
        <v>7.2975009791019603E-3</v>
      </c>
      <c r="V31" s="53">
        <f t="shared" si="2"/>
        <v>-2.4325003263673205E-3</v>
      </c>
      <c r="W31" s="54">
        <v>7.5000012193288763E-3</v>
      </c>
      <c r="X31" s="55">
        <v>2.0000000000000018E-3</v>
      </c>
      <c r="Y31" s="59">
        <f t="shared" si="5"/>
        <v>9.5000012193288789E-3</v>
      </c>
      <c r="Z31" s="57">
        <f t="shared" si="3"/>
        <v>-2.409391570300813E-3</v>
      </c>
      <c r="AA31" s="49">
        <v>177970679.59291998</v>
      </c>
      <c r="AB31" s="49">
        <f t="shared" si="4"/>
        <v>-428801.05517188832</v>
      </c>
      <c r="AC31"/>
      <c r="AD31" s="49">
        <v>202960979.27000001</v>
      </c>
      <c r="AE31" s="58">
        <f t="shared" si="6"/>
        <v>0.99790000000000001</v>
      </c>
      <c r="AG31" s="67">
        <v>0</v>
      </c>
      <c r="AH31" s="58">
        <f t="shared" si="8"/>
        <v>0.99790000000000001</v>
      </c>
      <c r="AJ31" s="67">
        <v>0</v>
      </c>
      <c r="AK31" s="67">
        <v>0</v>
      </c>
      <c r="AL31" s="58">
        <f t="shared" si="7"/>
        <v>0.99790000000000001</v>
      </c>
    </row>
    <row r="32" spans="1:38" x14ac:dyDescent="0.25">
      <c r="A32" s="47">
        <v>210030</v>
      </c>
      <c r="B32" s="47" t="s">
        <v>42</v>
      </c>
      <c r="C32" s="48">
        <v>4935.5</v>
      </c>
      <c r="D32" s="48">
        <v>59226</v>
      </c>
      <c r="E32" s="49">
        <v>51849494.410000004</v>
      </c>
      <c r="F32" s="49">
        <v>875.4515653557936</v>
      </c>
      <c r="G32" s="64">
        <v>0.96351126194576697</v>
      </c>
      <c r="H32" s="49">
        <v>10122.089310100293</v>
      </c>
      <c r="I32" s="49">
        <v>10505.418784269523</v>
      </c>
      <c r="J32" s="48">
        <v>4938.92</v>
      </c>
      <c r="K32" s="48">
        <v>59267</v>
      </c>
      <c r="L32" s="49">
        <v>53909443.579999998</v>
      </c>
      <c r="M32" s="49">
        <v>909.60304349388446</v>
      </c>
      <c r="N32" s="64">
        <v>0.96581578281336999</v>
      </c>
      <c r="O32" s="49">
        <v>10542.100591029135</v>
      </c>
      <c r="P32" s="67">
        <v>10915.229155109224</v>
      </c>
      <c r="Q32" s="50">
        <v>3.9009427349373071E-2</v>
      </c>
      <c r="R32" s="51"/>
      <c r="T32" s="49">
        <f t="shared" si="0"/>
        <v>10882.300566140377</v>
      </c>
      <c r="U32" s="52">
        <f t="shared" si="1"/>
        <v>3.0258849007812282E-3</v>
      </c>
      <c r="V32" s="53">
        <f t="shared" si="2"/>
        <v>-1.0086283002604095E-3</v>
      </c>
      <c r="W32" s="54">
        <v>1.0000012438688614E-2</v>
      </c>
      <c r="X32" s="55">
        <v>-2.9999999999999992E-3</v>
      </c>
      <c r="Y32" s="59">
        <f t="shared" si="5"/>
        <v>7.0000124386886148E-3</v>
      </c>
      <c r="Z32" s="57">
        <f t="shared" si="3"/>
        <v>-1.0015678896125734E-3</v>
      </c>
      <c r="AA32" s="49">
        <v>17697174.930799998</v>
      </c>
      <c r="AB32" s="49">
        <f t="shared" si="4"/>
        <v>-17724.922147545894</v>
      </c>
      <c r="AC32"/>
      <c r="AD32" s="49">
        <v>17964181.540000003</v>
      </c>
      <c r="AE32" s="58">
        <f t="shared" si="6"/>
        <v>0.999</v>
      </c>
      <c r="AG32" s="67">
        <v>0</v>
      </c>
      <c r="AH32" s="58">
        <f t="shared" si="8"/>
        <v>0.999</v>
      </c>
      <c r="AJ32" s="67">
        <v>0</v>
      </c>
      <c r="AK32" s="67">
        <v>0</v>
      </c>
      <c r="AL32" s="58">
        <f t="shared" si="7"/>
        <v>0.999</v>
      </c>
    </row>
    <row r="33" spans="1:38" x14ac:dyDescent="0.25">
      <c r="A33" s="47">
        <v>210032</v>
      </c>
      <c r="B33" s="47" t="s">
        <v>43</v>
      </c>
      <c r="C33" s="48">
        <v>11378.31</v>
      </c>
      <c r="D33" s="48">
        <v>136539.67000000001</v>
      </c>
      <c r="E33" s="49">
        <v>125510378.35000001</v>
      </c>
      <c r="F33" s="49">
        <v>919.22277529093708</v>
      </c>
      <c r="G33" s="64">
        <v>0.93952128374162958</v>
      </c>
      <c r="H33" s="49">
        <v>10363.548547561923</v>
      </c>
      <c r="I33" s="49">
        <v>11030.669264126986</v>
      </c>
      <c r="J33" s="48">
        <v>11477.95</v>
      </c>
      <c r="K33" s="48">
        <v>137735.45000000001</v>
      </c>
      <c r="L33" s="49">
        <v>126950909.7</v>
      </c>
      <c r="M33" s="49">
        <v>921.70108803001744</v>
      </c>
      <c r="N33" s="64">
        <v>0.9382185836169934</v>
      </c>
      <c r="O33" s="49">
        <v>10377.08883899349</v>
      </c>
      <c r="P33" s="67">
        <v>11060.417071454751</v>
      </c>
      <c r="Q33" s="50">
        <v>2.6968270569500685E-3</v>
      </c>
      <c r="R33" s="51"/>
      <c r="T33" s="49">
        <f t="shared" si="0"/>
        <v>11426.394401112213</v>
      </c>
      <c r="U33" s="52">
        <f t="shared" si="1"/>
        <v>-3.2029117568516535E-2</v>
      </c>
      <c r="V33" s="53">
        <f t="shared" si="2"/>
        <v>0.01</v>
      </c>
      <c r="W33" s="54">
        <v>-3.999996281223963E-3</v>
      </c>
      <c r="X33" s="55">
        <v>-4.6666666666666662E-3</v>
      </c>
      <c r="Y33" s="59">
        <f>SUM(W33:X33)</f>
        <v>-8.6666629478906292E-3</v>
      </c>
      <c r="Z33" s="57">
        <f t="shared" si="3"/>
        <v>0.01</v>
      </c>
      <c r="AA33" s="49">
        <v>48504617.881520003</v>
      </c>
      <c r="AB33" s="49">
        <f t="shared" si="4"/>
        <v>485046.17881520005</v>
      </c>
      <c r="AC33"/>
      <c r="AD33" s="49">
        <v>54631626.75999999</v>
      </c>
      <c r="AE33" s="58">
        <f t="shared" si="6"/>
        <v>1.0088999999999999</v>
      </c>
      <c r="AG33" s="67">
        <v>0</v>
      </c>
      <c r="AH33" s="58">
        <f t="shared" si="8"/>
        <v>1.0088999999999999</v>
      </c>
      <c r="AJ33" s="67">
        <v>0</v>
      </c>
      <c r="AK33" s="67">
        <v>0</v>
      </c>
      <c r="AL33" s="58">
        <f t="shared" si="7"/>
        <v>1.0088999999999999</v>
      </c>
    </row>
    <row r="34" spans="1:38" x14ac:dyDescent="0.25">
      <c r="A34" s="47">
        <v>210033</v>
      </c>
      <c r="B34" s="47" t="s">
        <v>44</v>
      </c>
      <c r="C34" s="48">
        <v>23062.92</v>
      </c>
      <c r="D34" s="48">
        <v>276755</v>
      </c>
      <c r="E34" s="49">
        <v>323858409.31999999</v>
      </c>
      <c r="F34" s="49">
        <v>1170.2</v>
      </c>
      <c r="G34" s="64">
        <v>0.95574615815432418</v>
      </c>
      <c r="H34" s="49">
        <v>13420.9679115047</v>
      </c>
      <c r="I34" s="49">
        <v>14042.397970421785</v>
      </c>
      <c r="J34" s="48">
        <v>22989.67</v>
      </c>
      <c r="K34" s="48">
        <v>275876</v>
      </c>
      <c r="L34" s="49">
        <v>332237469.93000001</v>
      </c>
      <c r="M34" s="49">
        <v>1204.3</v>
      </c>
      <c r="N34" s="64">
        <v>0.95814461569690723</v>
      </c>
      <c r="O34" s="49">
        <v>13846.72072053231</v>
      </c>
      <c r="P34" s="67">
        <v>14451.597904624123</v>
      </c>
      <c r="Q34" s="50">
        <v>2.9140317420447426E-2</v>
      </c>
      <c r="R34" s="51"/>
      <c r="T34" s="49">
        <f t="shared" si="0"/>
        <v>14546.16884119914</v>
      </c>
      <c r="U34" s="52">
        <f t="shared" si="1"/>
        <v>-6.5014326182687883E-3</v>
      </c>
      <c r="V34" s="53">
        <f t="shared" si="2"/>
        <v>2.1671442060895965E-3</v>
      </c>
      <c r="W34" s="54">
        <v>-3.4000004660467141E-3</v>
      </c>
      <c r="X34" s="55">
        <v>7.3333333333333393E-3</v>
      </c>
      <c r="Y34" s="59">
        <f t="shared" si="5"/>
        <v>3.9333328672866257E-3</v>
      </c>
      <c r="Z34" s="57">
        <f t="shared" si="3"/>
        <v>2.1756683056235585E-3</v>
      </c>
      <c r="AA34" s="49">
        <v>85135880.833700001</v>
      </c>
      <c r="AB34" s="49">
        <f t="shared" si="4"/>
        <v>185227.43760122528</v>
      </c>
      <c r="AC34"/>
      <c r="AD34" s="49">
        <v>90388331.850000009</v>
      </c>
      <c r="AE34" s="58">
        <f t="shared" si="6"/>
        <v>1.002</v>
      </c>
      <c r="AG34" s="67">
        <v>0</v>
      </c>
      <c r="AH34" s="58">
        <f t="shared" si="8"/>
        <v>1.002</v>
      </c>
      <c r="AJ34" s="67">
        <v>0</v>
      </c>
      <c r="AK34" s="67">
        <v>0</v>
      </c>
      <c r="AL34" s="58">
        <f t="shared" si="7"/>
        <v>1.002</v>
      </c>
    </row>
    <row r="35" spans="1:38" x14ac:dyDescent="0.25">
      <c r="A35" s="47">
        <v>210034</v>
      </c>
      <c r="B35" s="47" t="s">
        <v>45</v>
      </c>
      <c r="C35" s="48">
        <v>6613.87</v>
      </c>
      <c r="D35" s="48">
        <v>79366.47</v>
      </c>
      <c r="E35" s="49">
        <v>108028597.61</v>
      </c>
      <c r="F35" s="49">
        <v>1361.14</v>
      </c>
      <c r="G35" s="64">
        <v>1.0267012104243511</v>
      </c>
      <c r="H35" s="49">
        <v>16769.815365563154</v>
      </c>
      <c r="I35" s="49">
        <v>16333.686174025193</v>
      </c>
      <c r="J35" s="48">
        <v>6926.96</v>
      </c>
      <c r="K35" s="48">
        <v>83123.539999999994</v>
      </c>
      <c r="L35" s="49">
        <v>112642037.16000001</v>
      </c>
      <c r="M35" s="49">
        <v>1355.12</v>
      </c>
      <c r="N35" s="64">
        <v>1.0319015731418713</v>
      </c>
      <c r="O35" s="49">
        <v>16780.209554966714</v>
      </c>
      <c r="P35" s="67">
        <v>16261.443912596576</v>
      </c>
      <c r="Q35" s="50">
        <v>-4.4229000520104034E-3</v>
      </c>
      <c r="R35" s="51"/>
      <c r="T35" s="49">
        <f t="shared" si="0"/>
        <v>16919.656983585261</v>
      </c>
      <c r="U35" s="52">
        <f t="shared" si="1"/>
        <v>-3.8902270396335745E-2</v>
      </c>
      <c r="V35" s="53">
        <f t="shared" si="2"/>
        <v>0.01</v>
      </c>
      <c r="W35" s="54">
        <v>-8.9999963022461965E-3</v>
      </c>
      <c r="X35" s="55">
        <v>-2.6666666666666679E-3</v>
      </c>
      <c r="Y35" s="59">
        <f t="shared" si="5"/>
        <v>-1.1666662968912864E-2</v>
      </c>
      <c r="Z35" s="57">
        <f t="shared" si="3"/>
        <v>0.01</v>
      </c>
      <c r="AA35" s="49">
        <v>46651226.460600004</v>
      </c>
      <c r="AB35" s="49">
        <f t="shared" si="4"/>
        <v>466512.26460600004</v>
      </c>
      <c r="AC35"/>
      <c r="AD35" s="49">
        <v>49026447.670000002</v>
      </c>
      <c r="AE35" s="58">
        <f t="shared" si="6"/>
        <v>1.0095000000000001</v>
      </c>
      <c r="AG35" s="67">
        <v>0</v>
      </c>
      <c r="AH35" s="58">
        <f t="shared" si="8"/>
        <v>1.0095000000000001</v>
      </c>
      <c r="AJ35" s="67">
        <v>0</v>
      </c>
      <c r="AK35" s="67">
        <v>0</v>
      </c>
      <c r="AL35" s="58">
        <f t="shared" si="7"/>
        <v>1.0095000000000001</v>
      </c>
    </row>
    <row r="36" spans="1:38" x14ac:dyDescent="0.25">
      <c r="A36" s="47">
        <v>210035</v>
      </c>
      <c r="B36" s="47" t="s">
        <v>46</v>
      </c>
      <c r="C36" s="48">
        <v>11257.58</v>
      </c>
      <c r="D36" s="48">
        <v>135091</v>
      </c>
      <c r="E36" s="49">
        <v>107067752.27</v>
      </c>
      <c r="F36" s="49">
        <v>792.56021696464325</v>
      </c>
      <c r="G36" s="64">
        <v>0.91754714969909157</v>
      </c>
      <c r="H36" s="49">
        <v>8726.5390003890698</v>
      </c>
      <c r="I36" s="49">
        <v>9510.7254196701797</v>
      </c>
      <c r="J36" s="48">
        <v>11034.5</v>
      </c>
      <c r="K36" s="48">
        <v>132414</v>
      </c>
      <c r="L36" s="49">
        <v>106967722.92</v>
      </c>
      <c r="M36" s="49">
        <v>807.82789521216046</v>
      </c>
      <c r="N36" s="64">
        <v>0.91682128777923777</v>
      </c>
      <c r="O36" s="49">
        <v>8887.6057343088487</v>
      </c>
      <c r="P36" s="67">
        <v>9693.9347425459255</v>
      </c>
      <c r="Q36" s="50">
        <v>1.9263443616701403E-2</v>
      </c>
      <c r="R36" s="51"/>
      <c r="T36" s="49">
        <f t="shared" si="0"/>
        <v>9851.9225881654438</v>
      </c>
      <c r="U36" s="52">
        <f t="shared" si="1"/>
        <v>-1.6036245129382176E-2</v>
      </c>
      <c r="V36" s="53">
        <f t="shared" si="2"/>
        <v>5.3454150431273923E-3</v>
      </c>
      <c r="W36" s="54">
        <v>-1.9999967940618527E-3</v>
      </c>
      <c r="X36" s="55">
        <v>0</v>
      </c>
      <c r="Y36" s="59">
        <f t="shared" si="5"/>
        <v>-1.9999967940618527E-3</v>
      </c>
      <c r="Z36" s="57">
        <f t="shared" si="3"/>
        <v>5.334724230178208E-3</v>
      </c>
      <c r="AA36" s="49">
        <v>52883091.779299997</v>
      </c>
      <c r="AB36" s="49">
        <f t="shared" si="4"/>
        <v>282116.71108176967</v>
      </c>
      <c r="AC36"/>
      <c r="AD36" s="49">
        <v>58281743.74000001</v>
      </c>
      <c r="AE36" s="58">
        <f t="shared" si="6"/>
        <v>1.0047999999999999</v>
      </c>
      <c r="AG36" s="67">
        <v>0</v>
      </c>
      <c r="AH36" s="58">
        <f t="shared" si="8"/>
        <v>1.0047999999999999</v>
      </c>
      <c r="AJ36" s="67">
        <v>0</v>
      </c>
      <c r="AK36" s="67">
        <v>0</v>
      </c>
      <c r="AL36" s="58">
        <f t="shared" si="7"/>
        <v>1.0047999999999999</v>
      </c>
    </row>
    <row r="37" spans="1:38" x14ac:dyDescent="0.25">
      <c r="A37" s="47">
        <v>210037</v>
      </c>
      <c r="B37" s="47" t="s">
        <v>47</v>
      </c>
      <c r="C37" s="48">
        <v>19343</v>
      </c>
      <c r="D37" s="48">
        <v>232116</v>
      </c>
      <c r="E37" s="49">
        <v>222153450.60000002</v>
      </c>
      <c r="F37" s="49">
        <v>957.0794370192117</v>
      </c>
      <c r="G37" s="64">
        <v>0.97614964931327441</v>
      </c>
      <c r="H37" s="49">
        <v>11211.033081734995</v>
      </c>
      <c r="I37" s="49">
        <v>11484.953244230541</v>
      </c>
      <c r="J37" s="48">
        <v>19812.75</v>
      </c>
      <c r="K37" s="48">
        <v>237753</v>
      </c>
      <c r="L37" s="49">
        <v>224089485.68000001</v>
      </c>
      <c r="M37" s="49">
        <v>942.53063340539723</v>
      </c>
      <c r="N37" s="64">
        <v>0.97486374935332043</v>
      </c>
      <c r="O37" s="49">
        <v>11026.067365943345</v>
      </c>
      <c r="P37" s="67">
        <v>11310.367600864765</v>
      </c>
      <c r="Q37" s="50">
        <v>-1.5201249813836082E-2</v>
      </c>
      <c r="R37" s="51"/>
      <c r="T37" s="49">
        <f t="shared" si="0"/>
        <v>11896.975813941932</v>
      </c>
      <c r="U37" s="52">
        <f t="shared" si="1"/>
        <v>-4.9307338457368885E-2</v>
      </c>
      <c r="V37" s="53">
        <f t="shared" si="2"/>
        <v>0.01</v>
      </c>
      <c r="W37" s="54">
        <v>9.9999960761544826E-3</v>
      </c>
      <c r="X37" s="55">
        <v>1.5333333333333338E-2</v>
      </c>
      <c r="Y37" s="59">
        <f t="shared" si="5"/>
        <v>2.533332940948782E-2</v>
      </c>
      <c r="Z37" s="57">
        <f t="shared" si="3"/>
        <v>0.01</v>
      </c>
      <c r="AA37" s="49">
        <v>119364293.69859999</v>
      </c>
      <c r="AB37" s="49">
        <f t="shared" si="4"/>
        <v>1193642.936986</v>
      </c>
      <c r="AC37"/>
      <c r="AD37" s="49">
        <v>122079573.36</v>
      </c>
      <c r="AE37" s="58">
        <f t="shared" si="6"/>
        <v>1.0098</v>
      </c>
      <c r="AG37" s="67">
        <v>0</v>
      </c>
      <c r="AH37" s="58">
        <f t="shared" si="8"/>
        <v>1.0098</v>
      </c>
      <c r="AJ37" s="67">
        <v>45207.15</v>
      </c>
      <c r="AK37" s="67">
        <v>0</v>
      </c>
      <c r="AL37" s="58">
        <f t="shared" si="7"/>
        <v>1.0105</v>
      </c>
    </row>
    <row r="38" spans="1:38" x14ac:dyDescent="0.25">
      <c r="A38" s="47">
        <v>210038</v>
      </c>
      <c r="B38" s="47" t="s">
        <v>48</v>
      </c>
      <c r="C38" s="48">
        <v>2738.27</v>
      </c>
      <c r="D38" s="48">
        <v>32859.26</v>
      </c>
      <c r="E38" s="49">
        <v>35854121.210000001</v>
      </c>
      <c r="F38" s="49">
        <v>1091.1400000000001</v>
      </c>
      <c r="G38" s="64">
        <v>1.1134193558415204</v>
      </c>
      <c r="H38" s="49">
        <v>14578.765624654492</v>
      </c>
      <c r="I38" s="49">
        <v>13093.687969557424</v>
      </c>
      <c r="J38" s="48">
        <v>2705.42</v>
      </c>
      <c r="K38" s="48">
        <v>32465.06</v>
      </c>
      <c r="L38" s="49">
        <v>36719507.030000001</v>
      </c>
      <c r="M38" s="49">
        <v>1131.05</v>
      </c>
      <c r="N38" s="64">
        <v>1.1146524701494809</v>
      </c>
      <c r="O38" s="49">
        <v>15128.741436365304</v>
      </c>
      <c r="P38" s="67">
        <v>13572.608361363484</v>
      </c>
      <c r="Q38" s="50">
        <v>3.6576432317582341E-2</v>
      </c>
      <c r="R38" s="51"/>
      <c r="T38" s="49">
        <f t="shared" si="0"/>
        <v>13563.423879620994</v>
      </c>
      <c r="U38" s="52">
        <f t="shared" si="1"/>
        <v>6.7715068289574999E-4</v>
      </c>
      <c r="V38" s="53">
        <f t="shared" si="2"/>
        <v>-2.2571689429858337E-4</v>
      </c>
      <c r="W38" s="54">
        <v>3.2999974608279039E-3</v>
      </c>
      <c r="X38" s="55">
        <v>4.6666666666666714E-3</v>
      </c>
      <c r="Y38" s="59">
        <f t="shared" si="5"/>
        <v>7.9666641274945757E-3</v>
      </c>
      <c r="Z38" s="57">
        <f t="shared" si="3"/>
        <v>-2.2391868361380535E-4</v>
      </c>
      <c r="AA38" s="49">
        <v>52582767.928399995</v>
      </c>
      <c r="AB38" s="49">
        <f t="shared" si="4"/>
        <v>-11774.264175297551</v>
      </c>
      <c r="AC38"/>
      <c r="AD38" s="49">
        <v>57360155.729999989</v>
      </c>
      <c r="AE38" s="58">
        <f t="shared" si="6"/>
        <v>0.99980000000000002</v>
      </c>
      <c r="AG38" s="67">
        <v>0</v>
      </c>
      <c r="AH38" s="58">
        <f t="shared" si="8"/>
        <v>0.99980000000000002</v>
      </c>
      <c r="AJ38" s="67">
        <v>0</v>
      </c>
      <c r="AK38" s="67">
        <v>0</v>
      </c>
      <c r="AL38" s="58">
        <f t="shared" si="7"/>
        <v>0.99980000000000002</v>
      </c>
    </row>
    <row r="39" spans="1:38" x14ac:dyDescent="0.25">
      <c r="A39" s="47">
        <v>210039</v>
      </c>
      <c r="B39" s="47" t="s">
        <v>49</v>
      </c>
      <c r="C39" s="48">
        <v>9410.75</v>
      </c>
      <c r="D39" s="48">
        <v>112929</v>
      </c>
      <c r="E39" s="49">
        <v>90197070.349999994</v>
      </c>
      <c r="F39" s="49">
        <v>798.70600423166127</v>
      </c>
      <c r="G39" s="64">
        <v>0.89978749479761622</v>
      </c>
      <c r="H39" s="49">
        <v>8623.98809552905</v>
      </c>
      <c r="I39" s="49">
        <v>9584.4720507799357</v>
      </c>
      <c r="J39" s="48">
        <v>9427.75</v>
      </c>
      <c r="K39" s="48">
        <v>113133</v>
      </c>
      <c r="L39" s="49">
        <v>94778292.689999998</v>
      </c>
      <c r="M39" s="49">
        <v>837.75991705247588</v>
      </c>
      <c r="N39" s="64">
        <v>0.89794677945427059</v>
      </c>
      <c r="O39" s="49">
        <v>9027.1658336777709</v>
      </c>
      <c r="P39" s="67">
        <v>10053.119004629711</v>
      </c>
      <c r="Q39" s="50">
        <v>4.889648082511111E-2</v>
      </c>
      <c r="R39" s="51"/>
      <c r="T39" s="49">
        <f t="shared" si="0"/>
        <v>9928.3148788448343</v>
      </c>
      <c r="U39" s="52">
        <f t="shared" si="1"/>
        <v>1.2570524535921784E-2</v>
      </c>
      <c r="V39" s="53">
        <f t="shared" si="2"/>
        <v>-4.1901748453072622E-3</v>
      </c>
      <c r="W39" s="54">
        <v>-3.100001249204004E-3</v>
      </c>
      <c r="X39" s="55">
        <v>0</v>
      </c>
      <c r="Y39" s="59">
        <f t="shared" si="5"/>
        <v>-3.100001249204004E-3</v>
      </c>
      <c r="Z39" s="57">
        <f t="shared" si="3"/>
        <v>-4.203164392562098E-3</v>
      </c>
      <c r="AA39" s="49">
        <v>51765024.401299998</v>
      </c>
      <c r="AB39" s="49">
        <f t="shared" si="4"/>
        <v>-217576.90734365227</v>
      </c>
      <c r="AC39"/>
      <c r="AD39" s="49">
        <v>55167756.929999992</v>
      </c>
      <c r="AE39" s="58">
        <f t="shared" si="6"/>
        <v>0.99609999999999999</v>
      </c>
      <c r="AG39" s="67">
        <v>0</v>
      </c>
      <c r="AH39" s="58">
        <f t="shared" si="8"/>
        <v>0.99609999999999999</v>
      </c>
      <c r="AJ39" s="67">
        <v>0</v>
      </c>
      <c r="AK39" s="67">
        <v>0</v>
      </c>
      <c r="AL39" s="58">
        <f t="shared" si="7"/>
        <v>0.99609999999999999</v>
      </c>
    </row>
    <row r="40" spans="1:38" x14ac:dyDescent="0.25">
      <c r="A40" s="47">
        <v>210040</v>
      </c>
      <c r="B40" s="47" t="s">
        <v>50</v>
      </c>
      <c r="C40" s="48">
        <v>7877.04</v>
      </c>
      <c r="D40" s="48">
        <v>94524.43</v>
      </c>
      <c r="E40" s="49">
        <v>117365754.56</v>
      </c>
      <c r="F40" s="49">
        <v>1241.6400000000001</v>
      </c>
      <c r="G40" s="64">
        <v>0.99704537101048596</v>
      </c>
      <c r="H40" s="49">
        <v>14855.649115437176</v>
      </c>
      <c r="I40" s="49">
        <v>14899.672118613084</v>
      </c>
      <c r="J40" s="48">
        <v>7533.7</v>
      </c>
      <c r="K40" s="48">
        <v>90404.39</v>
      </c>
      <c r="L40" s="49">
        <v>114932124.11</v>
      </c>
      <c r="M40" s="49">
        <v>1271.31</v>
      </c>
      <c r="N40" s="64">
        <v>0.99937544254638455</v>
      </c>
      <c r="O40" s="49">
        <v>15246.190239920159</v>
      </c>
      <c r="P40" s="67">
        <v>15255.718312502489</v>
      </c>
      <c r="Q40" s="50">
        <v>2.3896243558582997E-2</v>
      </c>
      <c r="R40" s="51"/>
      <c r="T40" s="49">
        <f t="shared" si="0"/>
        <v>15434.197689908035</v>
      </c>
      <c r="U40" s="52">
        <f t="shared" si="1"/>
        <v>-1.1563890847546131E-2</v>
      </c>
      <c r="V40" s="53">
        <f t="shared" si="2"/>
        <v>3.8546302825153774E-3</v>
      </c>
      <c r="W40" s="54">
        <v>9.9999966997740553E-3</v>
      </c>
      <c r="X40" s="55">
        <v>1.266666666666667E-2</v>
      </c>
      <c r="Y40" s="59">
        <f t="shared" si="5"/>
        <v>2.2666663366440725E-2</v>
      </c>
      <c r="Z40" s="57">
        <f t="shared" si="3"/>
        <v>3.9420018895312417E-3</v>
      </c>
      <c r="AA40" s="49">
        <v>89590157.244299993</v>
      </c>
      <c r="AB40" s="49">
        <f t="shared" si="4"/>
        <v>353164.56914043165</v>
      </c>
      <c r="AC40"/>
      <c r="AD40" s="49">
        <v>95338347.969999999</v>
      </c>
      <c r="AE40" s="58">
        <f t="shared" si="6"/>
        <v>1.0037</v>
      </c>
      <c r="AG40" s="67">
        <v>0</v>
      </c>
      <c r="AH40" s="58">
        <f t="shared" si="8"/>
        <v>1.0037</v>
      </c>
      <c r="AJ40" s="67">
        <v>0</v>
      </c>
      <c r="AK40" s="67">
        <v>0</v>
      </c>
      <c r="AL40" s="58">
        <f t="shared" si="7"/>
        <v>1.0037</v>
      </c>
    </row>
    <row r="41" spans="1:38" x14ac:dyDescent="0.25">
      <c r="A41" s="47">
        <v>210043</v>
      </c>
      <c r="B41" s="47" t="s">
        <v>51</v>
      </c>
      <c r="C41" s="48">
        <v>25692.39</v>
      </c>
      <c r="D41" s="48">
        <v>308308.62</v>
      </c>
      <c r="E41" s="49">
        <v>270147429.48000002</v>
      </c>
      <c r="F41" s="49">
        <v>876.22405446291748</v>
      </c>
      <c r="G41" s="64">
        <v>0.93347466698616022</v>
      </c>
      <c r="H41" s="49">
        <v>9815.1935792037038</v>
      </c>
      <c r="I41" s="49">
        <v>10514.686607289821</v>
      </c>
      <c r="J41" s="48">
        <v>26038.61</v>
      </c>
      <c r="K41" s="48">
        <v>312463.27</v>
      </c>
      <c r="L41" s="49">
        <v>289892790.63</v>
      </c>
      <c r="M41" s="49">
        <v>927.76596464019588</v>
      </c>
      <c r="N41" s="64">
        <v>0.93169110968906443</v>
      </c>
      <c r="O41" s="49">
        <v>10372.693953702312</v>
      </c>
      <c r="P41" s="67">
        <v>11133.189794162592</v>
      </c>
      <c r="Q41" s="50">
        <v>5.8822788540741078E-2</v>
      </c>
      <c r="R41" s="51"/>
      <c r="T41" s="49">
        <f t="shared" si="0"/>
        <v>10891.900872208298</v>
      </c>
      <c r="U41" s="52">
        <f t="shared" si="1"/>
        <v>2.2153058936660468E-2</v>
      </c>
      <c r="V41" s="53">
        <f t="shared" si="2"/>
        <v>-7.3843529788868234E-3</v>
      </c>
      <c r="W41" s="54">
        <v>9.8000018558281523E-3</v>
      </c>
      <c r="X41" s="55">
        <v>6.0000000000000053E-3</v>
      </c>
      <c r="Y41" s="59">
        <f t="shared" si="5"/>
        <v>1.5800001855828159E-2</v>
      </c>
      <c r="Z41" s="57">
        <f t="shared" si="3"/>
        <v>-7.2676801881163215E-3</v>
      </c>
      <c r="AA41" s="49">
        <v>133215331.4096</v>
      </c>
      <c r="AB41" s="49">
        <f t="shared" si="4"/>
        <v>-968166.42483889987</v>
      </c>
      <c r="AC41"/>
      <c r="AD41" s="49">
        <v>143205874.47000003</v>
      </c>
      <c r="AE41" s="58">
        <f t="shared" si="6"/>
        <v>0.99319999999999997</v>
      </c>
      <c r="AG41" s="67">
        <v>0</v>
      </c>
      <c r="AH41" s="58">
        <f t="shared" si="8"/>
        <v>0.99319999999999997</v>
      </c>
      <c r="AJ41" s="67">
        <v>0</v>
      </c>
      <c r="AK41" s="67">
        <v>0</v>
      </c>
      <c r="AL41" s="58">
        <f t="shared" si="7"/>
        <v>0.99319999999999997</v>
      </c>
    </row>
    <row r="42" spans="1:38" x14ac:dyDescent="0.25">
      <c r="A42" s="47">
        <v>210044</v>
      </c>
      <c r="B42" s="47" t="s">
        <v>52</v>
      </c>
      <c r="C42" s="48">
        <v>18754.509999999998</v>
      </c>
      <c r="D42" s="48">
        <v>225054.15</v>
      </c>
      <c r="E42" s="49">
        <v>212576450.93000001</v>
      </c>
      <c r="F42" s="49">
        <v>944.55688412427651</v>
      </c>
      <c r="G42" s="64">
        <v>0.927966127623296</v>
      </c>
      <c r="H42" s="49">
        <v>10518.202931058397</v>
      </c>
      <c r="I42" s="49">
        <v>11334.684120418906</v>
      </c>
      <c r="J42" s="48">
        <v>18691.169999999998</v>
      </c>
      <c r="K42" s="48">
        <v>224294.01</v>
      </c>
      <c r="L42" s="49">
        <v>211943753.91</v>
      </c>
      <c r="M42" s="49">
        <v>944.93718327055228</v>
      </c>
      <c r="N42" s="64">
        <v>0.92336474514056155</v>
      </c>
      <c r="O42" s="49">
        <v>10470.258776424769</v>
      </c>
      <c r="P42" s="67">
        <v>11339.244682588469</v>
      </c>
      <c r="Q42" s="50">
        <v>4.0235458889825715E-4</v>
      </c>
      <c r="R42" s="51"/>
      <c r="T42" s="49">
        <f t="shared" si="0"/>
        <v>11741.31578698733</v>
      </c>
      <c r="U42" s="52">
        <f t="shared" si="1"/>
        <v>-3.4244126611812011E-2</v>
      </c>
      <c r="V42" s="53">
        <f t="shared" si="2"/>
        <v>0.01</v>
      </c>
      <c r="W42" s="54">
        <v>1.8000009014628681E-3</v>
      </c>
      <c r="X42" s="55">
        <v>-1.0000000000000009E-3</v>
      </c>
      <c r="Y42" s="59">
        <f t="shared" si="5"/>
        <v>8.0000090146286717E-4</v>
      </c>
      <c r="Z42" s="57">
        <f t="shared" si="3"/>
        <v>0.01</v>
      </c>
      <c r="AA42" s="49">
        <v>125335275.57643999</v>
      </c>
      <c r="AB42" s="49">
        <f t="shared" si="4"/>
        <v>1253352.7557643999</v>
      </c>
      <c r="AC42"/>
      <c r="AD42" s="49">
        <v>134264246.67000002</v>
      </c>
      <c r="AE42" s="58">
        <f t="shared" si="6"/>
        <v>1.0093000000000001</v>
      </c>
      <c r="AG42" s="67">
        <v>72691</v>
      </c>
      <c r="AH42" s="58">
        <f t="shared" si="8"/>
        <v>1.0104</v>
      </c>
      <c r="AJ42" s="67">
        <f>49487.08-AG42</f>
        <v>-23203.919999999998</v>
      </c>
      <c r="AK42" s="67">
        <v>0</v>
      </c>
      <c r="AL42" s="58">
        <f t="shared" si="7"/>
        <v>1.0089999999999999</v>
      </c>
    </row>
    <row r="43" spans="1:38" x14ac:dyDescent="0.25">
      <c r="A43" s="47">
        <v>210045</v>
      </c>
      <c r="B43" s="47" t="s">
        <v>53</v>
      </c>
      <c r="C43" s="48">
        <v>267.36590000000001</v>
      </c>
      <c r="D43" s="48">
        <v>3208.39</v>
      </c>
      <c r="E43" s="49">
        <v>2218048.3200000003</v>
      </c>
      <c r="F43" s="49">
        <v>691.3273748557973</v>
      </c>
      <c r="G43" s="64">
        <v>1.0010902545316567</v>
      </c>
      <c r="H43" s="49">
        <v>8304.9711010957435</v>
      </c>
      <c r="I43" s="49">
        <v>8295.9264297114605</v>
      </c>
      <c r="J43" s="48">
        <v>241.52979999999999</v>
      </c>
      <c r="K43" s="48">
        <v>2898.36</v>
      </c>
      <c r="L43" s="49">
        <v>1845506.22</v>
      </c>
      <c r="M43" s="49">
        <v>636.74200563062743</v>
      </c>
      <c r="N43" s="64">
        <v>0.97821184581793696</v>
      </c>
      <c r="O43" s="49">
        <v>7474.4290608875299</v>
      </c>
      <c r="P43" s="67">
        <v>7640.9103946576588</v>
      </c>
      <c r="Q43" s="50">
        <v>-7.8956345696110986E-2</v>
      </c>
      <c r="R43" s="51"/>
      <c r="T43" s="49">
        <f t="shared" si="0"/>
        <v>8593.5426979730182</v>
      </c>
      <c r="U43" s="52">
        <f t="shared" si="1"/>
        <v>-0.1108544330081771</v>
      </c>
      <c r="V43" s="53">
        <f t="shared" si="2"/>
        <v>0.01</v>
      </c>
      <c r="W43" s="54">
        <v>4.9999931489657272E-3</v>
      </c>
      <c r="X43" s="55" t="s">
        <v>26</v>
      </c>
      <c r="Y43" s="59">
        <f t="shared" si="5"/>
        <v>4.9999931489657272E-3</v>
      </c>
      <c r="Z43" s="57">
        <f t="shared" si="3"/>
        <v>0.01</v>
      </c>
      <c r="AA43" s="49">
        <v>5097601.0757999998</v>
      </c>
      <c r="AB43" s="49">
        <f t="shared" si="4"/>
        <v>50976.010757999997</v>
      </c>
      <c r="AC43"/>
      <c r="AD43" s="49">
        <v>5318021.49</v>
      </c>
      <c r="AE43" s="58">
        <f t="shared" si="6"/>
        <v>1.0096000000000001</v>
      </c>
      <c r="AG43" s="67">
        <v>0</v>
      </c>
      <c r="AH43" s="58">
        <f t="shared" si="8"/>
        <v>1.0096000000000001</v>
      </c>
      <c r="AJ43" s="67">
        <v>0</v>
      </c>
      <c r="AK43" s="67">
        <v>0</v>
      </c>
      <c r="AL43" s="58">
        <f t="shared" si="7"/>
        <v>1.0096000000000001</v>
      </c>
    </row>
    <row r="44" spans="1:38" x14ac:dyDescent="0.25">
      <c r="A44" s="47">
        <v>210048</v>
      </c>
      <c r="B44" s="47" t="s">
        <v>54</v>
      </c>
      <c r="C44" s="48">
        <v>26586.880000000001</v>
      </c>
      <c r="D44" s="48">
        <v>319042.52</v>
      </c>
      <c r="E44" s="49">
        <v>300524873.04000002</v>
      </c>
      <c r="F44" s="49">
        <v>941.95869581716238</v>
      </c>
      <c r="G44" s="64">
        <v>0.93700656780425695</v>
      </c>
      <c r="H44" s="49">
        <v>10591.456487066842</v>
      </c>
      <c r="I44" s="49">
        <v>11303.502932627707</v>
      </c>
      <c r="J44" s="48">
        <v>27167.599999999999</v>
      </c>
      <c r="K44" s="48">
        <v>326011.18</v>
      </c>
      <c r="L44" s="49">
        <v>309083821.69</v>
      </c>
      <c r="M44" s="49">
        <v>948.07737418429781</v>
      </c>
      <c r="N44" s="64">
        <v>0.93499970343992322</v>
      </c>
      <c r="O44" s="49">
        <v>10637.424111824708</v>
      </c>
      <c r="P44" s="67">
        <v>11376.92779226448</v>
      </c>
      <c r="Q44" s="50">
        <v>6.4957615417455816E-3</v>
      </c>
      <c r="R44" s="51"/>
      <c r="T44" s="49">
        <f t="shared" si="0"/>
        <v>11709.015974431435</v>
      </c>
      <c r="U44" s="52">
        <f t="shared" si="1"/>
        <v>-2.8361749859435216E-2</v>
      </c>
      <c r="V44" s="53">
        <f t="shared" si="2"/>
        <v>9.4539166198117398E-3</v>
      </c>
      <c r="W44" s="54">
        <v>2.3000025969851976E-3</v>
      </c>
      <c r="X44" s="55">
        <v>0</v>
      </c>
      <c r="Y44" s="59">
        <f t="shared" si="5"/>
        <v>2.3000025969851976E-3</v>
      </c>
      <c r="Z44" s="57">
        <f t="shared" si="3"/>
        <v>9.4756606525889884E-3</v>
      </c>
      <c r="AA44" s="49">
        <v>77400573.425500005</v>
      </c>
      <c r="AB44" s="49">
        <f t="shared" si="4"/>
        <v>733421.56809583528</v>
      </c>
      <c r="AC44"/>
      <c r="AD44" s="49">
        <v>85414577.480000004</v>
      </c>
      <c r="AE44" s="58">
        <f t="shared" si="6"/>
        <v>1.0085999999999999</v>
      </c>
      <c r="AG44" s="67">
        <v>0</v>
      </c>
      <c r="AH44" s="58">
        <f t="shared" si="8"/>
        <v>1.0085999999999999</v>
      </c>
      <c r="AJ44" s="67">
        <v>0</v>
      </c>
      <c r="AK44" s="67">
        <v>0</v>
      </c>
      <c r="AL44" s="58">
        <f t="shared" si="7"/>
        <v>1.0085999999999999</v>
      </c>
    </row>
    <row r="45" spans="1:38" x14ac:dyDescent="0.25">
      <c r="A45" s="47">
        <v>210049</v>
      </c>
      <c r="B45" s="47" t="s">
        <v>55</v>
      </c>
      <c r="C45" s="48">
        <v>23127.279999999999</v>
      </c>
      <c r="D45" s="48">
        <v>277527.33</v>
      </c>
      <c r="E45" s="49">
        <v>262279755.55000001</v>
      </c>
      <c r="F45" s="49">
        <v>945.05918650842182</v>
      </c>
      <c r="G45" s="64">
        <v>0.92395056465663516</v>
      </c>
      <c r="H45" s="49">
        <v>10478.254495428044</v>
      </c>
      <c r="I45" s="49">
        <v>11340.709012199202</v>
      </c>
      <c r="J45" s="48">
        <v>23451.31</v>
      </c>
      <c r="K45" s="48">
        <v>281415.67</v>
      </c>
      <c r="L45" s="49">
        <v>280606847.23000002</v>
      </c>
      <c r="M45" s="49">
        <v>997.12588935125461</v>
      </c>
      <c r="N45" s="64">
        <v>0.92548197570393265</v>
      </c>
      <c r="O45" s="49">
        <v>11073.862489700385</v>
      </c>
      <c r="P45" s="67">
        <v>11965.508546265823</v>
      </c>
      <c r="Q45" s="50">
        <v>5.509351605746371E-2</v>
      </c>
      <c r="R45" s="51"/>
      <c r="T45" s="49">
        <f t="shared" si="0"/>
        <v>11747.556821693137</v>
      </c>
      <c r="U45" s="52">
        <f t="shared" si="1"/>
        <v>1.8552940656580964E-2</v>
      </c>
      <c r="V45" s="53">
        <f t="shared" si="2"/>
        <v>-6.1843135521936548E-3</v>
      </c>
      <c r="W45" s="54">
        <v>-1.6000023415612104E-3</v>
      </c>
      <c r="X45" s="55">
        <v>9.3333333333333341E-3</v>
      </c>
      <c r="Y45" s="59">
        <f t="shared" si="5"/>
        <v>7.7333309917721237E-3</v>
      </c>
      <c r="Z45" s="57">
        <f t="shared" si="3"/>
        <v>-6.1364882085376393E-3</v>
      </c>
      <c r="AA45" s="49">
        <v>108710998.00040001</v>
      </c>
      <c r="AB45" s="49">
        <f t="shared" si="4"/>
        <v>-667103.75736781349</v>
      </c>
      <c r="AC45"/>
      <c r="AD45" s="49">
        <v>117004764.95</v>
      </c>
      <c r="AE45" s="58">
        <f t="shared" si="6"/>
        <v>0.99429999999999996</v>
      </c>
      <c r="AG45" s="67">
        <v>0</v>
      </c>
      <c r="AH45" s="58">
        <f t="shared" si="8"/>
        <v>0.99429999999999996</v>
      </c>
      <c r="AJ45" s="67">
        <v>0</v>
      </c>
      <c r="AK45" s="67">
        <v>0</v>
      </c>
      <c r="AL45" s="58">
        <f t="shared" si="7"/>
        <v>0.99429999999999996</v>
      </c>
    </row>
    <row r="46" spans="1:38" x14ac:dyDescent="0.25">
      <c r="A46" s="47">
        <v>210051</v>
      </c>
      <c r="B46" s="47" t="s">
        <v>56</v>
      </c>
      <c r="C46" s="48">
        <v>19636.28</v>
      </c>
      <c r="D46" s="48">
        <v>235635.31</v>
      </c>
      <c r="E46" s="49">
        <v>201238941.87</v>
      </c>
      <c r="F46" s="49">
        <v>854.02710347231994</v>
      </c>
      <c r="G46" s="64">
        <v>0.93912218234870837</v>
      </c>
      <c r="H46" s="49">
        <v>9624.4275241449777</v>
      </c>
      <c r="I46" s="49">
        <v>10248.323067052526</v>
      </c>
      <c r="J46" s="48">
        <v>19725.5</v>
      </c>
      <c r="K46" s="48">
        <v>236706</v>
      </c>
      <c r="L46" s="49">
        <v>201716776.01999998</v>
      </c>
      <c r="M46" s="49">
        <v>852.18278542773635</v>
      </c>
      <c r="N46" s="64">
        <v>0.94033741481814903</v>
      </c>
      <c r="O46" s="49">
        <v>9616.0722888197652</v>
      </c>
      <c r="P46" s="67">
        <v>10226.193425132837</v>
      </c>
      <c r="Q46" s="50">
        <v>-2.159342730991276E-3</v>
      </c>
      <c r="R46" s="51"/>
      <c r="T46" s="49">
        <f t="shared" si="0"/>
        <v>10615.981542931886</v>
      </c>
      <c r="U46" s="52">
        <f t="shared" si="1"/>
        <v>-3.6717105829801491E-2</v>
      </c>
      <c r="V46" s="53">
        <f t="shared" si="2"/>
        <v>0.01</v>
      </c>
      <c r="W46" s="54">
        <v>9.9999979128048491E-3</v>
      </c>
      <c r="X46" s="55">
        <v>1.1333333333333336E-2</v>
      </c>
      <c r="Y46" s="59">
        <f t="shared" si="5"/>
        <v>2.1333331246138183E-2</v>
      </c>
      <c r="Z46" s="57">
        <f t="shared" si="3"/>
        <v>0.01</v>
      </c>
      <c r="AA46" s="49">
        <v>70646529.28580001</v>
      </c>
      <c r="AB46" s="49">
        <f t="shared" si="4"/>
        <v>706465.29285800015</v>
      </c>
      <c r="AC46"/>
      <c r="AD46" s="49">
        <v>82591440.86999999</v>
      </c>
      <c r="AE46" s="58">
        <f t="shared" si="6"/>
        <v>1.0085999999999999</v>
      </c>
      <c r="AG46" s="67">
        <v>0</v>
      </c>
      <c r="AH46" s="58">
        <f t="shared" si="8"/>
        <v>1.0085999999999999</v>
      </c>
      <c r="AJ46" s="67">
        <v>0</v>
      </c>
      <c r="AK46" s="67">
        <v>76275</v>
      </c>
      <c r="AL46" s="58">
        <f t="shared" si="7"/>
        <v>1.0104</v>
      </c>
    </row>
    <row r="47" spans="1:38" x14ac:dyDescent="0.25">
      <c r="A47" s="47">
        <v>210056</v>
      </c>
      <c r="B47" s="47" t="s">
        <v>57</v>
      </c>
      <c r="C47" s="48">
        <v>16078.18</v>
      </c>
      <c r="D47" s="48">
        <v>192938.15</v>
      </c>
      <c r="E47" s="49">
        <v>251285013.69999999</v>
      </c>
      <c r="F47" s="49">
        <v>1302.4100000000001</v>
      </c>
      <c r="G47" s="64">
        <v>0.99473242174319676</v>
      </c>
      <c r="H47" s="49">
        <v>15546.592635049523</v>
      </c>
      <c r="I47" s="49">
        <v>15628.919189951848</v>
      </c>
      <c r="J47" s="48">
        <v>16891.240000000002</v>
      </c>
      <c r="K47" s="48">
        <v>202694.91</v>
      </c>
      <c r="L47" s="49">
        <v>269353735.47000003</v>
      </c>
      <c r="M47" s="49">
        <v>1328.86</v>
      </c>
      <c r="N47" s="64">
        <v>0.99330749985038957</v>
      </c>
      <c r="O47" s="49">
        <v>15839.601595365424</v>
      </c>
      <c r="P47" s="67">
        <v>15946.32236014644</v>
      </c>
      <c r="Q47" s="50">
        <v>2.0308708896431993E-2</v>
      </c>
      <c r="R47" s="51"/>
      <c r="T47" s="49">
        <f t="shared" si="0"/>
        <v>16189.606491808345</v>
      </c>
      <c r="U47" s="52">
        <f t="shared" si="1"/>
        <v>-1.5027180048199603E-2</v>
      </c>
      <c r="V47" s="53">
        <f t="shared" si="2"/>
        <v>5.0090600160665353E-3</v>
      </c>
      <c r="W47" s="54">
        <v>-6.799999768326773E-3</v>
      </c>
      <c r="X47" s="55">
        <v>9.3333333333333341E-3</v>
      </c>
      <c r="Y47" s="59">
        <f>SUM(W47:X47)</f>
        <v>2.5333335650065611E-3</v>
      </c>
      <c r="Z47" s="57">
        <f t="shared" si="3"/>
        <v>5.0217496359343692E-3</v>
      </c>
      <c r="AA47" s="49">
        <v>103415314.09</v>
      </c>
      <c r="AB47" s="49">
        <f t="shared" si="4"/>
        <v>519325.81588149595</v>
      </c>
      <c r="AC47"/>
      <c r="AD47" s="49">
        <v>108270855</v>
      </c>
      <c r="AE47" s="58">
        <f t="shared" si="6"/>
        <v>1.0047999999999999</v>
      </c>
      <c r="AG47" s="67">
        <v>0</v>
      </c>
      <c r="AH47" s="58">
        <f t="shared" si="8"/>
        <v>1.0047999999999999</v>
      </c>
      <c r="AJ47" s="67">
        <v>0</v>
      </c>
      <c r="AK47" s="67">
        <v>0</v>
      </c>
      <c r="AL47" s="58">
        <f t="shared" si="7"/>
        <v>1.0047999999999999</v>
      </c>
    </row>
    <row r="48" spans="1:38" x14ac:dyDescent="0.25">
      <c r="A48" s="47">
        <v>210057</v>
      </c>
      <c r="B48" s="47" t="s">
        <v>58</v>
      </c>
      <c r="C48" s="48">
        <v>26388.42</v>
      </c>
      <c r="D48" s="48">
        <v>316661.05</v>
      </c>
      <c r="E48" s="49">
        <v>239639981.63</v>
      </c>
      <c r="F48" s="49">
        <v>756.77126043050214</v>
      </c>
      <c r="G48" s="64">
        <v>0.96094335874202819</v>
      </c>
      <c r="H48" s="49">
        <v>8726.572077151146</v>
      </c>
      <c r="I48" s="49">
        <v>9081.255411947599</v>
      </c>
      <c r="J48" s="48">
        <v>26649</v>
      </c>
      <c r="K48" s="48">
        <v>319788.01</v>
      </c>
      <c r="L48" s="49">
        <v>251410345.02000001</v>
      </c>
      <c r="M48" s="49">
        <v>786.17815842374273</v>
      </c>
      <c r="N48" s="64">
        <v>0.95796469637066917</v>
      </c>
      <c r="O48" s="49">
        <v>9037.571332543157</v>
      </c>
      <c r="P48" s="67">
        <v>9434.1381960971685</v>
      </c>
      <c r="Q48" s="50">
        <v>3.885837014178728E-2</v>
      </c>
      <c r="R48" s="51"/>
      <c r="T48" s="49">
        <f t="shared" si="0"/>
        <v>9407.0453486994757</v>
      </c>
      <c r="U48" s="52">
        <f t="shared" si="1"/>
        <v>2.8800591889820547E-3</v>
      </c>
      <c r="V48" s="53">
        <f t="shared" si="2"/>
        <v>-9.6001972966068506E-4</v>
      </c>
      <c r="W48" s="54">
        <v>5.899998969457791E-3</v>
      </c>
      <c r="X48" s="55">
        <v>0</v>
      </c>
      <c r="Y48" s="59">
        <f t="shared" si="5"/>
        <v>5.899998969457791E-3</v>
      </c>
      <c r="Z48" s="57">
        <f t="shared" si="3"/>
        <v>-9.5435561424502783E-4</v>
      </c>
      <c r="AA48" s="49">
        <v>109553768.05</v>
      </c>
      <c r="AB48" s="49">
        <f t="shared" si="4"/>
        <v>-104553.25360021504</v>
      </c>
      <c r="AC48"/>
      <c r="AD48" s="49">
        <v>121271253.29999998</v>
      </c>
      <c r="AE48" s="58">
        <f t="shared" si="6"/>
        <v>0.99909999999999999</v>
      </c>
      <c r="AG48" s="67">
        <v>0</v>
      </c>
      <c r="AH48" s="58">
        <f t="shared" si="8"/>
        <v>0.99909999999999999</v>
      </c>
      <c r="AJ48" s="67">
        <v>0</v>
      </c>
      <c r="AK48" s="67">
        <v>0</v>
      </c>
      <c r="AL48" s="58">
        <f t="shared" si="7"/>
        <v>0.99909999999999999</v>
      </c>
    </row>
    <row r="49" spans="1:38" x14ac:dyDescent="0.25">
      <c r="A49" s="47">
        <v>210060</v>
      </c>
      <c r="B49" s="47" t="s">
        <v>80</v>
      </c>
      <c r="C49" s="48">
        <v>4916.04</v>
      </c>
      <c r="D49" s="48">
        <v>58992.480000000003</v>
      </c>
      <c r="E49" s="49">
        <v>44012332.189999998</v>
      </c>
      <c r="F49" s="49">
        <v>746.06685947779158</v>
      </c>
      <c r="G49" s="64">
        <v>0.91005837388364474</v>
      </c>
      <c r="H49" s="49">
        <v>8147.5727153380412</v>
      </c>
      <c r="I49" s="49">
        <v>8952.8023137335003</v>
      </c>
      <c r="J49" s="48">
        <v>4723.96</v>
      </c>
      <c r="K49" s="48">
        <v>56687.58</v>
      </c>
      <c r="L49" s="49">
        <v>45230207.5</v>
      </c>
      <c r="M49" s="49">
        <v>797.88571059877665</v>
      </c>
      <c r="N49" s="64">
        <v>0.91712786471409025</v>
      </c>
      <c r="O49" s="49">
        <v>8781.1679108451517</v>
      </c>
      <c r="P49" s="67">
        <v>9574.6386612979368</v>
      </c>
      <c r="Q49" s="50">
        <v>6.9457173941006811E-2</v>
      </c>
      <c r="R49" s="51"/>
      <c r="T49" s="49">
        <f t="shared" si="0"/>
        <v>9273.9839970177236</v>
      </c>
      <c r="U49" s="52">
        <f t="shared" si="1"/>
        <v>3.241914848859951E-2</v>
      </c>
      <c r="V49" s="53">
        <f t="shared" si="2"/>
        <v>-0.01</v>
      </c>
      <c r="W49" s="54">
        <v>-2.4000013028735528E-3</v>
      </c>
      <c r="X49" s="55">
        <v>1.7333333333333333E-2</v>
      </c>
      <c r="Y49" s="59">
        <f t="shared" si="5"/>
        <v>1.4933332030459779E-2</v>
      </c>
      <c r="Z49" s="57">
        <f t="shared" si="3"/>
        <v>-0.01</v>
      </c>
      <c r="AA49" s="49">
        <v>14533366.2991</v>
      </c>
      <c r="AB49" s="49">
        <f t="shared" si="4"/>
        <v>-145333.66299100002</v>
      </c>
      <c r="AC49"/>
      <c r="AD49" s="49">
        <v>16631240.67</v>
      </c>
      <c r="AE49" s="58">
        <f t="shared" si="6"/>
        <v>0.99129999999999996</v>
      </c>
      <c r="AG49" s="67">
        <v>0</v>
      </c>
      <c r="AH49" s="58">
        <f t="shared" si="8"/>
        <v>0.99129999999999996</v>
      </c>
      <c r="AJ49" s="67">
        <v>0</v>
      </c>
      <c r="AK49" s="67">
        <v>0</v>
      </c>
      <c r="AL49" s="58">
        <f t="shared" si="7"/>
        <v>0.99129999999999996</v>
      </c>
    </row>
    <row r="50" spans="1:38" x14ac:dyDescent="0.25">
      <c r="A50" s="47">
        <v>210061</v>
      </c>
      <c r="B50" s="47" t="s">
        <v>59</v>
      </c>
      <c r="C50" s="48">
        <v>6869.56</v>
      </c>
      <c r="D50" s="48">
        <v>82434.679999999993</v>
      </c>
      <c r="E50" s="49">
        <v>72853375.86999999</v>
      </c>
      <c r="F50" s="49">
        <v>883.77098075832998</v>
      </c>
      <c r="G50" s="64">
        <v>0.93405836912619877</v>
      </c>
      <c r="H50" s="49">
        <v>9905.9193649425233</v>
      </c>
      <c r="I50" s="49">
        <v>10605.246623087807</v>
      </c>
      <c r="J50" s="48">
        <v>6349.8</v>
      </c>
      <c r="K50" s="48">
        <v>76197.55</v>
      </c>
      <c r="L50" s="49">
        <v>67431441.140000001</v>
      </c>
      <c r="M50" s="49">
        <v>884.95555337123778</v>
      </c>
      <c r="N50" s="64">
        <v>0.93477036403912717</v>
      </c>
      <c r="O50" s="49">
        <v>9926.7561835703727</v>
      </c>
      <c r="P50" s="67">
        <v>10619.459672081413</v>
      </c>
      <c r="Q50" s="50">
        <v>1.3401903320817699E-3</v>
      </c>
      <c r="R50" s="51"/>
      <c r="T50" s="49">
        <f t="shared" si="0"/>
        <v>10985.709727564334</v>
      </c>
      <c r="U50" s="52">
        <f t="shared" si="1"/>
        <v>-3.3338770508741851E-2</v>
      </c>
      <c r="V50" s="53">
        <f t="shared" si="2"/>
        <v>0.01</v>
      </c>
      <c r="W50" s="54">
        <v>5.0000091523216359E-3</v>
      </c>
      <c r="X50" s="55">
        <v>1.4000000000000004E-2</v>
      </c>
      <c r="Y50" s="59">
        <f t="shared" si="5"/>
        <v>1.900000915232164E-2</v>
      </c>
      <c r="Z50" s="57">
        <f t="shared" si="3"/>
        <v>0.01</v>
      </c>
      <c r="AA50" s="49">
        <v>29423162.139599998</v>
      </c>
      <c r="AB50" s="49">
        <f t="shared" si="4"/>
        <v>294231.62139599997</v>
      </c>
      <c r="AC50"/>
      <c r="AD50" s="49">
        <v>43393783.850000001</v>
      </c>
      <c r="AE50" s="58">
        <f t="shared" si="6"/>
        <v>1.0067999999999999</v>
      </c>
      <c r="AG50" s="67">
        <v>0</v>
      </c>
      <c r="AH50" s="58">
        <f t="shared" si="8"/>
        <v>1.0067999999999999</v>
      </c>
      <c r="AJ50" s="67">
        <v>0</v>
      </c>
      <c r="AK50" s="67">
        <v>0</v>
      </c>
      <c r="AL50" s="58">
        <f t="shared" si="7"/>
        <v>1.0067999999999999</v>
      </c>
    </row>
    <row r="51" spans="1:38" x14ac:dyDescent="0.25">
      <c r="A51" s="47">
        <v>210062</v>
      </c>
      <c r="B51" s="47" t="s">
        <v>60</v>
      </c>
      <c r="C51" s="48">
        <v>19244.66</v>
      </c>
      <c r="D51" s="48">
        <v>230935.93</v>
      </c>
      <c r="E51" s="49">
        <v>264854013.47999999</v>
      </c>
      <c r="F51" s="49">
        <v>1146.8699999999999</v>
      </c>
      <c r="G51" s="64">
        <v>0.94139639235926775</v>
      </c>
      <c r="H51" s="49">
        <v>12955.911927078472</v>
      </c>
      <c r="I51" s="49">
        <v>13762.440595941938</v>
      </c>
      <c r="J51" s="48">
        <v>20292.52</v>
      </c>
      <c r="K51" s="48">
        <v>243510.19</v>
      </c>
      <c r="L51" s="49">
        <v>289604111.49000001</v>
      </c>
      <c r="M51" s="49">
        <v>1189.29</v>
      </c>
      <c r="N51" s="64">
        <v>0.94525001521065743</v>
      </c>
      <c r="O51" s="49">
        <v>13490.113917150582</v>
      </c>
      <c r="P51" s="67">
        <v>14271.477069634524</v>
      </c>
      <c r="Q51" s="50">
        <v>3.6987369365480305E-2</v>
      </c>
      <c r="R51" s="51"/>
      <c r="T51" s="49">
        <f t="shared" si="0"/>
        <v>14256.167999028139</v>
      </c>
      <c r="U51" s="52">
        <f t="shared" si="1"/>
        <v>1.0738559343175921E-3</v>
      </c>
      <c r="V51" s="53">
        <f t="shared" si="2"/>
        <v>-3.5795197810586406E-4</v>
      </c>
      <c r="W51" s="54">
        <v>1.0000002579140417E-2</v>
      </c>
      <c r="X51" s="55">
        <v>0</v>
      </c>
      <c r="Y51" s="59">
        <f t="shared" si="5"/>
        <v>1.0000002579140417E-2</v>
      </c>
      <c r="Z51" s="57">
        <f t="shared" si="3"/>
        <v>-3.54372457401597E-4</v>
      </c>
      <c r="AA51" s="49">
        <v>72505008.649879992</v>
      </c>
      <c r="AB51" s="49">
        <f t="shared" si="4"/>
        <v>-25693.778089182018</v>
      </c>
      <c r="AC51"/>
      <c r="AD51" s="49">
        <v>84911008</v>
      </c>
      <c r="AE51" s="58">
        <f t="shared" si="6"/>
        <v>0.99970000000000003</v>
      </c>
      <c r="AG51" s="67">
        <v>0</v>
      </c>
      <c r="AH51" s="58">
        <f t="shared" si="8"/>
        <v>0.99970000000000003</v>
      </c>
      <c r="AJ51" s="67">
        <v>0</v>
      </c>
      <c r="AK51" s="67">
        <v>0</v>
      </c>
      <c r="AL51" s="58">
        <f t="shared" si="7"/>
        <v>0.99970000000000003</v>
      </c>
    </row>
    <row r="52" spans="1:38" x14ac:dyDescent="0.25">
      <c r="A52" s="47">
        <v>210063</v>
      </c>
      <c r="B52" s="47" t="s">
        <v>61</v>
      </c>
      <c r="C52" s="48">
        <v>25911.75</v>
      </c>
      <c r="D52" s="48">
        <v>310940.94</v>
      </c>
      <c r="E52" s="49">
        <v>280926410.41000003</v>
      </c>
      <c r="F52" s="49">
        <v>903.4719243290649</v>
      </c>
      <c r="G52" s="64">
        <v>0.91423910460885915</v>
      </c>
      <c r="H52" s="49">
        <v>9911.8704450329897</v>
      </c>
      <c r="I52" s="49">
        <v>10841.660999912716</v>
      </c>
      <c r="J52" s="48">
        <v>26029.05</v>
      </c>
      <c r="K52" s="48">
        <v>312348.55</v>
      </c>
      <c r="L52" s="49">
        <v>298689634.70999998</v>
      </c>
      <c r="M52" s="49">
        <v>956.27028493026023</v>
      </c>
      <c r="N52" s="64">
        <v>0.91212667274873316</v>
      </c>
      <c r="O52" s="49">
        <v>10466.873923391206</v>
      </c>
      <c r="P52" s="67">
        <v>11475.241582234219</v>
      </c>
      <c r="Q52" s="50">
        <v>5.8439438599547033E-2</v>
      </c>
      <c r="R52" s="51"/>
      <c r="T52" s="49">
        <f t="shared" si="0"/>
        <v>11230.605467524529</v>
      </c>
      <c r="U52" s="52">
        <f t="shared" si="1"/>
        <v>2.1782985380183032E-2</v>
      </c>
      <c r="V52" s="53">
        <f t="shared" si="2"/>
        <v>-7.260995126727678E-3</v>
      </c>
      <c r="W52" s="54">
        <v>1.4000005148569062E-3</v>
      </c>
      <c r="X52" s="55">
        <v>6.6666666666666732E-3</v>
      </c>
      <c r="Y52" s="59">
        <f t="shared" si="5"/>
        <v>8.0666671815235787E-3</v>
      </c>
      <c r="Z52" s="57">
        <f t="shared" si="3"/>
        <v>-7.2024230956337009E-3</v>
      </c>
      <c r="AA52" s="49">
        <v>130270614.699</v>
      </c>
      <c r="AB52" s="49">
        <f t="shared" si="4"/>
        <v>-938264.08399047668</v>
      </c>
      <c r="AC52"/>
      <c r="AD52" s="49">
        <v>141659051</v>
      </c>
      <c r="AE52" s="58">
        <f t="shared" si="6"/>
        <v>0.99339999999999995</v>
      </c>
      <c r="AG52" s="67">
        <v>0</v>
      </c>
      <c r="AH52" s="58">
        <f t="shared" si="8"/>
        <v>0.99339999999999995</v>
      </c>
      <c r="AJ52" s="67">
        <v>0</v>
      </c>
      <c r="AK52" s="67">
        <v>0</v>
      </c>
      <c r="AL52" s="58">
        <f t="shared" si="7"/>
        <v>0.99339999999999995</v>
      </c>
    </row>
    <row r="53" spans="1:38" x14ac:dyDescent="0.25">
      <c r="A53" s="47">
        <v>210064</v>
      </c>
      <c r="B53" s="47" t="s">
        <v>62</v>
      </c>
      <c r="C53" s="48"/>
      <c r="D53" s="48"/>
      <c r="E53" s="49">
        <v>23980.209358669257</v>
      </c>
      <c r="F53" s="49">
        <v>792.34113597006251</v>
      </c>
      <c r="G53" s="64">
        <v>0.94828159590285799</v>
      </c>
      <c r="H53" s="49">
        <v>9016.290620712216</v>
      </c>
      <c r="I53" s="49">
        <v>9508.0307997834916</v>
      </c>
      <c r="J53" s="48"/>
      <c r="K53" s="48"/>
      <c r="L53" s="49">
        <v>23162.893089607518</v>
      </c>
      <c r="M53" s="49">
        <v>820.99191774591588</v>
      </c>
      <c r="N53" s="64">
        <v>0.95076347679994877</v>
      </c>
      <c r="O53" s="49">
        <v>9366.8627618563351</v>
      </c>
      <c r="P53" s="67">
        <v>9851.9379324319871</v>
      </c>
      <c r="Q53" s="50">
        <v>3.6170174444147385E-2</v>
      </c>
      <c r="R53" s="51"/>
      <c r="T53" s="49">
        <f t="shared" si="0"/>
        <v>9849.1312988203354</v>
      </c>
      <c r="U53" s="52">
        <f t="shared" si="1"/>
        <v>2.8496255420900577E-4</v>
      </c>
      <c r="V53" s="53">
        <f t="shared" si="2"/>
        <v>-9.4987518069668603E-5</v>
      </c>
      <c r="W53" s="54">
        <v>4.4000042286464498E-3</v>
      </c>
      <c r="X53" s="55">
        <v>0</v>
      </c>
      <c r="Y53" s="59">
        <f t="shared" si="5"/>
        <v>4.4000042286464498E-3</v>
      </c>
      <c r="Z53" s="57">
        <f t="shared" si="3"/>
        <v>-9.456957258849342E-5</v>
      </c>
      <c r="AA53" s="49">
        <v>38621390.310000002</v>
      </c>
      <c r="AB53" s="49">
        <f t="shared" si="4"/>
        <v>-3652.4083743900815</v>
      </c>
      <c r="AC53"/>
      <c r="AD53" s="49">
        <v>44442951</v>
      </c>
      <c r="AE53" s="58">
        <f t="shared" si="6"/>
        <v>0.99990000000000001</v>
      </c>
      <c r="AG53" s="67">
        <v>0</v>
      </c>
      <c r="AH53" s="58">
        <f t="shared" si="8"/>
        <v>0.99990000000000001</v>
      </c>
      <c r="AJ53" s="67">
        <v>0</v>
      </c>
      <c r="AK53" s="67">
        <v>0</v>
      </c>
      <c r="AL53" s="58">
        <f t="shared" si="7"/>
        <v>0.99990000000000001</v>
      </c>
    </row>
    <row r="54" spans="1:38" x14ac:dyDescent="0.25">
      <c r="A54" s="47">
        <v>210065</v>
      </c>
      <c r="B54" s="47" t="s">
        <v>63</v>
      </c>
      <c r="C54" s="48">
        <v>1683.11</v>
      </c>
      <c r="D54" s="48">
        <v>20197.3</v>
      </c>
      <c r="E54" s="49">
        <v>14680087.49</v>
      </c>
      <c r="F54" s="49">
        <v>726.8340151103348</v>
      </c>
      <c r="G54" s="64">
        <v>0.95310424064075216</v>
      </c>
      <c r="H54" s="49">
        <v>8312.9747527548989</v>
      </c>
      <c r="I54" s="49">
        <v>8721.9995445264813</v>
      </c>
      <c r="J54" s="48">
        <v>1620.84</v>
      </c>
      <c r="K54" s="48">
        <v>19450.04</v>
      </c>
      <c r="L54" s="49">
        <v>15485160.720000001</v>
      </c>
      <c r="M54" s="49">
        <v>796.15042099029029</v>
      </c>
      <c r="N54" s="64">
        <v>0.96205035743363865</v>
      </c>
      <c r="O54" s="49">
        <v>9191.2226627972777</v>
      </c>
      <c r="P54" s="67">
        <v>9553.7854040361708</v>
      </c>
      <c r="Q54" s="50">
        <v>9.5366418590526081E-2</v>
      </c>
      <c r="R54" s="51"/>
      <c r="T54" s="49">
        <f t="shared" si="0"/>
        <v>9034.9011810362044</v>
      </c>
      <c r="U54" s="52">
        <f t="shared" si="1"/>
        <v>5.743109001447385E-2</v>
      </c>
      <c r="V54" s="53">
        <f t="shared" si="2"/>
        <v>-0.01</v>
      </c>
      <c r="W54" s="54">
        <v>1.3999948379043278E-3</v>
      </c>
      <c r="X54" s="55">
        <v>1.9333333333333334E-2</v>
      </c>
      <c r="Y54" s="59">
        <f>SUM(W54:X54)</f>
        <v>2.0733328171237662E-2</v>
      </c>
      <c r="Z54" s="57">
        <f t="shared" si="3"/>
        <v>-0.01</v>
      </c>
      <c r="AA54" s="49">
        <v>25133603.589600001</v>
      </c>
      <c r="AB54" s="49">
        <f t="shared" si="4"/>
        <v>-251336.03589600002</v>
      </c>
      <c r="AC54"/>
      <c r="AD54" s="49">
        <v>29145656</v>
      </c>
      <c r="AE54" s="58">
        <f>ROUND(1+AB54/AD54,4)</f>
        <v>0.99139999999999995</v>
      </c>
      <c r="AG54" s="67">
        <v>0</v>
      </c>
      <c r="AH54" s="58">
        <f t="shared" si="8"/>
        <v>0.99139999999999995</v>
      </c>
      <c r="AJ54" s="67">
        <v>0</v>
      </c>
      <c r="AK54" s="67">
        <v>0</v>
      </c>
      <c r="AL54" s="58">
        <f t="shared" si="7"/>
        <v>0.99139999999999995</v>
      </c>
    </row>
    <row r="55" spans="1:38" x14ac:dyDescent="0.25">
      <c r="C55"/>
      <c r="D55"/>
      <c r="E55"/>
      <c r="F55"/>
      <c r="G55"/>
      <c r="H55"/>
      <c r="I55"/>
      <c r="J55"/>
      <c r="K55"/>
      <c r="L55"/>
      <c r="M55"/>
      <c r="N55"/>
      <c r="O55"/>
      <c r="P55"/>
    </row>
    <row r="56" spans="1:38" x14ac:dyDescent="0.25">
      <c r="A56" t="s">
        <v>118</v>
      </c>
      <c r="Q56" s="3"/>
      <c r="T56" s="49"/>
      <c r="U56" s="60"/>
      <c r="V56" s="55"/>
      <c r="X56" s="61" t="s">
        <v>64</v>
      </c>
      <c r="Y56" s="62">
        <f>MAX(Y10:Y54)</f>
        <v>3.0000000363077404E-2</v>
      </c>
    </row>
    <row r="57" spans="1:38" x14ac:dyDescent="0.25">
      <c r="A57" t="s">
        <v>117</v>
      </c>
      <c r="C57"/>
      <c r="D57"/>
      <c r="E57"/>
      <c r="F57"/>
      <c r="G57"/>
      <c r="H57"/>
      <c r="I57"/>
      <c r="J57"/>
      <c r="K57"/>
      <c r="L57"/>
      <c r="M57"/>
      <c r="N57"/>
      <c r="O57"/>
      <c r="P57"/>
      <c r="AC57"/>
    </row>
    <row r="58" spans="1:38" x14ac:dyDescent="0.25">
      <c r="A58" t="s">
        <v>116</v>
      </c>
      <c r="C58"/>
      <c r="D58"/>
      <c r="E58"/>
      <c r="F58"/>
      <c r="G58"/>
      <c r="H58"/>
      <c r="I58"/>
      <c r="J58"/>
      <c r="K58"/>
      <c r="L58"/>
      <c r="M58"/>
      <c r="N58"/>
      <c r="O58"/>
      <c r="P58"/>
      <c r="AC58"/>
    </row>
    <row r="59" spans="1:38" x14ac:dyDescent="0.25">
      <c r="A59" t="s">
        <v>119</v>
      </c>
      <c r="C59"/>
      <c r="D59"/>
      <c r="E59"/>
      <c r="F59"/>
      <c r="G59"/>
      <c r="H59"/>
      <c r="I59"/>
      <c r="J59"/>
      <c r="K59"/>
      <c r="L59"/>
      <c r="M59"/>
      <c r="N59"/>
      <c r="O59"/>
      <c r="P59"/>
      <c r="AC59"/>
    </row>
    <row r="60" spans="1:38" x14ac:dyDescent="0.25">
      <c r="C60"/>
      <c r="D60"/>
      <c r="E60"/>
      <c r="F60"/>
      <c r="G60"/>
      <c r="H60"/>
      <c r="I60"/>
      <c r="J60"/>
      <c r="K60"/>
      <c r="L60"/>
      <c r="M60"/>
      <c r="N60"/>
      <c r="O60"/>
      <c r="P60"/>
      <c r="AC60"/>
    </row>
    <row r="61" spans="1:38" x14ac:dyDescent="0.25">
      <c r="C61"/>
      <c r="D61"/>
      <c r="E61"/>
      <c r="F61"/>
      <c r="G61"/>
      <c r="H61"/>
      <c r="I61"/>
      <c r="J61"/>
      <c r="K61"/>
      <c r="L61"/>
      <c r="M61"/>
      <c r="N61"/>
      <c r="O61"/>
      <c r="P61"/>
      <c r="AC61"/>
    </row>
    <row r="62" spans="1:38" x14ac:dyDescent="0.25">
      <c r="C62"/>
      <c r="D62"/>
      <c r="E62"/>
      <c r="F62"/>
      <c r="G62"/>
      <c r="H62"/>
      <c r="I62"/>
      <c r="J62"/>
      <c r="K62"/>
      <c r="L62"/>
      <c r="M62"/>
      <c r="N62"/>
      <c r="O62"/>
      <c r="P62"/>
      <c r="AC62"/>
    </row>
    <row r="63" spans="1:38" x14ac:dyDescent="0.25">
      <c r="C63"/>
      <c r="D63"/>
      <c r="E63"/>
      <c r="F63"/>
      <c r="G63"/>
      <c r="H63"/>
      <c r="I63"/>
      <c r="J63"/>
      <c r="K63"/>
      <c r="L63"/>
      <c r="M63"/>
      <c r="N63"/>
      <c r="O63"/>
      <c r="P63"/>
      <c r="AC63"/>
    </row>
    <row r="64" spans="1:38" x14ac:dyDescent="0.25">
      <c r="C64"/>
      <c r="D64"/>
      <c r="E64"/>
      <c r="F64"/>
      <c r="G64"/>
      <c r="H64"/>
      <c r="I64"/>
      <c r="J64"/>
      <c r="K64"/>
      <c r="L64"/>
      <c r="M64"/>
      <c r="N64"/>
      <c r="O64"/>
      <c r="P64"/>
      <c r="AC64"/>
    </row>
    <row r="65" spans="3:29" x14ac:dyDescent="0.25">
      <c r="C65"/>
      <c r="D65"/>
      <c r="E65"/>
      <c r="F65"/>
      <c r="G65"/>
      <c r="H65"/>
      <c r="I65"/>
      <c r="J65"/>
      <c r="K65"/>
      <c r="L65"/>
      <c r="M65"/>
      <c r="N65"/>
      <c r="O65"/>
      <c r="P65"/>
      <c r="AC65"/>
    </row>
    <row r="66" spans="3:29" x14ac:dyDescent="0.25">
      <c r="C66"/>
      <c r="D66"/>
      <c r="E66"/>
      <c r="F66"/>
      <c r="G66"/>
      <c r="H66"/>
      <c r="I66"/>
      <c r="J66"/>
      <c r="K66"/>
      <c r="L66"/>
      <c r="M66"/>
      <c r="N66"/>
      <c r="O66"/>
      <c r="P66"/>
      <c r="AC66"/>
    </row>
    <row r="67" spans="3:29" x14ac:dyDescent="0.25">
      <c r="C67"/>
      <c r="D67"/>
      <c r="E67"/>
      <c r="F67"/>
      <c r="G67"/>
      <c r="H67"/>
      <c r="I67"/>
      <c r="J67"/>
      <c r="K67"/>
      <c r="L67"/>
      <c r="M67"/>
      <c r="N67"/>
      <c r="O67"/>
      <c r="P67"/>
      <c r="AC67"/>
    </row>
    <row r="68" spans="3:29" x14ac:dyDescent="0.25">
      <c r="C68"/>
      <c r="D68"/>
      <c r="E68"/>
      <c r="F68"/>
      <c r="G68"/>
      <c r="H68"/>
      <c r="I68"/>
      <c r="J68"/>
      <c r="K68"/>
      <c r="L68"/>
      <c r="M68"/>
      <c r="N68"/>
      <c r="O68"/>
      <c r="P68"/>
      <c r="AC68"/>
    </row>
    <row r="69" spans="3:29" x14ac:dyDescent="0.25">
      <c r="C69"/>
      <c r="D69"/>
      <c r="E69"/>
      <c r="F69"/>
      <c r="G69"/>
      <c r="H69"/>
      <c r="I69"/>
      <c r="J69"/>
      <c r="K69"/>
      <c r="L69"/>
      <c r="M69"/>
      <c r="N69"/>
      <c r="O69"/>
      <c r="P69"/>
      <c r="AC69"/>
    </row>
    <row r="70" spans="3:29" x14ac:dyDescent="0.25">
      <c r="C70"/>
      <c r="D70"/>
      <c r="E70"/>
      <c r="F70"/>
      <c r="G70"/>
      <c r="H70"/>
      <c r="I70"/>
      <c r="J70"/>
      <c r="K70"/>
      <c r="L70"/>
      <c r="M70"/>
      <c r="N70"/>
      <c r="O70"/>
      <c r="P70"/>
      <c r="AC70"/>
    </row>
    <row r="71" spans="3:29" x14ac:dyDescent="0.25">
      <c r="C71"/>
      <c r="D71"/>
      <c r="E71"/>
      <c r="F71"/>
      <c r="G71"/>
      <c r="H71"/>
      <c r="I71"/>
      <c r="J71"/>
      <c r="K71"/>
      <c r="L71"/>
      <c r="M71"/>
      <c r="N71"/>
      <c r="O71"/>
      <c r="P71"/>
      <c r="AC71"/>
    </row>
    <row r="72" spans="3:29" x14ac:dyDescent="0.25">
      <c r="C72"/>
      <c r="D72"/>
      <c r="E72"/>
      <c r="F72"/>
      <c r="G72"/>
      <c r="H72"/>
      <c r="I72"/>
      <c r="J72"/>
      <c r="K72"/>
      <c r="L72"/>
      <c r="M72"/>
      <c r="N72"/>
      <c r="O72"/>
      <c r="P72"/>
      <c r="AC72"/>
    </row>
    <row r="73" spans="3:29" x14ac:dyDescent="0.25">
      <c r="C73"/>
      <c r="D73"/>
      <c r="E73"/>
      <c r="F73"/>
      <c r="G73"/>
      <c r="H73"/>
      <c r="I73"/>
      <c r="J73"/>
      <c r="K73"/>
      <c r="L73"/>
      <c r="M73"/>
      <c r="N73"/>
      <c r="O73"/>
      <c r="P73"/>
      <c r="AC73"/>
    </row>
    <row r="74" spans="3:29" x14ac:dyDescent="0.25">
      <c r="C74"/>
      <c r="D74"/>
      <c r="E74"/>
      <c r="F74"/>
      <c r="G74"/>
      <c r="H74"/>
      <c r="I74"/>
      <c r="J74"/>
      <c r="K74"/>
      <c r="L74"/>
      <c r="M74"/>
      <c r="N74"/>
      <c r="O74"/>
      <c r="P74"/>
      <c r="AC74"/>
    </row>
    <row r="75" spans="3:29" x14ac:dyDescent="0.25">
      <c r="C75"/>
      <c r="D75"/>
      <c r="E75"/>
      <c r="F75"/>
      <c r="G75"/>
      <c r="H75"/>
      <c r="I75"/>
      <c r="J75"/>
      <c r="K75"/>
      <c r="L75"/>
      <c r="M75"/>
      <c r="N75"/>
      <c r="O75"/>
      <c r="P75"/>
      <c r="AC75"/>
    </row>
    <row r="76" spans="3:29" x14ac:dyDescent="0.25">
      <c r="C76"/>
      <c r="D76"/>
      <c r="E76"/>
      <c r="F76"/>
      <c r="G76"/>
      <c r="H76"/>
      <c r="I76"/>
      <c r="J76"/>
      <c r="K76"/>
      <c r="L76"/>
      <c r="M76"/>
      <c r="N76"/>
      <c r="O76"/>
      <c r="P76"/>
      <c r="AC76"/>
    </row>
    <row r="77" spans="3:29" x14ac:dyDescent="0.25">
      <c r="C77"/>
      <c r="D77"/>
      <c r="E77"/>
      <c r="F77"/>
      <c r="G77"/>
      <c r="H77"/>
      <c r="I77"/>
      <c r="J77"/>
      <c r="K77"/>
      <c r="L77"/>
      <c r="M77"/>
      <c r="N77"/>
      <c r="O77"/>
      <c r="P77"/>
      <c r="AC77"/>
    </row>
    <row r="78" spans="3:29" x14ac:dyDescent="0.25">
      <c r="C78"/>
      <c r="D78"/>
      <c r="E78"/>
      <c r="F78"/>
      <c r="G78"/>
      <c r="H78"/>
      <c r="I78"/>
      <c r="J78"/>
      <c r="K78"/>
      <c r="L78"/>
      <c r="M78"/>
      <c r="N78"/>
      <c r="O78"/>
      <c r="P78"/>
      <c r="AC78"/>
    </row>
    <row r="79" spans="3:29" x14ac:dyDescent="0.25">
      <c r="C79"/>
      <c r="D79"/>
      <c r="E79"/>
      <c r="F79"/>
      <c r="G79"/>
      <c r="H79"/>
      <c r="I79"/>
      <c r="J79"/>
      <c r="K79"/>
      <c r="L79"/>
      <c r="M79"/>
      <c r="N79"/>
      <c r="O79"/>
      <c r="P79"/>
      <c r="AC79"/>
    </row>
    <row r="80" spans="3:29" x14ac:dyDescent="0.25">
      <c r="C80"/>
      <c r="D80"/>
      <c r="E80"/>
      <c r="F80"/>
      <c r="G80"/>
      <c r="H80"/>
      <c r="I80"/>
      <c r="J80"/>
      <c r="K80"/>
      <c r="L80"/>
      <c r="M80"/>
      <c r="N80"/>
      <c r="O80"/>
      <c r="P80"/>
      <c r="AC80"/>
    </row>
    <row r="81" spans="3:29" x14ac:dyDescent="0.25">
      <c r="C81"/>
      <c r="D81"/>
      <c r="E81"/>
      <c r="F81"/>
      <c r="G81"/>
      <c r="H81"/>
      <c r="I81"/>
      <c r="J81"/>
      <c r="K81"/>
      <c r="L81"/>
      <c r="M81"/>
      <c r="N81"/>
      <c r="O81"/>
      <c r="P81"/>
      <c r="AC81"/>
    </row>
    <row r="82" spans="3:29" x14ac:dyDescent="0.25">
      <c r="C82"/>
      <c r="D82"/>
      <c r="E82"/>
      <c r="F82"/>
      <c r="G82"/>
      <c r="H82"/>
      <c r="I82"/>
      <c r="J82"/>
      <c r="K82"/>
      <c r="L82"/>
      <c r="M82"/>
      <c r="N82"/>
      <c r="O82"/>
      <c r="P82"/>
      <c r="AC82"/>
    </row>
    <row r="83" spans="3:29" x14ac:dyDescent="0.25">
      <c r="C83"/>
      <c r="D83"/>
      <c r="E83"/>
      <c r="F83"/>
      <c r="G83"/>
      <c r="H83"/>
      <c r="I83"/>
      <c r="J83"/>
      <c r="K83"/>
      <c r="L83"/>
      <c r="M83"/>
      <c r="N83"/>
      <c r="O83"/>
      <c r="P83"/>
      <c r="AC83"/>
    </row>
    <row r="84" spans="3:29" x14ac:dyDescent="0.25">
      <c r="C84"/>
      <c r="D84"/>
      <c r="E84"/>
      <c r="F84"/>
      <c r="G84"/>
      <c r="H84"/>
      <c r="I84"/>
      <c r="J84"/>
      <c r="K84"/>
      <c r="L84"/>
      <c r="M84"/>
      <c r="N84"/>
      <c r="O84"/>
      <c r="P84"/>
      <c r="AC84"/>
    </row>
    <row r="85" spans="3:29" x14ac:dyDescent="0.25">
      <c r="C85"/>
      <c r="D85"/>
      <c r="E85"/>
      <c r="F85"/>
      <c r="G85"/>
      <c r="H85"/>
      <c r="I85"/>
      <c r="J85"/>
      <c r="K85"/>
      <c r="L85"/>
      <c r="M85"/>
      <c r="N85"/>
      <c r="O85"/>
      <c r="P85"/>
      <c r="AC85"/>
    </row>
    <row r="86" spans="3:29" x14ac:dyDescent="0.25">
      <c r="C86"/>
      <c r="D86"/>
      <c r="E86"/>
      <c r="F86"/>
      <c r="G86"/>
      <c r="H86"/>
      <c r="I86"/>
      <c r="J86"/>
      <c r="K86"/>
      <c r="L86"/>
      <c r="M86"/>
      <c r="N86"/>
      <c r="O86"/>
      <c r="P86"/>
      <c r="AC86"/>
    </row>
    <row r="87" spans="3:29" x14ac:dyDescent="0.25">
      <c r="C87"/>
      <c r="D87"/>
      <c r="E87"/>
      <c r="F87"/>
      <c r="G87"/>
      <c r="H87"/>
      <c r="I87"/>
      <c r="J87"/>
      <c r="K87"/>
      <c r="L87"/>
      <c r="M87"/>
      <c r="N87"/>
      <c r="O87"/>
      <c r="P87"/>
      <c r="AC87"/>
    </row>
    <row r="88" spans="3:29" x14ac:dyDescent="0.25">
      <c r="C88"/>
      <c r="D88"/>
      <c r="E88"/>
      <c r="F88"/>
      <c r="G88"/>
      <c r="H88"/>
      <c r="I88"/>
      <c r="J88"/>
      <c r="K88"/>
      <c r="L88"/>
      <c r="M88"/>
      <c r="N88"/>
      <c r="O88"/>
      <c r="P88"/>
      <c r="AC88"/>
    </row>
    <row r="89" spans="3:29" x14ac:dyDescent="0.25">
      <c r="C89"/>
      <c r="D89"/>
      <c r="E89"/>
      <c r="F89"/>
      <c r="G89"/>
      <c r="H89"/>
      <c r="I89"/>
      <c r="J89"/>
      <c r="K89"/>
      <c r="L89"/>
      <c r="M89"/>
      <c r="N89"/>
      <c r="O89"/>
      <c r="P89"/>
      <c r="AC89"/>
    </row>
    <row r="90" spans="3:29" x14ac:dyDescent="0.25">
      <c r="C90"/>
      <c r="D90"/>
      <c r="E90"/>
      <c r="F90"/>
      <c r="G90"/>
      <c r="H90"/>
      <c r="I90"/>
      <c r="J90"/>
      <c r="K90"/>
      <c r="L90"/>
      <c r="M90"/>
      <c r="N90"/>
      <c r="O90"/>
      <c r="P90"/>
      <c r="AC90"/>
    </row>
    <row r="91" spans="3:29" x14ac:dyDescent="0.25">
      <c r="C91"/>
      <c r="D91"/>
      <c r="E91"/>
      <c r="F91"/>
      <c r="G91"/>
      <c r="H91"/>
      <c r="I91"/>
      <c r="J91"/>
      <c r="K91"/>
      <c r="L91"/>
      <c r="M91"/>
      <c r="N91"/>
      <c r="O91"/>
      <c r="P91"/>
      <c r="AC91"/>
    </row>
  </sheetData>
  <mergeCells count="5">
    <mergeCell ref="AJ5:AL5"/>
    <mergeCell ref="AD5:AE5"/>
    <mergeCell ref="AG5:AH5"/>
    <mergeCell ref="C7:I7"/>
    <mergeCell ref="J7:P7"/>
  </mergeCells>
  <conditionalFormatting sqref="Z10:Z55">
    <cfRule type="colorScale" priority="1">
      <colorScale>
        <cfvo type="min"/>
        <cfvo type="percentile" val="50"/>
        <cfvo type="max"/>
        <color rgb="FFF8696B"/>
        <color rgb="FFFFEB84"/>
        <color rgb="FF63BE7B"/>
      </colorScale>
    </cfRule>
  </conditionalFormatting>
  <pageMargins left="0.7" right="0.7" top="0.75" bottom="0.75" header="0.3" footer="0.3"/>
  <pageSetup scale="1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A1474-35B0-41E8-A693-36741EC4AE59}"/>
</file>

<file path=customXml/itemProps2.xml><?xml version="1.0" encoding="utf-8"?>
<ds:datastoreItem xmlns:ds="http://schemas.openxmlformats.org/officeDocument/2006/customXml" ds:itemID="{71874E1C-32C3-4B83-B1D5-FF634369E67E}"/>
</file>

<file path=customXml/itemProps3.xml><?xml version="1.0" encoding="utf-8"?>
<ds:datastoreItem xmlns:ds="http://schemas.openxmlformats.org/officeDocument/2006/customXml" ds:itemID="{175A6BCB-D88D-488F-BD22-49563F138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MPAY2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Henderson</dc:creator>
  <cp:lastModifiedBy>Willem Daniel</cp:lastModifiedBy>
  <dcterms:created xsi:type="dcterms:W3CDTF">2019-05-07T19:36:51Z</dcterms:created>
  <dcterms:modified xsi:type="dcterms:W3CDTF">2020-10-30T21:10:19Z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1128300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