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externalLinks/externalLink8.xml" ContentType="application/vnd.openxmlformats-officedocument.spreadsheetml.externalLink+xml"/>
  <Override PartName="/xl/comments1.xml" ContentType="application/vnd.openxmlformats-officedocument.spreadsheetml.comments+xml"/>
  <Override PartName="/xl/externalLinks/externalLink7.xml" ContentType="application/vnd.openxmlformats-officedocument.spreadsheetml.externalLink+xml"/>
  <Override PartName="/xl/comments3.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0" windowWidth="20700" windowHeight="9405"/>
  </bookViews>
  <sheets>
    <sheet name="STP report" sheetId="1" r:id="rId1"/>
    <sheet name="4-E" sheetId="2" r:id="rId2"/>
    <sheet name="6A-C" sheetId="6" r:id="rId3"/>
    <sheet name="Outcomes_Process Measures" sheetId="7" r:id="rId4"/>
    <sheet name="Readmissions" sheetId="3" state="hidden" r:id="rId5"/>
    <sheet name="Magnolia" sheetId="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4" hidden="1">Readmissions!$A$4:$Q$50</definedName>
    <definedName name="_xlnm.Print_Titles" localSheetId="0">'STP report'!$6:$7</definedName>
  </definedNames>
  <calcPr calcId="145621"/>
</workbook>
</file>

<file path=xl/calcChain.xml><?xml version="1.0" encoding="utf-8"?>
<calcChain xmlns="http://schemas.openxmlformats.org/spreadsheetml/2006/main">
  <c r="E8" i="6" l="1"/>
  <c r="P16" i="6"/>
  <c r="P9" i="6"/>
  <c r="K37" i="6"/>
  <c r="N8" i="6" s="1"/>
  <c r="G38" i="6"/>
  <c r="G40" i="6" s="1"/>
  <c r="F8" i="6" s="1"/>
  <c r="E6" i="2"/>
  <c r="E10" i="2" s="1"/>
  <c r="E12" i="2" s="1"/>
  <c r="K29" i="6" l="1"/>
  <c r="J8" i="6" s="1"/>
  <c r="J15" i="6" s="1"/>
  <c r="M17" i="6"/>
  <c r="I17" i="6"/>
  <c r="G30" i="6"/>
  <c r="G31" i="6" s="1"/>
  <c r="G32" i="6" s="1"/>
  <c r="G33" i="6" s="1"/>
  <c r="D17" i="6"/>
  <c r="B43" i="6"/>
  <c r="D8" i="6" s="1"/>
  <c r="J18" i="6" l="1"/>
  <c r="N21" i="1" s="1"/>
  <c r="P15" i="6"/>
  <c r="G8" i="6" l="1"/>
  <c r="H17" i="6"/>
  <c r="K17" i="6"/>
  <c r="B37" i="6"/>
  <c r="C8" i="6" s="1"/>
  <c r="C10" i="6" s="1"/>
  <c r="M11" i="1" s="1"/>
  <c r="B26" i="6"/>
  <c r="B28" i="6" s="1"/>
  <c r="O8" i="6" s="1"/>
  <c r="O10" i="6" s="1"/>
  <c r="M28" i="1" s="1"/>
  <c r="M18" i="6"/>
  <c r="N25" i="1" s="1"/>
  <c r="L18" i="6"/>
  <c r="N24" i="1" s="1"/>
  <c r="N10" i="6"/>
  <c r="M26" i="1" s="1"/>
  <c r="F10" i="6"/>
  <c r="M15" i="1" s="1"/>
  <c r="J10" i="6"/>
  <c r="M21" i="1" s="1"/>
  <c r="M10" i="6"/>
  <c r="M25" i="1" s="1"/>
  <c r="I10" i="6"/>
  <c r="M20" i="1" s="1"/>
  <c r="E10" i="6"/>
  <c r="M14" i="1" s="1"/>
  <c r="D10" i="6"/>
  <c r="M13" i="1" s="1"/>
  <c r="H10" i="6"/>
  <c r="M19" i="1" s="1"/>
  <c r="L10" i="6"/>
  <c r="M24" i="1" s="1"/>
  <c r="K10" i="6"/>
  <c r="M23" i="1" s="1"/>
  <c r="P17" i="6" l="1"/>
  <c r="G10" i="6"/>
  <c r="M17" i="1" s="1"/>
  <c r="J20" i="6"/>
  <c r="B27" i="6"/>
  <c r="B8" i="6" s="1"/>
  <c r="M20" i="6"/>
  <c r="L20" i="6"/>
  <c r="F49" i="2"/>
  <c r="B10" i="6" l="1"/>
  <c r="M10" i="1" s="1"/>
  <c r="P8" i="6"/>
  <c r="P10" i="6" s="1"/>
  <c r="F44" i="2"/>
  <c r="F45" i="2" s="1"/>
  <c r="F47" i="2" l="1"/>
  <c r="B44" i="2" l="1"/>
  <c r="B46" i="2" l="1"/>
  <c r="B47" i="2" s="1"/>
  <c r="B45" i="2"/>
  <c r="B38" i="2"/>
  <c r="B36" i="2"/>
  <c r="B39" i="2"/>
  <c r="B33" i="2"/>
  <c r="B32" i="2"/>
  <c r="B34" i="2" l="1"/>
  <c r="B37" i="2" s="1"/>
  <c r="B40" i="2" s="1"/>
  <c r="F13" i="6" s="1"/>
  <c r="F18" i="6" s="1"/>
  <c r="N15" i="1" l="1"/>
  <c r="F20" i="6"/>
  <c r="O21" i="1"/>
  <c r="B28" i="2" l="1"/>
  <c r="R3" i="4"/>
  <c r="S3" i="4" s="1"/>
  <c r="Q3" i="4"/>
  <c r="P3" i="4"/>
  <c r="P7" i="4" s="1"/>
  <c r="R2" i="4"/>
  <c r="S2" i="4" s="1"/>
  <c r="Q2" i="4"/>
  <c r="Q4" i="4" s="1"/>
  <c r="P2" i="4"/>
  <c r="P4" i="4" s="1"/>
  <c r="P6" i="4" s="1"/>
  <c r="M30" i="1"/>
  <c r="S4" i="4" l="1"/>
  <c r="R4" i="4"/>
  <c r="O15" i="1"/>
  <c r="O25" i="1"/>
  <c r="O24" i="1"/>
  <c r="B9" i="2"/>
  <c r="H42" i="3"/>
  <c r="Q42" i="3" s="1"/>
  <c r="B14" i="2" l="1"/>
  <c r="B49" i="2" l="1"/>
  <c r="B51" i="2" s="1"/>
  <c r="E14" i="2"/>
  <c r="E16" i="2" s="1"/>
  <c r="G13" i="6" s="1"/>
  <c r="B6" i="2"/>
  <c r="N14" i="6" l="1"/>
  <c r="N18" i="6" s="1"/>
  <c r="F50" i="2"/>
  <c r="C26" i="2"/>
  <c r="C22" i="2"/>
  <c r="C25" i="2"/>
  <c r="C21" i="2"/>
  <c r="C27" i="2"/>
  <c r="C23" i="2"/>
  <c r="C24" i="2"/>
  <c r="B8" i="2"/>
  <c r="B10" i="2" s="1"/>
  <c r="B12" i="2" s="1"/>
  <c r="B16" i="2" s="1"/>
  <c r="N26" i="1" l="1"/>
  <c r="O26" i="1" s="1"/>
  <c r="N20" i="6"/>
  <c r="F51" i="2"/>
  <c r="C28" i="2"/>
  <c r="D23" i="2"/>
  <c r="O13" i="6" s="1"/>
  <c r="C12" i="2"/>
  <c r="E14" i="6" l="1"/>
  <c r="P14" i="6" s="1"/>
  <c r="O18" i="6"/>
  <c r="G18" i="6"/>
  <c r="D25" i="2"/>
  <c r="D21" i="2"/>
  <c r="D24" i="2"/>
  <c r="D22" i="2"/>
  <c r="C13" i="6" s="1"/>
  <c r="D26" i="2"/>
  <c r="D13" i="6" s="1"/>
  <c r="D27" i="2"/>
  <c r="E18" i="6" l="1"/>
  <c r="E20" i="6" s="1"/>
  <c r="K13" i="6"/>
  <c r="K18" i="6" s="1"/>
  <c r="I13" i="6"/>
  <c r="I18" i="6" s="1"/>
  <c r="B13" i="6"/>
  <c r="B18" i="6" s="1"/>
  <c r="N14" i="1"/>
  <c r="O14" i="1" s="1"/>
  <c r="H13" i="6"/>
  <c r="H18" i="6" s="1"/>
  <c r="G20" i="6"/>
  <c r="N17" i="1"/>
  <c r="O17" i="1" s="1"/>
  <c r="N28" i="1"/>
  <c r="O28" i="1" s="1"/>
  <c r="O20" i="6"/>
  <c r="D18" i="6"/>
  <c r="C18" i="6"/>
  <c r="D28" i="2"/>
  <c r="N20" i="1" l="1"/>
  <c r="O20" i="1" s="1"/>
  <c r="I20" i="6"/>
  <c r="H20" i="6"/>
  <c r="N19" i="1"/>
  <c r="O19" i="1" s="1"/>
  <c r="K20" i="6"/>
  <c r="N23" i="1"/>
  <c r="O23" i="1" s="1"/>
  <c r="N10" i="1"/>
  <c r="O10" i="1" s="1"/>
  <c r="B20" i="6"/>
  <c r="N13" i="1"/>
  <c r="O13" i="1" s="1"/>
  <c r="D20" i="6"/>
  <c r="N11" i="1"/>
  <c r="O11" i="1" s="1"/>
  <c r="C20" i="6"/>
  <c r="P13" i="6"/>
  <c r="P18" i="6" s="1"/>
  <c r="P20" i="6" s="1"/>
  <c r="N30" i="1" l="1"/>
  <c r="O30" i="1" s="1"/>
</calcChain>
</file>

<file path=xl/comments1.xml><?xml version="1.0" encoding="utf-8"?>
<comments xmlns="http://schemas.openxmlformats.org/spreadsheetml/2006/main">
  <authors>
    <author>Stefano, Megan</author>
  </authors>
  <commentList>
    <comment ref="M11" authorId="0">
      <text>
        <r>
          <rPr>
            <b/>
            <sz val="9"/>
            <color indexed="81"/>
            <rFont val="Tahoma"/>
            <charset val="1"/>
          </rPr>
          <t>Stefano, Megan:</t>
        </r>
        <r>
          <rPr>
            <sz val="9"/>
            <color indexed="81"/>
            <rFont val="Tahoma"/>
            <charset val="1"/>
          </rPr>
          <t xml:space="preserve">
$33k - Scheduling
$70k - Oncology &amp; Bariatric
$63k - Treatment Nav. (Women's Health)
$27k - Breast center</t>
        </r>
      </text>
    </comment>
    <comment ref="M13" authorId="0">
      <text>
        <r>
          <rPr>
            <b/>
            <sz val="9"/>
            <color indexed="81"/>
            <rFont val="Tahoma"/>
            <family val="2"/>
          </rPr>
          <t>Stefano, Megan:</t>
        </r>
        <r>
          <rPr>
            <sz val="9"/>
            <color indexed="81"/>
            <rFont val="Tahoma"/>
            <family val="2"/>
          </rPr>
          <t xml:space="preserve">
FY16 budgets for CHF clinic and cardiac rehab</t>
        </r>
      </text>
    </comment>
    <comment ref="M14" authorId="0">
      <text>
        <r>
          <rPr>
            <b/>
            <sz val="9"/>
            <color indexed="81"/>
            <rFont val="Tahoma"/>
            <family val="2"/>
          </rPr>
          <t>Stefano, Megan:</t>
        </r>
        <r>
          <rPr>
            <sz val="9"/>
            <color indexed="81"/>
            <rFont val="Tahoma"/>
            <family val="2"/>
          </rPr>
          <t xml:space="preserve">
FY16 budget</t>
        </r>
      </text>
    </comment>
    <comment ref="M17" authorId="0">
      <text>
        <r>
          <rPr>
            <b/>
            <sz val="9"/>
            <color indexed="81"/>
            <rFont val="Tahoma"/>
            <family val="2"/>
          </rPr>
          <t>Stefano, Megan:</t>
        </r>
        <r>
          <rPr>
            <sz val="9"/>
            <color indexed="81"/>
            <rFont val="Tahoma"/>
            <family val="2"/>
          </rPr>
          <t xml:space="preserve">
See GBR Infrastructure Report (increase in staffing, supplies, and Dr. Zama's expense)</t>
        </r>
      </text>
    </comment>
    <comment ref="M19" authorId="0">
      <text>
        <r>
          <rPr>
            <b/>
            <sz val="9"/>
            <color indexed="81"/>
            <rFont val="Tahoma"/>
            <family val="2"/>
          </rPr>
          <t>Stefano, Megan:</t>
        </r>
        <r>
          <rPr>
            <sz val="9"/>
            <color indexed="81"/>
            <rFont val="Tahoma"/>
            <family val="2"/>
          </rPr>
          <t xml:space="preserve">
$760k = capital
$5,030,559 = operating (grant)</t>
        </r>
      </text>
    </comment>
    <comment ref="N19" authorId="0">
      <text>
        <r>
          <rPr>
            <b/>
            <sz val="9"/>
            <color indexed="81"/>
            <rFont val="Tahoma"/>
            <family val="2"/>
          </rPr>
          <t>Stefano, Megan:</t>
        </r>
        <r>
          <rPr>
            <sz val="9"/>
            <color indexed="81"/>
            <rFont val="Tahoma"/>
            <family val="2"/>
          </rPr>
          <t xml:space="preserve">
Readmission Savings
Net Rev = $4,276,899 (grant)
Capital = $760k</t>
        </r>
      </text>
    </comment>
    <comment ref="M20" authorId="0">
      <text>
        <r>
          <rPr>
            <b/>
            <sz val="9"/>
            <color indexed="81"/>
            <rFont val="Tahoma"/>
            <family val="2"/>
          </rPr>
          <t>Stefano, Megan:</t>
        </r>
        <r>
          <rPr>
            <sz val="9"/>
            <color indexed="81"/>
            <rFont val="Tahoma"/>
            <family val="2"/>
          </rPr>
          <t xml:space="preserve">
capital = $1m
operating = $1,508,321 (from grant)</t>
        </r>
      </text>
    </comment>
    <comment ref="N20" authorId="0">
      <text>
        <r>
          <rPr>
            <b/>
            <sz val="9"/>
            <color indexed="81"/>
            <rFont val="Tahoma"/>
            <family val="2"/>
          </rPr>
          <t>Stefano, Megan:</t>
        </r>
        <r>
          <rPr>
            <sz val="9"/>
            <color indexed="81"/>
            <rFont val="Tahoma"/>
            <family val="2"/>
          </rPr>
          <t xml:space="preserve">
RA reduction 
Net rev = $1,569,168 (from grant)
Grant = $1M</t>
        </r>
      </text>
    </comment>
    <comment ref="N21" authorId="0">
      <text>
        <r>
          <rPr>
            <b/>
            <sz val="9"/>
            <color indexed="81"/>
            <rFont val="Tahoma"/>
            <family val="2"/>
          </rPr>
          <t>Stefano, Megan:</t>
        </r>
        <r>
          <rPr>
            <sz val="9"/>
            <color indexed="81"/>
            <rFont val="Tahoma"/>
            <family val="2"/>
          </rPr>
          <t xml:space="preserve">
assume second year revenue equals expense</t>
        </r>
      </text>
    </comment>
    <comment ref="N23" authorId="0">
      <text>
        <r>
          <rPr>
            <b/>
            <sz val="9"/>
            <color indexed="81"/>
            <rFont val="Tahoma"/>
            <family val="2"/>
          </rPr>
          <t>Stefano, Megan:</t>
        </r>
        <r>
          <rPr>
            <sz val="9"/>
            <color indexed="81"/>
            <rFont val="Tahoma"/>
            <family val="2"/>
          </rPr>
          <t xml:space="preserve">
revenue includes savings from reduced readmissions and grant/TR funding.</t>
        </r>
      </text>
    </comment>
    <comment ref="M26" authorId="0">
      <text>
        <r>
          <rPr>
            <b/>
            <sz val="9"/>
            <color indexed="81"/>
            <rFont val="Tahoma"/>
            <family val="2"/>
          </rPr>
          <t>Stefano, Megan:</t>
        </r>
        <r>
          <rPr>
            <sz val="9"/>
            <color indexed="81"/>
            <rFont val="Tahoma"/>
            <family val="2"/>
          </rPr>
          <t xml:space="preserve">
FY16 budget + $300k for a new physician</t>
        </r>
      </text>
    </comment>
  </commentList>
</comments>
</file>

<file path=xl/comments2.xml><?xml version="1.0" encoding="utf-8"?>
<comments xmlns="http://schemas.openxmlformats.org/spreadsheetml/2006/main">
  <authors>
    <author>Stefano, Megan</author>
  </authors>
  <commentList>
    <comment ref="A19" authorId="0">
      <text>
        <r>
          <rPr>
            <b/>
            <sz val="9"/>
            <color indexed="81"/>
            <rFont val="Tahoma"/>
            <charset val="1"/>
          </rPr>
          <t>Stefano, Megan:</t>
        </r>
        <r>
          <rPr>
            <sz val="9"/>
            <color indexed="81"/>
            <rFont val="Tahoma"/>
            <charset val="1"/>
          </rPr>
          <t xml:space="preserve">
From HSCRC Readmission Reduction workbook - see Readmission tab</t>
        </r>
      </text>
    </comment>
  </commentList>
</comments>
</file>

<file path=xl/comments3.xml><?xml version="1.0" encoding="utf-8"?>
<comments xmlns="http://schemas.openxmlformats.org/spreadsheetml/2006/main">
  <authors>
    <author>Stefano, Megan</author>
  </authors>
  <commentList>
    <comment ref="G8" authorId="0">
      <text>
        <r>
          <rPr>
            <b/>
            <sz val="9"/>
            <color indexed="81"/>
            <rFont val="Tahoma"/>
            <family val="2"/>
          </rPr>
          <t>Stefano, Megan:</t>
        </r>
        <r>
          <rPr>
            <sz val="9"/>
            <color indexed="81"/>
            <rFont val="Tahoma"/>
            <family val="2"/>
          </rPr>
          <t xml:space="preserve">
See GBR Infrastructure Report (increase in staffing, supplies, and Dr. Zama's expense)</t>
        </r>
      </text>
    </comment>
    <comment ref="B26" authorId="0">
      <text>
        <r>
          <rPr>
            <b/>
            <sz val="9"/>
            <color indexed="81"/>
            <rFont val="Tahoma"/>
            <charset val="1"/>
          </rPr>
          <t>Stefano, Megan:</t>
        </r>
        <r>
          <rPr>
            <sz val="9"/>
            <color indexed="81"/>
            <rFont val="Tahoma"/>
            <charset val="1"/>
          </rPr>
          <t xml:space="preserve">
HCI cost center 18100, Total Operating Expense</t>
        </r>
      </text>
    </comment>
  </commentList>
</comments>
</file>

<file path=xl/comments4.xml><?xml version="1.0" encoding="utf-8"?>
<comments xmlns="http://schemas.openxmlformats.org/spreadsheetml/2006/main">
  <authors>
    <author>Stefano, Megan</author>
  </authors>
  <commentList>
    <comment ref="O42" authorId="0">
      <text>
        <r>
          <rPr>
            <b/>
            <sz val="9"/>
            <color indexed="81"/>
            <rFont val="Tahoma"/>
            <charset val="1"/>
          </rPr>
          <t>Stefano, Megan:</t>
        </r>
        <r>
          <rPr>
            <sz val="9"/>
            <color indexed="81"/>
            <rFont val="Tahoma"/>
            <charset val="1"/>
          </rPr>
          <t xml:space="preserve">
used goal seek</t>
        </r>
      </text>
    </comment>
    <comment ref="Q42" authorId="0">
      <text>
        <r>
          <rPr>
            <b/>
            <sz val="9"/>
            <color indexed="81"/>
            <rFont val="Tahoma"/>
            <charset val="1"/>
          </rPr>
          <t>Stefano, Megan:</t>
        </r>
        <r>
          <rPr>
            <sz val="9"/>
            <color indexed="81"/>
            <rFont val="Tahoma"/>
            <charset val="1"/>
          </rPr>
          <t xml:space="preserve">
assumed required reduction</t>
        </r>
      </text>
    </comment>
  </commentList>
</comments>
</file>

<file path=xl/sharedStrings.xml><?xml version="1.0" encoding="utf-8"?>
<sst xmlns="http://schemas.openxmlformats.org/spreadsheetml/2006/main" count="535" uniqueCount="349">
  <si>
    <t>Target Population</t>
  </si>
  <si>
    <t>Other Participants</t>
  </si>
  <si>
    <t>Overall Major Strategies</t>
  </si>
  <si>
    <t>Financial Sustainability Plan - Expense</t>
  </si>
  <si>
    <t xml:space="preserve">Financial Sustainability Plan - Revenue/Cost Savings </t>
  </si>
  <si>
    <t>Financial Sustainability Plan - Calculated ROI</t>
  </si>
  <si>
    <t>Overall Goals</t>
  </si>
  <si>
    <t>CY 2016</t>
  </si>
  <si>
    <t>CY15 Readmissions (YTD August Annualized)</t>
  </si>
  <si>
    <t>CY16 TARGET Readmission Rate</t>
  </si>
  <si>
    <t>Total TARGET Readmissions</t>
  </si>
  <si>
    <t>FY 2016 Budget Charge/Admission</t>
  </si>
  <si>
    <t>Savings</t>
  </si>
  <si>
    <r>
      <t xml:space="preserve">Readmission Reduction Incentive Program CY2013 Base Year YTD Rates and CY2015 YTD Performance Period by Hospital </t>
    </r>
    <r>
      <rPr>
        <sz val="14"/>
        <color theme="1"/>
        <rFont val="Calibri"/>
        <family val="2"/>
        <scheme val="minor"/>
      </rPr>
      <t>(January-August Readmissions + September discharge data to determine August readmissions)</t>
    </r>
  </si>
  <si>
    <r>
      <t xml:space="preserve">CY2013 Base Period </t>
    </r>
    <r>
      <rPr>
        <sz val="16"/>
        <color theme="1"/>
        <rFont val="Calibri"/>
        <family val="2"/>
        <scheme val="minor"/>
      </rPr>
      <t>(YTD, Jan-Aug 2013)</t>
    </r>
  </si>
  <si>
    <r>
      <t xml:space="preserve">CY2015 Performance Period </t>
    </r>
    <r>
      <rPr>
        <sz val="16"/>
        <color theme="1"/>
        <rFont val="Calibri"/>
        <family val="2"/>
        <scheme val="minor"/>
      </rPr>
      <t>(YTD, Jan-Aug 2015)</t>
    </r>
  </si>
  <si>
    <t>A</t>
  </si>
  <si>
    <t>B</t>
  </si>
  <si>
    <t>C</t>
  </si>
  <si>
    <t>D</t>
  </si>
  <si>
    <t>E = D/C</t>
  </si>
  <si>
    <t>F</t>
  </si>
  <si>
    <t>G = D/F</t>
  </si>
  <si>
    <r>
      <rPr>
        <sz val="9"/>
        <color theme="1"/>
        <rFont val="Calibri"/>
        <family val="2"/>
        <scheme val="minor"/>
      </rPr>
      <t>H = G * E Statewide CY13</t>
    </r>
    <r>
      <rPr>
        <sz val="11"/>
        <color theme="1"/>
        <rFont val="Calibri"/>
        <family val="2"/>
        <scheme val="minor"/>
      </rPr>
      <t xml:space="preserve">
</t>
    </r>
    <r>
      <rPr>
        <b/>
        <sz val="11"/>
        <color theme="1"/>
        <rFont val="Calibri"/>
        <family val="2"/>
        <scheme val="minor"/>
      </rPr>
      <t>H = D/F * 13.86%</t>
    </r>
  </si>
  <si>
    <t>I = CY13 Final Rate * (1 - 9.3%)</t>
  </si>
  <si>
    <t>J</t>
  </si>
  <si>
    <t>K</t>
  </si>
  <si>
    <t>L= K/J</t>
  </si>
  <si>
    <t>M</t>
  </si>
  <si>
    <t>N = K/M</t>
  </si>
  <si>
    <r>
      <rPr>
        <sz val="9"/>
        <color theme="1"/>
        <rFont val="Calibri"/>
        <family val="2"/>
        <scheme val="minor"/>
      </rPr>
      <t>O = N * E Statewide CY13</t>
    </r>
    <r>
      <rPr>
        <b/>
        <sz val="11"/>
        <color theme="1"/>
        <rFont val="Calibri"/>
        <family val="2"/>
        <scheme val="minor"/>
      </rPr>
      <t xml:space="preserve">
O = K/M * 13.86%</t>
    </r>
  </si>
  <si>
    <t>P= O - I</t>
  </si>
  <si>
    <r>
      <rPr>
        <sz val="11"/>
        <color theme="1"/>
        <rFont val="Calibri"/>
        <family val="2"/>
        <scheme val="minor"/>
      </rPr>
      <t>Q = O/H - 1</t>
    </r>
    <r>
      <rPr>
        <b/>
        <sz val="11"/>
        <color theme="1"/>
        <rFont val="Calibri"/>
        <family val="2"/>
        <scheme val="minor"/>
      </rPr>
      <t xml:space="preserve">
</t>
    </r>
    <r>
      <rPr>
        <b/>
        <sz val="10"/>
        <color theme="1"/>
        <rFont val="Calibri"/>
        <family val="2"/>
        <scheme val="minor"/>
      </rPr>
      <t>Q = (K/M*.1386) / (D/F*.1386) - 1</t>
    </r>
  </si>
  <si>
    <t>Hospital ID</t>
  </si>
  <si>
    <t>Hospital Name</t>
  </si>
  <si>
    <t>Total Number of Inpatient Discharges</t>
  </si>
  <si>
    <t xml:space="preserve">Total Number of Readmissions </t>
  </si>
  <si>
    <t>Percent Readmissions</t>
  </si>
  <si>
    <t>Total Number of Expected Readmissions</t>
  </si>
  <si>
    <t>Readmission Ratio</t>
  </si>
  <si>
    <t>Risk Adjusted Readmission Rate</t>
  </si>
  <si>
    <t>CY2013 Performance Period Risk-Adjustment Readmission Goal for Incentive (RY17)</t>
  </si>
  <si>
    <t>Difference Between Current Rate and Goal</t>
  </si>
  <si>
    <t>Improvment in Risk Adjusted Rate from Base Period</t>
  </si>
  <si>
    <t>Meritus Medical Center</t>
  </si>
  <si>
    <t>University of Maryland</t>
  </si>
  <si>
    <t>Prince George's Hospital Center</t>
  </si>
  <si>
    <t>Holy Cross Hospital</t>
  </si>
  <si>
    <t>Frederick Memorial</t>
  </si>
  <si>
    <t>Harford Memorial</t>
  </si>
  <si>
    <t>Mercy Medical Center</t>
  </si>
  <si>
    <t>Johns Hopkins</t>
  </si>
  <si>
    <t>UM Shore Medical Center at Dorchester</t>
  </si>
  <si>
    <t>Saint Agnes Hospital</t>
  </si>
  <si>
    <t>Sinai Hospital</t>
  </si>
  <si>
    <t>Bon Secours</t>
  </si>
  <si>
    <t>MedStar Franklin Square</t>
  </si>
  <si>
    <t>Washington Adventist</t>
  </si>
  <si>
    <t>Garrett County</t>
  </si>
  <si>
    <t>MedStar Montgomery General</t>
  </si>
  <si>
    <t>Peninsula Regional</t>
  </si>
  <si>
    <t>Suburban Hospital</t>
  </si>
  <si>
    <t>Anne Arundel Medical Center</t>
  </si>
  <si>
    <t>MedStar Union Memorial</t>
  </si>
  <si>
    <t>Western MD Health System</t>
  </si>
  <si>
    <t>MedStar Saint Mary’s Hospital</t>
  </si>
  <si>
    <t>Johns Hopkins Bayview Acute Care</t>
  </si>
  <si>
    <t>UM Shore Medical Center at Chestertown</t>
  </si>
  <si>
    <t>Union of Cecil</t>
  </si>
  <si>
    <t>Carroll County General</t>
  </si>
  <si>
    <t>MedStar Harbor Hospital</t>
  </si>
  <si>
    <t>UM Charles Regional Medical Center</t>
  </si>
  <si>
    <t>UM Shore Medical Center at Easton</t>
  </si>
  <si>
    <t>UM Medical Center Midtown Campus</t>
  </si>
  <si>
    <t>Calvert Memorial</t>
  </si>
  <si>
    <t>Northwest Hospital</t>
  </si>
  <si>
    <t>UM Baltimore Washington Medical Center</t>
  </si>
  <si>
    <t>Greater Baltimore Medical Center</t>
  </si>
  <si>
    <t>McCready</t>
  </si>
  <si>
    <t>Howard General Hospital</t>
  </si>
  <si>
    <t>Upper Chesapeake Medical Center</t>
  </si>
  <si>
    <t>Doctors' Community Hospital</t>
  </si>
  <si>
    <t>Greater Laurel Hospital</t>
  </si>
  <si>
    <t>MedStar Good Samaritan</t>
  </si>
  <si>
    <t>Shady Grove Adventist</t>
  </si>
  <si>
    <t>UM Rehab &amp; Orthopaedic Institute</t>
  </si>
  <si>
    <t>Fort Washington</t>
  </si>
  <si>
    <t>Atlantic General</t>
  </si>
  <si>
    <t>MedStar Southern Maryland</t>
  </si>
  <si>
    <t>UM Saint Joseph Medical Center</t>
  </si>
  <si>
    <t>Grand Total</t>
  </si>
  <si>
    <t>Total</t>
  </si>
  <si>
    <t>Footnotes</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</si>
  <si>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</si>
  <si>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</si>
  <si>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Percentage calculations are calculated in Tableau.  Users that calculate these numbers in Excel may find slight differences due to rounding differences.</t>
  </si>
  <si>
    <t>Holy Cross Germantown is not included in the Readmission Reduction Incentive Program. However any eligible readmission to this hospital from another hospital are included for the index hospital.</t>
  </si>
  <si>
    <t>The statewide Discharges and Readmissions totals on this report will vary from  the statewide numbers in the Readmit Trends and Readmit by Discharge Service Line reports because those reports include Holy Cross Germantown discharges and readmissions.</t>
  </si>
  <si>
    <t xml:space="preserve">Risk Adjusted Readmission Rate is calculated by multiplying the observed-to-expected Readmission Ratio (columns H &amp; N) by 13.86%, the statewide unadjusted rate for all 12 months of CY2013 Base Period and not just CY2013 (YTD). </t>
  </si>
  <si>
    <t>See separate report "RY17 Readmission Reduction Program Base Year CY13" for inputs used to calculate the final CY2013 statewide unadjusted rate of 13.86% (Percent Readmissions Grand Total, column E).</t>
  </si>
  <si>
    <t>For this YTD comparison, the same number of months are included for both Base Period and Performance Period, for instance Jan-Mar CY2013 (Base Period YTD) and Jan-Mar CY2015 (Performance Period YTD).</t>
  </si>
  <si>
    <t xml:space="preserve">20% Reduction in Sickle Cell readmissions vs. the base year (FY 2013):
FY 2013 = 101 readmissions
Goal CY 2016 = 80 readmissions 
</t>
  </si>
  <si>
    <t>TOTAL REDUCTION IN READMISSIONS</t>
  </si>
  <si>
    <t>10% RA Reduction</t>
  </si>
  <si>
    <t>Observation ALOS = 16 hours/visit</t>
  </si>
  <si>
    <t>Rehosp and Admit Totals</t>
  </si>
  <si>
    <t>Doctors Community Rehab Ctr (13034)</t>
  </si>
  <si>
    <t>CY 2013</t>
  </si>
  <si>
    <t>CY 2014</t>
  </si>
  <si>
    <t>Rehosp Totals</t>
  </si>
  <si>
    <t>Rehosp</t>
  </si>
  <si>
    <t>Admit Totals</t>
  </si>
  <si>
    <t>Admit</t>
  </si>
  <si>
    <t>RA %</t>
  </si>
  <si>
    <t>Goal:</t>
  </si>
  <si>
    <t>Rehosp Totals for Period</t>
  </si>
  <si>
    <t>Admit Totals for Period</t>
  </si>
  <si>
    <t>CYTD June 2015</t>
  </si>
  <si>
    <t>CYTD 2015 Annualized</t>
  </si>
  <si>
    <t>Rehosp at goal:</t>
  </si>
  <si>
    <t>I. Population Health - improving the health of the individual</t>
  </si>
  <si>
    <t>Observation FYTD October 2015</t>
  </si>
  <si>
    <t>RVU's</t>
  </si>
  <si>
    <t>Visits</t>
  </si>
  <si>
    <t>Hours/Visit</t>
  </si>
  <si>
    <t>FY16 Observation Rate</t>
  </si>
  <si>
    <t>Target Hours/Visit</t>
  </si>
  <si>
    <t>Difference</t>
  </si>
  <si>
    <t>Annual Savings</t>
  </si>
  <si>
    <t>Visits - Budget FY16</t>
  </si>
  <si>
    <t>Observation LOS</t>
  </si>
  <si>
    <t>Diabetes</t>
  </si>
  <si>
    <t>Total Admissions - FY16 budget</t>
  </si>
  <si>
    <t>Total PQI Admissions Avoided</t>
  </si>
  <si>
    <t>Doctors Community Rehabilitation Center</t>
  </si>
  <si>
    <t>CY16 Discharges (Budget)</t>
  </si>
  <si>
    <t>Strategy Specific Reduction</t>
  </si>
  <si>
    <t>% Reduction</t>
  </si>
  <si>
    <t>Reduced Readmissions</t>
  </si>
  <si>
    <t>Notes</t>
  </si>
  <si>
    <t>Transitional Care Program</t>
  </si>
  <si>
    <t>Navigator Program</t>
  </si>
  <si>
    <t>Mobile Clinic Program</t>
  </si>
  <si>
    <t>CHF Clinic</t>
  </si>
  <si>
    <t>75 readmissions in grant application</t>
  </si>
  <si>
    <t>Operational Q2CY16; 20 readmissions in grant application.</t>
  </si>
  <si>
    <t>Although goal is 10% we are planning for 20%</t>
  </si>
  <si>
    <t>HSCRC required percent reduction in total readmissions.  (Analysis assumes 10%.):
CY 2013 (Base Year) Risk Adjusted Readmission Rate = 13.89%
CY 2016 Goal = 12.50%
Total Reduction = 10%
Reduced Readmissions = 139</t>
  </si>
  <si>
    <t>Leland Ambulatory Care Center / La Clinica</t>
  </si>
  <si>
    <t>Transitional Care - DCH</t>
  </si>
  <si>
    <t>Transitional Care - Genesis</t>
  </si>
  <si>
    <t>%</t>
  </si>
  <si>
    <t>N/A</t>
  </si>
  <si>
    <t>Community Health Care Center (Dr. Mohan/District Heights)</t>
  </si>
  <si>
    <t>Provide breast and cervical cancer screening and diagnostic services (as appropriate) to at least 350 eligible women annually.
Provide patient navigation services to at least 50 women annually.</t>
  </si>
  <si>
    <t>Number of patients receiving free screening</t>
  </si>
  <si>
    <t>PQI: 3, 14
PQI 3 FYTD September 2015= 2.8% of discharges
PQI 1 FYTD September 2015= 0.5% of discharges
Goal= reduce to 0.0% of discharges</t>
  </si>
  <si>
    <t>Pulmonary Rehab</t>
  </si>
  <si>
    <t>PQI 5: 2.5%</t>
  </si>
  <si>
    <t>PQI 3: 2.8%</t>
  </si>
  <si>
    <t>PQI 14: 0.5%</t>
  </si>
  <si>
    <t>III. Per Capita Expenditure - decreasing the cost to patients at our hospital and in our community</t>
  </si>
  <si>
    <t>GRAND TOTAL</t>
  </si>
  <si>
    <t>PQI: 5
PQI 5 FYTD September 2015= 2.5% of discharges (245 discharges/year)
Goal= reduce to 0.0% of discharges</t>
  </si>
  <si>
    <t>60 New Patients in the Clinic/30% Savings</t>
  </si>
  <si>
    <t>Navigator Programs</t>
  </si>
  <si>
    <t>Mobile Clinic</t>
  </si>
  <si>
    <t>CPEST</t>
  </si>
  <si>
    <t>Sickle Cell Clinic</t>
  </si>
  <si>
    <t>CHF Clinic &amp; Cardiac Rehab Clinic</t>
  </si>
  <si>
    <t>Pulmonary Rehab Clinic</t>
  </si>
  <si>
    <t>DCH Center for Comprehensive Breast Care and Women's Wellness</t>
  </si>
  <si>
    <t>ACO/CIN</t>
  </si>
  <si>
    <t>Observation ALOS</t>
  </si>
  <si>
    <t>Diabetes Clinic</t>
  </si>
  <si>
    <t>FY 2016 Operating Expenses (Budget)</t>
  </si>
  <si>
    <t>ROI (6C)</t>
  </si>
  <si>
    <t>Scheduling</t>
  </si>
  <si>
    <t>Treatment Navigator (Women's Health)</t>
  </si>
  <si>
    <t>Breast Center</t>
  </si>
  <si>
    <t>Oncology</t>
  </si>
  <si>
    <t>Bariatric</t>
  </si>
  <si>
    <t>Transitional Care Program - Total</t>
  </si>
  <si>
    <t>Grant / TR Funds</t>
  </si>
  <si>
    <t>Net Patient Revenue</t>
  </si>
  <si>
    <t>Sickle Cell vs FY15</t>
  </si>
  <si>
    <t>Cardiac Rehab</t>
  </si>
  <si>
    <t>FY16 Budget</t>
  </si>
  <si>
    <t>Sessions per Day</t>
  </si>
  <si>
    <t>Patients per Session</t>
  </si>
  <si>
    <t>Total Patients at Current Budget</t>
  </si>
  <si>
    <t>Sessions per Year</t>
  </si>
  <si>
    <t>Patients at Budget x 2</t>
  </si>
  <si>
    <t>Total PQI Admissions To Avoid</t>
  </si>
  <si>
    <t>ACO</t>
  </si>
  <si>
    <t>CIN</t>
  </si>
  <si>
    <t>2 PA's</t>
  </si>
  <si>
    <t>Avg. Hourly Rate</t>
  </si>
  <si>
    <r>
      <rPr>
        <b/>
        <sz val="11"/>
        <rFont val="Calibri"/>
        <family val="2"/>
        <scheme val="minor"/>
      </rPr>
      <t>Diabetes Clinic:</t>
    </r>
    <r>
      <rPr>
        <sz val="11"/>
        <rFont val="Calibri"/>
        <family val="2"/>
        <scheme val="minor"/>
      </rPr>
      <t xml:space="preserve">  Prince George's county has 13.5% of its population affected by diabetes, as compared to 8.3% in Maryland.  Our strategy is to make medical visits at our Diabetes clinic more affordable for patients.  In order to do this, DCH will move our Diabetes clinic to unregulated setting to lower the co-pays for our patients.</t>
    </r>
  </si>
  <si>
    <t>Diabetes Budget</t>
  </si>
  <si>
    <t>New physician</t>
  </si>
  <si>
    <t>ACO Savings (Year 2)</t>
  </si>
  <si>
    <t>Avoided Admissions (30% of New)</t>
  </si>
  <si>
    <t>Incremental Expense (6A):</t>
  </si>
  <si>
    <t>Incremental Revenue (6B):</t>
  </si>
  <si>
    <t>Total Expense</t>
  </si>
  <si>
    <t>Total Revenue</t>
  </si>
  <si>
    <t>*There is no revenue expected until CY 2018 (pending results of CY 2016).</t>
  </si>
  <si>
    <t>Readmission Savings</t>
  </si>
  <si>
    <t>PQI Savings</t>
  </si>
  <si>
    <t>Initiative Number</t>
  </si>
  <si>
    <t>2014 Final Reconciliation PMPY Cost = $11,789
2015 3rd Quarter Trend = $11,435
Goal = $10,000</t>
  </si>
  <si>
    <t>II. Clinics/Physician Practices/Behavioral Health/Long Term/Post-acute- improving our service to our community</t>
  </si>
  <si>
    <r>
      <rPr>
        <b/>
        <sz val="11"/>
        <rFont val="Calibri"/>
        <family val="2"/>
        <scheme val="minor"/>
      </rPr>
      <t>CHF Clinic &amp; Cardiac Rehab Clinic:</t>
    </r>
    <r>
      <rPr>
        <sz val="11"/>
        <rFont val="Calibri"/>
        <family val="2"/>
        <scheme val="minor"/>
      </rPr>
      <t xml:space="preserve"> The Congestive Heart Failure Clinic is a comprehensive program that provides:
- An experienced and board-certified heart failure cardiologist
- A holistic care approach that includes the collaborative services of pharmacy, nutrition, physical therapy, cardiology, physician assistant, social work, home health and hospice care professionals – all accessible on Doctors Community Hospital’s campus
- Consultations for insured and uninsured patients who have physician referrals
As a healthcare partner, the clinic’s team collaborates with referring, primary care and cardiology physicians to keep them informed of their patients’ progress. Also, after completing a four-session treatment program, a detailed report is sent electronically to referring physicians who will continue to care for their patients.  The major strategy of the CHF clinic is to help patients with heart disease better understand and manage their condition and to reduce CHF readmissions to DCH.
In addition to the CHF Clinic, DCH offers a Cardiac Rehab clinic.  This is a secondary prevention program that provides a individualized treatment plan (ITP), which is updated monthly by the Medical Director and is communicated to the patient's referring physician or primary care physician.</t>
    </r>
  </si>
  <si>
    <r>
      <t xml:space="preserve">Community Health Care Center (Dr. Mohan/District Heights):  </t>
    </r>
    <r>
      <rPr>
        <sz val="11"/>
        <rFont val="Calibri"/>
        <family val="2"/>
        <scheme val="minor"/>
      </rPr>
      <t>The Center will offer primary and preventive health care services to uninsured and underserved residents, with a focus on African-American populations. The Center will provide unregulated prenatal, gynecological, behavioral health and diabetes primary care services.  The major strategy of this Center, located in a high need community for primary care services, will allow DCH to provide high quality, lower cost, more accessible health care services to more of its high risk patients to treat health issues that can be well managed out of a hospital inpatient setting. It is also part of the Prince George's Health Improvement Plan for primary care service expansion in high need areas.</t>
    </r>
  </si>
  <si>
    <r>
      <t xml:space="preserve">DCH Center for Comprehensive Breast Care and Women's Wellness:  </t>
    </r>
    <r>
      <rPr>
        <sz val="11"/>
        <rFont val="Calibri"/>
        <family val="2"/>
        <scheme val="minor"/>
      </rPr>
      <t xml:space="preserve">The DCH Center for Comprehensive Breast Care and Women’s Wellness has an extensive and deeply engaged network of organizations and agencies that provide clinical support, navigation services and/or referrals to the Breast Center for education and services.  Most of these relationships, which primarily target diverse lower income, uninsured/underinsured populations, were developed over the course of three years for the Center’s Prince George’s County Continuum of Breast Care Program funded by the Susan G. Komen Foundation. The partnerships focus on two main areas 1) Community navigation/clinical referrals for services and 2) education and outreach.   
Overall Major Strategies: 
• Decrease the social, psychological and economic barriers through culturally relevant materials and effective outreach and education programs for patients and providers
• Increase outreach and screening rates of medically underserved populations in Prince George’s County including African-American, African immigrant and Latino women between the ages of 40-70.
• Increase overall health literacy in targeted underserved populations at all ages that will facilitate proactive healthy behaviors that prevent the onset of disease, as well as facilitate effective disease management and self - advocacy.  
</t>
    </r>
  </si>
  <si>
    <r>
      <rPr>
        <b/>
        <sz val="11"/>
        <rFont val="Calibri"/>
        <family val="2"/>
        <scheme val="minor"/>
      </rPr>
      <t>Transitional Care Program:</t>
    </r>
    <r>
      <rPr>
        <sz val="11"/>
        <rFont val="Calibri"/>
        <family val="2"/>
        <scheme val="minor"/>
      </rPr>
      <t xml:space="preserve">  Expansion of Transitional Care program to a more robust program with additional staff within the hospital's Transitional Care department.  In FY 2016, we added 3 Transitional Care Advocates and 1 Geriatric Social Worker.  Additional reporting and consulting expenses were also added to this department to better identify the target population. The major strategy of this program is to identify patients that need transitional care services such as follow-up appointments with PCP's and specialists, medication reconciliation, and services from TLC-MD.</t>
    </r>
  </si>
  <si>
    <r>
      <rPr>
        <b/>
        <sz val="11"/>
        <rFont val="Calibri"/>
        <family val="2"/>
        <scheme val="minor"/>
      </rPr>
      <t>Totally Linking Care in Maryland (TLC-MD):</t>
    </r>
    <r>
      <rPr>
        <sz val="11"/>
        <rFont val="Calibri"/>
        <family val="2"/>
        <scheme val="minor"/>
      </rPr>
      <t xml:space="preserve">  TLC-MD was formed in March 2015, bringing together the skills and resources of the southern counties of Maryland in an effort to collaborate and improve health care delivery to achieve the Centers for Medicare and Medicaid Service’s (CMS) Triple Aim:  providing better care for patients, improving population health outcomes, and lowering costs by improving our health systems.  TLC-MD represents a commitment of all seven of the hospitals within Prince George’s, Calvert, and St. Mary’s counties to work together to achieve these aims.  </t>
    </r>
  </si>
  <si>
    <t>Under development by Regional Partnership.</t>
  </si>
  <si>
    <r>
      <rPr>
        <b/>
        <sz val="11"/>
        <rFont val="Calibri"/>
        <family val="2"/>
        <scheme val="minor"/>
      </rPr>
      <t xml:space="preserve">Observation ALOS:  </t>
    </r>
    <r>
      <rPr>
        <sz val="11"/>
        <rFont val="Calibri"/>
        <family val="2"/>
        <scheme val="minor"/>
      </rPr>
      <t>Observation patients are often kept longer than necessary due to decreased physician and PA staffing at night.  In order to correct this issue and decrease the average observation hours per visit to hospital target of 16 hours per visit, two PA's will be added at night.  The primary goal is to decrease the average cost per Observation patient (and patient co-pays) at DCH.</t>
    </r>
  </si>
  <si>
    <t>Initiative Description</t>
  </si>
  <si>
    <t>i.</t>
  </si>
  <si>
    <t>vi.</t>
  </si>
  <si>
    <t>v.</t>
  </si>
  <si>
    <t>iv.</t>
  </si>
  <si>
    <t>iii.</t>
  </si>
  <si>
    <t>ii.</t>
  </si>
  <si>
    <t>Overall Major Strategy #2:  Patient Experience &amp; Reduced Utilization</t>
  </si>
  <si>
    <t>Overall Major Strategy #3:  Behavioral Health</t>
  </si>
  <si>
    <t>Overall Major Strategy #5:  Community Health</t>
  </si>
  <si>
    <t>Overall Major Strategy #4:  Physician Alignment</t>
  </si>
  <si>
    <t>Overall Major Strategy #6:  Nursing Home</t>
  </si>
  <si>
    <t>4-E</t>
  </si>
  <si>
    <t>6-A</t>
  </si>
  <si>
    <t>6-B</t>
  </si>
  <si>
    <t>6-C</t>
  </si>
  <si>
    <t>4-A</t>
  </si>
  <si>
    <t>4-B</t>
  </si>
  <si>
    <t>4-C</t>
  </si>
  <si>
    <t>4-D</t>
  </si>
  <si>
    <t>Cost Metrics</t>
  </si>
  <si>
    <t>Patient Satisfaction Metrics</t>
  </si>
  <si>
    <t>Quality Metrics</t>
  </si>
  <si>
    <t>Process Metrics</t>
  </si>
  <si>
    <t>Outcome Metrics</t>
  </si>
  <si>
    <t>4</t>
  </si>
  <si>
    <t xml:space="preserve"> </t>
  </si>
  <si>
    <t xml:space="preserve">High utilization set, target population if different, each by race/ethnicity </t>
  </si>
  <si>
    <t xml:space="preserve">TBD </t>
  </si>
  <si>
    <t xml:space="preserve">Composite quality measure </t>
  </si>
  <si>
    <t xml:space="preserve">HCAPHS </t>
  </si>
  <si>
    <t xml:space="preserve">% rating 9 or 10 </t>
  </si>
  <si>
    <t xml:space="preserve">Patient experience </t>
  </si>
  <si>
    <t xml:space="preserve">PAU Patient Level Reports </t>
  </si>
  <si>
    <t xml:space="preserve">(see HSCRC specifications) </t>
  </si>
  <si>
    <t xml:space="preserve">Potentially avoidable utilization </t>
  </si>
  <si>
    <t xml:space="preserve">CRISP </t>
  </si>
  <si>
    <t xml:space="preserve">All Cause 30-day Readmits (see HSCRC specs) </t>
  </si>
  <si>
    <t xml:space="preserve">Readmissions </t>
  </si>
  <si>
    <t xml:space="preserve">All population for covered zips, high utilization set, target population if different, , each by race/ethnicity </t>
  </si>
  <si>
    <t xml:space="preserve">HSCRC Casemix Data </t>
  </si>
  <si>
    <t xml:space="preserve">Encounters per thousand </t>
  </si>
  <si>
    <t xml:space="preserve">ED visits per capita </t>
  </si>
  <si>
    <t xml:space="preserve">HSCRC Total Cost Report </t>
  </si>
  <si>
    <t xml:space="preserve">Aggregate payments/person </t>
  </si>
  <si>
    <t xml:space="preserve">Total health care cost per person </t>
  </si>
  <si>
    <t xml:space="preserve">All population for covered zips, high utilization set, target population if different, each by race/ethnicity </t>
  </si>
  <si>
    <t xml:space="preserve">Admits per thousand </t>
  </si>
  <si>
    <t xml:space="preserve">Total hospital admits per capita </t>
  </si>
  <si>
    <t xml:space="preserve">Hospital charges per person </t>
  </si>
  <si>
    <t xml:space="preserve">Total hospital cost per capita </t>
  </si>
  <si>
    <t xml:space="preserve">Population(s) expected </t>
  </si>
  <si>
    <t xml:space="preserve">Source  </t>
  </si>
  <si>
    <t xml:space="preserve">Definition </t>
  </si>
  <si>
    <t xml:space="preserve">Measure </t>
  </si>
  <si>
    <t>HSCRC Core Outcomes Measures</t>
  </si>
  <si>
    <t>E</t>
  </si>
  <si>
    <t>G</t>
  </si>
  <si>
    <t>H</t>
  </si>
  <si>
    <t>I</t>
  </si>
  <si>
    <t xml:space="preserve">Intervention population </t>
  </si>
  <si>
    <t xml:space="preserve">Multiple sources needed </t>
  </si>
  <si>
    <t xml:space="preserve">See next slide </t>
  </si>
  <si>
    <t xml:space="preserve">Variable savings to expense (ROI) on intervention </t>
  </si>
  <si>
    <t xml:space="preserve">High utilization set, target population if different </t>
  </si>
  <si>
    <t xml:space="preserve">Hospital, Partnership, Collaboration </t>
  </si>
  <si>
    <t xml:space="preserve">% of High Utilizers  Patients with  contact with an assigned care manger </t>
  </si>
  <si>
    <t xml:space="preserve">Portion of target pop. with contact from assigned care manager </t>
  </si>
  <si>
    <t xml:space="preserve">% of patients with care plans with data shared through HIE in Care Profile </t>
  </si>
  <si>
    <t xml:space="preserve">Shared Care Profile </t>
  </si>
  <si>
    <t xml:space="preserve">% of High Utilizers  Patients with  completed care </t>
  </si>
  <si>
    <t xml:space="preserve">Established longitudinal care plan </t>
  </si>
  <si>
    <t xml:space="preserve">% High utilizers with completed Health Risk Assessments </t>
  </si>
  <si>
    <t xml:space="preserve">Completion of health risk assessments </t>
  </si>
  <si>
    <t xml:space="preserve">All population for covered zips, high utilization set, target population if different </t>
  </si>
  <si>
    <t xml:space="preserve">% of inpatient discharges that result in an Encounter  Notification System alert going to a physician </t>
  </si>
  <si>
    <t xml:space="preserve">Use of Encounter Notification Alerts </t>
  </si>
  <si>
    <t>HSCRC Core Process Measures</t>
  </si>
  <si>
    <t>L</t>
  </si>
  <si>
    <t>N</t>
  </si>
  <si>
    <t>HCAHPS</t>
  </si>
  <si>
    <t>MHAC's</t>
  </si>
  <si>
    <t>1 through 8</t>
  </si>
  <si>
    <t>Care Delivery and Population Health Goals Supported:</t>
  </si>
  <si>
    <r>
      <rPr>
        <b/>
        <sz val="11"/>
        <rFont val="Calibri"/>
        <family val="2"/>
        <scheme val="minor"/>
      </rPr>
      <t xml:space="preserve">Navigator Programs: </t>
    </r>
    <r>
      <rPr>
        <sz val="11"/>
        <rFont val="Calibri"/>
        <family val="2"/>
        <scheme val="minor"/>
      </rPr>
      <t xml:space="preserve"> Expansion of Navigators for complex medical programs.  It has been shown that patients in complex programs do better with assistance from a navigator.  Navigators at DCH include:
Breast Center Navigator
Treatment Navigator in Women's Health
Bariatric Navigator
Oncology Navigator
Patient Referral Liaison/Navigator.
The major strategy of the Navigator program is to decrease the potentially preventable complications, readmissions, and revisits of patients in these programs.  In addition, we believe a more robust navigator program will improve our patients' behavioral health, improve physician alignment/care coordination, and assist with other social determinants of health such as transportation, meals, etc.</t>
    </r>
  </si>
  <si>
    <t>1 through 2, 5 through 8</t>
  </si>
  <si>
    <t>1 through 4, 6</t>
  </si>
  <si>
    <t>4 and 6</t>
  </si>
  <si>
    <t>1 through 4, and 6</t>
  </si>
  <si>
    <t>1 through 4, and 8</t>
  </si>
  <si>
    <t>1 through 2, 5 through 6, and 8</t>
  </si>
  <si>
    <t>1 through 2, and 8</t>
  </si>
  <si>
    <t>1 and 6</t>
  </si>
  <si>
    <t>A through H</t>
  </si>
  <si>
    <t>I through N</t>
  </si>
  <si>
    <t>D through G</t>
  </si>
  <si>
    <t>J through L, and N</t>
  </si>
  <si>
    <t>A through C, and F through G</t>
  </si>
  <si>
    <t>A through C, F and G</t>
  </si>
  <si>
    <t>A through G</t>
  </si>
  <si>
    <t>J through L</t>
  </si>
  <si>
    <t>See tab 4-E for detail.</t>
  </si>
  <si>
    <t>Doctors Community Hospital</t>
  </si>
  <si>
    <t>Attachment B: Detailed Documentation of Cost Metrics (4-E)</t>
  </si>
  <si>
    <t>Attachment A: Detailed Documentation of Strategic Transformation Plan</t>
  </si>
  <si>
    <t>Attachment C: Detailed Documentation of Financial Sustainability (6 A-C)</t>
  </si>
  <si>
    <t>Doctors Community Rehabilitation &amp; Patient Care Center</t>
  </si>
  <si>
    <t>2 &amp; 15</t>
  </si>
  <si>
    <t>Attachment D: HSCRC Outcomes and Processes Measures</t>
  </si>
  <si>
    <r>
      <rPr>
        <b/>
        <sz val="11"/>
        <rFont val="Calibri"/>
        <family val="2"/>
        <scheme val="minor"/>
      </rPr>
      <t>Doctors Community Rehabilitation and Patient Care Center:</t>
    </r>
    <r>
      <rPr>
        <sz val="11"/>
        <rFont val="Calibri"/>
        <family val="2"/>
        <scheme val="minor"/>
      </rPr>
      <t xml:space="preserve">  The Doctors Community Rehabilitation and Patient Care Center, formerly Magnolia Nursing Home, recently relocated to a brand new state-of-the-art building on DCH's campus.  The improvements of the new facility include modernized patient rooms, an on-site rehabilitation center, and state-of-the-art equipment.  DCH personnel (physicians, Transitional Care staff, and management) work closely with the staff of Doctors Community Rehabilitation and Patient Care Center.  Medical staff from both the hospital and the nursing home conduct one-on-one meetings to ensure the proper care of the patients in the nursing home.  Recently, DCH medical staff began on-site testing, x-rays, and lab work to prevent unnecessary admissions to the hospital.  The major strategy is to reduce readmissions and unnecessary utilization.  With the state-of-the-art facility, we are considering bundled services in orthopedics to reduce TCOC.</t>
    </r>
  </si>
  <si>
    <r>
      <t xml:space="preserve">Pulmonary Rehab Clinic:  </t>
    </r>
    <r>
      <rPr>
        <sz val="11"/>
        <rFont val="Calibri"/>
        <family val="2"/>
        <scheme val="minor"/>
      </rPr>
      <t>DCH’s Outpatient Pulmonary Rehabilitation Program provides a comprehensive outpatient program designed for the pulmonary compromised patient requiring Respiratory and Rehabilitation Services.  This includes an environment of like patients with similar goals and clinical needs with equipment and services available on site to meet the immediate needs of the population.  A patient-centered, outcome-focused approach is used by a board certified Pulmonologist and a licensed Respiratory Therapist with expertise in assessing the patient’s clinical course and treatment plan until the patient is at optimal functional level and has completed the 18 week program.  The patient will be discharged after completion of the 18 week/36 session program, or whenever they have met their rehabilitation goals.  Each session consists of 5 patients to maximize individualized provider attention. Upon discharge, the patient is given recommendations on how to continue to optimize their functional capacity.  The major goal of this program is to assist this population with care coordination and navigation of their illness.</t>
    </r>
  </si>
  <si>
    <r>
      <t xml:space="preserve">Leland Ambulatory Care Center / La Clinica:  </t>
    </r>
    <r>
      <rPr>
        <sz val="11"/>
        <rFont val="Calibri"/>
        <family val="2"/>
        <scheme val="minor"/>
      </rPr>
      <t>Doctors Community Hospital has a long term lease with Crescent Cities Charities, Inc., a non-profit Maryland corporation, to lease 7,600 square feet of space located on the first floor of Crescent Cities Center, 4409 East West Highway, Riverdale, MD (formerly known as Leland Hospital). Renovations include new patient exam rooms, physician and lab offices, lobby space and a conference room/health education area. DCH plans to partner with La Clinica del Pueblo, a non-profit, Federally Qualified Health Center (FQHC) clinic to offer primary and preventive health care services to uninsured and underserved residents, with a focus on Latino populations. La Clinica will provide services to include but not limited evaluation, education, immunizations, diagnostic and laboratory testing.  Through the partnership with La Clinica, DCH will provide access to laboratory, radiology, specialty care, and hospital based services such as endoscopy, surgery, interventional radiology and cardiology services.  The implementation of La Clinica will allow DCH to provide high quality, lower cost, more accessible health care services to more of its high risk residents to treat health issues that can be well managed out of a hospital inpatient setting. It is part of the primary care development network in Prince George's County.</t>
    </r>
  </si>
  <si>
    <t>1. Those identified as high-needs patients when they TLC-MD hospitals (High Needs Population); 
2. Those who live in TLC-MD's service areas (the area for each hospital from which 85% of the hospitalized patients living in Maryland come) (HSA Population)
3. Those who live in Prince George's, Calvert, and St. Mary's counties (Counties Population). 
4. High utilizers/readmitters that were admitted to DCH.
5. Breast cancer, oncology, bariatric, and patients without PCP's</t>
  </si>
  <si>
    <t>1. DCH discharges to nursing homes</t>
  </si>
  <si>
    <t>1. Sickle Cell patients (based on diagnosis code)</t>
  </si>
  <si>
    <t>1. Johns Hopkins Infectious Control staff</t>
  </si>
  <si>
    <t>1. Genesis HealthCare, TLC-MD: Genesis is a regular participant at DCH's monthly Utilization Review (UR) meetings, which discuss readmissions from the nursing home among other utilization issues.                              2. Genesis is also a member of TLC-MD and will implement changes to reduce readmissions at all of their nursing homes.</t>
  </si>
  <si>
    <t>Overall Major Strategy #1:  Care Transition and Coordination Programs at DCH and with Other Hospitals</t>
  </si>
  <si>
    <r>
      <rPr>
        <b/>
        <sz val="11"/>
        <rFont val="Calibri"/>
        <family val="2"/>
        <scheme val="minor"/>
      </rPr>
      <t>ACO/CIN Expansion:</t>
    </r>
    <r>
      <rPr>
        <sz val="11"/>
        <rFont val="Calibri"/>
        <family val="2"/>
        <scheme val="minor"/>
      </rPr>
      <t xml:space="preserve">  Develop Accountable Care Organization (ACO) and Clinically Integrated Network (CIN).  The major strategy for joining an ACO is to build a Primary Care Physician network in our community that will reduce per capita cost to Medicare.  The CIN will allow for gain sharing with the physicians once the business becomes profitable.</t>
    </r>
  </si>
  <si>
    <t>1. TLC-MD members include: Ft. Washington Medical Center, Dimensions Health System, Calvert Medical Center,St. Mary's and MedStar Southern Maryland Hospital Center.</t>
  </si>
  <si>
    <t xml:space="preserve">1. CHF patients (based on diagnosis codes)
2. To be admitted into the DCH Pulmonary Rehab Program, the patient must meet the following criteria:
       - Have a diagnosis of moderate to severe COPD
       - Have a primary or secondary Pulmonary Diagnosis
       - Demonstrate potential for improvement
       - Demonstrate an ability to learn                                                                                                                                                                                                                                                                                                                                                                                   
       - Have a need for Respiratory and Rehabilitation Services
       - Have a capacity and willingness to participate in the program
       - Is medically stable
3. DCH Observation patients
</t>
  </si>
  <si>
    <t>1. TLC-MD: TLC-MD will refer patients to the CHF and Cardiac Rehab clinics.
2.  Emergency Medical Associates, P.A., P.C. (EMA): Contracted physician group for our Emergency and Observation patients.</t>
  </si>
  <si>
    <t xml:space="preserve">1. PUMA 3 neighborhood - consisting of a predominantly low income, growing Latino population and elderly populations
2. PUMA 4 area consisting of a lower income, primarily African-American population
3. Medicare Care lives in our Primary and Secondary Service Areas:
       - 2015 = 11,000 beneficiaries
       - 2016 = 20,000 beneficiaries </t>
  </si>
  <si>
    <t>1. MHA: DCH received a $380,000 grant from the MHA to help fund the renovations required to open the ambulatory care practice.
2. TLC-MD: TLC-MD plans to set up discharge clinics at physician offices where patients can speak with nurses, doctors, and pharmacists at no charge.
3. Sage Growth Partners: Sage is managing this initiative from a financial and operational perspective.</t>
  </si>
  <si>
    <t>1. PUMA 3 neighborhood - consisting of a predominantly low income, growing Latino population and elderly populations
2. PUMA 4 area consisting of a lower income, primarily African-American population
3. Medicare Care lives in our Primary and Secondary Service Areas:
       - 2015 = 11,000 beneficiaries
       - 2016 = 20,000 beneficiaries
4. Eligibility requirements for CPEST program include:
       - be Prince George’s County residents
       - be age 50 or older
       - have a family history (mother, father, brother or sister) of colorectal cancer, if younger than age 50 meet low income threshold requirements
       - be uninsured or underinsured
5. Medically underserved women aged 40 to 64 years residing in Prince George's County who are of low income and are uninsured or underinsured (with a focus on African American women and women aged 50-64 years)                                                                                                                                                                                                                                                                                                                                                                                                                                    
6. Diabetes diagnosis within PSA/SSA</t>
  </si>
  <si>
    <t>1. Wal-Mart &amp; Doctors Community Hospital Foundation (DCHF):  DCHF obtained a $100,000 grant from Wal-Mart as seed funding for this initiative.  DCHF continuously fundraises to support the on-going costs of the Mobile Clinic.                                                                                                                                                                                                                                                                                                                                                                                                                                  2. Prince George's Health Department referrals and State of Maryland grant funding
3. Currently, DCH works with several agencies/organizations, and one bi-lingual community navigator which provide education and navigation services on average to about 1500 women annually.  These partnerships include: Community Navigation and Clinical Referrals Partners, Supporting our Sisters International (SOSI), Mary's Center, African Women's Cancer Awareness Association (AWCAA), Prince George's County Health Department, It's in the Genes, Prince George’s County Alumnae Chapter of Delta Sigma Theta (PGCAC), and Reid Temple African Methodist Episcopal Church.</t>
  </si>
  <si>
    <r>
      <rPr>
        <b/>
        <sz val="11"/>
        <rFont val="Calibri"/>
        <family val="2"/>
        <scheme val="minor"/>
      </rPr>
      <t xml:space="preserve">Cancer Prevention, Education, Screening and Treatment (CPEST): </t>
    </r>
    <r>
      <rPr>
        <sz val="11"/>
        <rFont val="Calibri"/>
        <family val="2"/>
        <scheme val="minor"/>
      </rPr>
      <t>CPEST initiative is a Prince George’s Health Department program for uninsured/underinsured, low-income residents. The goal of the CPEST program is to:
- Increase awareness of the importance of colon and rectal (colorectal) cancer screening.
- Provide education and outreach to the general public, medical providers and health educators.
- Prevent and reduce overall colorectal cancer morbidity and mortality as well as health disparities among minorities in Prince George’s County.</t>
    </r>
  </si>
  <si>
    <r>
      <t xml:space="preserve">Sickle Cell Clinic: </t>
    </r>
    <r>
      <rPr>
        <sz val="11"/>
        <rFont val="Calibri"/>
        <family val="2"/>
        <scheme val="minor"/>
      </rPr>
      <t xml:space="preserve"> As a result of the review of readmission patients, the hospital identified that Sickle Cell patients were being readmitted due to the lack of proper outpatient protocols.  After discussions with the local physician practices and meetings with Johns Hopkins clinical representatives, the hospital decided to offer the Johns Hopkins protocols in our Infusion Clinic Center.  The clinic is staffed with DCH healthcare professionals and a Medical Director.  The major strategy is to change the behavior of this target population to reduce their dependence pain management medicine and reduce sickle cell readmissions (as defined by the HSCRC) while maintaining quality of care, reducing individual costs, and improving the community's health results.  Following the expansion of the Clinic's focus into the Sickle Cell protocols, the local physicians expanded their hours and services, both of which helped to reduce unnecessary ER visits.</t>
    </r>
  </si>
  <si>
    <r>
      <rPr>
        <b/>
        <sz val="11"/>
        <rFont val="Calibri"/>
        <family val="2"/>
        <scheme val="minor"/>
      </rPr>
      <t>Mobile Clinic:</t>
    </r>
    <r>
      <rPr>
        <sz val="11"/>
        <rFont val="Calibri"/>
        <family val="2"/>
        <scheme val="minor"/>
      </rPr>
      <t xml:space="preserve">  The "Community Health Connector" is a mobile van that travels to various locations in Prince George’s County to help patients maintain or improve their health. The mobile clinic is staffed with DCH healthcare professionals.  The clinic provides a wide range of services to people ages 16 and older, including: Blood pressure screenings, Electrocardiogram (EKG) testing, Flu and pneumonia vaccinations, Tetanus shots, and HIV screenings.  The major strategy of the Mobile Clinic program is to decrease PAU volume at DCH by offering preventative services out in the community where it is more convenient to the patients, especially to those patients who are unable to commute to doctor appointments due to transportation issues.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</si>
</sst>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mm\ yyyy;@"/>
    <numFmt numFmtId="166" formatCode="#,##0;\-#,##0;&quot;0&quot;"/>
    <numFmt numFmtId="167" formatCode="_(* #,##0_);_(* \(#,##0\);_(* &quot;-&quot;??_);_(@_)"/>
    <numFmt numFmtId="168" formatCode="_(&quot;$&quot;* #,##0_);_(&quot;$&quot;* \(#,##0\);_(&quot;$&quot;* &quot;-&quot;?_);_(@_)"/>
  </numFmts>
  <fonts count="34" x14ac:knownFonts="1">
    <font>
      <sz val="11"/>
      <color theme="1"/>
      <name val="Calibri"/>
      <family val="2"/>
      <scheme val="minor"/>
    </font>
    <font>
      <b/>
      <sz val="11"/>
      <color theme="1"/>
      <name val="Calibri"/>
      <family val="2"/>
      <scheme val="minor"/>
    </font>
    <font>
      <sz val="14"/>
      <color theme="1"/>
      <name val="Calibri"/>
      <family val="2"/>
      <scheme val="minor"/>
    </font>
    <font>
      <b/>
      <sz val="11"/>
      <color rgb="FFFF0000"/>
      <name val="Calibri"/>
      <family val="2"/>
      <scheme val="minor"/>
    </font>
    <font>
      <sz val="11"/>
      <color theme="1"/>
      <name val="Calibri"/>
      <family val="2"/>
      <scheme val="minor"/>
    </font>
    <font>
      <sz val="9"/>
      <color indexed="81"/>
      <name val="Tahoma"/>
      <charset val="1"/>
    </font>
    <font>
      <b/>
      <sz val="9"/>
      <color indexed="81"/>
      <name val="Tahoma"/>
      <charset val="1"/>
    </font>
    <font>
      <b/>
      <sz val="18"/>
      <color theme="3"/>
      <name val="Cambria"/>
      <family val="2"/>
      <scheme val="major"/>
    </font>
    <font>
      <b/>
      <sz val="16"/>
      <color theme="1"/>
      <name val="Calibri"/>
      <family val="2"/>
      <scheme val="minor"/>
    </font>
    <font>
      <sz val="16"/>
      <color theme="1"/>
      <name val="Calibri"/>
      <family val="2"/>
      <scheme val="minor"/>
    </font>
    <font>
      <sz val="9"/>
      <color theme="1"/>
      <name val="Calibri"/>
      <family val="2"/>
      <scheme val="minor"/>
    </font>
    <font>
      <b/>
      <sz val="10"/>
      <color theme="1"/>
      <name val="Calibri"/>
      <family val="2"/>
      <scheme val="minor"/>
    </font>
    <font>
      <sz val="11"/>
      <color indexed="8"/>
      <name val="Calibri"/>
      <family val="2"/>
    </font>
    <font>
      <sz val="11"/>
      <color rgb="FF000000"/>
      <name val="Calibri"/>
      <family val="2"/>
    </font>
    <font>
      <sz val="11"/>
      <name val="Calibri"/>
      <family val="2"/>
      <scheme val="minor"/>
    </font>
    <font>
      <sz val="18"/>
      <color theme="3"/>
      <name val="Cambria"/>
      <family val="2"/>
      <scheme val="major"/>
    </font>
    <font>
      <b/>
      <sz val="11"/>
      <name val="Calibri"/>
      <family val="2"/>
      <scheme val="minor"/>
    </font>
    <font>
      <sz val="9"/>
      <color indexed="81"/>
      <name val="Tahoma"/>
      <family val="2"/>
    </font>
    <font>
      <b/>
      <sz val="9"/>
      <color indexed="81"/>
      <name val="Tahoma"/>
      <family val="2"/>
    </font>
    <font>
      <b/>
      <u/>
      <sz val="11"/>
      <color theme="1"/>
      <name val="Calibri"/>
      <family val="2"/>
      <scheme val="minor"/>
    </font>
    <font>
      <sz val="10"/>
      <name val="Arial"/>
      <family val="2"/>
    </font>
    <font>
      <b/>
      <sz val="8"/>
      <color rgb="FF000000"/>
      <name val="Tahoma"/>
      <family val="2"/>
    </font>
    <font>
      <sz val="8"/>
      <color rgb="FF000000"/>
      <name val="Tahoma"/>
      <family val="2"/>
    </font>
    <font>
      <b/>
      <i/>
      <u/>
      <sz val="11"/>
      <color theme="1"/>
      <name val="Calibri"/>
      <family val="2"/>
      <scheme val="minor"/>
    </font>
    <font>
      <u/>
      <sz val="11"/>
      <color theme="1"/>
      <name val="Calibri"/>
      <family val="2"/>
      <scheme val="minor"/>
    </font>
    <font>
      <sz val="10"/>
      <color theme="1"/>
      <name val="Calibri"/>
      <family val="2"/>
      <scheme val="minor"/>
    </font>
    <font>
      <b/>
      <sz val="12"/>
      <name val="Calibri"/>
      <family val="2"/>
      <scheme val="minor"/>
    </font>
    <font>
      <sz val="16"/>
      <name val="Calibri"/>
      <family val="2"/>
      <scheme val="minor"/>
    </font>
    <font>
      <sz val="14"/>
      <name val="Calibri"/>
      <family val="2"/>
      <scheme val="minor"/>
    </font>
    <font>
      <sz val="12"/>
      <name val="Calibri"/>
      <family val="2"/>
      <scheme val="minor"/>
    </font>
    <font>
      <b/>
      <sz val="14"/>
      <name val="Calibri"/>
      <family val="2"/>
      <scheme val="minor"/>
    </font>
    <font>
      <b/>
      <sz val="14"/>
      <color theme="1"/>
      <name val="Calibri"/>
      <family val="2"/>
      <scheme val="minor"/>
    </font>
    <font>
      <i/>
      <sz val="16"/>
      <name val="Calibri"/>
      <family val="2"/>
      <scheme val="minor"/>
    </font>
    <font>
      <b/>
      <sz val="16"/>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2"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rgb="FFC0C0C0"/>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double">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style="thin">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856">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2" fillId="0" borderId="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0" fontId="4" fillId="3"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7"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lignment vertical="top"/>
    </xf>
    <xf numFmtId="9" fontId="20" fillId="0" borderId="0" applyFont="0" applyFill="0" applyBorder="0" applyAlignment="0" applyProtection="0"/>
  </cellStyleXfs>
  <cellXfs count="219">
    <xf numFmtId="0" fontId="0" fillId="0" borderId="0" xfId="0"/>
    <xf numFmtId="0" fontId="0" fillId="0" borderId="0" xfId="0" applyBorder="1"/>
    <xf numFmtId="0" fontId="0" fillId="0" borderId="0" xfId="0" applyBorder="1" applyAlignment="1">
      <alignment vertical="top"/>
    </xf>
    <xf numFmtId="0" fontId="0" fillId="0" borderId="0" xfId="0" applyAlignment="1">
      <alignment wrapText="1"/>
    </xf>
    <xf numFmtId="3" fontId="0" fillId="0" borderId="0" xfId="0" applyNumberFormat="1"/>
    <xf numFmtId="10" fontId="0" fillId="0" borderId="0" xfId="3" applyNumberFormat="1" applyFont="1"/>
    <xf numFmtId="164" fontId="0" fillId="0" borderId="0" xfId="2" applyNumberFormat="1" applyFont="1"/>
    <xf numFmtId="164" fontId="0" fillId="0" borderId="1" xfId="2" applyNumberFormat="1" applyFont="1" applyBorder="1" applyAlignment="1">
      <alignment vertical="top" wrapText="1"/>
    </xf>
    <xf numFmtId="9" fontId="0" fillId="0" borderId="0" xfId="0" applyNumberFormat="1"/>
    <xf numFmtId="0" fontId="0" fillId="0" borderId="0" xfId="0" applyBorder="1" applyAlignment="1">
      <alignment horizontal="left"/>
    </xf>
    <xf numFmtId="0" fontId="8" fillId="0" borderId="0" xfId="0" applyFont="1" applyBorder="1" applyAlignment="1">
      <alignment horizontal="left" vertical="center"/>
    </xf>
    <xf numFmtId="0" fontId="8" fillId="0" borderId="0" xfId="0" applyFont="1" applyBorder="1" applyAlignment="1">
      <alignment vertical="center"/>
    </xf>
    <xf numFmtId="0" fontId="8" fillId="16" borderId="1" xfId="0" applyFont="1" applyFill="1" applyBorder="1" applyAlignment="1">
      <alignment horizontal="center"/>
    </xf>
    <xf numFmtId="0" fontId="1" fillId="16" borderId="1" xfId="0" applyFont="1" applyFill="1" applyBorder="1" applyAlignment="1">
      <alignment horizontal="center" wrapText="1"/>
    </xf>
    <xf numFmtId="0" fontId="1" fillId="17" borderId="1" xfId="0" applyFont="1" applyFill="1" applyBorder="1" applyAlignment="1">
      <alignment horizontal="center" wrapText="1"/>
    </xf>
    <xf numFmtId="2" fontId="1" fillId="17" borderId="1" xfId="0" applyNumberFormat="1" applyFont="1" applyFill="1" applyBorder="1" applyAlignment="1">
      <alignment horizontal="center" wrapText="1"/>
    </xf>
    <xf numFmtId="0" fontId="1" fillId="18" borderId="1" xfId="0" applyFont="1" applyFill="1" applyBorder="1" applyAlignment="1">
      <alignment horizontal="center" wrapText="1"/>
    </xf>
    <xf numFmtId="2" fontId="1" fillId="18" borderId="1" xfId="0" applyNumberFormat="1" applyFont="1" applyFill="1" applyBorder="1" applyAlignment="1">
      <alignment horizontal="center" wrapText="1"/>
    </xf>
    <xf numFmtId="10" fontId="1" fillId="19" borderId="1" xfId="0" applyNumberFormat="1" applyFont="1" applyFill="1" applyBorder="1" applyAlignment="1">
      <alignment horizontal="center" wrapText="1"/>
    </xf>
    <xf numFmtId="0" fontId="1" fillId="0" borderId="0" xfId="0" applyFont="1" applyAlignment="1">
      <alignment horizontal="center" wrapText="1"/>
    </xf>
    <xf numFmtId="0" fontId="1" fillId="16" borderId="1" xfId="0" applyFont="1" applyFill="1" applyBorder="1" applyAlignment="1">
      <alignment horizontal="left" wrapText="1"/>
    </xf>
    <xf numFmtId="0" fontId="1" fillId="17" borderId="1" xfId="0" applyFont="1" applyFill="1" applyBorder="1" applyAlignment="1">
      <alignment horizontal="right" wrapText="1"/>
    </xf>
    <xf numFmtId="2" fontId="1" fillId="17" borderId="1" xfId="0" applyNumberFormat="1" applyFont="1" applyFill="1" applyBorder="1" applyAlignment="1">
      <alignment horizontal="right" wrapText="1"/>
    </xf>
    <xf numFmtId="0" fontId="1" fillId="18" borderId="1" xfId="0" applyFont="1" applyFill="1" applyBorder="1" applyAlignment="1">
      <alignment horizontal="right" wrapText="1"/>
    </xf>
    <xf numFmtId="2" fontId="1" fillId="18" borderId="1" xfId="0" applyNumberFormat="1" applyFont="1" applyFill="1" applyBorder="1" applyAlignment="1">
      <alignment horizontal="right" wrapText="1"/>
    </xf>
    <xf numFmtId="2" fontId="1" fillId="18" borderId="1" xfId="0" applyNumberFormat="1" applyFont="1" applyFill="1" applyBorder="1" applyAlignment="1">
      <alignment wrapText="1"/>
    </xf>
    <xf numFmtId="0" fontId="1" fillId="18" borderId="1" xfId="0" applyFont="1" applyFill="1" applyBorder="1" applyAlignment="1">
      <alignment wrapText="1"/>
    </xf>
    <xf numFmtId="10" fontId="1" fillId="19" borderId="1" xfId="0" applyNumberFormat="1" applyFont="1" applyFill="1" applyBorder="1" applyAlignment="1">
      <alignment wrapText="1"/>
    </xf>
    <xf numFmtId="0" fontId="1" fillId="0" borderId="0" xfId="0" applyFont="1" applyAlignment="1">
      <alignment horizontal="right" wrapText="1"/>
    </xf>
    <xf numFmtId="0" fontId="1" fillId="20" borderId="1" xfId="0" applyFont="1" applyFill="1" applyBorder="1" applyAlignment="1">
      <alignment horizontal="left"/>
    </xf>
    <xf numFmtId="3" fontId="0" fillId="0" borderId="1" xfId="0" applyNumberFormat="1" applyFill="1" applyBorder="1"/>
    <xf numFmtId="0" fontId="0" fillId="0" borderId="1" xfId="0" applyFill="1" applyBorder="1"/>
    <xf numFmtId="10" fontId="0" fillId="0" borderId="1" xfId="0" applyNumberFormat="1" applyFill="1" applyBorder="1"/>
    <xf numFmtId="4" fontId="0" fillId="0" borderId="1" xfId="0" applyNumberFormat="1" applyFill="1" applyBorder="1"/>
    <xf numFmtId="0" fontId="0" fillId="0" borderId="1" xfId="0" applyFill="1" applyBorder="1" applyAlignment="1"/>
    <xf numFmtId="10" fontId="0" fillId="0" borderId="1" xfId="0" applyNumberFormat="1" applyFill="1" applyBorder="1" applyAlignment="1"/>
    <xf numFmtId="3" fontId="0" fillId="0" borderId="1" xfId="0" applyNumberFormat="1" applyFont="1" applyFill="1" applyBorder="1"/>
    <xf numFmtId="0" fontId="0" fillId="0" borderId="1" xfId="0" applyFont="1" applyFill="1" applyBorder="1"/>
    <xf numFmtId="10" fontId="0" fillId="0" borderId="1" xfId="0" applyNumberFormat="1" applyFont="1" applyFill="1" applyBorder="1"/>
    <xf numFmtId="0" fontId="0" fillId="0" borderId="1" xfId="0" applyFont="1" applyFill="1" applyBorder="1" applyAlignment="1"/>
    <xf numFmtId="10" fontId="0" fillId="0" borderId="1" xfId="0" applyNumberFormat="1" applyFont="1" applyFill="1" applyBorder="1" applyAlignment="1"/>
    <xf numFmtId="0" fontId="0" fillId="0" borderId="0" xfId="0" applyFont="1"/>
    <xf numFmtId="0" fontId="1" fillId="19" borderId="1" xfId="0" applyFont="1" applyFill="1" applyBorder="1" applyAlignment="1">
      <alignment horizontal="left"/>
    </xf>
    <xf numFmtId="3" fontId="0" fillId="19" borderId="1" xfId="0" applyNumberFormat="1" applyFill="1" applyBorder="1"/>
    <xf numFmtId="0" fontId="0" fillId="19" borderId="1" xfId="0" applyFill="1" applyBorder="1"/>
    <xf numFmtId="10" fontId="0" fillId="19" borderId="1" xfId="0" applyNumberFormat="1" applyFill="1" applyBorder="1"/>
    <xf numFmtId="0" fontId="0" fillId="19" borderId="1" xfId="0" applyFill="1" applyBorder="1" applyAlignment="1"/>
    <xf numFmtId="10" fontId="0" fillId="19" borderId="1" xfId="0" applyNumberFormat="1" applyFill="1" applyBorder="1" applyAlignment="1"/>
    <xf numFmtId="0" fontId="1" fillId="16" borderId="1" xfId="0" applyFont="1" applyFill="1" applyBorder="1" applyAlignment="1">
      <alignment horizontal="left"/>
    </xf>
    <xf numFmtId="3" fontId="1" fillId="17" borderId="1" xfId="0" applyNumberFormat="1" applyFont="1" applyFill="1" applyBorder="1"/>
    <xf numFmtId="10" fontId="1" fillId="17" borderId="1" xfId="0" applyNumberFormat="1" applyFont="1" applyFill="1" applyBorder="1"/>
    <xf numFmtId="4" fontId="1" fillId="17" borderId="1" xfId="0" applyNumberFormat="1" applyFont="1" applyFill="1" applyBorder="1"/>
    <xf numFmtId="0" fontId="1" fillId="17" borderId="1" xfId="0" applyFont="1" applyFill="1" applyBorder="1"/>
    <xf numFmtId="0" fontId="1" fillId="21" borderId="1" xfId="0" applyFont="1" applyFill="1" applyBorder="1"/>
    <xf numFmtId="3" fontId="1" fillId="18" borderId="1" xfId="0" applyNumberFormat="1" applyFont="1" applyFill="1" applyBorder="1"/>
    <xf numFmtId="10" fontId="1" fillId="18" borderId="1" xfId="0" applyNumberFormat="1" applyFont="1" applyFill="1" applyBorder="1"/>
    <xf numFmtId="4" fontId="1" fillId="18" borderId="1" xfId="0" applyNumberFormat="1" applyFont="1" applyFill="1" applyBorder="1"/>
    <xf numFmtId="0" fontId="1" fillId="18" borderId="1" xfId="0" applyFont="1" applyFill="1" applyBorder="1" applyAlignment="1"/>
    <xf numFmtId="10" fontId="1" fillId="18" borderId="1" xfId="0" applyNumberFormat="1" applyFont="1" applyFill="1" applyBorder="1" applyAlignment="1"/>
    <xf numFmtId="10" fontId="1" fillId="19" borderId="1" xfId="0" applyNumberFormat="1" applyFont="1" applyFill="1" applyBorder="1" applyAlignment="1"/>
    <xf numFmtId="0" fontId="1" fillId="0" borderId="0" xfId="0" applyFont="1" applyAlignment="1">
      <alignment horizontal="left"/>
    </xf>
    <xf numFmtId="0" fontId="0" fillId="0" borderId="0" xfId="0" applyAlignment="1">
      <alignment horizontal="left"/>
    </xf>
    <xf numFmtId="0" fontId="12" fillId="0" borderId="0" xfId="4" applyFill="1"/>
    <xf numFmtId="2" fontId="0" fillId="0" borderId="0" xfId="0" applyNumberFormat="1"/>
    <xf numFmtId="2" fontId="0" fillId="0" borderId="0" xfId="0" applyNumberFormat="1" applyAlignment="1"/>
    <xf numFmtId="0" fontId="0" fillId="0" borderId="0" xfId="0" applyAlignment="1"/>
    <xf numFmtId="10" fontId="0" fillId="0" borderId="0" xfId="0" applyNumberFormat="1" applyAlignment="1"/>
    <xf numFmtId="0" fontId="13" fillId="0" borderId="0" xfId="0" applyFont="1" applyAlignment="1">
      <alignment vertical="center"/>
    </xf>
    <xf numFmtId="0" fontId="12" fillId="0" borderId="0" xfId="4" applyNumberFormat="1" applyFont="1" applyFill="1" applyBorder="1" applyAlignment="1" applyProtection="1"/>
    <xf numFmtId="0" fontId="0" fillId="0" borderId="0" xfId="0" applyFill="1"/>
    <xf numFmtId="2" fontId="0" fillId="0" borderId="0" xfId="0" applyNumberFormat="1" applyFill="1"/>
    <xf numFmtId="0" fontId="14" fillId="0" borderId="0" xfId="0" applyFont="1" applyAlignment="1">
      <alignment vertical="center"/>
    </xf>
    <xf numFmtId="10" fontId="0" fillId="22" borderId="1" xfId="0" applyNumberFormat="1" applyFill="1" applyBorder="1"/>
    <xf numFmtId="10" fontId="0" fillId="22" borderId="1" xfId="3" applyNumberFormat="1" applyFont="1" applyFill="1" applyBorder="1" applyAlignment="1"/>
    <xf numFmtId="10" fontId="0" fillId="22" borderId="1" xfId="0" applyNumberFormat="1" applyFill="1" applyBorder="1" applyAlignment="1"/>
    <xf numFmtId="0" fontId="14" fillId="0" borderId="1" xfId="0" applyFont="1" applyBorder="1" applyAlignment="1">
      <alignment vertical="top" wrapText="1"/>
    </xf>
    <xf numFmtId="0" fontId="19" fillId="0" borderId="0" xfId="0" applyFont="1" applyAlignment="1">
      <alignment horizontal="center"/>
    </xf>
    <xf numFmtId="164" fontId="0" fillId="0" borderId="0" xfId="0" applyNumberFormat="1"/>
    <xf numFmtId="49" fontId="21" fillId="23" borderId="4" xfId="1854" applyNumberFormat="1" applyFont="1" applyFill="1" applyBorder="1" applyAlignment="1">
      <alignment horizontal="center" vertical="top" wrapText="1"/>
    </xf>
    <xf numFmtId="0" fontId="20" fillId="0" borderId="5" xfId="1854" applyFont="1" applyBorder="1" applyAlignment="1">
      <alignment vertical="top"/>
    </xf>
    <xf numFmtId="49" fontId="22" fillId="0" borderId="6" xfId="1854" applyNumberFormat="1" applyFont="1" applyBorder="1" applyAlignment="1">
      <alignment vertical="top" wrapText="1"/>
    </xf>
    <xf numFmtId="0" fontId="20" fillId="0" borderId="0" xfId="1854" applyFont="1" applyAlignment="1">
      <alignment vertical="top"/>
    </xf>
    <xf numFmtId="0" fontId="20" fillId="0" borderId="1" xfId="1854" applyFont="1" applyBorder="1" applyAlignment="1">
      <alignment horizontal="center"/>
    </xf>
    <xf numFmtId="49" fontId="21" fillId="0" borderId="6" xfId="1854" applyNumberFormat="1" applyFont="1" applyBorder="1" applyAlignment="1">
      <alignment vertical="top" wrapText="1"/>
    </xf>
    <xf numFmtId="166" fontId="22" fillId="0" borderId="6" xfId="1854" applyNumberFormat="1" applyFont="1" applyBorder="1" applyAlignment="1">
      <alignment horizontal="right" vertical="top" wrapText="1"/>
    </xf>
    <xf numFmtId="166" fontId="20" fillId="0" borderId="0" xfId="1854" applyNumberFormat="1" applyFont="1" applyAlignment="1">
      <alignment vertical="top"/>
    </xf>
    <xf numFmtId="9" fontId="20" fillId="0" borderId="10" xfId="1855" applyFont="1" applyBorder="1" applyAlignment="1">
      <alignment vertical="top"/>
    </xf>
    <xf numFmtId="9" fontId="20" fillId="0" borderId="0" xfId="1855" applyFont="1" applyAlignment="1">
      <alignment vertical="top"/>
    </xf>
    <xf numFmtId="166" fontId="21" fillId="24" borderId="6" xfId="1854" applyNumberFormat="1" applyFont="1" applyFill="1" applyBorder="1" applyAlignment="1">
      <alignment horizontal="right" vertical="top" wrapText="1"/>
    </xf>
    <xf numFmtId="0" fontId="20" fillId="0" borderId="1" xfId="1854" applyFont="1" applyBorder="1" applyAlignment="1">
      <alignment horizontal="center" wrapText="1"/>
    </xf>
    <xf numFmtId="0" fontId="20" fillId="0" borderId="0" xfId="1854" applyFont="1" applyAlignment="1">
      <alignment vertical="top" wrapText="1"/>
    </xf>
    <xf numFmtId="164" fontId="0" fillId="0" borderId="10" xfId="2" applyNumberFormat="1" applyFont="1" applyBorder="1"/>
    <xf numFmtId="9" fontId="0" fillId="0" borderId="10" xfId="0" applyNumberFormat="1" applyBorder="1"/>
    <xf numFmtId="2" fontId="0" fillId="0" borderId="0" xfId="2" applyNumberFormat="1" applyFont="1"/>
    <xf numFmtId="37" fontId="0" fillId="0" borderId="0" xfId="0" applyNumberFormat="1"/>
    <xf numFmtId="38" fontId="0" fillId="0" borderId="0" xfId="0" applyNumberFormat="1"/>
    <xf numFmtId="44" fontId="0" fillId="0" borderId="0" xfId="2" applyFont="1"/>
    <xf numFmtId="0" fontId="19" fillId="0" borderId="0" xfId="0" applyFont="1" applyAlignment="1">
      <alignment horizontal="left"/>
    </xf>
    <xf numFmtId="3" fontId="0" fillId="0" borderId="15" xfId="0" applyNumberFormat="1" applyBorder="1"/>
    <xf numFmtId="0" fontId="0" fillId="19" borderId="0" xfId="0" applyFill="1"/>
    <xf numFmtId="3" fontId="0" fillId="19" borderId="0" xfId="0" applyNumberFormat="1" applyFill="1"/>
    <xf numFmtId="167" fontId="0" fillId="0" borderId="0" xfId="1" applyNumberFormat="1" applyFont="1"/>
    <xf numFmtId="167" fontId="0" fillId="0" borderId="10" xfId="0" applyNumberFormat="1" applyBorder="1"/>
    <xf numFmtId="0" fontId="14" fillId="0" borderId="0" xfId="0" applyFont="1" applyAlignment="1">
      <alignment wrapText="1"/>
    </xf>
    <xf numFmtId="164" fontId="14" fillId="0" borderId="0" xfId="2" applyNumberFormat="1" applyFont="1"/>
    <xf numFmtId="9" fontId="14" fillId="0" borderId="0" xfId="0" applyNumberFormat="1" applyFont="1"/>
    <xf numFmtId="167" fontId="14" fillId="0" borderId="0" xfId="1" applyNumberFormat="1" applyFont="1"/>
    <xf numFmtId="0" fontId="14" fillId="0" borderId="0" xfId="0" applyFont="1"/>
    <xf numFmtId="0" fontId="23" fillId="0" borderId="0" xfId="0" applyFont="1" applyAlignment="1">
      <alignment horizontal="center" wrapText="1"/>
    </xf>
    <xf numFmtId="164" fontId="23" fillId="0" borderId="0" xfId="2" applyNumberFormat="1" applyFont="1" applyAlignment="1">
      <alignment horizontal="center" wrapText="1"/>
    </xf>
    <xf numFmtId="0" fontId="24" fillId="0" borderId="0" xfId="0" applyFont="1"/>
    <xf numFmtId="0" fontId="0" fillId="0" borderId="0" xfId="0" applyAlignment="1">
      <alignment horizontal="left" wrapText="1" indent="1"/>
    </xf>
    <xf numFmtId="0" fontId="1" fillId="0" borderId="0" xfId="0" applyFont="1"/>
    <xf numFmtId="0" fontId="24" fillId="0" borderId="0" xfId="0" applyFont="1" applyAlignment="1">
      <alignment horizontal="center"/>
    </xf>
    <xf numFmtId="43" fontId="0" fillId="0" borderId="0" xfId="1" applyFont="1" applyBorder="1" applyAlignment="1">
      <alignment vertical="top"/>
    </xf>
    <xf numFmtId="0" fontId="0" fillId="0" borderId="0" xfId="0" applyAlignment="1">
      <alignment horizontal="left" indent="1"/>
    </xf>
    <xf numFmtId="0" fontId="0" fillId="0" borderId="15" xfId="0" applyBorder="1"/>
    <xf numFmtId="44" fontId="0" fillId="0" borderId="0" xfId="0" applyNumberFormat="1"/>
    <xf numFmtId="43" fontId="0" fillId="0" borderId="0" xfId="1" applyFont="1"/>
    <xf numFmtId="164" fontId="0" fillId="0" borderId="15" xfId="0" applyNumberFormat="1" applyBorder="1"/>
    <xf numFmtId="41" fontId="0" fillId="0" borderId="0" xfId="0" applyNumberFormat="1"/>
    <xf numFmtId="168" fontId="0" fillId="0" borderId="0" xfId="0" applyNumberFormat="1"/>
    <xf numFmtId="164" fontId="0" fillId="0" borderId="17" xfId="2" applyNumberFormat="1" applyFont="1" applyBorder="1"/>
    <xf numFmtId="164" fontId="0" fillId="0" borderId="10" xfId="0" applyNumberFormat="1" applyBorder="1"/>
    <xf numFmtId="0" fontId="14" fillId="0" borderId="0" xfId="0" applyFont="1" applyBorder="1" applyAlignment="1">
      <alignment vertical="top"/>
    </xf>
    <xf numFmtId="164" fontId="14" fillId="0" borderId="1" xfId="2" applyNumberFormat="1" applyFont="1" applyBorder="1" applyAlignment="1">
      <alignment vertical="top" wrapText="1"/>
    </xf>
    <xf numFmtId="168" fontId="0" fillId="0" borderId="0" xfId="0" applyNumberFormat="1" applyBorder="1"/>
    <xf numFmtId="0" fontId="25" fillId="0" borderId="0" xfId="0" applyFont="1"/>
    <xf numFmtId="0" fontId="25" fillId="19" borderId="0" xfId="0" applyFont="1" applyFill="1"/>
    <xf numFmtId="0" fontId="1" fillId="0" borderId="0" xfId="0" applyFont="1" applyBorder="1" applyAlignment="1">
      <alignment horizontal="center" vertical="top" wrapText="1"/>
    </xf>
    <xf numFmtId="0" fontId="16" fillId="0" borderId="0" xfId="0" applyFont="1" applyBorder="1" applyAlignment="1">
      <alignment horizontal="center" vertical="top" wrapText="1"/>
    </xf>
    <xf numFmtId="0" fontId="3" fillId="0" borderId="0" xfId="0" applyFont="1" applyBorder="1" applyAlignment="1">
      <alignment horizontal="center" vertical="top" wrapText="1"/>
    </xf>
    <xf numFmtId="164" fontId="0" fillId="0" borderId="0" xfId="0" applyNumberFormat="1" applyBorder="1"/>
    <xf numFmtId="41" fontId="0" fillId="0" borderId="16" xfId="0" applyNumberFormat="1" applyBorder="1"/>
    <xf numFmtId="43" fontId="0" fillId="0" borderId="0" xfId="1" applyNumberFormat="1" applyFont="1"/>
    <xf numFmtId="0" fontId="26" fillId="0" borderId="1" xfId="0" applyFont="1" applyBorder="1" applyAlignment="1">
      <alignment horizontal="center" vertical="top"/>
    </xf>
    <xf numFmtId="0" fontId="14" fillId="0" borderId="0" xfId="0" applyFont="1" applyBorder="1"/>
    <xf numFmtId="0" fontId="27" fillId="0" borderId="0" xfId="0" applyFont="1"/>
    <xf numFmtId="0" fontId="28" fillId="0" borderId="0" xfId="0" applyFont="1"/>
    <xf numFmtId="0" fontId="16" fillId="0" borderId="0" xfId="0" applyFont="1" applyAlignment="1">
      <alignment horizontal="center"/>
    </xf>
    <xf numFmtId="0" fontId="16" fillId="2" borderId="2" xfId="0" applyFont="1" applyFill="1" applyBorder="1" applyAlignment="1">
      <alignment horizontal="center" wrapText="1"/>
    </xf>
    <xf numFmtId="164" fontId="14" fillId="0" borderId="1" xfId="0" applyNumberFormat="1" applyFont="1" applyBorder="1" applyAlignment="1">
      <alignment vertical="top" wrapText="1"/>
    </xf>
    <xf numFmtId="164" fontId="14" fillId="0" borderId="1" xfId="0" applyNumberFormat="1" applyFont="1" applyBorder="1" applyAlignment="1">
      <alignment vertical="top"/>
    </xf>
    <xf numFmtId="0" fontId="16" fillId="0" borderId="1" xfId="0" applyFont="1" applyBorder="1" applyAlignment="1">
      <alignment vertical="top" wrapText="1"/>
    </xf>
    <xf numFmtId="0" fontId="14" fillId="0" borderId="1" xfId="0" applyFont="1" applyFill="1" applyBorder="1" applyAlignment="1">
      <alignment vertical="top" wrapText="1"/>
    </xf>
    <xf numFmtId="0" fontId="14" fillId="0" borderId="1" xfId="0" applyFont="1" applyBorder="1" applyAlignment="1">
      <alignment horizontal="center" vertical="top"/>
    </xf>
    <xf numFmtId="0" fontId="14" fillId="0" borderId="18" xfId="0" applyFont="1" applyBorder="1" applyAlignment="1">
      <alignment vertical="top" wrapText="1"/>
    </xf>
    <xf numFmtId="0" fontId="14" fillId="0" borderId="18" xfId="0" applyFont="1" applyBorder="1" applyAlignment="1">
      <alignment horizontal="center" vertical="top"/>
    </xf>
    <xf numFmtId="0" fontId="26" fillId="0" borderId="18" xfId="0" applyFont="1" applyBorder="1" applyAlignment="1">
      <alignment horizontal="center" vertical="top"/>
    </xf>
    <xf numFmtId="0" fontId="14" fillId="0" borderId="18" xfId="0" applyFont="1" applyFill="1" applyBorder="1" applyAlignment="1">
      <alignment vertical="top" wrapText="1"/>
    </xf>
    <xf numFmtId="0" fontId="28" fillId="0" borderId="0" xfId="0" applyFont="1" applyBorder="1"/>
    <xf numFmtId="0" fontId="30" fillId="25" borderId="20" xfId="0" applyFont="1" applyFill="1" applyBorder="1" applyAlignment="1">
      <alignment horizontal="left"/>
    </xf>
    <xf numFmtId="0" fontId="30" fillId="25" borderId="21" xfId="0" applyFont="1" applyFill="1" applyBorder="1" applyAlignment="1">
      <alignment horizontal="center" wrapText="1"/>
    </xf>
    <xf numFmtId="0" fontId="30" fillId="25" borderId="22" xfId="0" applyFont="1" applyFill="1" applyBorder="1" applyAlignment="1">
      <alignment horizontal="center" wrapText="1"/>
    </xf>
    <xf numFmtId="49" fontId="14" fillId="0" borderId="18" xfId="0" applyNumberFormat="1" applyFont="1" applyBorder="1" applyAlignment="1">
      <alignment vertical="top" wrapText="1"/>
    </xf>
    <xf numFmtId="49" fontId="14" fillId="0" borderId="0" xfId="0" applyNumberFormat="1" applyFont="1"/>
    <xf numFmtId="49" fontId="16" fillId="2" borderId="2" xfId="0" applyNumberFormat="1" applyFont="1" applyFill="1" applyBorder="1" applyAlignment="1">
      <alignment horizontal="center" wrapText="1"/>
    </xf>
    <xf numFmtId="49" fontId="14" fillId="0" borderId="1" xfId="0" applyNumberFormat="1" applyFont="1" applyBorder="1" applyAlignment="1">
      <alignment vertical="top" wrapText="1"/>
    </xf>
    <xf numFmtId="49" fontId="14" fillId="0" borderId="0" xfId="0" applyNumberFormat="1" applyFont="1" applyAlignment="1">
      <alignment horizontal="center"/>
    </xf>
    <xf numFmtId="49" fontId="28" fillId="25" borderId="21" xfId="0" applyNumberFormat="1" applyFont="1" applyFill="1" applyBorder="1" applyAlignment="1">
      <alignment horizontal="center" wrapText="1"/>
    </xf>
    <xf numFmtId="0" fontId="1" fillId="0" borderId="0" xfId="0" applyFont="1" applyAlignment="1">
      <alignment wrapText="1"/>
    </xf>
    <xf numFmtId="0" fontId="31" fillId="0" borderId="0" xfId="0" applyFont="1" applyAlignment="1"/>
    <xf numFmtId="0" fontId="31" fillId="0" borderId="0" xfId="0" applyFont="1" applyAlignment="1">
      <alignment wrapText="1"/>
    </xf>
    <xf numFmtId="0" fontId="0" fillId="0" borderId="1" xfId="0" applyBorder="1" applyAlignment="1">
      <alignment wrapText="1"/>
    </xf>
    <xf numFmtId="0" fontId="0" fillId="0" borderId="18" xfId="0" applyBorder="1" applyAlignment="1">
      <alignment wrapText="1"/>
    </xf>
    <xf numFmtId="0" fontId="31" fillId="2" borderId="23" xfId="0" applyFont="1" applyFill="1" applyBorder="1" applyAlignment="1"/>
    <xf numFmtId="0" fontId="31" fillId="0" borderId="18" xfId="0" applyFont="1" applyBorder="1" applyAlignment="1">
      <alignment horizontal="center" wrapText="1"/>
    </xf>
    <xf numFmtId="0" fontId="31" fillId="0" borderId="1" xfId="0" applyFont="1" applyBorder="1" applyAlignment="1">
      <alignment horizontal="center" wrapText="1"/>
    </xf>
    <xf numFmtId="0" fontId="26" fillId="19" borderId="0" xfId="0" applyFont="1" applyFill="1" applyBorder="1" applyAlignment="1">
      <alignment vertical="top" wrapText="1"/>
    </xf>
    <xf numFmtId="0" fontId="14" fillId="19" borderId="0" xfId="0" applyFont="1" applyFill="1" applyBorder="1"/>
    <xf numFmtId="0" fontId="26" fillId="19" borderId="0" xfId="0" applyFont="1" applyFill="1"/>
    <xf numFmtId="49" fontId="29" fillId="19" borderId="0" xfId="0" applyNumberFormat="1" applyFont="1" applyFill="1"/>
    <xf numFmtId="164" fontId="26" fillId="19" borderId="17" xfId="0" applyNumberFormat="1" applyFont="1" applyFill="1" applyBorder="1"/>
    <xf numFmtId="43" fontId="26" fillId="19" borderId="17" xfId="1" applyFont="1" applyFill="1" applyBorder="1" applyAlignment="1">
      <alignment vertical="top"/>
    </xf>
    <xf numFmtId="0" fontId="32" fillId="0" borderId="0" xfId="0" applyFont="1"/>
    <xf numFmtId="0" fontId="33" fillId="0" borderId="0" xfId="0" applyFont="1"/>
    <xf numFmtId="41" fontId="0" fillId="0" borderId="0" xfId="0" applyNumberFormat="1" applyFill="1"/>
    <xf numFmtId="168" fontId="0" fillId="0" borderId="10" xfId="0" applyNumberFormat="1" applyBorder="1"/>
    <xf numFmtId="0" fontId="16" fillId="0" borderId="1" xfId="0" applyFont="1" applyBorder="1" applyAlignment="1">
      <alignment horizontal="center" vertical="center" wrapText="1"/>
    </xf>
    <xf numFmtId="0" fontId="31" fillId="0" borderId="0" xfId="0" applyFont="1" applyBorder="1" applyAlignment="1">
      <alignment horizontal="center" wrapText="1"/>
    </xf>
    <xf numFmtId="0" fontId="0" fillId="0" borderId="0" xfId="0" applyBorder="1" applyAlignment="1">
      <alignment wrapText="1"/>
    </xf>
    <xf numFmtId="0" fontId="31" fillId="2" borderId="25" xfId="0" applyFont="1" applyFill="1" applyBorder="1" applyAlignment="1"/>
    <xf numFmtId="0" fontId="31" fillId="2" borderId="26" xfId="0" applyFont="1" applyFill="1" applyBorder="1" applyAlignment="1"/>
    <xf numFmtId="0" fontId="31" fillId="2" borderId="25" xfId="0" applyFont="1" applyFill="1" applyBorder="1" applyAlignment="1">
      <alignment wrapText="1"/>
    </xf>
    <xf numFmtId="0" fontId="31" fillId="2" borderId="26" xfId="0" applyFont="1" applyFill="1" applyBorder="1" applyAlignment="1">
      <alignment wrapText="1"/>
    </xf>
    <xf numFmtId="0" fontId="31" fillId="19" borderId="24" xfId="0" applyFont="1" applyFill="1" applyBorder="1" applyAlignment="1">
      <alignment horizontal="center" wrapText="1"/>
    </xf>
    <xf numFmtId="0" fontId="1" fillId="19" borderId="24" xfId="0" applyFont="1" applyFill="1" applyBorder="1" applyAlignment="1">
      <alignment horizontal="center" wrapText="1"/>
    </xf>
    <xf numFmtId="0" fontId="14" fillId="0" borderId="27" xfId="0" applyFont="1" applyFill="1" applyBorder="1" applyAlignment="1">
      <alignment vertical="top" wrapText="1"/>
    </xf>
    <xf numFmtId="43" fontId="14" fillId="0" borderId="1" xfId="1" applyFont="1" applyBorder="1" applyAlignment="1">
      <alignment vertical="top"/>
    </xf>
    <xf numFmtId="43" fontId="14" fillId="0" borderId="24" xfId="1" applyFont="1" applyBorder="1" applyAlignment="1">
      <alignment vertical="top"/>
    </xf>
    <xf numFmtId="43" fontId="14" fillId="0" borderId="27" xfId="1" applyFont="1" applyBorder="1" applyAlignment="1">
      <alignment vertical="top"/>
    </xf>
    <xf numFmtId="43" fontId="14" fillId="0" borderId="19" xfId="1" applyFont="1" applyBorder="1" applyAlignment="1">
      <alignment vertical="top"/>
    </xf>
    <xf numFmtId="0" fontId="14" fillId="0" borderId="1" xfId="0" applyFont="1" applyFill="1" applyBorder="1" applyAlignment="1">
      <alignmen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28"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30" xfId="0" applyFont="1" applyFill="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0" fillId="0" borderId="0" xfId="0" applyBorder="1" applyAlignment="1">
      <alignment horizontal="left" vertical="top" wrapText="1"/>
    </xf>
    <xf numFmtId="0" fontId="8" fillId="17" borderId="1" xfId="0" applyFont="1" applyFill="1" applyBorder="1" applyAlignment="1">
      <alignment horizontal="center"/>
    </xf>
    <xf numFmtId="0" fontId="8" fillId="18" borderId="1" xfId="0" applyFont="1" applyFill="1" applyBorder="1" applyAlignment="1">
      <alignment horizontal="center"/>
    </xf>
    <xf numFmtId="49" fontId="21" fillId="24" borderId="11" xfId="1854" applyNumberFormat="1" applyFont="1" applyFill="1" applyBorder="1" applyAlignment="1">
      <alignment vertical="top" wrapText="1"/>
    </xf>
    <xf numFmtId="49" fontId="21" fillId="24" borderId="12" xfId="1854" applyNumberFormat="1" applyFont="1" applyFill="1" applyBorder="1" applyAlignment="1">
      <alignment vertical="top" wrapText="1"/>
    </xf>
    <xf numFmtId="49" fontId="21" fillId="24" borderId="13" xfId="1854" applyNumberFormat="1" applyFont="1" applyFill="1" applyBorder="1" applyAlignment="1">
      <alignment vertical="top" wrapText="1"/>
    </xf>
    <xf numFmtId="49" fontId="21" fillId="24" borderId="14" xfId="1854" applyNumberFormat="1" applyFont="1" applyFill="1" applyBorder="1" applyAlignment="1">
      <alignment vertical="top" wrapText="1"/>
    </xf>
    <xf numFmtId="165" fontId="21" fillId="0" borderId="9" xfId="1854" applyNumberFormat="1" applyFont="1" applyBorder="1" applyAlignment="1">
      <alignment vertical="top" wrapText="1"/>
    </xf>
    <xf numFmtId="165" fontId="21" fillId="0" borderId="8" xfId="1854" applyNumberFormat="1" applyFont="1" applyBorder="1" applyAlignment="1">
      <alignment vertical="top" wrapText="1"/>
    </xf>
    <xf numFmtId="165" fontId="21" fillId="0" borderId="7" xfId="1854" applyNumberFormat="1" applyFont="1" applyBorder="1" applyAlignment="1">
      <alignment vertical="top" wrapText="1"/>
    </xf>
    <xf numFmtId="0" fontId="14" fillId="0" borderId="1" xfId="0" applyFont="1" applyBorder="1" applyAlignment="1">
      <alignment vertical="center" wrapText="1"/>
    </xf>
  </cellXfs>
  <cellStyles count="1856">
    <cellStyle name="20% - Accent1 10" xfId="5"/>
    <cellStyle name="20% - Accent1 10 2" xfId="6"/>
    <cellStyle name="20% - Accent1 10 2 2" xfId="7"/>
    <cellStyle name="20% - Accent1 10 2 2 2" xfId="8"/>
    <cellStyle name="20% - Accent1 10 2 3" xfId="9"/>
    <cellStyle name="20% - Accent1 10 2 4" xfId="10"/>
    <cellStyle name="20% - Accent1 10 3" xfId="11"/>
    <cellStyle name="20% - Accent1 10 3 2" xfId="12"/>
    <cellStyle name="20% - Accent1 10 4" xfId="13"/>
    <cellStyle name="20% - Accent1 10 5" xfId="14"/>
    <cellStyle name="20% - Accent1 11" xfId="15"/>
    <cellStyle name="20% - Accent1 11 2" xfId="16"/>
    <cellStyle name="20% - Accent1 11 2 2" xfId="17"/>
    <cellStyle name="20% - Accent1 11 3" xfId="18"/>
    <cellStyle name="20% - Accent1 11 4" xfId="19"/>
    <cellStyle name="20% - Accent1 12" xfId="20"/>
    <cellStyle name="20% - Accent1 12 2" xfId="21"/>
    <cellStyle name="20% - Accent1 13" xfId="22"/>
    <cellStyle name="20% - Accent1 13 2" xfId="23"/>
    <cellStyle name="20% - Accent1 14" xfId="24"/>
    <cellStyle name="20% - Accent1 14 2" xfId="25"/>
    <cellStyle name="20% - Accent1 15" xfId="26"/>
    <cellStyle name="20% - Accent1 15 2" xfId="27"/>
    <cellStyle name="20% - Accent1 16" xfId="28"/>
    <cellStyle name="20% - Accent1 16 2" xfId="29"/>
    <cellStyle name="20% - Accent1 17" xfId="30"/>
    <cellStyle name="20% - Accent1 17 2" xfId="31"/>
    <cellStyle name="20% - Accent1 18" xfId="32"/>
    <cellStyle name="20% - Accent1 18 2" xfId="33"/>
    <cellStyle name="20% - Accent1 19" xfId="34"/>
    <cellStyle name="20% - Accent1 19 2" xfId="35"/>
    <cellStyle name="20% - Accent1 2" xfId="36"/>
    <cellStyle name="20% - Accent1 2 2" xfId="37"/>
    <cellStyle name="20% - Accent1 2 2 2" xfId="38"/>
    <cellStyle name="20% - Accent1 2 2 2 2" xfId="39"/>
    <cellStyle name="20% - Accent1 2 2 2 2 2" xfId="40"/>
    <cellStyle name="20% - Accent1 2 2 2 3" xfId="41"/>
    <cellStyle name="20% - Accent1 2 2 2 4" xfId="42"/>
    <cellStyle name="20% - Accent1 2 2 3" xfId="43"/>
    <cellStyle name="20% - Accent1 2 2 3 2" xfId="44"/>
    <cellStyle name="20% - Accent1 2 2 4" xfId="45"/>
    <cellStyle name="20% - Accent1 2 2 5" xfId="46"/>
    <cellStyle name="20% - Accent1 2 3" xfId="47"/>
    <cellStyle name="20% - Accent1 2 3 2" xfId="48"/>
    <cellStyle name="20% - Accent1 2 3 2 2" xfId="49"/>
    <cellStyle name="20% - Accent1 2 3 3" xfId="50"/>
    <cellStyle name="20% - Accent1 2 3 4" xfId="51"/>
    <cellStyle name="20% - Accent1 2 4" xfId="52"/>
    <cellStyle name="20% - Accent1 2 4 2" xfId="53"/>
    <cellStyle name="20% - Accent1 2 5" xfId="54"/>
    <cellStyle name="20% - Accent1 2 6" xfId="55"/>
    <cellStyle name="20% - Accent1 20" xfId="56"/>
    <cellStyle name="20% - Accent1 20 2" xfId="57"/>
    <cellStyle name="20% - Accent1 21" xfId="58"/>
    <cellStyle name="20% - Accent1 21 2" xfId="59"/>
    <cellStyle name="20% - Accent1 22" xfId="60"/>
    <cellStyle name="20% - Accent1 22 2" xfId="61"/>
    <cellStyle name="20% - Accent1 23" xfId="62"/>
    <cellStyle name="20% - Accent1 24" xfId="63"/>
    <cellStyle name="20% - Accent1 25" xfId="64"/>
    <cellStyle name="20% - Accent1 26" xfId="65"/>
    <cellStyle name="20% - Accent1 27" xfId="66"/>
    <cellStyle name="20% - Accent1 3" xfId="67"/>
    <cellStyle name="20% - Accent1 3 2" xfId="68"/>
    <cellStyle name="20% - Accent1 3 2 2" xfId="69"/>
    <cellStyle name="20% - Accent1 3 2 2 2" xfId="70"/>
    <cellStyle name="20% - Accent1 3 2 3" xfId="71"/>
    <cellStyle name="20% - Accent1 3 2 4" xfId="72"/>
    <cellStyle name="20% - Accent1 3 3" xfId="73"/>
    <cellStyle name="20% - Accent1 3 3 2" xfId="74"/>
    <cellStyle name="20% - Accent1 3 4" xfId="75"/>
    <cellStyle name="20% - Accent1 3 5" xfId="76"/>
    <cellStyle name="20% - Accent1 4" xfId="77"/>
    <cellStyle name="20% - Accent1 4 2" xfId="78"/>
    <cellStyle name="20% - Accent1 4 2 2" xfId="79"/>
    <cellStyle name="20% - Accent1 4 2 2 2" xfId="80"/>
    <cellStyle name="20% - Accent1 4 2 3" xfId="81"/>
    <cellStyle name="20% - Accent1 4 2 4" xfId="82"/>
    <cellStyle name="20% - Accent1 4 3" xfId="83"/>
    <cellStyle name="20% - Accent1 4 3 2" xfId="84"/>
    <cellStyle name="20% - Accent1 4 4" xfId="85"/>
    <cellStyle name="20% - Accent1 4 5" xfId="86"/>
    <cellStyle name="20% - Accent1 5" xfId="87"/>
    <cellStyle name="20% - Accent1 5 2" xfId="88"/>
    <cellStyle name="20% - Accent1 5 2 2" xfId="89"/>
    <cellStyle name="20% - Accent1 5 2 2 2" xfId="90"/>
    <cellStyle name="20% - Accent1 5 2 3" xfId="91"/>
    <cellStyle name="20% - Accent1 5 2 4" xfId="92"/>
    <cellStyle name="20% - Accent1 5 3" xfId="93"/>
    <cellStyle name="20% - Accent1 5 3 2" xfId="94"/>
    <cellStyle name="20% - Accent1 5 4" xfId="95"/>
    <cellStyle name="20% - Accent1 5 5" xfId="96"/>
    <cellStyle name="20% - Accent1 6" xfId="97"/>
    <cellStyle name="20% - Accent1 6 2" xfId="98"/>
    <cellStyle name="20% - Accent1 6 2 2" xfId="99"/>
    <cellStyle name="20% - Accent1 6 2 2 2" xfId="100"/>
    <cellStyle name="20% - Accent1 6 2 3" xfId="101"/>
    <cellStyle name="20% - Accent1 6 2 4" xfId="102"/>
    <cellStyle name="20% - Accent1 6 3" xfId="103"/>
    <cellStyle name="20% - Accent1 6 3 2" xfId="104"/>
    <cellStyle name="20% - Accent1 6 4" xfId="105"/>
    <cellStyle name="20% - Accent1 6 5" xfId="106"/>
    <cellStyle name="20% - Accent1 7" xfId="107"/>
    <cellStyle name="20% - Accent1 7 2" xfId="108"/>
    <cellStyle name="20% - Accent1 7 2 2" xfId="109"/>
    <cellStyle name="20% - Accent1 7 2 2 2" xfId="110"/>
    <cellStyle name="20% - Accent1 7 2 3" xfId="111"/>
    <cellStyle name="20% - Accent1 7 2 4" xfId="112"/>
    <cellStyle name="20% - Accent1 7 3" xfId="113"/>
    <cellStyle name="20% - Accent1 7 3 2" xfId="114"/>
    <cellStyle name="20% - Accent1 7 4" xfId="115"/>
    <cellStyle name="20% - Accent1 7 5" xfId="116"/>
    <cellStyle name="20% - Accent1 8" xfId="117"/>
    <cellStyle name="20% - Accent1 8 2" xfId="118"/>
    <cellStyle name="20% - Accent1 8 2 2" xfId="119"/>
    <cellStyle name="20% - Accent1 8 2 2 2" xfId="120"/>
    <cellStyle name="20% - Accent1 8 2 3" xfId="121"/>
    <cellStyle name="20% - Accent1 8 2 4" xfId="122"/>
    <cellStyle name="20% - Accent1 8 3" xfId="123"/>
    <cellStyle name="20% - Accent1 8 3 2" xfId="124"/>
    <cellStyle name="20% - Accent1 8 4" xfId="125"/>
    <cellStyle name="20% - Accent1 8 5" xfId="126"/>
    <cellStyle name="20% - Accent1 9" xfId="127"/>
    <cellStyle name="20% - Accent1 9 2" xfId="128"/>
    <cellStyle name="20% - Accent1 9 2 2" xfId="129"/>
    <cellStyle name="20% - Accent1 9 2 2 2" xfId="130"/>
    <cellStyle name="20% - Accent1 9 2 3" xfId="131"/>
    <cellStyle name="20% - Accent1 9 2 4" xfId="132"/>
    <cellStyle name="20% - Accent1 9 3" xfId="133"/>
    <cellStyle name="20% - Accent1 9 3 2" xfId="134"/>
    <cellStyle name="20% - Accent1 9 4" xfId="135"/>
    <cellStyle name="20% - Accent1 9 5" xfId="136"/>
    <cellStyle name="20% - Accent2 10" xfId="137"/>
    <cellStyle name="20% - Accent2 10 2" xfId="138"/>
    <cellStyle name="20% - Accent2 10 2 2" xfId="139"/>
    <cellStyle name="20% - Accent2 10 2 2 2" xfId="140"/>
    <cellStyle name="20% - Accent2 10 2 3" xfId="141"/>
    <cellStyle name="20% - Accent2 10 2 4" xfId="142"/>
    <cellStyle name="20% - Accent2 10 3" xfId="143"/>
    <cellStyle name="20% - Accent2 10 3 2" xfId="144"/>
    <cellStyle name="20% - Accent2 10 4" xfId="145"/>
    <cellStyle name="20% - Accent2 10 5" xfId="146"/>
    <cellStyle name="20% - Accent2 11" xfId="147"/>
    <cellStyle name="20% - Accent2 11 2" xfId="148"/>
    <cellStyle name="20% - Accent2 11 2 2" xfId="149"/>
    <cellStyle name="20% - Accent2 11 3" xfId="150"/>
    <cellStyle name="20% - Accent2 11 4" xfId="151"/>
    <cellStyle name="20% - Accent2 12" xfId="152"/>
    <cellStyle name="20% - Accent2 12 2" xfId="153"/>
    <cellStyle name="20% - Accent2 13" xfId="154"/>
    <cellStyle name="20% - Accent2 13 2" xfId="155"/>
    <cellStyle name="20% - Accent2 14" xfId="156"/>
    <cellStyle name="20% - Accent2 14 2" xfId="157"/>
    <cellStyle name="20% - Accent2 15" xfId="158"/>
    <cellStyle name="20% - Accent2 15 2" xfId="159"/>
    <cellStyle name="20% - Accent2 16" xfId="160"/>
    <cellStyle name="20% - Accent2 16 2" xfId="161"/>
    <cellStyle name="20% - Accent2 17" xfId="162"/>
    <cellStyle name="20% - Accent2 17 2" xfId="163"/>
    <cellStyle name="20% - Accent2 18" xfId="164"/>
    <cellStyle name="20% - Accent2 18 2" xfId="165"/>
    <cellStyle name="20% - Accent2 19" xfId="166"/>
    <cellStyle name="20% - Accent2 19 2" xfId="167"/>
    <cellStyle name="20% - Accent2 2" xfId="168"/>
    <cellStyle name="20% - Accent2 2 2" xfId="169"/>
    <cellStyle name="20% - Accent2 2 2 2" xfId="170"/>
    <cellStyle name="20% - Accent2 2 2 2 2" xfId="171"/>
    <cellStyle name="20% - Accent2 2 2 2 2 2" xfId="172"/>
    <cellStyle name="20% - Accent2 2 2 2 3" xfId="173"/>
    <cellStyle name="20% - Accent2 2 2 2 4" xfId="174"/>
    <cellStyle name="20% - Accent2 2 2 3" xfId="175"/>
    <cellStyle name="20% - Accent2 2 2 3 2" xfId="176"/>
    <cellStyle name="20% - Accent2 2 2 4" xfId="177"/>
    <cellStyle name="20% - Accent2 2 2 5" xfId="178"/>
    <cellStyle name="20% - Accent2 2 3" xfId="179"/>
    <cellStyle name="20% - Accent2 2 3 2" xfId="180"/>
    <cellStyle name="20% - Accent2 2 3 2 2" xfId="181"/>
    <cellStyle name="20% - Accent2 2 3 3" xfId="182"/>
    <cellStyle name="20% - Accent2 2 3 4" xfId="183"/>
    <cellStyle name="20% - Accent2 2 4" xfId="184"/>
    <cellStyle name="20% - Accent2 2 4 2" xfId="185"/>
    <cellStyle name="20% - Accent2 2 5" xfId="186"/>
    <cellStyle name="20% - Accent2 2 6" xfId="187"/>
    <cellStyle name="20% - Accent2 20" xfId="188"/>
    <cellStyle name="20% - Accent2 20 2" xfId="189"/>
    <cellStyle name="20% - Accent2 21" xfId="190"/>
    <cellStyle name="20% - Accent2 21 2" xfId="191"/>
    <cellStyle name="20% - Accent2 22" xfId="192"/>
    <cellStyle name="20% - Accent2 22 2" xfId="193"/>
    <cellStyle name="20% - Accent2 23" xfId="194"/>
    <cellStyle name="20% - Accent2 24" xfId="195"/>
    <cellStyle name="20% - Accent2 25" xfId="196"/>
    <cellStyle name="20% - Accent2 26" xfId="197"/>
    <cellStyle name="20% - Accent2 27" xfId="198"/>
    <cellStyle name="20% - Accent2 3" xfId="199"/>
    <cellStyle name="20% - Accent2 3 2" xfId="200"/>
    <cellStyle name="20% - Accent2 3 2 2" xfId="201"/>
    <cellStyle name="20% - Accent2 3 2 2 2" xfId="202"/>
    <cellStyle name="20% - Accent2 3 2 3" xfId="203"/>
    <cellStyle name="20% - Accent2 3 2 4" xfId="204"/>
    <cellStyle name="20% - Accent2 3 3" xfId="205"/>
    <cellStyle name="20% - Accent2 3 3 2" xfId="206"/>
    <cellStyle name="20% - Accent2 3 4" xfId="207"/>
    <cellStyle name="20% - Accent2 3 5" xfId="208"/>
    <cellStyle name="20% - Accent2 4" xfId="209"/>
    <cellStyle name="20% - Accent2 4 2" xfId="210"/>
    <cellStyle name="20% - Accent2 4 2 2" xfId="211"/>
    <cellStyle name="20% - Accent2 4 2 2 2" xfId="212"/>
    <cellStyle name="20% - Accent2 4 2 3" xfId="213"/>
    <cellStyle name="20% - Accent2 4 2 4" xfId="214"/>
    <cellStyle name="20% - Accent2 4 3" xfId="215"/>
    <cellStyle name="20% - Accent2 4 3 2" xfId="216"/>
    <cellStyle name="20% - Accent2 4 4" xfId="217"/>
    <cellStyle name="20% - Accent2 4 5" xfId="218"/>
    <cellStyle name="20% - Accent2 5" xfId="219"/>
    <cellStyle name="20% - Accent2 5 2" xfId="220"/>
    <cellStyle name="20% - Accent2 5 2 2" xfId="221"/>
    <cellStyle name="20% - Accent2 5 2 2 2" xfId="222"/>
    <cellStyle name="20% - Accent2 5 2 3" xfId="223"/>
    <cellStyle name="20% - Accent2 5 2 4" xfId="224"/>
    <cellStyle name="20% - Accent2 5 3" xfId="225"/>
    <cellStyle name="20% - Accent2 5 3 2" xfId="226"/>
    <cellStyle name="20% - Accent2 5 4" xfId="227"/>
    <cellStyle name="20% - Accent2 5 5" xfId="228"/>
    <cellStyle name="20% - Accent2 6" xfId="229"/>
    <cellStyle name="20% - Accent2 6 2" xfId="230"/>
    <cellStyle name="20% - Accent2 6 2 2" xfId="231"/>
    <cellStyle name="20% - Accent2 6 2 2 2" xfId="232"/>
    <cellStyle name="20% - Accent2 6 2 3" xfId="233"/>
    <cellStyle name="20% - Accent2 6 2 4" xfId="234"/>
    <cellStyle name="20% - Accent2 6 3" xfId="235"/>
    <cellStyle name="20% - Accent2 6 3 2" xfId="236"/>
    <cellStyle name="20% - Accent2 6 4" xfId="237"/>
    <cellStyle name="20% - Accent2 6 5" xfId="238"/>
    <cellStyle name="20% - Accent2 7" xfId="239"/>
    <cellStyle name="20% - Accent2 7 2" xfId="240"/>
    <cellStyle name="20% - Accent2 7 2 2" xfId="241"/>
    <cellStyle name="20% - Accent2 7 2 2 2" xfId="242"/>
    <cellStyle name="20% - Accent2 7 2 3" xfId="243"/>
    <cellStyle name="20% - Accent2 7 2 4" xfId="244"/>
    <cellStyle name="20% - Accent2 7 3" xfId="245"/>
    <cellStyle name="20% - Accent2 7 3 2" xfId="246"/>
    <cellStyle name="20% - Accent2 7 4" xfId="247"/>
    <cellStyle name="20% - Accent2 7 5" xfId="248"/>
    <cellStyle name="20% - Accent2 8" xfId="249"/>
    <cellStyle name="20% - Accent2 8 2" xfId="250"/>
    <cellStyle name="20% - Accent2 8 2 2" xfId="251"/>
    <cellStyle name="20% - Accent2 8 2 2 2" xfId="252"/>
    <cellStyle name="20% - Accent2 8 2 3" xfId="253"/>
    <cellStyle name="20% - Accent2 8 2 4" xfId="254"/>
    <cellStyle name="20% - Accent2 8 3" xfId="255"/>
    <cellStyle name="20% - Accent2 8 3 2" xfId="256"/>
    <cellStyle name="20% - Accent2 8 4" xfId="257"/>
    <cellStyle name="20% - Accent2 8 5" xfId="258"/>
    <cellStyle name="20% - Accent2 9" xfId="259"/>
    <cellStyle name="20% - Accent2 9 2" xfId="260"/>
    <cellStyle name="20% - Accent2 9 2 2" xfId="261"/>
    <cellStyle name="20% - Accent2 9 2 2 2" xfId="262"/>
    <cellStyle name="20% - Accent2 9 2 3" xfId="263"/>
    <cellStyle name="20% - Accent2 9 2 4" xfId="264"/>
    <cellStyle name="20% - Accent2 9 3" xfId="265"/>
    <cellStyle name="20% - Accent2 9 3 2" xfId="266"/>
    <cellStyle name="20% - Accent2 9 4" xfId="267"/>
    <cellStyle name="20% - Accent2 9 5" xfId="268"/>
    <cellStyle name="20% - Accent3 10" xfId="269"/>
    <cellStyle name="20% - Accent3 10 2" xfId="270"/>
    <cellStyle name="20% - Accent3 10 2 2" xfId="271"/>
    <cellStyle name="20% - Accent3 10 2 2 2" xfId="272"/>
    <cellStyle name="20% - Accent3 10 2 3" xfId="273"/>
    <cellStyle name="20% - Accent3 10 2 4" xfId="274"/>
    <cellStyle name="20% - Accent3 10 3" xfId="275"/>
    <cellStyle name="20% - Accent3 10 3 2" xfId="276"/>
    <cellStyle name="20% - Accent3 10 4" xfId="277"/>
    <cellStyle name="20% - Accent3 10 5" xfId="278"/>
    <cellStyle name="20% - Accent3 11" xfId="279"/>
    <cellStyle name="20% - Accent3 11 2" xfId="280"/>
    <cellStyle name="20% - Accent3 11 2 2" xfId="281"/>
    <cellStyle name="20% - Accent3 11 3" xfId="282"/>
    <cellStyle name="20% - Accent3 11 4" xfId="283"/>
    <cellStyle name="20% - Accent3 12" xfId="284"/>
    <cellStyle name="20% - Accent3 12 2" xfId="285"/>
    <cellStyle name="20% - Accent3 13" xfId="286"/>
    <cellStyle name="20% - Accent3 13 2" xfId="287"/>
    <cellStyle name="20% - Accent3 14" xfId="288"/>
    <cellStyle name="20% - Accent3 14 2" xfId="289"/>
    <cellStyle name="20% - Accent3 15" xfId="290"/>
    <cellStyle name="20% - Accent3 15 2" xfId="291"/>
    <cellStyle name="20% - Accent3 16" xfId="292"/>
    <cellStyle name="20% - Accent3 16 2" xfId="293"/>
    <cellStyle name="20% - Accent3 17" xfId="294"/>
    <cellStyle name="20% - Accent3 17 2" xfId="295"/>
    <cellStyle name="20% - Accent3 18" xfId="296"/>
    <cellStyle name="20% - Accent3 18 2" xfId="297"/>
    <cellStyle name="20% - Accent3 19" xfId="298"/>
    <cellStyle name="20% - Accent3 19 2" xfId="299"/>
    <cellStyle name="20% - Accent3 2" xfId="300"/>
    <cellStyle name="20% - Accent3 2 2" xfId="301"/>
    <cellStyle name="20% - Accent3 2 2 2" xfId="302"/>
    <cellStyle name="20% - Accent3 2 2 2 2" xfId="303"/>
    <cellStyle name="20% - Accent3 2 2 2 2 2" xfId="304"/>
    <cellStyle name="20% - Accent3 2 2 2 3" xfId="305"/>
    <cellStyle name="20% - Accent3 2 2 2 4" xfId="306"/>
    <cellStyle name="20% - Accent3 2 2 3" xfId="307"/>
    <cellStyle name="20% - Accent3 2 2 3 2" xfId="308"/>
    <cellStyle name="20% - Accent3 2 2 4" xfId="309"/>
    <cellStyle name="20% - Accent3 2 2 5" xfId="310"/>
    <cellStyle name="20% - Accent3 2 3" xfId="311"/>
    <cellStyle name="20% - Accent3 2 3 2" xfId="312"/>
    <cellStyle name="20% - Accent3 2 3 2 2" xfId="313"/>
    <cellStyle name="20% - Accent3 2 3 3" xfId="314"/>
    <cellStyle name="20% - Accent3 2 3 4" xfId="315"/>
    <cellStyle name="20% - Accent3 2 4" xfId="316"/>
    <cellStyle name="20% - Accent3 2 4 2" xfId="317"/>
    <cellStyle name="20% - Accent3 2 5" xfId="318"/>
    <cellStyle name="20% - Accent3 2 6" xfId="319"/>
    <cellStyle name="20% - Accent3 20" xfId="320"/>
    <cellStyle name="20% - Accent3 20 2" xfId="321"/>
    <cellStyle name="20% - Accent3 21" xfId="322"/>
    <cellStyle name="20% - Accent3 21 2" xfId="323"/>
    <cellStyle name="20% - Accent3 22" xfId="324"/>
    <cellStyle name="20% - Accent3 22 2" xfId="325"/>
    <cellStyle name="20% - Accent3 23" xfId="326"/>
    <cellStyle name="20% - Accent3 24" xfId="327"/>
    <cellStyle name="20% - Accent3 25" xfId="328"/>
    <cellStyle name="20% - Accent3 26" xfId="329"/>
    <cellStyle name="20% - Accent3 27" xfId="330"/>
    <cellStyle name="20% - Accent3 3" xfId="331"/>
    <cellStyle name="20% - Accent3 3 2" xfId="332"/>
    <cellStyle name="20% - Accent3 3 2 2" xfId="333"/>
    <cellStyle name="20% - Accent3 3 2 2 2" xfId="334"/>
    <cellStyle name="20% - Accent3 3 2 3" xfId="335"/>
    <cellStyle name="20% - Accent3 3 2 4" xfId="336"/>
    <cellStyle name="20% - Accent3 3 3" xfId="337"/>
    <cellStyle name="20% - Accent3 3 3 2" xfId="338"/>
    <cellStyle name="20% - Accent3 3 4" xfId="339"/>
    <cellStyle name="20% - Accent3 3 5" xfId="340"/>
    <cellStyle name="20% - Accent3 4" xfId="341"/>
    <cellStyle name="20% - Accent3 4 2" xfId="342"/>
    <cellStyle name="20% - Accent3 4 2 2" xfId="343"/>
    <cellStyle name="20% - Accent3 4 2 2 2" xfId="344"/>
    <cellStyle name="20% - Accent3 4 2 3" xfId="345"/>
    <cellStyle name="20% - Accent3 4 2 4" xfId="346"/>
    <cellStyle name="20% - Accent3 4 3" xfId="347"/>
    <cellStyle name="20% - Accent3 4 3 2" xfId="348"/>
    <cellStyle name="20% - Accent3 4 4" xfId="349"/>
    <cellStyle name="20% - Accent3 4 5" xfId="350"/>
    <cellStyle name="20% - Accent3 5" xfId="351"/>
    <cellStyle name="20% - Accent3 5 2" xfId="352"/>
    <cellStyle name="20% - Accent3 5 2 2" xfId="353"/>
    <cellStyle name="20% - Accent3 5 2 2 2" xfId="354"/>
    <cellStyle name="20% - Accent3 5 2 3" xfId="355"/>
    <cellStyle name="20% - Accent3 5 2 4" xfId="356"/>
    <cellStyle name="20% - Accent3 5 3" xfId="357"/>
    <cellStyle name="20% - Accent3 5 3 2" xfId="358"/>
    <cellStyle name="20% - Accent3 5 4" xfId="359"/>
    <cellStyle name="20% - Accent3 5 5" xfId="360"/>
    <cellStyle name="20% - Accent3 6" xfId="361"/>
    <cellStyle name="20% - Accent3 6 2" xfId="362"/>
    <cellStyle name="20% - Accent3 6 2 2" xfId="363"/>
    <cellStyle name="20% - Accent3 6 2 2 2" xfId="364"/>
    <cellStyle name="20% - Accent3 6 2 3" xfId="365"/>
    <cellStyle name="20% - Accent3 6 2 4" xfId="366"/>
    <cellStyle name="20% - Accent3 6 3" xfId="367"/>
    <cellStyle name="20% - Accent3 6 3 2" xfId="368"/>
    <cellStyle name="20% - Accent3 6 4" xfId="369"/>
    <cellStyle name="20% - Accent3 6 5" xfId="370"/>
    <cellStyle name="20% - Accent3 7" xfId="371"/>
    <cellStyle name="20% - Accent3 7 2" xfId="372"/>
    <cellStyle name="20% - Accent3 7 2 2" xfId="373"/>
    <cellStyle name="20% - Accent3 7 2 2 2" xfId="374"/>
    <cellStyle name="20% - Accent3 7 2 3" xfId="375"/>
    <cellStyle name="20% - Accent3 7 2 4" xfId="376"/>
    <cellStyle name="20% - Accent3 7 3" xfId="377"/>
    <cellStyle name="20% - Accent3 7 3 2" xfId="378"/>
    <cellStyle name="20% - Accent3 7 4" xfId="379"/>
    <cellStyle name="20% - Accent3 7 5" xfId="380"/>
    <cellStyle name="20% - Accent3 8" xfId="381"/>
    <cellStyle name="20% - Accent3 8 2" xfId="382"/>
    <cellStyle name="20% - Accent3 8 2 2" xfId="383"/>
    <cellStyle name="20% - Accent3 8 2 2 2" xfId="384"/>
    <cellStyle name="20% - Accent3 8 2 3" xfId="385"/>
    <cellStyle name="20% - Accent3 8 2 4" xfId="386"/>
    <cellStyle name="20% - Accent3 8 3" xfId="387"/>
    <cellStyle name="20% - Accent3 8 3 2" xfId="388"/>
    <cellStyle name="20% - Accent3 8 4" xfId="389"/>
    <cellStyle name="20% - Accent3 8 5" xfId="390"/>
    <cellStyle name="20% - Accent3 9" xfId="391"/>
    <cellStyle name="20% - Accent3 9 2" xfId="392"/>
    <cellStyle name="20% - Accent3 9 2 2" xfId="393"/>
    <cellStyle name="20% - Accent3 9 2 2 2" xfId="394"/>
    <cellStyle name="20% - Accent3 9 2 3" xfId="395"/>
    <cellStyle name="20% - Accent3 9 2 4" xfId="396"/>
    <cellStyle name="20% - Accent3 9 3" xfId="397"/>
    <cellStyle name="20% - Accent3 9 3 2" xfId="398"/>
    <cellStyle name="20% - Accent3 9 4" xfId="399"/>
    <cellStyle name="20% - Accent3 9 5" xfId="400"/>
    <cellStyle name="20% - Accent4 10" xfId="401"/>
    <cellStyle name="20% - Accent4 10 2" xfId="402"/>
    <cellStyle name="20% - Accent4 10 2 2" xfId="403"/>
    <cellStyle name="20% - Accent4 10 2 2 2" xfId="404"/>
    <cellStyle name="20% - Accent4 10 2 3" xfId="405"/>
    <cellStyle name="20% - Accent4 10 2 4" xfId="406"/>
    <cellStyle name="20% - Accent4 10 3" xfId="407"/>
    <cellStyle name="20% - Accent4 10 3 2" xfId="408"/>
    <cellStyle name="20% - Accent4 10 4" xfId="409"/>
    <cellStyle name="20% - Accent4 10 5" xfId="410"/>
    <cellStyle name="20% - Accent4 11" xfId="411"/>
    <cellStyle name="20% - Accent4 11 2" xfId="412"/>
    <cellStyle name="20% - Accent4 11 2 2" xfId="413"/>
    <cellStyle name="20% - Accent4 11 3" xfId="414"/>
    <cellStyle name="20% - Accent4 11 4" xfId="415"/>
    <cellStyle name="20% - Accent4 12" xfId="416"/>
    <cellStyle name="20% - Accent4 12 2" xfId="417"/>
    <cellStyle name="20% - Accent4 13" xfId="418"/>
    <cellStyle name="20% - Accent4 13 2" xfId="419"/>
    <cellStyle name="20% - Accent4 14" xfId="420"/>
    <cellStyle name="20% - Accent4 14 2" xfId="421"/>
    <cellStyle name="20% - Accent4 15" xfId="422"/>
    <cellStyle name="20% - Accent4 15 2" xfId="423"/>
    <cellStyle name="20% - Accent4 16" xfId="424"/>
    <cellStyle name="20% - Accent4 16 2" xfId="425"/>
    <cellStyle name="20% - Accent4 17" xfId="426"/>
    <cellStyle name="20% - Accent4 17 2" xfId="427"/>
    <cellStyle name="20% - Accent4 18" xfId="428"/>
    <cellStyle name="20% - Accent4 18 2" xfId="429"/>
    <cellStyle name="20% - Accent4 19" xfId="430"/>
    <cellStyle name="20% - Accent4 19 2" xfId="431"/>
    <cellStyle name="20% - Accent4 2" xfId="432"/>
    <cellStyle name="20% - Accent4 2 2" xfId="433"/>
    <cellStyle name="20% - Accent4 2 2 2" xfId="434"/>
    <cellStyle name="20% - Accent4 2 2 2 2" xfId="435"/>
    <cellStyle name="20% - Accent4 2 2 2 2 2" xfId="436"/>
    <cellStyle name="20% - Accent4 2 2 2 3" xfId="437"/>
    <cellStyle name="20% - Accent4 2 2 2 4" xfId="438"/>
    <cellStyle name="20% - Accent4 2 2 3" xfId="439"/>
    <cellStyle name="20% - Accent4 2 2 3 2" xfId="440"/>
    <cellStyle name="20% - Accent4 2 2 4" xfId="441"/>
    <cellStyle name="20% - Accent4 2 2 5" xfId="442"/>
    <cellStyle name="20% - Accent4 2 3" xfId="443"/>
    <cellStyle name="20% - Accent4 2 3 2" xfId="444"/>
    <cellStyle name="20% - Accent4 2 3 2 2" xfId="445"/>
    <cellStyle name="20% - Accent4 2 3 3" xfId="446"/>
    <cellStyle name="20% - Accent4 2 3 4" xfId="447"/>
    <cellStyle name="20% - Accent4 2 4" xfId="448"/>
    <cellStyle name="20% - Accent4 2 4 2" xfId="449"/>
    <cellStyle name="20% - Accent4 2 5" xfId="450"/>
    <cellStyle name="20% - Accent4 2 6" xfId="451"/>
    <cellStyle name="20% - Accent4 20" xfId="452"/>
    <cellStyle name="20% - Accent4 20 2" xfId="453"/>
    <cellStyle name="20% - Accent4 21" xfId="454"/>
    <cellStyle name="20% - Accent4 21 2" xfId="455"/>
    <cellStyle name="20% - Accent4 22" xfId="456"/>
    <cellStyle name="20% - Accent4 22 2" xfId="457"/>
    <cellStyle name="20% - Accent4 23" xfId="458"/>
    <cellStyle name="20% - Accent4 24" xfId="459"/>
    <cellStyle name="20% - Accent4 25" xfId="460"/>
    <cellStyle name="20% - Accent4 26" xfId="461"/>
    <cellStyle name="20% - Accent4 27" xfId="462"/>
    <cellStyle name="20% - Accent4 3" xfId="463"/>
    <cellStyle name="20% - Accent4 3 2" xfId="464"/>
    <cellStyle name="20% - Accent4 3 2 2" xfId="465"/>
    <cellStyle name="20% - Accent4 3 2 2 2" xfId="466"/>
    <cellStyle name="20% - Accent4 3 2 3" xfId="467"/>
    <cellStyle name="20% - Accent4 3 2 4" xfId="468"/>
    <cellStyle name="20% - Accent4 3 3" xfId="469"/>
    <cellStyle name="20% - Accent4 3 3 2" xfId="470"/>
    <cellStyle name="20% - Accent4 3 4" xfId="471"/>
    <cellStyle name="20% - Accent4 3 5" xfId="472"/>
    <cellStyle name="20% - Accent4 4" xfId="473"/>
    <cellStyle name="20% - Accent4 4 2" xfId="474"/>
    <cellStyle name="20% - Accent4 4 2 2" xfId="475"/>
    <cellStyle name="20% - Accent4 4 2 2 2" xfId="476"/>
    <cellStyle name="20% - Accent4 4 2 3" xfId="477"/>
    <cellStyle name="20% - Accent4 4 2 4" xfId="478"/>
    <cellStyle name="20% - Accent4 4 3" xfId="479"/>
    <cellStyle name="20% - Accent4 4 3 2" xfId="480"/>
    <cellStyle name="20% - Accent4 4 4" xfId="481"/>
    <cellStyle name="20% - Accent4 4 5" xfId="482"/>
    <cellStyle name="20% - Accent4 5" xfId="483"/>
    <cellStyle name="20% - Accent4 5 2" xfId="484"/>
    <cellStyle name="20% - Accent4 5 2 2" xfId="485"/>
    <cellStyle name="20% - Accent4 5 2 2 2" xfId="486"/>
    <cellStyle name="20% - Accent4 5 2 3" xfId="487"/>
    <cellStyle name="20% - Accent4 5 2 4" xfId="488"/>
    <cellStyle name="20% - Accent4 5 3" xfId="489"/>
    <cellStyle name="20% - Accent4 5 3 2" xfId="490"/>
    <cellStyle name="20% - Accent4 5 4" xfId="491"/>
    <cellStyle name="20% - Accent4 5 5" xfId="492"/>
    <cellStyle name="20% - Accent4 6" xfId="493"/>
    <cellStyle name="20% - Accent4 6 2" xfId="494"/>
    <cellStyle name="20% - Accent4 6 2 2" xfId="495"/>
    <cellStyle name="20% - Accent4 6 2 2 2" xfId="496"/>
    <cellStyle name="20% - Accent4 6 2 3" xfId="497"/>
    <cellStyle name="20% - Accent4 6 2 4" xfId="498"/>
    <cellStyle name="20% - Accent4 6 3" xfId="499"/>
    <cellStyle name="20% - Accent4 6 3 2" xfId="500"/>
    <cellStyle name="20% - Accent4 6 4" xfId="501"/>
    <cellStyle name="20% - Accent4 6 5" xfId="502"/>
    <cellStyle name="20% - Accent4 7" xfId="503"/>
    <cellStyle name="20% - Accent4 7 2" xfId="504"/>
    <cellStyle name="20% - Accent4 7 2 2" xfId="505"/>
    <cellStyle name="20% - Accent4 7 2 2 2" xfId="506"/>
    <cellStyle name="20% - Accent4 7 2 3" xfId="507"/>
    <cellStyle name="20% - Accent4 7 2 4" xfId="508"/>
    <cellStyle name="20% - Accent4 7 3" xfId="509"/>
    <cellStyle name="20% - Accent4 7 3 2" xfId="510"/>
    <cellStyle name="20% - Accent4 7 4" xfId="511"/>
    <cellStyle name="20% - Accent4 7 5" xfId="512"/>
    <cellStyle name="20% - Accent4 8" xfId="513"/>
    <cellStyle name="20% - Accent4 8 2" xfId="514"/>
    <cellStyle name="20% - Accent4 8 2 2" xfId="515"/>
    <cellStyle name="20% - Accent4 8 2 2 2" xfId="516"/>
    <cellStyle name="20% - Accent4 8 2 3" xfId="517"/>
    <cellStyle name="20% - Accent4 8 2 4" xfId="518"/>
    <cellStyle name="20% - Accent4 8 3" xfId="519"/>
    <cellStyle name="20% - Accent4 8 3 2" xfId="520"/>
    <cellStyle name="20% - Accent4 8 4" xfId="521"/>
    <cellStyle name="20% - Accent4 8 5" xfId="522"/>
    <cellStyle name="20% - Accent4 9" xfId="523"/>
    <cellStyle name="20% - Accent4 9 2" xfId="524"/>
    <cellStyle name="20% - Accent4 9 2 2" xfId="525"/>
    <cellStyle name="20% - Accent4 9 2 2 2" xfId="526"/>
    <cellStyle name="20% - Accent4 9 2 3" xfId="527"/>
    <cellStyle name="20% - Accent4 9 2 4" xfId="528"/>
    <cellStyle name="20% - Accent4 9 3" xfId="529"/>
    <cellStyle name="20% - Accent4 9 3 2" xfId="530"/>
    <cellStyle name="20% - Accent4 9 4" xfId="531"/>
    <cellStyle name="20% - Accent4 9 5" xfId="532"/>
    <cellStyle name="20% - Accent5 10" xfId="533"/>
    <cellStyle name="20% - Accent5 10 2" xfId="534"/>
    <cellStyle name="20% - Accent5 10 2 2" xfId="535"/>
    <cellStyle name="20% - Accent5 10 2 2 2" xfId="536"/>
    <cellStyle name="20% - Accent5 10 2 3" xfId="537"/>
    <cellStyle name="20% - Accent5 10 2 4" xfId="538"/>
    <cellStyle name="20% - Accent5 10 3" xfId="539"/>
    <cellStyle name="20% - Accent5 10 3 2" xfId="540"/>
    <cellStyle name="20% - Accent5 10 4" xfId="541"/>
    <cellStyle name="20% - Accent5 10 5" xfId="542"/>
    <cellStyle name="20% - Accent5 11" xfId="543"/>
    <cellStyle name="20% - Accent5 11 2" xfId="544"/>
    <cellStyle name="20% - Accent5 11 2 2" xfId="545"/>
    <cellStyle name="20% - Accent5 11 3" xfId="546"/>
    <cellStyle name="20% - Accent5 11 4" xfId="547"/>
    <cellStyle name="20% - Accent5 12" xfId="548"/>
    <cellStyle name="20% - Accent5 12 2" xfId="549"/>
    <cellStyle name="20% - Accent5 13" xfId="550"/>
    <cellStyle name="20% - Accent5 13 2" xfId="551"/>
    <cellStyle name="20% - Accent5 14" xfId="552"/>
    <cellStyle name="20% - Accent5 14 2" xfId="553"/>
    <cellStyle name="20% - Accent5 15" xfId="554"/>
    <cellStyle name="20% - Accent5 15 2" xfId="555"/>
    <cellStyle name="20% - Accent5 16" xfId="556"/>
    <cellStyle name="20% - Accent5 16 2" xfId="557"/>
    <cellStyle name="20% - Accent5 17" xfId="558"/>
    <cellStyle name="20% - Accent5 17 2" xfId="559"/>
    <cellStyle name="20% - Accent5 18" xfId="560"/>
    <cellStyle name="20% - Accent5 18 2" xfId="561"/>
    <cellStyle name="20% - Accent5 19" xfId="562"/>
    <cellStyle name="20% - Accent5 19 2" xfId="563"/>
    <cellStyle name="20% - Accent5 2" xfId="564"/>
    <cellStyle name="20% - Accent5 2 2" xfId="565"/>
    <cellStyle name="20% - Accent5 2 2 2" xfId="566"/>
    <cellStyle name="20% - Accent5 2 2 2 2" xfId="567"/>
    <cellStyle name="20% - Accent5 2 2 2 2 2" xfId="568"/>
    <cellStyle name="20% - Accent5 2 2 2 3" xfId="569"/>
    <cellStyle name="20% - Accent5 2 2 2 4" xfId="570"/>
    <cellStyle name="20% - Accent5 2 2 3" xfId="571"/>
    <cellStyle name="20% - Accent5 2 2 3 2" xfId="572"/>
    <cellStyle name="20% - Accent5 2 2 4" xfId="573"/>
    <cellStyle name="20% - Accent5 2 2 5" xfId="574"/>
    <cellStyle name="20% - Accent5 2 3" xfId="575"/>
    <cellStyle name="20% - Accent5 2 3 2" xfId="576"/>
    <cellStyle name="20% - Accent5 2 3 2 2" xfId="577"/>
    <cellStyle name="20% - Accent5 2 3 3" xfId="578"/>
    <cellStyle name="20% - Accent5 2 3 4" xfId="579"/>
    <cellStyle name="20% - Accent5 2 4" xfId="580"/>
    <cellStyle name="20% - Accent5 2 4 2" xfId="581"/>
    <cellStyle name="20% - Accent5 2 5" xfId="582"/>
    <cellStyle name="20% - Accent5 2 6" xfId="583"/>
    <cellStyle name="20% - Accent5 20" xfId="584"/>
    <cellStyle name="20% - Accent5 20 2" xfId="585"/>
    <cellStyle name="20% - Accent5 21" xfId="586"/>
    <cellStyle name="20% - Accent5 21 2" xfId="587"/>
    <cellStyle name="20% - Accent5 22" xfId="588"/>
    <cellStyle name="20% - Accent5 22 2" xfId="589"/>
    <cellStyle name="20% - Accent5 23" xfId="590"/>
    <cellStyle name="20% - Accent5 24" xfId="591"/>
    <cellStyle name="20% - Accent5 25" xfId="592"/>
    <cellStyle name="20% - Accent5 26" xfId="593"/>
    <cellStyle name="20% - Accent5 27" xfId="594"/>
    <cellStyle name="20% - Accent5 3" xfId="595"/>
    <cellStyle name="20% - Accent5 3 2" xfId="596"/>
    <cellStyle name="20% - Accent5 3 2 2" xfId="597"/>
    <cellStyle name="20% - Accent5 3 2 2 2" xfId="598"/>
    <cellStyle name="20% - Accent5 3 2 3" xfId="599"/>
    <cellStyle name="20% - Accent5 3 2 4" xfId="600"/>
    <cellStyle name="20% - Accent5 3 3" xfId="601"/>
    <cellStyle name="20% - Accent5 3 3 2" xfId="602"/>
    <cellStyle name="20% - Accent5 3 4" xfId="603"/>
    <cellStyle name="20% - Accent5 3 5" xfId="604"/>
    <cellStyle name="20% - Accent5 4" xfId="605"/>
    <cellStyle name="20% - Accent5 4 2" xfId="606"/>
    <cellStyle name="20% - Accent5 4 2 2" xfId="607"/>
    <cellStyle name="20% - Accent5 4 2 2 2" xfId="608"/>
    <cellStyle name="20% - Accent5 4 2 3" xfId="609"/>
    <cellStyle name="20% - Accent5 4 2 4" xfId="610"/>
    <cellStyle name="20% - Accent5 4 3" xfId="611"/>
    <cellStyle name="20% - Accent5 4 3 2" xfId="612"/>
    <cellStyle name="20% - Accent5 4 4" xfId="613"/>
    <cellStyle name="20% - Accent5 4 5" xfId="614"/>
    <cellStyle name="20% - Accent5 5" xfId="615"/>
    <cellStyle name="20% - Accent5 5 2" xfId="616"/>
    <cellStyle name="20% - Accent5 5 2 2" xfId="617"/>
    <cellStyle name="20% - Accent5 5 2 2 2" xfId="618"/>
    <cellStyle name="20% - Accent5 5 2 3" xfId="619"/>
    <cellStyle name="20% - Accent5 5 2 4" xfId="620"/>
    <cellStyle name="20% - Accent5 5 3" xfId="621"/>
    <cellStyle name="20% - Accent5 5 3 2" xfId="622"/>
    <cellStyle name="20% - Accent5 5 4" xfId="623"/>
    <cellStyle name="20% - Accent5 5 5" xfId="624"/>
    <cellStyle name="20% - Accent5 6" xfId="625"/>
    <cellStyle name="20% - Accent5 6 2" xfId="626"/>
    <cellStyle name="20% - Accent5 6 2 2" xfId="627"/>
    <cellStyle name="20% - Accent5 6 2 2 2" xfId="628"/>
    <cellStyle name="20% - Accent5 6 2 3" xfId="629"/>
    <cellStyle name="20% - Accent5 6 2 4" xfId="630"/>
    <cellStyle name="20% - Accent5 6 3" xfId="631"/>
    <cellStyle name="20% - Accent5 6 3 2" xfId="632"/>
    <cellStyle name="20% - Accent5 6 4" xfId="633"/>
    <cellStyle name="20% - Accent5 6 5" xfId="634"/>
    <cellStyle name="20% - Accent5 7" xfId="635"/>
    <cellStyle name="20% - Accent5 7 2" xfId="636"/>
    <cellStyle name="20% - Accent5 7 2 2" xfId="637"/>
    <cellStyle name="20% - Accent5 7 2 2 2" xfId="638"/>
    <cellStyle name="20% - Accent5 7 2 3" xfId="639"/>
    <cellStyle name="20% - Accent5 7 2 4" xfId="640"/>
    <cellStyle name="20% - Accent5 7 3" xfId="641"/>
    <cellStyle name="20% - Accent5 7 3 2" xfId="642"/>
    <cellStyle name="20% - Accent5 7 4" xfId="643"/>
    <cellStyle name="20% - Accent5 7 5" xfId="644"/>
    <cellStyle name="20% - Accent5 8" xfId="645"/>
    <cellStyle name="20% - Accent5 8 2" xfId="646"/>
    <cellStyle name="20% - Accent5 8 2 2" xfId="647"/>
    <cellStyle name="20% - Accent5 8 2 2 2" xfId="648"/>
    <cellStyle name="20% - Accent5 8 2 3" xfId="649"/>
    <cellStyle name="20% - Accent5 8 2 4" xfId="650"/>
    <cellStyle name="20% - Accent5 8 3" xfId="651"/>
    <cellStyle name="20% - Accent5 8 3 2" xfId="652"/>
    <cellStyle name="20% - Accent5 8 4" xfId="653"/>
    <cellStyle name="20% - Accent5 8 5" xfId="654"/>
    <cellStyle name="20% - Accent5 9" xfId="655"/>
    <cellStyle name="20% - Accent5 9 2" xfId="656"/>
    <cellStyle name="20% - Accent5 9 2 2" xfId="657"/>
    <cellStyle name="20% - Accent5 9 2 2 2" xfId="658"/>
    <cellStyle name="20% - Accent5 9 2 3" xfId="659"/>
    <cellStyle name="20% - Accent5 9 2 4" xfId="660"/>
    <cellStyle name="20% - Accent5 9 3" xfId="661"/>
    <cellStyle name="20% - Accent5 9 3 2" xfId="662"/>
    <cellStyle name="20% - Accent5 9 4" xfId="663"/>
    <cellStyle name="20% - Accent5 9 5" xfId="664"/>
    <cellStyle name="20% - Accent6 10" xfId="665"/>
    <cellStyle name="20% - Accent6 10 2" xfId="666"/>
    <cellStyle name="20% - Accent6 10 2 2" xfId="667"/>
    <cellStyle name="20% - Accent6 10 2 2 2" xfId="668"/>
    <cellStyle name="20% - Accent6 10 2 3" xfId="669"/>
    <cellStyle name="20% - Accent6 10 2 4" xfId="670"/>
    <cellStyle name="20% - Accent6 10 3" xfId="671"/>
    <cellStyle name="20% - Accent6 10 3 2" xfId="672"/>
    <cellStyle name="20% - Accent6 10 4" xfId="673"/>
    <cellStyle name="20% - Accent6 10 5" xfId="674"/>
    <cellStyle name="20% - Accent6 11" xfId="675"/>
    <cellStyle name="20% - Accent6 11 2" xfId="676"/>
    <cellStyle name="20% - Accent6 11 2 2" xfId="677"/>
    <cellStyle name="20% - Accent6 11 3" xfId="678"/>
    <cellStyle name="20% - Accent6 11 4" xfId="679"/>
    <cellStyle name="20% - Accent6 12" xfId="680"/>
    <cellStyle name="20% - Accent6 12 2" xfId="681"/>
    <cellStyle name="20% - Accent6 13" xfId="682"/>
    <cellStyle name="20% - Accent6 13 2" xfId="683"/>
    <cellStyle name="20% - Accent6 14" xfId="684"/>
    <cellStyle name="20% - Accent6 14 2" xfId="685"/>
    <cellStyle name="20% - Accent6 15" xfId="686"/>
    <cellStyle name="20% - Accent6 15 2" xfId="687"/>
    <cellStyle name="20% - Accent6 16" xfId="688"/>
    <cellStyle name="20% - Accent6 16 2" xfId="689"/>
    <cellStyle name="20% - Accent6 17" xfId="690"/>
    <cellStyle name="20% - Accent6 17 2" xfId="691"/>
    <cellStyle name="20% - Accent6 18" xfId="692"/>
    <cellStyle name="20% - Accent6 18 2" xfId="693"/>
    <cellStyle name="20% - Accent6 19" xfId="694"/>
    <cellStyle name="20% - Accent6 19 2" xfId="695"/>
    <cellStyle name="20% - Accent6 2" xfId="696"/>
    <cellStyle name="20% - Accent6 2 2" xfId="697"/>
    <cellStyle name="20% - Accent6 2 2 2" xfId="698"/>
    <cellStyle name="20% - Accent6 2 2 2 2" xfId="699"/>
    <cellStyle name="20% - Accent6 2 2 2 2 2" xfId="700"/>
    <cellStyle name="20% - Accent6 2 2 2 3" xfId="701"/>
    <cellStyle name="20% - Accent6 2 2 2 4" xfId="702"/>
    <cellStyle name="20% - Accent6 2 2 3" xfId="703"/>
    <cellStyle name="20% - Accent6 2 2 3 2" xfId="704"/>
    <cellStyle name="20% - Accent6 2 2 4" xfId="705"/>
    <cellStyle name="20% - Accent6 2 2 5" xfId="706"/>
    <cellStyle name="20% - Accent6 2 3" xfId="707"/>
    <cellStyle name="20% - Accent6 2 3 2" xfId="708"/>
    <cellStyle name="20% - Accent6 2 3 2 2" xfId="709"/>
    <cellStyle name="20% - Accent6 2 3 3" xfId="710"/>
    <cellStyle name="20% - Accent6 2 3 4" xfId="711"/>
    <cellStyle name="20% - Accent6 2 4" xfId="712"/>
    <cellStyle name="20% - Accent6 2 4 2" xfId="713"/>
    <cellStyle name="20% - Accent6 2 5" xfId="714"/>
    <cellStyle name="20% - Accent6 2 6" xfId="715"/>
    <cellStyle name="20% - Accent6 20" xfId="716"/>
    <cellStyle name="20% - Accent6 20 2" xfId="717"/>
    <cellStyle name="20% - Accent6 21" xfId="718"/>
    <cellStyle name="20% - Accent6 21 2" xfId="719"/>
    <cellStyle name="20% - Accent6 22" xfId="720"/>
    <cellStyle name="20% - Accent6 22 2" xfId="721"/>
    <cellStyle name="20% - Accent6 23" xfId="722"/>
    <cellStyle name="20% - Accent6 24" xfId="723"/>
    <cellStyle name="20% - Accent6 25" xfId="724"/>
    <cellStyle name="20% - Accent6 26" xfId="725"/>
    <cellStyle name="20% - Accent6 27" xfId="726"/>
    <cellStyle name="20% - Accent6 3" xfId="727"/>
    <cellStyle name="20% - Accent6 3 2" xfId="728"/>
    <cellStyle name="20% - Accent6 3 2 2" xfId="729"/>
    <cellStyle name="20% - Accent6 3 2 2 2" xfId="730"/>
    <cellStyle name="20% - Accent6 3 2 3" xfId="731"/>
    <cellStyle name="20% - Accent6 3 2 4" xfId="732"/>
    <cellStyle name="20% - Accent6 3 3" xfId="733"/>
    <cellStyle name="20% - Accent6 3 3 2" xfId="734"/>
    <cellStyle name="20% - Accent6 3 4" xfId="735"/>
    <cellStyle name="20% - Accent6 3 5" xfId="736"/>
    <cellStyle name="20% - Accent6 4" xfId="737"/>
    <cellStyle name="20% - Accent6 4 2" xfId="738"/>
    <cellStyle name="20% - Accent6 4 2 2" xfId="739"/>
    <cellStyle name="20% - Accent6 4 2 2 2" xfId="740"/>
    <cellStyle name="20% - Accent6 4 2 3" xfId="741"/>
    <cellStyle name="20% - Accent6 4 2 4" xfId="742"/>
    <cellStyle name="20% - Accent6 4 3" xfId="743"/>
    <cellStyle name="20% - Accent6 4 3 2" xfId="744"/>
    <cellStyle name="20% - Accent6 4 4" xfId="745"/>
    <cellStyle name="20% - Accent6 4 5" xfId="746"/>
    <cellStyle name="20% - Accent6 5" xfId="747"/>
    <cellStyle name="20% - Accent6 5 2" xfId="748"/>
    <cellStyle name="20% - Accent6 5 2 2" xfId="749"/>
    <cellStyle name="20% - Accent6 5 2 2 2" xfId="750"/>
    <cellStyle name="20% - Accent6 5 2 3" xfId="751"/>
    <cellStyle name="20% - Accent6 5 2 4" xfId="752"/>
    <cellStyle name="20% - Accent6 5 3" xfId="753"/>
    <cellStyle name="20% - Accent6 5 3 2" xfId="754"/>
    <cellStyle name="20% - Accent6 5 4" xfId="755"/>
    <cellStyle name="20% - Accent6 5 5" xfId="756"/>
    <cellStyle name="20% - Accent6 6" xfId="757"/>
    <cellStyle name="20% - Accent6 6 2" xfId="758"/>
    <cellStyle name="20% - Accent6 6 2 2" xfId="759"/>
    <cellStyle name="20% - Accent6 6 2 2 2" xfId="760"/>
    <cellStyle name="20% - Accent6 6 2 3" xfId="761"/>
    <cellStyle name="20% - Accent6 6 2 4" xfId="762"/>
    <cellStyle name="20% - Accent6 6 3" xfId="763"/>
    <cellStyle name="20% - Accent6 6 3 2" xfId="764"/>
    <cellStyle name="20% - Accent6 6 4" xfId="765"/>
    <cellStyle name="20% - Accent6 6 5" xfId="766"/>
    <cellStyle name="20% - Accent6 7" xfId="767"/>
    <cellStyle name="20% - Accent6 7 2" xfId="768"/>
    <cellStyle name="20% - Accent6 7 2 2" xfId="769"/>
    <cellStyle name="20% - Accent6 7 2 2 2" xfId="770"/>
    <cellStyle name="20% - Accent6 7 2 3" xfId="771"/>
    <cellStyle name="20% - Accent6 7 2 4" xfId="772"/>
    <cellStyle name="20% - Accent6 7 3" xfId="773"/>
    <cellStyle name="20% - Accent6 7 3 2" xfId="774"/>
    <cellStyle name="20% - Accent6 7 4" xfId="775"/>
    <cellStyle name="20% - Accent6 7 5" xfId="776"/>
    <cellStyle name="20% - Accent6 8" xfId="777"/>
    <cellStyle name="20% - Accent6 8 2" xfId="778"/>
    <cellStyle name="20% - Accent6 8 2 2" xfId="779"/>
    <cellStyle name="20% - Accent6 8 2 2 2" xfId="780"/>
    <cellStyle name="20% - Accent6 8 2 3" xfId="781"/>
    <cellStyle name="20% - Accent6 8 2 4" xfId="782"/>
    <cellStyle name="20% - Accent6 8 3" xfId="783"/>
    <cellStyle name="20% - Accent6 8 3 2" xfId="784"/>
    <cellStyle name="20% - Accent6 8 4" xfId="785"/>
    <cellStyle name="20% - Accent6 8 5" xfId="786"/>
    <cellStyle name="20% - Accent6 9" xfId="787"/>
    <cellStyle name="20% - Accent6 9 2" xfId="788"/>
    <cellStyle name="20% - Accent6 9 2 2" xfId="789"/>
    <cellStyle name="20% - Accent6 9 2 2 2" xfId="790"/>
    <cellStyle name="20% - Accent6 9 2 3" xfId="791"/>
    <cellStyle name="20% - Accent6 9 2 4" xfId="792"/>
    <cellStyle name="20% - Accent6 9 3" xfId="793"/>
    <cellStyle name="20% - Accent6 9 3 2" xfId="794"/>
    <cellStyle name="20% - Accent6 9 4" xfId="795"/>
    <cellStyle name="20% - Accent6 9 5" xfId="796"/>
    <cellStyle name="40% - Accent1 10" xfId="797"/>
    <cellStyle name="40% - Accent1 10 2" xfId="798"/>
    <cellStyle name="40% - Accent1 10 2 2" xfId="799"/>
    <cellStyle name="40% - Accent1 10 2 2 2" xfId="800"/>
    <cellStyle name="40% - Accent1 10 2 3" xfId="801"/>
    <cellStyle name="40% - Accent1 10 2 4" xfId="802"/>
    <cellStyle name="40% - Accent1 10 3" xfId="803"/>
    <cellStyle name="40% - Accent1 10 3 2" xfId="804"/>
    <cellStyle name="40% - Accent1 10 4" xfId="805"/>
    <cellStyle name="40% - Accent1 10 5" xfId="806"/>
    <cellStyle name="40% - Accent1 11" xfId="807"/>
    <cellStyle name="40% - Accent1 11 2" xfId="808"/>
    <cellStyle name="40% - Accent1 11 2 2" xfId="809"/>
    <cellStyle name="40% - Accent1 11 3" xfId="810"/>
    <cellStyle name="40% - Accent1 11 4" xfId="811"/>
    <cellStyle name="40% - Accent1 12" xfId="812"/>
    <cellStyle name="40% - Accent1 12 2" xfId="813"/>
    <cellStyle name="40% - Accent1 13" xfId="814"/>
    <cellStyle name="40% - Accent1 13 2" xfId="815"/>
    <cellStyle name="40% - Accent1 14" xfId="816"/>
    <cellStyle name="40% - Accent1 14 2" xfId="817"/>
    <cellStyle name="40% - Accent1 15" xfId="818"/>
    <cellStyle name="40% - Accent1 15 2" xfId="819"/>
    <cellStyle name="40% - Accent1 16" xfId="820"/>
    <cellStyle name="40% - Accent1 16 2" xfId="821"/>
    <cellStyle name="40% - Accent1 17" xfId="822"/>
    <cellStyle name="40% - Accent1 17 2" xfId="823"/>
    <cellStyle name="40% - Accent1 18" xfId="824"/>
    <cellStyle name="40% - Accent1 18 2" xfId="825"/>
    <cellStyle name="40% - Accent1 19" xfId="826"/>
    <cellStyle name="40% - Accent1 19 2" xfId="827"/>
    <cellStyle name="40% - Accent1 2" xfId="828"/>
    <cellStyle name="40% - Accent1 2 2" xfId="829"/>
    <cellStyle name="40% - Accent1 2 2 2" xfId="830"/>
    <cellStyle name="40% - Accent1 2 2 2 2" xfId="831"/>
    <cellStyle name="40% - Accent1 2 2 2 2 2" xfId="832"/>
    <cellStyle name="40% - Accent1 2 2 2 3" xfId="833"/>
    <cellStyle name="40% - Accent1 2 2 2 4" xfId="834"/>
    <cellStyle name="40% - Accent1 2 2 3" xfId="835"/>
    <cellStyle name="40% - Accent1 2 2 3 2" xfId="836"/>
    <cellStyle name="40% - Accent1 2 2 4" xfId="837"/>
    <cellStyle name="40% - Accent1 2 2 5" xfId="838"/>
    <cellStyle name="40% - Accent1 2 3" xfId="839"/>
    <cellStyle name="40% - Accent1 2 3 2" xfId="840"/>
    <cellStyle name="40% - Accent1 2 3 2 2" xfId="841"/>
    <cellStyle name="40% - Accent1 2 3 3" xfId="842"/>
    <cellStyle name="40% - Accent1 2 3 4" xfId="843"/>
    <cellStyle name="40% - Accent1 2 4" xfId="844"/>
    <cellStyle name="40% - Accent1 2 4 2" xfId="845"/>
    <cellStyle name="40% - Accent1 2 5" xfId="846"/>
    <cellStyle name="40% - Accent1 2 6" xfId="847"/>
    <cellStyle name="40% - Accent1 20" xfId="848"/>
    <cellStyle name="40% - Accent1 20 2" xfId="849"/>
    <cellStyle name="40% - Accent1 21" xfId="850"/>
    <cellStyle name="40% - Accent1 21 2" xfId="851"/>
    <cellStyle name="40% - Accent1 22" xfId="852"/>
    <cellStyle name="40% - Accent1 22 2" xfId="853"/>
    <cellStyle name="40% - Accent1 23" xfId="854"/>
    <cellStyle name="40% - Accent1 24" xfId="855"/>
    <cellStyle name="40% - Accent1 25" xfId="856"/>
    <cellStyle name="40% - Accent1 26" xfId="857"/>
    <cellStyle name="40% - Accent1 27" xfId="858"/>
    <cellStyle name="40% - Accent1 3" xfId="859"/>
    <cellStyle name="40% - Accent1 3 2" xfId="860"/>
    <cellStyle name="40% - Accent1 3 2 2" xfId="861"/>
    <cellStyle name="40% - Accent1 3 2 2 2" xfId="862"/>
    <cellStyle name="40% - Accent1 3 2 3" xfId="863"/>
    <cellStyle name="40% - Accent1 3 2 4" xfId="864"/>
    <cellStyle name="40% - Accent1 3 3" xfId="865"/>
    <cellStyle name="40% - Accent1 3 3 2" xfId="866"/>
    <cellStyle name="40% - Accent1 3 4" xfId="867"/>
    <cellStyle name="40% - Accent1 3 5" xfId="868"/>
    <cellStyle name="40% - Accent1 4" xfId="869"/>
    <cellStyle name="40% - Accent1 4 2" xfId="870"/>
    <cellStyle name="40% - Accent1 4 2 2" xfId="871"/>
    <cellStyle name="40% - Accent1 4 2 2 2" xfId="872"/>
    <cellStyle name="40% - Accent1 4 2 3" xfId="873"/>
    <cellStyle name="40% - Accent1 4 2 4" xfId="874"/>
    <cellStyle name="40% - Accent1 4 3" xfId="875"/>
    <cellStyle name="40% - Accent1 4 3 2" xfId="876"/>
    <cellStyle name="40% - Accent1 4 4" xfId="877"/>
    <cellStyle name="40% - Accent1 4 5" xfId="878"/>
    <cellStyle name="40% - Accent1 5" xfId="879"/>
    <cellStyle name="40% - Accent1 5 2" xfId="880"/>
    <cellStyle name="40% - Accent1 5 2 2" xfId="881"/>
    <cellStyle name="40% - Accent1 5 2 2 2" xfId="882"/>
    <cellStyle name="40% - Accent1 5 2 3" xfId="883"/>
    <cellStyle name="40% - Accent1 5 2 4" xfId="884"/>
    <cellStyle name="40% - Accent1 5 3" xfId="885"/>
    <cellStyle name="40% - Accent1 5 3 2" xfId="886"/>
    <cellStyle name="40% - Accent1 5 4" xfId="887"/>
    <cellStyle name="40% - Accent1 5 5" xfId="888"/>
    <cellStyle name="40% - Accent1 6" xfId="889"/>
    <cellStyle name="40% - Accent1 6 2" xfId="890"/>
    <cellStyle name="40% - Accent1 6 2 2" xfId="891"/>
    <cellStyle name="40% - Accent1 6 2 2 2" xfId="892"/>
    <cellStyle name="40% - Accent1 6 2 3" xfId="893"/>
    <cellStyle name="40% - Accent1 6 2 4" xfId="894"/>
    <cellStyle name="40% - Accent1 6 3" xfId="895"/>
    <cellStyle name="40% - Accent1 6 3 2" xfId="896"/>
    <cellStyle name="40% - Accent1 6 4" xfId="897"/>
    <cellStyle name="40% - Accent1 6 5" xfId="898"/>
    <cellStyle name="40% - Accent1 7" xfId="899"/>
    <cellStyle name="40% - Accent1 7 2" xfId="900"/>
    <cellStyle name="40% - Accent1 7 2 2" xfId="901"/>
    <cellStyle name="40% - Accent1 7 2 2 2" xfId="902"/>
    <cellStyle name="40% - Accent1 7 2 3" xfId="903"/>
    <cellStyle name="40% - Accent1 7 2 4" xfId="904"/>
    <cellStyle name="40% - Accent1 7 3" xfId="905"/>
    <cellStyle name="40% - Accent1 7 3 2" xfId="906"/>
    <cellStyle name="40% - Accent1 7 4" xfId="907"/>
    <cellStyle name="40% - Accent1 7 5" xfId="908"/>
    <cellStyle name="40% - Accent1 8" xfId="909"/>
    <cellStyle name="40% - Accent1 8 2" xfId="910"/>
    <cellStyle name="40% - Accent1 8 2 2" xfId="911"/>
    <cellStyle name="40% - Accent1 8 2 2 2" xfId="912"/>
    <cellStyle name="40% - Accent1 8 2 3" xfId="913"/>
    <cellStyle name="40% - Accent1 8 2 4" xfId="914"/>
    <cellStyle name="40% - Accent1 8 3" xfId="915"/>
    <cellStyle name="40% - Accent1 8 3 2" xfId="916"/>
    <cellStyle name="40% - Accent1 8 4" xfId="917"/>
    <cellStyle name="40% - Accent1 8 5" xfId="918"/>
    <cellStyle name="40% - Accent1 9" xfId="919"/>
    <cellStyle name="40% - Accent1 9 2" xfId="920"/>
    <cellStyle name="40% - Accent1 9 2 2" xfId="921"/>
    <cellStyle name="40% - Accent1 9 2 2 2" xfId="922"/>
    <cellStyle name="40% - Accent1 9 2 3" xfId="923"/>
    <cellStyle name="40% - Accent1 9 2 4" xfId="924"/>
    <cellStyle name="40% - Accent1 9 3" xfId="925"/>
    <cellStyle name="40% - Accent1 9 3 2" xfId="926"/>
    <cellStyle name="40% - Accent1 9 4" xfId="927"/>
    <cellStyle name="40% - Accent1 9 5" xfId="928"/>
    <cellStyle name="40% - Accent2 10" xfId="929"/>
    <cellStyle name="40% - Accent2 10 2" xfId="930"/>
    <cellStyle name="40% - Accent2 10 2 2" xfId="931"/>
    <cellStyle name="40% - Accent2 10 2 2 2" xfId="932"/>
    <cellStyle name="40% - Accent2 10 2 3" xfId="933"/>
    <cellStyle name="40% - Accent2 10 2 4" xfId="934"/>
    <cellStyle name="40% - Accent2 10 3" xfId="935"/>
    <cellStyle name="40% - Accent2 10 3 2" xfId="936"/>
    <cellStyle name="40% - Accent2 10 4" xfId="937"/>
    <cellStyle name="40% - Accent2 10 5" xfId="938"/>
    <cellStyle name="40% - Accent2 11" xfId="939"/>
    <cellStyle name="40% - Accent2 11 2" xfId="940"/>
    <cellStyle name="40% - Accent2 11 2 2" xfId="941"/>
    <cellStyle name="40% - Accent2 11 3" xfId="942"/>
    <cellStyle name="40% - Accent2 11 4" xfId="943"/>
    <cellStyle name="40% - Accent2 12" xfId="944"/>
    <cellStyle name="40% - Accent2 12 2" xfId="945"/>
    <cellStyle name="40% - Accent2 13" xfId="946"/>
    <cellStyle name="40% - Accent2 13 2" xfId="947"/>
    <cellStyle name="40% - Accent2 14" xfId="948"/>
    <cellStyle name="40% - Accent2 14 2" xfId="949"/>
    <cellStyle name="40% - Accent2 15" xfId="950"/>
    <cellStyle name="40% - Accent2 15 2" xfId="951"/>
    <cellStyle name="40% - Accent2 16" xfId="952"/>
    <cellStyle name="40% - Accent2 16 2" xfId="953"/>
    <cellStyle name="40% - Accent2 17" xfId="954"/>
    <cellStyle name="40% - Accent2 17 2" xfId="955"/>
    <cellStyle name="40% - Accent2 18" xfId="956"/>
    <cellStyle name="40% - Accent2 18 2" xfId="957"/>
    <cellStyle name="40% - Accent2 19" xfId="958"/>
    <cellStyle name="40% - Accent2 19 2" xfId="959"/>
    <cellStyle name="40% - Accent2 2" xfId="960"/>
    <cellStyle name="40% - Accent2 2 2" xfId="961"/>
    <cellStyle name="40% - Accent2 2 2 2" xfId="962"/>
    <cellStyle name="40% - Accent2 2 2 2 2" xfId="963"/>
    <cellStyle name="40% - Accent2 2 2 2 2 2" xfId="964"/>
    <cellStyle name="40% - Accent2 2 2 2 3" xfId="965"/>
    <cellStyle name="40% - Accent2 2 2 2 4" xfId="966"/>
    <cellStyle name="40% - Accent2 2 2 3" xfId="967"/>
    <cellStyle name="40% - Accent2 2 2 3 2" xfId="968"/>
    <cellStyle name="40% - Accent2 2 2 4" xfId="969"/>
    <cellStyle name="40% - Accent2 2 2 5" xfId="970"/>
    <cellStyle name="40% - Accent2 2 3" xfId="971"/>
    <cellStyle name="40% - Accent2 2 3 2" xfId="972"/>
    <cellStyle name="40% - Accent2 2 3 2 2" xfId="973"/>
    <cellStyle name="40% - Accent2 2 3 3" xfId="974"/>
    <cellStyle name="40% - Accent2 2 3 4" xfId="975"/>
    <cellStyle name="40% - Accent2 2 4" xfId="976"/>
    <cellStyle name="40% - Accent2 2 4 2" xfId="977"/>
    <cellStyle name="40% - Accent2 2 5" xfId="978"/>
    <cellStyle name="40% - Accent2 2 6" xfId="979"/>
    <cellStyle name="40% - Accent2 20" xfId="980"/>
    <cellStyle name="40% - Accent2 20 2" xfId="981"/>
    <cellStyle name="40% - Accent2 21" xfId="982"/>
    <cellStyle name="40% - Accent2 21 2" xfId="983"/>
    <cellStyle name="40% - Accent2 22" xfId="984"/>
    <cellStyle name="40% - Accent2 22 2" xfId="985"/>
    <cellStyle name="40% - Accent2 23" xfId="986"/>
    <cellStyle name="40% - Accent2 24" xfId="987"/>
    <cellStyle name="40% - Accent2 25" xfId="988"/>
    <cellStyle name="40% - Accent2 26" xfId="989"/>
    <cellStyle name="40% - Accent2 27" xfId="990"/>
    <cellStyle name="40% - Accent2 3" xfId="991"/>
    <cellStyle name="40% - Accent2 3 2" xfId="992"/>
    <cellStyle name="40% - Accent2 3 2 2" xfId="993"/>
    <cellStyle name="40% - Accent2 3 2 2 2" xfId="994"/>
    <cellStyle name="40% - Accent2 3 2 3" xfId="995"/>
    <cellStyle name="40% - Accent2 3 2 4" xfId="996"/>
    <cellStyle name="40% - Accent2 3 3" xfId="997"/>
    <cellStyle name="40% - Accent2 3 3 2" xfId="998"/>
    <cellStyle name="40% - Accent2 3 4" xfId="999"/>
    <cellStyle name="40% - Accent2 3 5" xfId="1000"/>
    <cellStyle name="40% - Accent2 4" xfId="1001"/>
    <cellStyle name="40% - Accent2 4 2" xfId="1002"/>
    <cellStyle name="40% - Accent2 4 2 2" xfId="1003"/>
    <cellStyle name="40% - Accent2 4 2 2 2" xfId="1004"/>
    <cellStyle name="40% - Accent2 4 2 3" xfId="1005"/>
    <cellStyle name="40% - Accent2 4 2 4" xfId="1006"/>
    <cellStyle name="40% - Accent2 4 3" xfId="1007"/>
    <cellStyle name="40% - Accent2 4 3 2" xfId="1008"/>
    <cellStyle name="40% - Accent2 4 4" xfId="1009"/>
    <cellStyle name="40% - Accent2 4 5" xfId="1010"/>
    <cellStyle name="40% - Accent2 5" xfId="1011"/>
    <cellStyle name="40% - Accent2 5 2" xfId="1012"/>
    <cellStyle name="40% - Accent2 5 2 2" xfId="1013"/>
    <cellStyle name="40% - Accent2 5 2 2 2" xfId="1014"/>
    <cellStyle name="40% - Accent2 5 2 3" xfId="1015"/>
    <cellStyle name="40% - Accent2 5 2 4" xfId="1016"/>
    <cellStyle name="40% - Accent2 5 3" xfId="1017"/>
    <cellStyle name="40% - Accent2 5 3 2" xfId="1018"/>
    <cellStyle name="40% - Accent2 5 4" xfId="1019"/>
    <cellStyle name="40% - Accent2 5 5" xfId="1020"/>
    <cellStyle name="40% - Accent2 6" xfId="1021"/>
    <cellStyle name="40% - Accent2 6 2" xfId="1022"/>
    <cellStyle name="40% - Accent2 6 2 2" xfId="1023"/>
    <cellStyle name="40% - Accent2 6 2 2 2" xfId="1024"/>
    <cellStyle name="40% - Accent2 6 2 3" xfId="1025"/>
    <cellStyle name="40% - Accent2 6 2 4" xfId="1026"/>
    <cellStyle name="40% - Accent2 6 3" xfId="1027"/>
    <cellStyle name="40% - Accent2 6 3 2" xfId="1028"/>
    <cellStyle name="40% - Accent2 6 4" xfId="1029"/>
    <cellStyle name="40% - Accent2 6 5" xfId="1030"/>
    <cellStyle name="40% - Accent2 7" xfId="1031"/>
    <cellStyle name="40% - Accent2 7 2" xfId="1032"/>
    <cellStyle name="40% - Accent2 7 2 2" xfId="1033"/>
    <cellStyle name="40% - Accent2 7 2 2 2" xfId="1034"/>
    <cellStyle name="40% - Accent2 7 2 3" xfId="1035"/>
    <cellStyle name="40% - Accent2 7 2 4" xfId="1036"/>
    <cellStyle name="40% - Accent2 7 3" xfId="1037"/>
    <cellStyle name="40% - Accent2 7 3 2" xfId="1038"/>
    <cellStyle name="40% - Accent2 7 4" xfId="1039"/>
    <cellStyle name="40% - Accent2 7 5" xfId="1040"/>
    <cellStyle name="40% - Accent2 8" xfId="1041"/>
    <cellStyle name="40% - Accent2 8 2" xfId="1042"/>
    <cellStyle name="40% - Accent2 8 2 2" xfId="1043"/>
    <cellStyle name="40% - Accent2 8 2 2 2" xfId="1044"/>
    <cellStyle name="40% - Accent2 8 2 3" xfId="1045"/>
    <cellStyle name="40% - Accent2 8 2 4" xfId="1046"/>
    <cellStyle name="40% - Accent2 8 3" xfId="1047"/>
    <cellStyle name="40% - Accent2 8 3 2" xfId="1048"/>
    <cellStyle name="40% - Accent2 8 4" xfId="1049"/>
    <cellStyle name="40% - Accent2 8 5" xfId="1050"/>
    <cellStyle name="40% - Accent2 9" xfId="1051"/>
    <cellStyle name="40% - Accent2 9 2" xfId="1052"/>
    <cellStyle name="40% - Accent2 9 2 2" xfId="1053"/>
    <cellStyle name="40% - Accent2 9 2 2 2" xfId="1054"/>
    <cellStyle name="40% - Accent2 9 2 3" xfId="1055"/>
    <cellStyle name="40% - Accent2 9 2 4" xfId="1056"/>
    <cellStyle name="40% - Accent2 9 3" xfId="1057"/>
    <cellStyle name="40% - Accent2 9 3 2" xfId="1058"/>
    <cellStyle name="40% - Accent2 9 4" xfId="1059"/>
    <cellStyle name="40% - Accent2 9 5" xfId="1060"/>
    <cellStyle name="40% - Accent3 10" xfId="1061"/>
    <cellStyle name="40% - Accent3 10 2" xfId="1062"/>
    <cellStyle name="40% - Accent3 10 2 2" xfId="1063"/>
    <cellStyle name="40% - Accent3 10 2 2 2" xfId="1064"/>
    <cellStyle name="40% - Accent3 10 2 3" xfId="1065"/>
    <cellStyle name="40% - Accent3 10 2 4" xfId="1066"/>
    <cellStyle name="40% - Accent3 10 3" xfId="1067"/>
    <cellStyle name="40% - Accent3 10 3 2" xfId="1068"/>
    <cellStyle name="40% - Accent3 10 4" xfId="1069"/>
    <cellStyle name="40% - Accent3 10 5" xfId="1070"/>
    <cellStyle name="40% - Accent3 11" xfId="1071"/>
    <cellStyle name="40% - Accent3 11 2" xfId="1072"/>
    <cellStyle name="40% - Accent3 11 2 2" xfId="1073"/>
    <cellStyle name="40% - Accent3 11 3" xfId="1074"/>
    <cellStyle name="40% - Accent3 11 4" xfId="1075"/>
    <cellStyle name="40% - Accent3 12" xfId="1076"/>
    <cellStyle name="40% - Accent3 12 2" xfId="1077"/>
    <cellStyle name="40% - Accent3 13" xfId="1078"/>
    <cellStyle name="40% - Accent3 13 2" xfId="1079"/>
    <cellStyle name="40% - Accent3 14" xfId="1080"/>
    <cellStyle name="40% - Accent3 14 2" xfId="1081"/>
    <cellStyle name="40% - Accent3 15" xfId="1082"/>
    <cellStyle name="40% - Accent3 15 2" xfId="1083"/>
    <cellStyle name="40% - Accent3 16" xfId="1084"/>
    <cellStyle name="40% - Accent3 16 2" xfId="1085"/>
    <cellStyle name="40% - Accent3 17" xfId="1086"/>
    <cellStyle name="40% - Accent3 17 2" xfId="1087"/>
    <cellStyle name="40% - Accent3 18" xfId="1088"/>
    <cellStyle name="40% - Accent3 18 2" xfId="1089"/>
    <cellStyle name="40% - Accent3 19" xfId="1090"/>
    <cellStyle name="40% - Accent3 19 2" xfId="1091"/>
    <cellStyle name="40% - Accent3 2" xfId="1092"/>
    <cellStyle name="40% - Accent3 2 2" xfId="1093"/>
    <cellStyle name="40% - Accent3 2 2 2" xfId="1094"/>
    <cellStyle name="40% - Accent3 2 2 2 2" xfId="1095"/>
    <cellStyle name="40% - Accent3 2 2 2 2 2" xfId="1096"/>
    <cellStyle name="40% - Accent3 2 2 2 3" xfId="1097"/>
    <cellStyle name="40% - Accent3 2 2 2 4" xfId="1098"/>
    <cellStyle name="40% - Accent3 2 2 3" xfId="1099"/>
    <cellStyle name="40% - Accent3 2 2 3 2" xfId="1100"/>
    <cellStyle name="40% - Accent3 2 2 4" xfId="1101"/>
    <cellStyle name="40% - Accent3 2 2 5" xfId="1102"/>
    <cellStyle name="40% - Accent3 2 3" xfId="1103"/>
    <cellStyle name="40% - Accent3 2 3 2" xfId="1104"/>
    <cellStyle name="40% - Accent3 2 3 2 2" xfId="1105"/>
    <cellStyle name="40% - Accent3 2 3 3" xfId="1106"/>
    <cellStyle name="40% - Accent3 2 3 4" xfId="1107"/>
    <cellStyle name="40% - Accent3 2 4" xfId="1108"/>
    <cellStyle name="40% - Accent3 2 4 2" xfId="1109"/>
    <cellStyle name="40% - Accent3 2 5" xfId="1110"/>
    <cellStyle name="40% - Accent3 2 6" xfId="1111"/>
    <cellStyle name="40% - Accent3 20" xfId="1112"/>
    <cellStyle name="40% - Accent3 20 2" xfId="1113"/>
    <cellStyle name="40% - Accent3 21" xfId="1114"/>
    <cellStyle name="40% - Accent3 21 2" xfId="1115"/>
    <cellStyle name="40% - Accent3 22" xfId="1116"/>
    <cellStyle name="40% - Accent3 22 2" xfId="1117"/>
    <cellStyle name="40% - Accent3 23" xfId="1118"/>
    <cellStyle name="40% - Accent3 24" xfId="1119"/>
    <cellStyle name="40% - Accent3 25" xfId="1120"/>
    <cellStyle name="40% - Accent3 26" xfId="1121"/>
    <cellStyle name="40% - Accent3 27" xfId="1122"/>
    <cellStyle name="40% - Accent3 3" xfId="1123"/>
    <cellStyle name="40% - Accent3 3 2" xfId="1124"/>
    <cellStyle name="40% - Accent3 3 2 2" xfId="1125"/>
    <cellStyle name="40% - Accent3 3 2 2 2" xfId="1126"/>
    <cellStyle name="40% - Accent3 3 2 3" xfId="1127"/>
    <cellStyle name="40% - Accent3 3 2 4" xfId="1128"/>
    <cellStyle name="40% - Accent3 3 3" xfId="1129"/>
    <cellStyle name="40% - Accent3 3 3 2" xfId="1130"/>
    <cellStyle name="40% - Accent3 3 4" xfId="1131"/>
    <cellStyle name="40% - Accent3 3 5" xfId="1132"/>
    <cellStyle name="40% - Accent3 4" xfId="1133"/>
    <cellStyle name="40% - Accent3 4 2" xfId="1134"/>
    <cellStyle name="40% - Accent3 4 2 2" xfId="1135"/>
    <cellStyle name="40% - Accent3 4 2 2 2" xfId="1136"/>
    <cellStyle name="40% - Accent3 4 2 3" xfId="1137"/>
    <cellStyle name="40% - Accent3 4 2 4" xfId="1138"/>
    <cellStyle name="40% - Accent3 4 3" xfId="1139"/>
    <cellStyle name="40% - Accent3 4 3 2" xfId="1140"/>
    <cellStyle name="40% - Accent3 4 4" xfId="1141"/>
    <cellStyle name="40% - Accent3 4 5" xfId="1142"/>
    <cellStyle name="40% - Accent3 5" xfId="1143"/>
    <cellStyle name="40% - Accent3 5 2" xfId="1144"/>
    <cellStyle name="40% - Accent3 5 2 2" xfId="1145"/>
    <cellStyle name="40% - Accent3 5 2 2 2" xfId="1146"/>
    <cellStyle name="40% - Accent3 5 2 3" xfId="1147"/>
    <cellStyle name="40% - Accent3 5 2 4" xfId="1148"/>
    <cellStyle name="40% - Accent3 5 3" xfId="1149"/>
    <cellStyle name="40% - Accent3 5 3 2" xfId="1150"/>
    <cellStyle name="40% - Accent3 5 4" xfId="1151"/>
    <cellStyle name="40% - Accent3 5 5" xfId="1152"/>
    <cellStyle name="40% - Accent3 6" xfId="1153"/>
    <cellStyle name="40% - Accent3 6 2" xfId="1154"/>
    <cellStyle name="40% - Accent3 6 2 2" xfId="1155"/>
    <cellStyle name="40% - Accent3 6 2 2 2" xfId="1156"/>
    <cellStyle name="40% - Accent3 6 2 3" xfId="1157"/>
    <cellStyle name="40% - Accent3 6 2 4" xfId="1158"/>
    <cellStyle name="40% - Accent3 6 3" xfId="1159"/>
    <cellStyle name="40% - Accent3 6 3 2" xfId="1160"/>
    <cellStyle name="40% - Accent3 6 4" xfId="1161"/>
    <cellStyle name="40% - Accent3 6 5" xfId="1162"/>
    <cellStyle name="40% - Accent3 7" xfId="1163"/>
    <cellStyle name="40% - Accent3 7 2" xfId="1164"/>
    <cellStyle name="40% - Accent3 7 2 2" xfId="1165"/>
    <cellStyle name="40% - Accent3 7 2 2 2" xfId="1166"/>
    <cellStyle name="40% - Accent3 7 2 3" xfId="1167"/>
    <cellStyle name="40% - Accent3 7 2 4" xfId="1168"/>
    <cellStyle name="40% - Accent3 7 3" xfId="1169"/>
    <cellStyle name="40% - Accent3 7 3 2" xfId="1170"/>
    <cellStyle name="40% - Accent3 7 4" xfId="1171"/>
    <cellStyle name="40% - Accent3 7 5" xfId="1172"/>
    <cellStyle name="40% - Accent3 8" xfId="1173"/>
    <cellStyle name="40% - Accent3 8 2" xfId="1174"/>
    <cellStyle name="40% - Accent3 8 2 2" xfId="1175"/>
    <cellStyle name="40% - Accent3 8 2 2 2" xfId="1176"/>
    <cellStyle name="40% - Accent3 8 2 3" xfId="1177"/>
    <cellStyle name="40% - Accent3 8 2 4" xfId="1178"/>
    <cellStyle name="40% - Accent3 8 3" xfId="1179"/>
    <cellStyle name="40% - Accent3 8 3 2" xfId="1180"/>
    <cellStyle name="40% - Accent3 8 4" xfId="1181"/>
    <cellStyle name="40% - Accent3 8 5" xfId="1182"/>
    <cellStyle name="40% - Accent3 9" xfId="1183"/>
    <cellStyle name="40% - Accent3 9 2" xfId="1184"/>
    <cellStyle name="40% - Accent3 9 2 2" xfId="1185"/>
    <cellStyle name="40% - Accent3 9 2 2 2" xfId="1186"/>
    <cellStyle name="40% - Accent3 9 2 3" xfId="1187"/>
    <cellStyle name="40% - Accent3 9 2 4" xfId="1188"/>
    <cellStyle name="40% - Accent3 9 3" xfId="1189"/>
    <cellStyle name="40% - Accent3 9 3 2" xfId="1190"/>
    <cellStyle name="40% - Accent3 9 4" xfId="1191"/>
    <cellStyle name="40% - Accent3 9 5" xfId="1192"/>
    <cellStyle name="40% - Accent4 10" xfId="1193"/>
    <cellStyle name="40% - Accent4 10 2" xfId="1194"/>
    <cellStyle name="40% - Accent4 10 2 2" xfId="1195"/>
    <cellStyle name="40% - Accent4 10 2 2 2" xfId="1196"/>
    <cellStyle name="40% - Accent4 10 2 3" xfId="1197"/>
    <cellStyle name="40% - Accent4 10 2 4" xfId="1198"/>
    <cellStyle name="40% - Accent4 10 3" xfId="1199"/>
    <cellStyle name="40% - Accent4 10 3 2" xfId="1200"/>
    <cellStyle name="40% - Accent4 10 4" xfId="1201"/>
    <cellStyle name="40% - Accent4 10 5" xfId="1202"/>
    <cellStyle name="40% - Accent4 11" xfId="1203"/>
    <cellStyle name="40% - Accent4 11 2" xfId="1204"/>
    <cellStyle name="40% - Accent4 11 2 2" xfId="1205"/>
    <cellStyle name="40% - Accent4 11 3" xfId="1206"/>
    <cellStyle name="40% - Accent4 11 4" xfId="1207"/>
    <cellStyle name="40% - Accent4 12" xfId="1208"/>
    <cellStyle name="40% - Accent4 12 2" xfId="1209"/>
    <cellStyle name="40% - Accent4 13" xfId="1210"/>
    <cellStyle name="40% - Accent4 13 2" xfId="1211"/>
    <cellStyle name="40% - Accent4 14" xfId="1212"/>
    <cellStyle name="40% - Accent4 14 2" xfId="1213"/>
    <cellStyle name="40% - Accent4 15" xfId="1214"/>
    <cellStyle name="40% - Accent4 15 2" xfId="1215"/>
    <cellStyle name="40% - Accent4 16" xfId="1216"/>
    <cellStyle name="40% - Accent4 16 2" xfId="1217"/>
    <cellStyle name="40% - Accent4 17" xfId="1218"/>
    <cellStyle name="40% - Accent4 17 2" xfId="1219"/>
    <cellStyle name="40% - Accent4 18" xfId="1220"/>
    <cellStyle name="40% - Accent4 18 2" xfId="1221"/>
    <cellStyle name="40% - Accent4 19" xfId="1222"/>
    <cellStyle name="40% - Accent4 19 2" xfId="1223"/>
    <cellStyle name="40% - Accent4 2" xfId="1224"/>
    <cellStyle name="40% - Accent4 2 2" xfId="1225"/>
    <cellStyle name="40% - Accent4 2 2 2" xfId="1226"/>
    <cellStyle name="40% - Accent4 2 2 2 2" xfId="1227"/>
    <cellStyle name="40% - Accent4 2 2 2 2 2" xfId="1228"/>
    <cellStyle name="40% - Accent4 2 2 2 3" xfId="1229"/>
    <cellStyle name="40% - Accent4 2 2 2 4" xfId="1230"/>
    <cellStyle name="40% - Accent4 2 2 3" xfId="1231"/>
    <cellStyle name="40% - Accent4 2 2 3 2" xfId="1232"/>
    <cellStyle name="40% - Accent4 2 2 4" xfId="1233"/>
    <cellStyle name="40% - Accent4 2 2 5" xfId="1234"/>
    <cellStyle name="40% - Accent4 2 3" xfId="1235"/>
    <cellStyle name="40% - Accent4 2 3 2" xfId="1236"/>
    <cellStyle name="40% - Accent4 2 3 2 2" xfId="1237"/>
    <cellStyle name="40% - Accent4 2 3 3" xfId="1238"/>
    <cellStyle name="40% - Accent4 2 3 4" xfId="1239"/>
    <cellStyle name="40% - Accent4 2 4" xfId="1240"/>
    <cellStyle name="40% - Accent4 2 4 2" xfId="1241"/>
    <cellStyle name="40% - Accent4 2 5" xfId="1242"/>
    <cellStyle name="40% - Accent4 2 6" xfId="1243"/>
    <cellStyle name="40% - Accent4 20" xfId="1244"/>
    <cellStyle name="40% - Accent4 20 2" xfId="1245"/>
    <cellStyle name="40% - Accent4 21" xfId="1246"/>
    <cellStyle name="40% - Accent4 21 2" xfId="1247"/>
    <cellStyle name="40% - Accent4 22" xfId="1248"/>
    <cellStyle name="40% - Accent4 22 2" xfId="1249"/>
    <cellStyle name="40% - Accent4 23" xfId="1250"/>
    <cellStyle name="40% - Accent4 24" xfId="1251"/>
    <cellStyle name="40% - Accent4 25" xfId="1252"/>
    <cellStyle name="40% - Accent4 26" xfId="1253"/>
    <cellStyle name="40% - Accent4 27" xfId="1254"/>
    <cellStyle name="40% - Accent4 3" xfId="1255"/>
    <cellStyle name="40% - Accent4 3 2" xfId="1256"/>
    <cellStyle name="40% - Accent4 3 2 2" xfId="1257"/>
    <cellStyle name="40% - Accent4 3 2 2 2" xfId="1258"/>
    <cellStyle name="40% - Accent4 3 2 3" xfId="1259"/>
    <cellStyle name="40% - Accent4 3 2 4" xfId="1260"/>
    <cellStyle name="40% - Accent4 3 3" xfId="1261"/>
    <cellStyle name="40% - Accent4 3 3 2" xfId="1262"/>
    <cellStyle name="40% - Accent4 3 4" xfId="1263"/>
    <cellStyle name="40% - Accent4 3 5" xfId="1264"/>
    <cellStyle name="40% - Accent4 4" xfId="1265"/>
    <cellStyle name="40% - Accent4 4 2" xfId="1266"/>
    <cellStyle name="40% - Accent4 4 2 2" xfId="1267"/>
    <cellStyle name="40% - Accent4 4 2 2 2" xfId="1268"/>
    <cellStyle name="40% - Accent4 4 2 3" xfId="1269"/>
    <cellStyle name="40% - Accent4 4 2 4" xfId="1270"/>
    <cellStyle name="40% - Accent4 4 3" xfId="1271"/>
    <cellStyle name="40% - Accent4 4 3 2" xfId="1272"/>
    <cellStyle name="40% - Accent4 4 4" xfId="1273"/>
    <cellStyle name="40% - Accent4 4 5" xfId="1274"/>
    <cellStyle name="40% - Accent4 5" xfId="1275"/>
    <cellStyle name="40% - Accent4 5 2" xfId="1276"/>
    <cellStyle name="40% - Accent4 5 2 2" xfId="1277"/>
    <cellStyle name="40% - Accent4 5 2 2 2" xfId="1278"/>
    <cellStyle name="40% - Accent4 5 2 3" xfId="1279"/>
    <cellStyle name="40% - Accent4 5 2 4" xfId="1280"/>
    <cellStyle name="40% - Accent4 5 3" xfId="1281"/>
    <cellStyle name="40% - Accent4 5 3 2" xfId="1282"/>
    <cellStyle name="40% - Accent4 5 4" xfId="1283"/>
    <cellStyle name="40% - Accent4 5 5" xfId="1284"/>
    <cellStyle name="40% - Accent4 6" xfId="1285"/>
    <cellStyle name="40% - Accent4 6 2" xfId="1286"/>
    <cellStyle name="40% - Accent4 6 2 2" xfId="1287"/>
    <cellStyle name="40% - Accent4 6 2 2 2" xfId="1288"/>
    <cellStyle name="40% - Accent4 6 2 3" xfId="1289"/>
    <cellStyle name="40% - Accent4 6 2 4" xfId="1290"/>
    <cellStyle name="40% - Accent4 6 3" xfId="1291"/>
    <cellStyle name="40% - Accent4 6 3 2" xfId="1292"/>
    <cellStyle name="40% - Accent4 6 4" xfId="1293"/>
    <cellStyle name="40% - Accent4 6 5" xfId="1294"/>
    <cellStyle name="40% - Accent4 7" xfId="1295"/>
    <cellStyle name="40% - Accent4 7 2" xfId="1296"/>
    <cellStyle name="40% - Accent4 7 2 2" xfId="1297"/>
    <cellStyle name="40% - Accent4 7 2 2 2" xfId="1298"/>
    <cellStyle name="40% - Accent4 7 2 3" xfId="1299"/>
    <cellStyle name="40% - Accent4 7 2 4" xfId="1300"/>
    <cellStyle name="40% - Accent4 7 3" xfId="1301"/>
    <cellStyle name="40% - Accent4 7 3 2" xfId="1302"/>
    <cellStyle name="40% - Accent4 7 4" xfId="1303"/>
    <cellStyle name="40% - Accent4 7 5" xfId="1304"/>
    <cellStyle name="40% - Accent4 8" xfId="1305"/>
    <cellStyle name="40% - Accent4 8 2" xfId="1306"/>
    <cellStyle name="40% - Accent4 8 2 2" xfId="1307"/>
    <cellStyle name="40% - Accent4 8 2 2 2" xfId="1308"/>
    <cellStyle name="40% - Accent4 8 2 3" xfId="1309"/>
    <cellStyle name="40% - Accent4 8 2 4" xfId="1310"/>
    <cellStyle name="40% - Accent4 8 3" xfId="1311"/>
    <cellStyle name="40% - Accent4 8 3 2" xfId="1312"/>
    <cellStyle name="40% - Accent4 8 4" xfId="1313"/>
    <cellStyle name="40% - Accent4 8 5" xfId="1314"/>
    <cellStyle name="40% - Accent4 9" xfId="1315"/>
    <cellStyle name="40% - Accent4 9 2" xfId="1316"/>
    <cellStyle name="40% - Accent4 9 2 2" xfId="1317"/>
    <cellStyle name="40% - Accent4 9 2 2 2" xfId="1318"/>
    <cellStyle name="40% - Accent4 9 2 3" xfId="1319"/>
    <cellStyle name="40% - Accent4 9 2 4" xfId="1320"/>
    <cellStyle name="40% - Accent4 9 3" xfId="1321"/>
    <cellStyle name="40% - Accent4 9 3 2" xfId="1322"/>
    <cellStyle name="40% - Accent4 9 4" xfId="1323"/>
    <cellStyle name="40% - Accent4 9 5" xfId="1324"/>
    <cellStyle name="40% - Accent5 10" xfId="1325"/>
    <cellStyle name="40% - Accent5 10 2" xfId="1326"/>
    <cellStyle name="40% - Accent5 10 2 2" xfId="1327"/>
    <cellStyle name="40% - Accent5 10 2 2 2" xfId="1328"/>
    <cellStyle name="40% - Accent5 10 2 3" xfId="1329"/>
    <cellStyle name="40% - Accent5 10 2 4" xfId="1330"/>
    <cellStyle name="40% - Accent5 10 3" xfId="1331"/>
    <cellStyle name="40% - Accent5 10 3 2" xfId="1332"/>
    <cellStyle name="40% - Accent5 10 4" xfId="1333"/>
    <cellStyle name="40% - Accent5 10 5" xfId="1334"/>
    <cellStyle name="40% - Accent5 11" xfId="1335"/>
    <cellStyle name="40% - Accent5 11 2" xfId="1336"/>
    <cellStyle name="40% - Accent5 11 2 2" xfId="1337"/>
    <cellStyle name="40% - Accent5 11 3" xfId="1338"/>
    <cellStyle name="40% - Accent5 11 4" xfId="1339"/>
    <cellStyle name="40% - Accent5 12" xfId="1340"/>
    <cellStyle name="40% - Accent5 12 2" xfId="1341"/>
    <cellStyle name="40% - Accent5 13" xfId="1342"/>
    <cellStyle name="40% - Accent5 13 2" xfId="1343"/>
    <cellStyle name="40% - Accent5 14" xfId="1344"/>
    <cellStyle name="40% - Accent5 14 2" xfId="1345"/>
    <cellStyle name="40% - Accent5 15" xfId="1346"/>
    <cellStyle name="40% - Accent5 15 2" xfId="1347"/>
    <cellStyle name="40% - Accent5 16" xfId="1348"/>
    <cellStyle name="40% - Accent5 16 2" xfId="1349"/>
    <cellStyle name="40% - Accent5 17" xfId="1350"/>
    <cellStyle name="40% - Accent5 17 2" xfId="1351"/>
    <cellStyle name="40% - Accent5 18" xfId="1352"/>
    <cellStyle name="40% - Accent5 18 2" xfId="1353"/>
    <cellStyle name="40% - Accent5 19" xfId="1354"/>
    <cellStyle name="40% - Accent5 19 2" xfId="1355"/>
    <cellStyle name="40% - Accent5 2" xfId="1356"/>
    <cellStyle name="40% - Accent5 2 2" xfId="1357"/>
    <cellStyle name="40% - Accent5 2 2 2" xfId="1358"/>
    <cellStyle name="40% - Accent5 2 2 2 2" xfId="1359"/>
    <cellStyle name="40% - Accent5 2 2 2 2 2" xfId="1360"/>
    <cellStyle name="40% - Accent5 2 2 2 3" xfId="1361"/>
    <cellStyle name="40% - Accent5 2 2 2 4" xfId="1362"/>
    <cellStyle name="40% - Accent5 2 2 3" xfId="1363"/>
    <cellStyle name="40% - Accent5 2 2 3 2" xfId="1364"/>
    <cellStyle name="40% - Accent5 2 2 4" xfId="1365"/>
    <cellStyle name="40% - Accent5 2 2 5" xfId="1366"/>
    <cellStyle name="40% - Accent5 2 3" xfId="1367"/>
    <cellStyle name="40% - Accent5 2 3 2" xfId="1368"/>
    <cellStyle name="40% - Accent5 2 3 2 2" xfId="1369"/>
    <cellStyle name="40% - Accent5 2 3 3" xfId="1370"/>
    <cellStyle name="40% - Accent5 2 3 4" xfId="1371"/>
    <cellStyle name="40% - Accent5 2 4" xfId="1372"/>
    <cellStyle name="40% - Accent5 2 4 2" xfId="1373"/>
    <cellStyle name="40% - Accent5 2 5" xfId="1374"/>
    <cellStyle name="40% - Accent5 2 6" xfId="1375"/>
    <cellStyle name="40% - Accent5 20" xfId="1376"/>
    <cellStyle name="40% - Accent5 20 2" xfId="1377"/>
    <cellStyle name="40% - Accent5 21" xfId="1378"/>
    <cellStyle name="40% - Accent5 21 2" xfId="1379"/>
    <cellStyle name="40% - Accent5 22" xfId="1380"/>
    <cellStyle name="40% - Accent5 22 2" xfId="1381"/>
    <cellStyle name="40% - Accent5 23" xfId="1382"/>
    <cellStyle name="40% - Accent5 24" xfId="1383"/>
    <cellStyle name="40% - Accent5 25" xfId="1384"/>
    <cellStyle name="40% - Accent5 26" xfId="1385"/>
    <cellStyle name="40% - Accent5 27" xfId="1386"/>
    <cellStyle name="40% - Accent5 3" xfId="1387"/>
    <cellStyle name="40% - Accent5 3 2" xfId="1388"/>
    <cellStyle name="40% - Accent5 3 2 2" xfId="1389"/>
    <cellStyle name="40% - Accent5 3 2 2 2" xfId="1390"/>
    <cellStyle name="40% - Accent5 3 2 3" xfId="1391"/>
    <cellStyle name="40% - Accent5 3 2 4" xfId="1392"/>
    <cellStyle name="40% - Accent5 3 3" xfId="1393"/>
    <cellStyle name="40% - Accent5 3 3 2" xfId="1394"/>
    <cellStyle name="40% - Accent5 3 4" xfId="1395"/>
    <cellStyle name="40% - Accent5 3 5" xfId="1396"/>
    <cellStyle name="40% - Accent5 4" xfId="1397"/>
    <cellStyle name="40% - Accent5 4 2" xfId="1398"/>
    <cellStyle name="40% - Accent5 4 2 2" xfId="1399"/>
    <cellStyle name="40% - Accent5 4 2 2 2" xfId="1400"/>
    <cellStyle name="40% - Accent5 4 2 3" xfId="1401"/>
    <cellStyle name="40% - Accent5 4 2 4" xfId="1402"/>
    <cellStyle name="40% - Accent5 4 3" xfId="1403"/>
    <cellStyle name="40% - Accent5 4 3 2" xfId="1404"/>
    <cellStyle name="40% - Accent5 4 4" xfId="1405"/>
    <cellStyle name="40% - Accent5 4 5" xfId="1406"/>
    <cellStyle name="40% - Accent5 5" xfId="1407"/>
    <cellStyle name="40% - Accent5 5 2" xfId="1408"/>
    <cellStyle name="40% - Accent5 5 2 2" xfId="1409"/>
    <cellStyle name="40% - Accent5 5 2 2 2" xfId="1410"/>
    <cellStyle name="40% - Accent5 5 2 3" xfId="1411"/>
    <cellStyle name="40% - Accent5 5 2 4" xfId="1412"/>
    <cellStyle name="40% - Accent5 5 3" xfId="1413"/>
    <cellStyle name="40% - Accent5 5 3 2" xfId="1414"/>
    <cellStyle name="40% - Accent5 5 4" xfId="1415"/>
    <cellStyle name="40% - Accent5 5 5" xfId="1416"/>
    <cellStyle name="40% - Accent5 6" xfId="1417"/>
    <cellStyle name="40% - Accent5 6 2" xfId="1418"/>
    <cellStyle name="40% - Accent5 6 2 2" xfId="1419"/>
    <cellStyle name="40% - Accent5 6 2 2 2" xfId="1420"/>
    <cellStyle name="40% - Accent5 6 2 3" xfId="1421"/>
    <cellStyle name="40% - Accent5 6 2 4" xfId="1422"/>
    <cellStyle name="40% - Accent5 6 3" xfId="1423"/>
    <cellStyle name="40% - Accent5 6 3 2" xfId="1424"/>
    <cellStyle name="40% - Accent5 6 4" xfId="1425"/>
    <cellStyle name="40% - Accent5 6 5" xfId="1426"/>
    <cellStyle name="40% - Accent5 7" xfId="1427"/>
    <cellStyle name="40% - Accent5 7 2" xfId="1428"/>
    <cellStyle name="40% - Accent5 7 2 2" xfId="1429"/>
    <cellStyle name="40% - Accent5 7 2 2 2" xfId="1430"/>
    <cellStyle name="40% - Accent5 7 2 3" xfId="1431"/>
    <cellStyle name="40% - Accent5 7 2 4" xfId="1432"/>
    <cellStyle name="40% - Accent5 7 3" xfId="1433"/>
    <cellStyle name="40% - Accent5 7 3 2" xfId="1434"/>
    <cellStyle name="40% - Accent5 7 4" xfId="1435"/>
    <cellStyle name="40% - Accent5 7 5" xfId="1436"/>
    <cellStyle name="40% - Accent5 8" xfId="1437"/>
    <cellStyle name="40% - Accent5 8 2" xfId="1438"/>
    <cellStyle name="40% - Accent5 8 2 2" xfId="1439"/>
    <cellStyle name="40% - Accent5 8 2 2 2" xfId="1440"/>
    <cellStyle name="40% - Accent5 8 2 3" xfId="1441"/>
    <cellStyle name="40% - Accent5 8 2 4" xfId="1442"/>
    <cellStyle name="40% - Accent5 8 3" xfId="1443"/>
    <cellStyle name="40% - Accent5 8 3 2" xfId="1444"/>
    <cellStyle name="40% - Accent5 8 4" xfId="1445"/>
    <cellStyle name="40% - Accent5 8 5" xfId="1446"/>
    <cellStyle name="40% - Accent5 9" xfId="1447"/>
    <cellStyle name="40% - Accent5 9 2" xfId="1448"/>
    <cellStyle name="40% - Accent5 9 2 2" xfId="1449"/>
    <cellStyle name="40% - Accent5 9 2 2 2" xfId="1450"/>
    <cellStyle name="40% - Accent5 9 2 3" xfId="1451"/>
    <cellStyle name="40% - Accent5 9 2 4" xfId="1452"/>
    <cellStyle name="40% - Accent5 9 3" xfId="1453"/>
    <cellStyle name="40% - Accent5 9 3 2" xfId="1454"/>
    <cellStyle name="40% - Accent5 9 4" xfId="1455"/>
    <cellStyle name="40% - Accent5 9 5" xfId="1456"/>
    <cellStyle name="40% - Accent6 10" xfId="1457"/>
    <cellStyle name="40% - Accent6 10 2" xfId="1458"/>
    <cellStyle name="40% - Accent6 10 2 2" xfId="1459"/>
    <cellStyle name="40% - Accent6 10 2 2 2" xfId="1460"/>
    <cellStyle name="40% - Accent6 10 2 3" xfId="1461"/>
    <cellStyle name="40% - Accent6 10 2 4" xfId="1462"/>
    <cellStyle name="40% - Accent6 10 3" xfId="1463"/>
    <cellStyle name="40% - Accent6 10 3 2" xfId="1464"/>
    <cellStyle name="40% - Accent6 10 4" xfId="1465"/>
    <cellStyle name="40% - Accent6 10 5" xfId="1466"/>
    <cellStyle name="40% - Accent6 11" xfId="1467"/>
    <cellStyle name="40% - Accent6 11 2" xfId="1468"/>
    <cellStyle name="40% - Accent6 11 2 2" xfId="1469"/>
    <cellStyle name="40% - Accent6 11 3" xfId="1470"/>
    <cellStyle name="40% - Accent6 11 4" xfId="1471"/>
    <cellStyle name="40% - Accent6 12" xfId="1472"/>
    <cellStyle name="40% - Accent6 12 2" xfId="1473"/>
    <cellStyle name="40% - Accent6 13" xfId="1474"/>
    <cellStyle name="40% - Accent6 13 2" xfId="1475"/>
    <cellStyle name="40% - Accent6 14" xfId="1476"/>
    <cellStyle name="40% - Accent6 14 2" xfId="1477"/>
    <cellStyle name="40% - Accent6 15" xfId="1478"/>
    <cellStyle name="40% - Accent6 15 2" xfId="1479"/>
    <cellStyle name="40% - Accent6 16" xfId="1480"/>
    <cellStyle name="40% - Accent6 16 2" xfId="1481"/>
    <cellStyle name="40% - Accent6 17" xfId="1482"/>
    <cellStyle name="40% - Accent6 17 2" xfId="1483"/>
    <cellStyle name="40% - Accent6 18" xfId="1484"/>
    <cellStyle name="40% - Accent6 18 2" xfId="1485"/>
    <cellStyle name="40% - Accent6 19" xfId="1486"/>
    <cellStyle name="40% - Accent6 19 2" xfId="1487"/>
    <cellStyle name="40% - Accent6 2" xfId="1488"/>
    <cellStyle name="40% - Accent6 2 2" xfId="1489"/>
    <cellStyle name="40% - Accent6 2 2 2" xfId="1490"/>
    <cellStyle name="40% - Accent6 2 2 2 2" xfId="1491"/>
    <cellStyle name="40% - Accent6 2 2 2 2 2" xfId="1492"/>
    <cellStyle name="40% - Accent6 2 2 2 3" xfId="1493"/>
    <cellStyle name="40% - Accent6 2 2 2 4" xfId="1494"/>
    <cellStyle name="40% - Accent6 2 2 3" xfId="1495"/>
    <cellStyle name="40% - Accent6 2 2 3 2" xfId="1496"/>
    <cellStyle name="40% - Accent6 2 2 4" xfId="1497"/>
    <cellStyle name="40% - Accent6 2 2 5" xfId="1498"/>
    <cellStyle name="40% - Accent6 2 3" xfId="1499"/>
    <cellStyle name="40% - Accent6 2 3 2" xfId="1500"/>
    <cellStyle name="40% - Accent6 2 3 2 2" xfId="1501"/>
    <cellStyle name="40% - Accent6 2 3 3" xfId="1502"/>
    <cellStyle name="40% - Accent6 2 3 4" xfId="1503"/>
    <cellStyle name="40% - Accent6 2 4" xfId="1504"/>
    <cellStyle name="40% - Accent6 2 4 2" xfId="1505"/>
    <cellStyle name="40% - Accent6 2 5" xfId="1506"/>
    <cellStyle name="40% - Accent6 2 6" xfId="1507"/>
    <cellStyle name="40% - Accent6 20" xfId="1508"/>
    <cellStyle name="40% - Accent6 20 2" xfId="1509"/>
    <cellStyle name="40% - Accent6 21" xfId="1510"/>
    <cellStyle name="40% - Accent6 21 2" xfId="1511"/>
    <cellStyle name="40% - Accent6 22" xfId="1512"/>
    <cellStyle name="40% - Accent6 22 2" xfId="1513"/>
    <cellStyle name="40% - Accent6 23" xfId="1514"/>
    <cellStyle name="40% - Accent6 24" xfId="1515"/>
    <cellStyle name="40% - Accent6 25" xfId="1516"/>
    <cellStyle name="40% - Accent6 26" xfId="1517"/>
    <cellStyle name="40% - Accent6 27" xfId="1518"/>
    <cellStyle name="40% - Accent6 3" xfId="1519"/>
    <cellStyle name="40% - Accent6 3 2" xfId="1520"/>
    <cellStyle name="40% - Accent6 3 2 2" xfId="1521"/>
    <cellStyle name="40% - Accent6 3 2 2 2" xfId="1522"/>
    <cellStyle name="40% - Accent6 3 2 3" xfId="1523"/>
    <cellStyle name="40% - Accent6 3 2 4" xfId="1524"/>
    <cellStyle name="40% - Accent6 3 3" xfId="1525"/>
    <cellStyle name="40% - Accent6 3 3 2" xfId="1526"/>
    <cellStyle name="40% - Accent6 3 4" xfId="1527"/>
    <cellStyle name="40% - Accent6 3 5" xfId="1528"/>
    <cellStyle name="40% - Accent6 4" xfId="1529"/>
    <cellStyle name="40% - Accent6 4 2" xfId="1530"/>
    <cellStyle name="40% - Accent6 4 2 2" xfId="1531"/>
    <cellStyle name="40% - Accent6 4 2 2 2" xfId="1532"/>
    <cellStyle name="40% - Accent6 4 2 3" xfId="1533"/>
    <cellStyle name="40% - Accent6 4 2 4" xfId="1534"/>
    <cellStyle name="40% - Accent6 4 3" xfId="1535"/>
    <cellStyle name="40% - Accent6 4 3 2" xfId="1536"/>
    <cellStyle name="40% - Accent6 4 4" xfId="1537"/>
    <cellStyle name="40% - Accent6 4 5" xfId="1538"/>
    <cellStyle name="40% - Accent6 5" xfId="1539"/>
    <cellStyle name="40% - Accent6 5 2" xfId="1540"/>
    <cellStyle name="40% - Accent6 5 2 2" xfId="1541"/>
    <cellStyle name="40% - Accent6 5 2 2 2" xfId="1542"/>
    <cellStyle name="40% - Accent6 5 2 3" xfId="1543"/>
    <cellStyle name="40% - Accent6 5 2 4" xfId="1544"/>
    <cellStyle name="40% - Accent6 5 3" xfId="1545"/>
    <cellStyle name="40% - Accent6 5 3 2" xfId="1546"/>
    <cellStyle name="40% - Accent6 5 4" xfId="1547"/>
    <cellStyle name="40% - Accent6 5 5" xfId="1548"/>
    <cellStyle name="40% - Accent6 6" xfId="1549"/>
    <cellStyle name="40% - Accent6 6 2" xfId="1550"/>
    <cellStyle name="40% - Accent6 6 2 2" xfId="1551"/>
    <cellStyle name="40% - Accent6 6 2 2 2" xfId="1552"/>
    <cellStyle name="40% - Accent6 6 2 3" xfId="1553"/>
    <cellStyle name="40% - Accent6 6 2 4" xfId="1554"/>
    <cellStyle name="40% - Accent6 6 3" xfId="1555"/>
    <cellStyle name="40% - Accent6 6 3 2" xfId="1556"/>
    <cellStyle name="40% - Accent6 6 4" xfId="1557"/>
    <cellStyle name="40% - Accent6 6 5" xfId="1558"/>
    <cellStyle name="40% - Accent6 7" xfId="1559"/>
    <cellStyle name="40% - Accent6 7 2" xfId="1560"/>
    <cellStyle name="40% - Accent6 7 2 2" xfId="1561"/>
    <cellStyle name="40% - Accent6 7 2 2 2" xfId="1562"/>
    <cellStyle name="40% - Accent6 7 2 3" xfId="1563"/>
    <cellStyle name="40% - Accent6 7 2 4" xfId="1564"/>
    <cellStyle name="40% - Accent6 7 3" xfId="1565"/>
    <cellStyle name="40% - Accent6 7 3 2" xfId="1566"/>
    <cellStyle name="40% - Accent6 7 4" xfId="1567"/>
    <cellStyle name="40% - Accent6 7 5" xfId="1568"/>
    <cellStyle name="40% - Accent6 8" xfId="1569"/>
    <cellStyle name="40% - Accent6 8 2" xfId="1570"/>
    <cellStyle name="40% - Accent6 8 2 2" xfId="1571"/>
    <cellStyle name="40% - Accent6 8 2 2 2" xfId="1572"/>
    <cellStyle name="40% - Accent6 8 2 3" xfId="1573"/>
    <cellStyle name="40% - Accent6 8 2 4" xfId="1574"/>
    <cellStyle name="40% - Accent6 8 3" xfId="1575"/>
    <cellStyle name="40% - Accent6 8 3 2" xfId="1576"/>
    <cellStyle name="40% - Accent6 8 4" xfId="1577"/>
    <cellStyle name="40% - Accent6 8 5" xfId="1578"/>
    <cellStyle name="40% - Accent6 9" xfId="1579"/>
    <cellStyle name="40% - Accent6 9 2" xfId="1580"/>
    <cellStyle name="40% - Accent6 9 2 2" xfId="1581"/>
    <cellStyle name="40% - Accent6 9 2 2 2" xfId="1582"/>
    <cellStyle name="40% - Accent6 9 2 3" xfId="1583"/>
    <cellStyle name="40% - Accent6 9 2 4" xfId="1584"/>
    <cellStyle name="40% - Accent6 9 3" xfId="1585"/>
    <cellStyle name="40% - Accent6 9 3 2" xfId="1586"/>
    <cellStyle name="40% - Accent6 9 4" xfId="1587"/>
    <cellStyle name="40% - Accent6 9 5" xfId="1588"/>
    <cellStyle name="Comma" xfId="1" builtinId="3"/>
    <cellStyle name="Comma 2" xfId="1589"/>
    <cellStyle name="Comma 3" xfId="1590"/>
    <cellStyle name="Currency" xfId="2" builtinId="4"/>
    <cellStyle name="Normal" xfId="0" builtinId="0"/>
    <cellStyle name="Normal 10" xfId="4"/>
    <cellStyle name="Normal 11" xfId="1591"/>
    <cellStyle name="Normal 11 2" xfId="1592"/>
    <cellStyle name="Normal 11 2 2" xfId="1593"/>
    <cellStyle name="Normal 11 3" xfId="1594"/>
    <cellStyle name="Normal 11 4" xfId="1595"/>
    <cellStyle name="Normal 12" xfId="1596"/>
    <cellStyle name="Normal 12 2" xfId="1597"/>
    <cellStyle name="Normal 13" xfId="1598"/>
    <cellStyle name="Normal 13 2" xfId="1599"/>
    <cellStyle name="Normal 14" xfId="1600"/>
    <cellStyle name="Normal 14 2" xfId="1601"/>
    <cellStyle name="Normal 15" xfId="1602"/>
    <cellStyle name="Normal 15 2" xfId="1603"/>
    <cellStyle name="Normal 16" xfId="1604"/>
    <cellStyle name="Normal 16 2" xfId="1605"/>
    <cellStyle name="Normal 17" xfId="1606"/>
    <cellStyle name="Normal 17 2" xfId="1607"/>
    <cellStyle name="Normal 18" xfId="1608"/>
    <cellStyle name="Normal 18 2" xfId="1609"/>
    <cellStyle name="Normal 19" xfId="1610"/>
    <cellStyle name="Normal 19 2" xfId="1611"/>
    <cellStyle name="Normal 2" xfId="1612"/>
    <cellStyle name="Normal 2 2" xfId="1613"/>
    <cellStyle name="Normal 2 2 2" xfId="1614"/>
    <cellStyle name="Normal 2 2 2 2" xfId="1615"/>
    <cellStyle name="Normal 2 2 3" xfId="1616"/>
    <cellStyle name="Normal 2 2 4" xfId="1617"/>
    <cellStyle name="Normal 2 3" xfId="1618"/>
    <cellStyle name="Normal 2 3 2" xfId="1619"/>
    <cellStyle name="Normal 2 4" xfId="1620"/>
    <cellStyle name="Normal 2 5" xfId="1621"/>
    <cellStyle name="Normal 20" xfId="1622"/>
    <cellStyle name="Normal 20 2" xfId="1623"/>
    <cellStyle name="Normal 21" xfId="1624"/>
    <cellStyle name="Normal 21 2" xfId="1625"/>
    <cellStyle name="Normal 22" xfId="1626"/>
    <cellStyle name="Normal 22 2" xfId="1627"/>
    <cellStyle name="Normal 23" xfId="1628"/>
    <cellStyle name="Normal 23 2" xfId="1629"/>
    <cellStyle name="Normal 24" xfId="1630"/>
    <cellStyle name="Normal 25" xfId="1631"/>
    <cellStyle name="Normal 26" xfId="1632"/>
    <cellStyle name="Normal 27" xfId="1633"/>
    <cellStyle name="Normal 28" xfId="1634"/>
    <cellStyle name="Normal 29" xfId="1854"/>
    <cellStyle name="Normal 3" xfId="1635"/>
    <cellStyle name="Normal 3 2" xfId="1636"/>
    <cellStyle name="Normal 3 2 2" xfId="1637"/>
    <cellStyle name="Normal 3 2 2 2" xfId="1638"/>
    <cellStyle name="Normal 3 2 3" xfId="1639"/>
    <cellStyle name="Normal 3 2 4" xfId="1640"/>
    <cellStyle name="Normal 3 3" xfId="1641"/>
    <cellStyle name="Normal 3 3 2" xfId="1642"/>
    <cellStyle name="Normal 3 4" xfId="1643"/>
    <cellStyle name="Normal 3 5" xfId="1644"/>
    <cellStyle name="Normal 4" xfId="1645"/>
    <cellStyle name="Normal 4 2" xfId="1646"/>
    <cellStyle name="Normal 4 2 2" xfId="1647"/>
    <cellStyle name="Normal 4 2 2 2" xfId="1648"/>
    <cellStyle name="Normal 4 2 3" xfId="1649"/>
    <cellStyle name="Normal 4 2 4" xfId="1650"/>
    <cellStyle name="Normal 4 3" xfId="1651"/>
    <cellStyle name="Normal 4 3 2" xfId="1652"/>
    <cellStyle name="Normal 4 4" xfId="1653"/>
    <cellStyle name="Normal 4 5" xfId="1654"/>
    <cellStyle name="Normal 5" xfId="1655"/>
    <cellStyle name="Normal 5 2" xfId="1656"/>
    <cellStyle name="Normal 5 2 2" xfId="1657"/>
    <cellStyle name="Normal 5 2 2 2" xfId="1658"/>
    <cellStyle name="Normal 5 2 3" xfId="1659"/>
    <cellStyle name="Normal 5 2 4" xfId="1660"/>
    <cellStyle name="Normal 5 3" xfId="1661"/>
    <cellStyle name="Normal 5 3 2" xfId="1662"/>
    <cellStyle name="Normal 5 4" xfId="1663"/>
    <cellStyle name="Normal 5 5" xfId="1664"/>
    <cellStyle name="Normal 6" xfId="1665"/>
    <cellStyle name="Normal 6 2" xfId="1666"/>
    <cellStyle name="Normal 6 2 2" xfId="1667"/>
    <cellStyle name="Normal 6 2 2 2" xfId="1668"/>
    <cellStyle name="Normal 6 2 3" xfId="1669"/>
    <cellStyle name="Normal 6 2 4" xfId="1670"/>
    <cellStyle name="Normal 6 3" xfId="1671"/>
    <cellStyle name="Normal 6 3 2" xfId="1672"/>
    <cellStyle name="Normal 6 4" xfId="1673"/>
    <cellStyle name="Normal 6 5" xfId="1674"/>
    <cellStyle name="Normal 7" xfId="1675"/>
    <cellStyle name="Normal 7 2" xfId="1676"/>
    <cellStyle name="Normal 7 3" xfId="1677"/>
    <cellStyle name="Normal 7 3 2" xfId="1678"/>
    <cellStyle name="Normal 7 3 2 2" xfId="1679"/>
    <cellStyle name="Normal 7 3 3" xfId="1680"/>
    <cellStyle name="Normal 7 3 4" xfId="1681"/>
    <cellStyle name="Normal 7 4" xfId="1682"/>
    <cellStyle name="Normal 7 4 2" xfId="1683"/>
    <cellStyle name="Normal 7 4 3" xfId="1684"/>
    <cellStyle name="Normal 7 5" xfId="1685"/>
    <cellStyle name="Normal 8" xfId="1686"/>
    <cellStyle name="Normal 8 2" xfId="1687"/>
    <cellStyle name="Normal 8 2 2" xfId="1688"/>
    <cellStyle name="Normal 8 2 2 2" xfId="1689"/>
    <cellStyle name="Normal 8 2 3" xfId="1690"/>
    <cellStyle name="Normal 8 2 4" xfId="1691"/>
    <cellStyle name="Normal 8 3" xfId="1692"/>
    <cellStyle name="Normal 8 3 2" xfId="1693"/>
    <cellStyle name="Normal 8 4" xfId="1694"/>
    <cellStyle name="Normal 8 5" xfId="1695"/>
    <cellStyle name="Normal 9" xfId="1696"/>
    <cellStyle name="Normal 9 2" xfId="1697"/>
    <cellStyle name="Normal 9 2 2" xfId="1698"/>
    <cellStyle name="Normal 9 2 2 2" xfId="1699"/>
    <cellStyle name="Normal 9 2 3" xfId="1700"/>
    <cellStyle name="Normal 9 2 4" xfId="1701"/>
    <cellStyle name="Normal 9 3" xfId="1702"/>
    <cellStyle name="Normal 9 3 2" xfId="1703"/>
    <cellStyle name="Normal 9 4" xfId="1704"/>
    <cellStyle name="Normal 9 5" xfId="1705"/>
    <cellStyle name="Note 10" xfId="1706"/>
    <cellStyle name="Note 10 2" xfId="1707"/>
    <cellStyle name="Note 10 2 2" xfId="1708"/>
    <cellStyle name="Note 10 2 2 2" xfId="1709"/>
    <cellStyle name="Note 10 2 3" xfId="1710"/>
    <cellStyle name="Note 10 2 4" xfId="1711"/>
    <cellStyle name="Note 10 3" xfId="1712"/>
    <cellStyle name="Note 10 3 2" xfId="1713"/>
    <cellStyle name="Note 10 4" xfId="1714"/>
    <cellStyle name="Note 10 5" xfId="1715"/>
    <cellStyle name="Note 11" xfId="1716"/>
    <cellStyle name="Note 11 2" xfId="1717"/>
    <cellStyle name="Note 11 2 2" xfId="1718"/>
    <cellStyle name="Note 11 3" xfId="1719"/>
    <cellStyle name="Note 11 4" xfId="1720"/>
    <cellStyle name="Note 12" xfId="1721"/>
    <cellStyle name="Note 12 2" xfId="1722"/>
    <cellStyle name="Note 13" xfId="1723"/>
    <cellStyle name="Note 13 2" xfId="1724"/>
    <cellStyle name="Note 14" xfId="1725"/>
    <cellStyle name="Note 14 2" xfId="1726"/>
    <cellStyle name="Note 15" xfId="1727"/>
    <cellStyle name="Note 15 2" xfId="1728"/>
    <cellStyle name="Note 16" xfId="1729"/>
    <cellStyle name="Note 16 2" xfId="1730"/>
    <cellStyle name="Note 17" xfId="1731"/>
    <cellStyle name="Note 17 2" xfId="1732"/>
    <cellStyle name="Note 18" xfId="1733"/>
    <cellStyle name="Note 18 2" xfId="1734"/>
    <cellStyle name="Note 19" xfId="1735"/>
    <cellStyle name="Note 19 2" xfId="1736"/>
    <cellStyle name="Note 2" xfId="1737"/>
    <cellStyle name="Note 2 2" xfId="1738"/>
    <cellStyle name="Note 2 2 2" xfId="1739"/>
    <cellStyle name="Note 2 2 2 2" xfId="1740"/>
    <cellStyle name="Note 2 2 2 2 2" xfId="1741"/>
    <cellStyle name="Note 2 2 2 3" xfId="1742"/>
    <cellStyle name="Note 2 2 2 4" xfId="1743"/>
    <cellStyle name="Note 2 2 3" xfId="1744"/>
    <cellStyle name="Note 2 2 3 2" xfId="1745"/>
    <cellStyle name="Note 2 2 4" xfId="1746"/>
    <cellStyle name="Note 2 2 5" xfId="1747"/>
    <cellStyle name="Note 2 3" xfId="1748"/>
    <cellStyle name="Note 2 3 2" xfId="1749"/>
    <cellStyle name="Note 2 3 2 2" xfId="1750"/>
    <cellStyle name="Note 2 3 3" xfId="1751"/>
    <cellStyle name="Note 2 3 4" xfId="1752"/>
    <cellStyle name="Note 2 4" xfId="1753"/>
    <cellStyle name="Note 2 4 2" xfId="1754"/>
    <cellStyle name="Note 2 5" xfId="1755"/>
    <cellStyle name="Note 2 6" xfId="1756"/>
    <cellStyle name="Note 20" xfId="1757"/>
    <cellStyle name="Note 20 2" xfId="1758"/>
    <cellStyle name="Note 21" xfId="1759"/>
    <cellStyle name="Note 21 2" xfId="1760"/>
    <cellStyle name="Note 22" xfId="1761"/>
    <cellStyle name="Note 22 2" xfId="1762"/>
    <cellStyle name="Note 23" xfId="1763"/>
    <cellStyle name="Note 24" xfId="1764"/>
    <cellStyle name="Note 25" xfId="1765"/>
    <cellStyle name="Note 26" xfId="1766"/>
    <cellStyle name="Note 27" xfId="1767"/>
    <cellStyle name="Note 3" xfId="1768"/>
    <cellStyle name="Note 3 2" xfId="1769"/>
    <cellStyle name="Note 3 2 2" xfId="1770"/>
    <cellStyle name="Note 3 2 2 2" xfId="1771"/>
    <cellStyle name="Note 3 2 3" xfId="1772"/>
    <cellStyle name="Note 3 2 4" xfId="1773"/>
    <cellStyle name="Note 3 3" xfId="1774"/>
    <cellStyle name="Note 3 3 2" xfId="1775"/>
    <cellStyle name="Note 3 4" xfId="1776"/>
    <cellStyle name="Note 3 5" xfId="1777"/>
    <cellStyle name="Note 4" xfId="1778"/>
    <cellStyle name="Note 4 2" xfId="1779"/>
    <cellStyle name="Note 4 2 2" xfId="1780"/>
    <cellStyle name="Note 4 2 2 2" xfId="1781"/>
    <cellStyle name="Note 4 2 3" xfId="1782"/>
    <cellStyle name="Note 4 2 4" xfId="1783"/>
    <cellStyle name="Note 4 3" xfId="1784"/>
    <cellStyle name="Note 4 3 2" xfId="1785"/>
    <cellStyle name="Note 4 4" xfId="1786"/>
    <cellStyle name="Note 4 5" xfId="1787"/>
    <cellStyle name="Note 5" xfId="1788"/>
    <cellStyle name="Note 5 2" xfId="1789"/>
    <cellStyle name="Note 5 2 2" xfId="1790"/>
    <cellStyle name="Note 5 2 2 2" xfId="1791"/>
    <cellStyle name="Note 5 2 3" xfId="1792"/>
    <cellStyle name="Note 5 2 4" xfId="1793"/>
    <cellStyle name="Note 5 3" xfId="1794"/>
    <cellStyle name="Note 5 3 2" xfId="1795"/>
    <cellStyle name="Note 5 4" xfId="1796"/>
    <cellStyle name="Note 5 5" xfId="1797"/>
    <cellStyle name="Note 6" xfId="1798"/>
    <cellStyle name="Note 6 2" xfId="1799"/>
    <cellStyle name="Note 6 2 2" xfId="1800"/>
    <cellStyle name="Note 6 2 2 2" xfId="1801"/>
    <cellStyle name="Note 6 2 3" xfId="1802"/>
    <cellStyle name="Note 6 2 4" xfId="1803"/>
    <cellStyle name="Note 6 3" xfId="1804"/>
    <cellStyle name="Note 6 3 2" xfId="1805"/>
    <cellStyle name="Note 6 4" xfId="1806"/>
    <cellStyle name="Note 6 5" xfId="1807"/>
    <cellStyle name="Note 7" xfId="1808"/>
    <cellStyle name="Note 7 2" xfId="1809"/>
    <cellStyle name="Note 7 2 2" xfId="1810"/>
    <cellStyle name="Note 7 2 2 2" xfId="1811"/>
    <cellStyle name="Note 7 2 3" xfId="1812"/>
    <cellStyle name="Note 7 2 4" xfId="1813"/>
    <cellStyle name="Note 7 3" xfId="1814"/>
    <cellStyle name="Note 7 3 2" xfId="1815"/>
    <cellStyle name="Note 7 4" xfId="1816"/>
    <cellStyle name="Note 7 5" xfId="1817"/>
    <cellStyle name="Note 8" xfId="1818"/>
    <cellStyle name="Note 8 2" xfId="1819"/>
    <cellStyle name="Note 8 2 2" xfId="1820"/>
    <cellStyle name="Note 8 2 2 2" xfId="1821"/>
    <cellStyle name="Note 8 2 3" xfId="1822"/>
    <cellStyle name="Note 8 2 4" xfId="1823"/>
    <cellStyle name="Note 8 3" xfId="1824"/>
    <cellStyle name="Note 8 3 2" xfId="1825"/>
    <cellStyle name="Note 8 4" xfId="1826"/>
    <cellStyle name="Note 8 5" xfId="1827"/>
    <cellStyle name="Note 9" xfId="1828"/>
    <cellStyle name="Note 9 2" xfId="1829"/>
    <cellStyle name="Note 9 2 2" xfId="1830"/>
    <cellStyle name="Note 9 2 2 2" xfId="1831"/>
    <cellStyle name="Note 9 2 3" xfId="1832"/>
    <cellStyle name="Note 9 2 4" xfId="1833"/>
    <cellStyle name="Note 9 3" xfId="1834"/>
    <cellStyle name="Note 9 3 2" xfId="1835"/>
    <cellStyle name="Note 9 4" xfId="1836"/>
    <cellStyle name="Note 9 5" xfId="1837"/>
    <cellStyle name="Percent" xfId="3" builtinId="5"/>
    <cellStyle name="Percent 2" xfId="1838"/>
    <cellStyle name="Percent 2 2" xfId="1839"/>
    <cellStyle name="Percent 2 2 2" xfId="1840"/>
    <cellStyle name="Percent 2 2 2 2" xfId="1841"/>
    <cellStyle name="Percent 2 2 3" xfId="1842"/>
    <cellStyle name="Percent 2 2 4" xfId="1843"/>
    <cellStyle name="Percent 2 3" xfId="1844"/>
    <cellStyle name="Percent 2 3 2" xfId="1845"/>
    <cellStyle name="Percent 2 4" xfId="1846"/>
    <cellStyle name="Percent 2 5" xfId="1847"/>
    <cellStyle name="Percent 3" xfId="1848"/>
    <cellStyle name="Percent 4" xfId="1849"/>
    <cellStyle name="Percent 5" xfId="1850"/>
    <cellStyle name="Percent 6" xfId="1855"/>
    <cellStyle name="Title 2" xfId="1851"/>
    <cellStyle name="Title 3" xfId="1852"/>
    <cellStyle name="Title 4" xfId="18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Y17%20Readmission%20Reduction%20Program%20Comparison%20CY15-08%20created%202015-1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SCRC/GBR%20Infrastructure/Sickle%20Cell%20Analysis%20FY13-FY15%20Y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Y2016/DCH%20(01)/Volume%20&amp;%20GBR%20Rate%20Order/FY16%20Key%20Volume%20Assump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Y2016/DCH%20(01)/Volume%20&amp;%20GBR%20Rate%20Order/SPRDREV2016%20monthly%20budget_KPMG%2007-15-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SCRC/MONTHLY/FY2016/Department%20Statistics/Linked%20Files_do%20not%20use/oct15dirstats_link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SCRC/HSCRC%20Rate%20File%20FY16/Doctor's%20Global%20TPR%200715-%20Amended-%20FINAL%20(Received%2010-27-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SCRC/GBR%20Infrastructure/DCH%20HSCRC_GBR%20Investment%20in%20Infrastructure%20Reporting%20Template_FY%202015_YTD%20June%20Update%20(FINAL)_unlinked%20for%20submiss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Y17%20Readmission%20Reduction%20Program%20Base%20Year%20CY13%20created%202015-09-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Comp CY13 vs CY15"/>
    </sheetNames>
    <sheetDataSet>
      <sheetData sheetId="0">
        <row r="42">
          <cell r="K42">
            <v>909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x code"/>
      <sheetName val="pca report"/>
    </sheetNames>
    <sheetDataSet>
      <sheetData sheetId="0">
        <row r="34">
          <cell r="I34">
            <v>31</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ssions deficit"/>
      <sheetName val="summary v2"/>
      <sheetName val="summary v1"/>
      <sheetName val="medisolv report"/>
      <sheetName val="ED_OBV Visits"/>
    </sheetNames>
    <sheetDataSet>
      <sheetData sheetId="0"/>
      <sheetData sheetId="1">
        <row r="3">
          <cell r="F3">
            <v>9799.0000000000018</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C"/>
      <sheetName val="DIS TO REV 2016_rev"/>
      <sheetName val="DIS TO REV 2016_stats"/>
      <sheetName val="pivot for HCI input"/>
      <sheetName val="Revenue"/>
      <sheetName val="Statistics"/>
      <sheetName val="Budgeted Vol and Rates"/>
      <sheetName val="Vol by Dept"/>
      <sheetName val="YTD GL Stats"/>
      <sheetName val="FY15 VISITS"/>
      <sheetName val="Rate Center Mapping"/>
    </sheetNames>
    <sheetDataSet>
      <sheetData sheetId="0"/>
      <sheetData sheetId="1"/>
      <sheetData sheetId="2"/>
      <sheetData sheetId="3"/>
      <sheetData sheetId="4"/>
      <sheetData sheetId="5"/>
      <sheetData sheetId="6">
        <row r="15">
          <cell r="E15">
            <v>9799.0000000000018</v>
          </cell>
        </row>
        <row r="52">
          <cell r="G52">
            <v>133204085.68516433</v>
          </cell>
        </row>
      </sheetData>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sheetName val="B"/>
      <sheetName val="FY16 BUDGET"/>
    </sheetNames>
    <sheetDataSet>
      <sheetData sheetId="0"/>
      <sheetData sheetId="1">
        <row r="26">
          <cell r="K26">
            <v>2019</v>
          </cell>
        </row>
        <row r="30">
          <cell r="K30">
            <v>40419</v>
          </cell>
        </row>
      </sheetData>
      <sheetData sheetId="2"/>
      <sheetData sheetId="3">
        <row r="43">
          <cell r="R43">
            <v>9799</v>
          </cell>
        </row>
        <row r="50">
          <cell r="R50">
            <v>8618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Info"/>
      <sheetName val="GBR TPR-1"/>
      <sheetName val="GBR TPR-2"/>
      <sheetName val="Vol Adj"/>
      <sheetName val="Realignment"/>
      <sheetName val="CPC"/>
      <sheetName val="CPV"/>
      <sheetName val="RR Results"/>
      <sheetName val="Rate Order"/>
      <sheetName val="ORDER NISI"/>
      <sheetName val="Medicare Impact"/>
      <sheetName val="Summary"/>
      <sheetName val="Markup Calculation"/>
      <sheetName val="Markup for UCC"/>
      <sheetName val="UCC Calc"/>
      <sheetName val="Penalty"/>
      <sheetName val="Total Volume"/>
      <sheetName val="Total Revenue"/>
      <sheetName val="Jul"/>
      <sheetName val="Aug"/>
      <sheetName val="Sep"/>
      <sheetName val="Oct"/>
      <sheetName val="Nov"/>
      <sheetName val="Dec"/>
      <sheetName val="Jan"/>
      <sheetName val="Feb"/>
      <sheetName val="Mar"/>
      <sheetName val="April"/>
      <sheetName val="May"/>
      <sheetName val="June"/>
      <sheetName val="MHIP Rate Calc"/>
      <sheetName val="MHIP Recon"/>
      <sheetName val="CTRs"/>
      <sheetName val="MHIP"/>
      <sheetName val="Ms"/>
      <sheetName val="Hosp ID"/>
    </sheetNames>
    <sheetDataSet>
      <sheetData sheetId="0"/>
      <sheetData sheetId="1"/>
      <sheetData sheetId="2"/>
      <sheetData sheetId="3"/>
      <sheetData sheetId="4"/>
      <sheetData sheetId="5"/>
      <sheetData sheetId="6"/>
      <sheetData sheetId="7"/>
      <sheetData sheetId="8">
        <row r="43">
          <cell r="G43">
            <v>90.097772602611371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1"/>
      <sheetName val="Tab 2 Investment 2"/>
      <sheetName val="Tab 2 Investment 3"/>
      <sheetName val="Tab 2 Investment 4"/>
      <sheetName val="Tab 2 Investment 5"/>
      <sheetName val="Tab 2 Investment 6"/>
      <sheetName val="Tab 2 Investment 7"/>
      <sheetName val="Tab 2 Investment 8"/>
      <sheetName val="Tab 2 Investment 9"/>
      <sheetName val="Instructions"/>
      <sheetName val="Example 1"/>
      <sheetName val="Example 2"/>
    </sheetNames>
    <sheetDataSet>
      <sheetData sheetId="0"/>
      <sheetData sheetId="1"/>
      <sheetData sheetId="2"/>
      <sheetData sheetId="3"/>
      <sheetData sheetId="4">
        <row r="26">
          <cell r="D26">
            <v>79771.600000000006</v>
          </cell>
        </row>
      </sheetData>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Year CY13"/>
    </sheetNames>
    <sheetDataSet>
      <sheetData sheetId="0">
        <row r="42">
          <cell r="H42">
            <v>0.1389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3"/>
  <sheetViews>
    <sheetView tabSelected="1" zoomScale="70" zoomScaleNormal="70" zoomScaleSheetLayoutView="50" workbookViewId="0">
      <pane ySplit="7" topLeftCell="A20" activePane="bottomLeft" state="frozen"/>
      <selection activeCell="G22" sqref="G22"/>
      <selection pane="bottomLeft" activeCell="G22" sqref="G22"/>
    </sheetView>
  </sheetViews>
  <sheetFormatPr defaultRowHeight="15" x14ac:dyDescent="0.25"/>
  <cols>
    <col min="1" max="1" width="27.140625" style="107" bestFit="1" customWidth="1"/>
    <col min="2" max="2" width="10.42578125" style="107" hidden="1" customWidth="1"/>
    <col min="3" max="3" width="9.28515625" style="136" customWidth="1"/>
    <col min="4" max="4" width="63.28515625" style="107" customWidth="1"/>
    <col min="5" max="5" width="11" style="155" customWidth="1"/>
    <col min="6" max="6" width="32.42578125" style="107" bestFit="1" customWidth="1"/>
    <col min="7" max="7" width="11.140625" style="107" customWidth="1"/>
    <col min="8" max="8" width="10.7109375" style="107" customWidth="1"/>
    <col min="9" max="9" width="12.85546875" style="107" customWidth="1"/>
    <col min="10" max="10" width="10" style="107" customWidth="1"/>
    <col min="11" max="11" width="16.140625" style="107" customWidth="1"/>
    <col min="12" max="12" width="22.140625" style="107" customWidth="1"/>
    <col min="13" max="14" width="20.7109375" style="107" customWidth="1"/>
    <col min="15" max="15" width="13" style="107" customWidth="1"/>
    <col min="16" max="16384" width="9.140625" style="136"/>
  </cols>
  <sheetData>
    <row r="1" spans="1:15" ht="21" x14ac:dyDescent="0.35">
      <c r="A1" s="137" t="s">
        <v>322</v>
      </c>
      <c r="B1" s="136"/>
    </row>
    <row r="2" spans="1:15" ht="21" x14ac:dyDescent="0.35">
      <c r="A2" s="175" t="s">
        <v>324</v>
      </c>
      <c r="B2" s="136"/>
    </row>
    <row r="3" spans="1:15" ht="21" x14ac:dyDescent="0.35">
      <c r="A3" s="137" t="s">
        <v>7</v>
      </c>
      <c r="B3" s="136"/>
    </row>
    <row r="4" spans="1:15" ht="18.75" x14ac:dyDescent="0.3">
      <c r="A4" s="138"/>
      <c r="B4" s="136"/>
    </row>
    <row r="6" spans="1:15" x14ac:dyDescent="0.25">
      <c r="A6" s="139">
        <v>1</v>
      </c>
      <c r="B6" s="136"/>
      <c r="D6" s="139">
        <v>2</v>
      </c>
      <c r="E6" s="158"/>
      <c r="F6" s="139">
        <v>3</v>
      </c>
      <c r="G6" s="139" t="s">
        <v>236</v>
      </c>
      <c r="H6" s="139" t="s">
        <v>237</v>
      </c>
      <c r="I6" s="139" t="s">
        <v>238</v>
      </c>
      <c r="J6" s="139" t="s">
        <v>239</v>
      </c>
      <c r="K6" s="139" t="s">
        <v>232</v>
      </c>
      <c r="L6" s="139">
        <v>5</v>
      </c>
      <c r="M6" s="139" t="s">
        <v>233</v>
      </c>
      <c r="N6" s="139" t="s">
        <v>234</v>
      </c>
      <c r="O6" s="139" t="s">
        <v>235</v>
      </c>
    </row>
    <row r="7" spans="1:15" ht="105.75" thickBot="1" x14ac:dyDescent="0.3">
      <c r="A7" s="140" t="s">
        <v>6</v>
      </c>
      <c r="B7" s="140" t="s">
        <v>2</v>
      </c>
      <c r="C7" s="140" t="s">
        <v>210</v>
      </c>
      <c r="D7" s="140" t="s">
        <v>220</v>
      </c>
      <c r="E7" s="156" t="s">
        <v>303</v>
      </c>
      <c r="F7" s="140" t="s">
        <v>0</v>
      </c>
      <c r="G7" s="140" t="s">
        <v>241</v>
      </c>
      <c r="H7" s="140" t="s">
        <v>242</v>
      </c>
      <c r="I7" s="140" t="s">
        <v>244</v>
      </c>
      <c r="J7" s="140" t="s">
        <v>243</v>
      </c>
      <c r="K7" s="140" t="s">
        <v>240</v>
      </c>
      <c r="L7" s="140" t="s">
        <v>1</v>
      </c>
      <c r="M7" s="140" t="s">
        <v>3</v>
      </c>
      <c r="N7" s="140" t="s">
        <v>4</v>
      </c>
      <c r="O7" s="140" t="s">
        <v>5</v>
      </c>
    </row>
    <row r="8" spans="1:15" s="150" customFormat="1" ht="19.5" thickBot="1" x14ac:dyDescent="0.35">
      <c r="A8" s="151" t="s">
        <v>337</v>
      </c>
      <c r="B8" s="152"/>
      <c r="C8" s="152"/>
      <c r="D8" s="152"/>
      <c r="E8" s="159"/>
      <c r="F8" s="159"/>
      <c r="G8" s="152"/>
      <c r="H8" s="152"/>
      <c r="I8" s="152"/>
      <c r="J8" s="152"/>
      <c r="K8" s="152"/>
      <c r="L8" s="152"/>
      <c r="M8" s="152"/>
      <c r="N8" s="152"/>
      <c r="O8" s="153"/>
    </row>
    <row r="9" spans="1:15" s="124" customFormat="1" ht="210" customHeight="1" x14ac:dyDescent="0.25">
      <c r="A9" s="146" t="s">
        <v>120</v>
      </c>
      <c r="B9" s="147" t="s">
        <v>221</v>
      </c>
      <c r="C9" s="148">
        <v>1</v>
      </c>
      <c r="D9" s="146" t="s">
        <v>217</v>
      </c>
      <c r="E9" s="154" t="s">
        <v>302</v>
      </c>
      <c r="F9" s="193" t="s">
        <v>332</v>
      </c>
      <c r="G9" s="196" t="s">
        <v>300</v>
      </c>
      <c r="H9" s="196" t="s">
        <v>301</v>
      </c>
      <c r="I9" s="196" t="s">
        <v>313</v>
      </c>
      <c r="J9" s="196" t="s">
        <v>314</v>
      </c>
      <c r="K9" s="149" t="s">
        <v>218</v>
      </c>
      <c r="L9" s="199" t="s">
        <v>339</v>
      </c>
      <c r="M9" s="149" t="s">
        <v>218</v>
      </c>
      <c r="N9" s="149" t="s">
        <v>218</v>
      </c>
      <c r="O9" s="187" t="s">
        <v>218</v>
      </c>
    </row>
    <row r="10" spans="1:15" s="124" customFormat="1" ht="135" x14ac:dyDescent="0.25">
      <c r="A10" s="75" t="s">
        <v>120</v>
      </c>
      <c r="B10" s="145" t="s">
        <v>221</v>
      </c>
      <c r="C10" s="135">
        <v>2</v>
      </c>
      <c r="D10" s="75" t="s">
        <v>216</v>
      </c>
      <c r="E10" s="154" t="s">
        <v>302</v>
      </c>
      <c r="F10" s="194"/>
      <c r="G10" s="197"/>
      <c r="H10" s="197"/>
      <c r="I10" s="197"/>
      <c r="J10" s="197"/>
      <c r="K10" s="144" t="s">
        <v>321</v>
      </c>
      <c r="L10" s="200"/>
      <c r="M10" s="125">
        <f>'6A-C'!B10</f>
        <v>751500</v>
      </c>
      <c r="N10" s="125">
        <f>'6A-C'!B18</f>
        <v>564925.92233134853</v>
      </c>
      <c r="O10" s="188">
        <f>N10/M10</f>
        <v>0.75173110090665141</v>
      </c>
    </row>
    <row r="11" spans="1:15" s="124" customFormat="1" ht="225.75" thickBot="1" x14ac:dyDescent="0.3">
      <c r="A11" s="75" t="s">
        <v>120</v>
      </c>
      <c r="B11" s="145" t="s">
        <v>221</v>
      </c>
      <c r="C11" s="135">
        <v>3</v>
      </c>
      <c r="D11" s="75" t="s">
        <v>304</v>
      </c>
      <c r="E11" s="154" t="s">
        <v>302</v>
      </c>
      <c r="F11" s="195"/>
      <c r="G11" s="198"/>
      <c r="H11" s="198"/>
      <c r="I11" s="198"/>
      <c r="J11" s="198"/>
      <c r="K11" s="144" t="s">
        <v>321</v>
      </c>
      <c r="L11" s="201"/>
      <c r="M11" s="125">
        <f>'6A-C'!C10</f>
        <v>263000</v>
      </c>
      <c r="N11" s="125">
        <f>'6A-C'!C18</f>
        <v>376617.28155423235</v>
      </c>
      <c r="O11" s="189">
        <f>N11/M11</f>
        <v>1.4320048728297807</v>
      </c>
    </row>
    <row r="12" spans="1:15" s="150" customFormat="1" ht="19.5" thickBot="1" x14ac:dyDescent="0.35">
      <c r="A12" s="151" t="s">
        <v>227</v>
      </c>
      <c r="B12" s="152"/>
      <c r="C12" s="152"/>
      <c r="D12" s="152"/>
      <c r="E12" s="159"/>
      <c r="F12" s="152"/>
      <c r="G12" s="152"/>
      <c r="H12" s="152"/>
      <c r="I12" s="152"/>
      <c r="J12" s="152"/>
      <c r="K12" s="152"/>
      <c r="L12" s="152"/>
      <c r="M12" s="152"/>
      <c r="N12" s="152"/>
      <c r="O12" s="153"/>
    </row>
    <row r="13" spans="1:15" s="124" customFormat="1" ht="330" x14ac:dyDescent="0.25">
      <c r="A13" s="75" t="s">
        <v>212</v>
      </c>
      <c r="B13" s="145" t="s">
        <v>226</v>
      </c>
      <c r="C13" s="135">
        <v>4</v>
      </c>
      <c r="D13" s="75" t="s">
        <v>213</v>
      </c>
      <c r="E13" s="157" t="s">
        <v>308</v>
      </c>
      <c r="F13" s="193" t="s">
        <v>340</v>
      </c>
      <c r="G13" s="199" t="s">
        <v>300</v>
      </c>
      <c r="H13" s="199" t="s">
        <v>301</v>
      </c>
      <c r="I13" s="193" t="s">
        <v>317</v>
      </c>
      <c r="J13" s="199" t="s">
        <v>316</v>
      </c>
      <c r="K13" s="144" t="s">
        <v>321</v>
      </c>
      <c r="L13" s="193" t="s">
        <v>341</v>
      </c>
      <c r="M13" s="125">
        <f>'6A-C'!D10</f>
        <v>331077</v>
      </c>
      <c r="N13" s="125">
        <f>'6A-C'!D18</f>
        <v>303628.64077711618</v>
      </c>
      <c r="O13" s="190">
        <f>N13/M13</f>
        <v>0.91709372978828541</v>
      </c>
    </row>
    <row r="14" spans="1:15" s="124" customFormat="1" ht="270" x14ac:dyDescent="0.25">
      <c r="A14" s="75" t="s">
        <v>212</v>
      </c>
      <c r="B14" s="145" t="s">
        <v>226</v>
      </c>
      <c r="C14" s="135">
        <v>5</v>
      </c>
      <c r="D14" s="143" t="s">
        <v>330</v>
      </c>
      <c r="E14" s="157" t="s">
        <v>306</v>
      </c>
      <c r="F14" s="194"/>
      <c r="G14" s="200"/>
      <c r="H14" s="200"/>
      <c r="I14" s="194"/>
      <c r="J14" s="200"/>
      <c r="K14" s="75" t="s">
        <v>163</v>
      </c>
      <c r="L14" s="194"/>
      <c r="M14" s="125">
        <f>'6A-C'!E10</f>
        <v>105278</v>
      </c>
      <c r="N14" s="125">
        <f>'6A-C'!E18</f>
        <v>244685.53345575646</v>
      </c>
      <c r="O14" s="188">
        <f>N14/M14</f>
        <v>2.3241848577647417</v>
      </c>
    </row>
    <row r="15" spans="1:15" s="124" customFormat="1" ht="90.75" thickBot="1" x14ac:dyDescent="0.3">
      <c r="A15" s="75" t="s">
        <v>161</v>
      </c>
      <c r="B15" s="145" t="s">
        <v>226</v>
      </c>
      <c r="C15" s="135">
        <v>6</v>
      </c>
      <c r="D15" s="75" t="s">
        <v>219</v>
      </c>
      <c r="E15" s="157" t="s">
        <v>307</v>
      </c>
      <c r="F15" s="195"/>
      <c r="G15" s="201"/>
      <c r="H15" s="201"/>
      <c r="I15" s="195"/>
      <c r="J15" s="201"/>
      <c r="K15" s="75" t="s">
        <v>104</v>
      </c>
      <c r="L15" s="195"/>
      <c r="M15" s="125">
        <f>'6A-C'!F10</f>
        <v>208000</v>
      </c>
      <c r="N15" s="125">
        <f>'6A-C'!F18</f>
        <v>3120848.9518611729</v>
      </c>
      <c r="O15" s="189">
        <f>N15/M15</f>
        <v>15.004081499332562</v>
      </c>
    </row>
    <row r="16" spans="1:15" s="150" customFormat="1" ht="19.5" thickBot="1" x14ac:dyDescent="0.35">
      <c r="A16" s="151" t="s">
        <v>228</v>
      </c>
      <c r="B16" s="152"/>
      <c r="C16" s="152"/>
      <c r="D16" s="152"/>
      <c r="E16" s="159"/>
      <c r="F16" s="152"/>
      <c r="G16" s="152"/>
      <c r="H16" s="152"/>
      <c r="I16" s="152"/>
      <c r="J16" s="152"/>
      <c r="K16" s="152"/>
      <c r="L16" s="152"/>
      <c r="M16" s="152"/>
      <c r="N16" s="152"/>
      <c r="O16" s="153"/>
    </row>
    <row r="17" spans="1:15" s="124" customFormat="1" ht="225.75" thickBot="1" x14ac:dyDescent="0.3">
      <c r="A17" s="75" t="s">
        <v>212</v>
      </c>
      <c r="B17" s="145" t="s">
        <v>225</v>
      </c>
      <c r="C17" s="135">
        <v>7</v>
      </c>
      <c r="D17" s="143" t="s">
        <v>347</v>
      </c>
      <c r="E17" s="157" t="s">
        <v>308</v>
      </c>
      <c r="F17" s="75" t="s">
        <v>334</v>
      </c>
      <c r="G17" s="149" t="s">
        <v>300</v>
      </c>
      <c r="H17" s="75" t="s">
        <v>152</v>
      </c>
      <c r="I17" s="144" t="s">
        <v>315</v>
      </c>
      <c r="J17" s="144" t="s">
        <v>316</v>
      </c>
      <c r="K17" s="75" t="s">
        <v>101</v>
      </c>
      <c r="L17" s="75" t="s">
        <v>335</v>
      </c>
      <c r="M17" s="125">
        <f>'6A-C'!G10</f>
        <v>79771.600000000006</v>
      </c>
      <c r="N17" s="125">
        <f>'6A-C'!G18</f>
        <v>84280.572634760552</v>
      </c>
      <c r="O17" s="191">
        <f>N17/M17</f>
        <v>1.0565235326201374</v>
      </c>
    </row>
    <row r="18" spans="1:15" s="150" customFormat="1" ht="19.5" thickBot="1" x14ac:dyDescent="0.35">
      <c r="A18" s="151" t="s">
        <v>230</v>
      </c>
      <c r="B18" s="152"/>
      <c r="C18" s="152"/>
      <c r="D18" s="152"/>
      <c r="E18" s="159"/>
      <c r="F18" s="152"/>
      <c r="G18" s="152"/>
      <c r="H18" s="152"/>
      <c r="I18" s="152"/>
      <c r="J18" s="152"/>
      <c r="K18" s="152"/>
      <c r="L18" s="152"/>
      <c r="M18" s="152"/>
      <c r="N18" s="152"/>
      <c r="O18" s="153"/>
    </row>
    <row r="19" spans="1:15" s="124" customFormat="1" ht="345" customHeight="1" x14ac:dyDescent="0.25">
      <c r="A19" s="75" t="s">
        <v>212</v>
      </c>
      <c r="B19" s="145" t="s">
        <v>224</v>
      </c>
      <c r="C19" s="135">
        <v>8</v>
      </c>
      <c r="D19" s="143" t="s">
        <v>331</v>
      </c>
      <c r="E19" s="157" t="s">
        <v>245</v>
      </c>
      <c r="F19" s="193" t="s">
        <v>342</v>
      </c>
      <c r="G19" s="199" t="s">
        <v>300</v>
      </c>
      <c r="H19" s="199" t="s">
        <v>152</v>
      </c>
      <c r="I19" s="199" t="s">
        <v>313</v>
      </c>
      <c r="J19" s="199" t="s">
        <v>316</v>
      </c>
      <c r="K19" s="144" t="s">
        <v>321</v>
      </c>
      <c r="L19" s="193" t="s">
        <v>343</v>
      </c>
      <c r="M19" s="125">
        <f>'6A-C'!H10</f>
        <v>5790559</v>
      </c>
      <c r="N19" s="125">
        <f>'6A-C'!H18</f>
        <v>6166750.8446626971</v>
      </c>
      <c r="O19" s="190">
        <f>N19/M19</f>
        <v>1.0649664125108986</v>
      </c>
    </row>
    <row r="20" spans="1:15" s="124" customFormat="1" ht="180" x14ac:dyDescent="0.25">
      <c r="A20" s="75" t="s">
        <v>212</v>
      </c>
      <c r="B20" s="145" t="s">
        <v>224</v>
      </c>
      <c r="C20" s="135">
        <v>9</v>
      </c>
      <c r="D20" s="143" t="s">
        <v>214</v>
      </c>
      <c r="E20" s="157" t="s">
        <v>245</v>
      </c>
      <c r="F20" s="194"/>
      <c r="G20" s="200"/>
      <c r="H20" s="200"/>
      <c r="I20" s="200"/>
      <c r="J20" s="200"/>
      <c r="K20" s="144" t="s">
        <v>321</v>
      </c>
      <c r="L20" s="194"/>
      <c r="M20" s="125">
        <f>'6A-C'!I10</f>
        <v>2508321</v>
      </c>
      <c r="N20" s="125">
        <f>'6A-C'!I18</f>
        <v>2945785.2815542324</v>
      </c>
      <c r="O20" s="188">
        <f>N20/M20</f>
        <v>1.1744052222798567</v>
      </c>
    </row>
    <row r="21" spans="1:15" s="124" customFormat="1" ht="105.75" thickBot="1" x14ac:dyDescent="0.3">
      <c r="A21" s="75" t="s">
        <v>161</v>
      </c>
      <c r="B21" s="145" t="s">
        <v>224</v>
      </c>
      <c r="C21" s="135">
        <v>10</v>
      </c>
      <c r="D21" s="75" t="s">
        <v>338</v>
      </c>
      <c r="E21" s="157" t="s">
        <v>245</v>
      </c>
      <c r="F21" s="195"/>
      <c r="G21" s="201"/>
      <c r="H21" s="201"/>
      <c r="I21" s="201"/>
      <c r="J21" s="201"/>
      <c r="K21" s="75" t="s">
        <v>211</v>
      </c>
      <c r="L21" s="195"/>
      <c r="M21" s="125">
        <f>'6A-C'!J10</f>
        <v>1535916</v>
      </c>
      <c r="N21" s="141">
        <f>'6A-C'!J18</f>
        <v>1535916</v>
      </c>
      <c r="O21" s="189">
        <f>N21/M21</f>
        <v>1</v>
      </c>
    </row>
    <row r="22" spans="1:15" s="150" customFormat="1" ht="19.5" thickBot="1" x14ac:dyDescent="0.35">
      <c r="A22" s="151" t="s">
        <v>229</v>
      </c>
      <c r="B22" s="152"/>
      <c r="C22" s="152"/>
      <c r="D22" s="152"/>
      <c r="E22" s="159"/>
      <c r="F22" s="152"/>
      <c r="G22" s="152"/>
      <c r="H22" s="152"/>
      <c r="I22" s="152"/>
      <c r="J22" s="152"/>
      <c r="K22" s="152"/>
      <c r="L22" s="152"/>
      <c r="M22" s="152"/>
      <c r="N22" s="152"/>
      <c r="O22" s="153"/>
    </row>
    <row r="23" spans="1:15" s="124" customFormat="1" ht="409.5" customHeight="1" x14ac:dyDescent="0.25">
      <c r="A23" s="75" t="s">
        <v>120</v>
      </c>
      <c r="B23" s="145" t="s">
        <v>223</v>
      </c>
      <c r="C23" s="135">
        <v>11</v>
      </c>
      <c r="D23" s="75" t="s">
        <v>348</v>
      </c>
      <c r="E23" s="157" t="s">
        <v>309</v>
      </c>
      <c r="F23" s="205" t="s">
        <v>344</v>
      </c>
      <c r="G23" s="202" t="s">
        <v>300</v>
      </c>
      <c r="H23" s="202" t="s">
        <v>152</v>
      </c>
      <c r="I23" s="202" t="s">
        <v>318</v>
      </c>
      <c r="J23" s="202" t="s">
        <v>316</v>
      </c>
      <c r="K23" s="144" t="s">
        <v>321</v>
      </c>
      <c r="L23" s="205" t="s">
        <v>345</v>
      </c>
      <c r="M23" s="125">
        <f>'6A-C'!K10</f>
        <v>150000</v>
      </c>
      <c r="N23" s="141">
        <f>'6A-C'!K18</f>
        <v>338308.64077711618</v>
      </c>
      <c r="O23" s="190">
        <f>N23/M23</f>
        <v>2.255390938514108</v>
      </c>
    </row>
    <row r="24" spans="1:15" s="124" customFormat="1" ht="300" customHeight="1" x14ac:dyDescent="0.25">
      <c r="A24" s="75" t="s">
        <v>120</v>
      </c>
      <c r="B24" s="145" t="s">
        <v>223</v>
      </c>
      <c r="C24" s="135">
        <v>12</v>
      </c>
      <c r="D24" s="75" t="s">
        <v>346</v>
      </c>
      <c r="E24" s="157" t="s">
        <v>310</v>
      </c>
      <c r="F24" s="206"/>
      <c r="G24" s="203"/>
      <c r="H24" s="203"/>
      <c r="I24" s="203"/>
      <c r="J24" s="203"/>
      <c r="K24" s="75" t="s">
        <v>155</v>
      </c>
      <c r="L24" s="206"/>
      <c r="M24" s="125">
        <f>'6A-C'!L10</f>
        <v>150000</v>
      </c>
      <c r="N24" s="142">
        <f>'6A-C'!L18</f>
        <v>150000</v>
      </c>
      <c r="O24" s="188">
        <f>N24/M24</f>
        <v>1</v>
      </c>
    </row>
    <row r="25" spans="1:15" s="124" customFormat="1" ht="390" x14ac:dyDescent="0.25">
      <c r="A25" s="75" t="s">
        <v>212</v>
      </c>
      <c r="B25" s="145" t="s">
        <v>223</v>
      </c>
      <c r="C25" s="135">
        <v>13</v>
      </c>
      <c r="D25" s="143" t="s">
        <v>215</v>
      </c>
      <c r="E25" s="157" t="s">
        <v>311</v>
      </c>
      <c r="F25" s="206"/>
      <c r="G25" s="203"/>
      <c r="H25" s="203"/>
      <c r="I25" s="203"/>
      <c r="J25" s="203"/>
      <c r="K25" s="75" t="s">
        <v>154</v>
      </c>
      <c r="L25" s="206"/>
      <c r="M25" s="125">
        <f>'6A-C'!M10</f>
        <v>510042</v>
      </c>
      <c r="N25" s="125">
        <f>'6A-C'!M18</f>
        <v>350000</v>
      </c>
      <c r="O25" s="188">
        <f>N25/M25</f>
        <v>0.68621799773351999</v>
      </c>
    </row>
    <row r="26" spans="1:15" s="124" customFormat="1" ht="195.75" thickBot="1" x14ac:dyDescent="0.3">
      <c r="A26" s="75" t="s">
        <v>161</v>
      </c>
      <c r="B26" s="145" t="s">
        <v>223</v>
      </c>
      <c r="C26" s="135">
        <v>14</v>
      </c>
      <c r="D26" s="75" t="s">
        <v>198</v>
      </c>
      <c r="E26" s="157" t="s">
        <v>312</v>
      </c>
      <c r="F26" s="207"/>
      <c r="G26" s="204"/>
      <c r="H26" s="204"/>
      <c r="I26" s="204"/>
      <c r="J26" s="204"/>
      <c r="K26" s="75" t="s">
        <v>156</v>
      </c>
      <c r="L26" s="207"/>
      <c r="M26" s="125">
        <f>'6A-C'!N10</f>
        <v>1499035</v>
      </c>
      <c r="N26" s="125">
        <f>'6A-C'!N18</f>
        <v>4395734.8276104219</v>
      </c>
      <c r="O26" s="189">
        <f>N26/M26</f>
        <v>2.9323763805450986</v>
      </c>
    </row>
    <row r="27" spans="1:15" s="150" customFormat="1" ht="19.5" thickBot="1" x14ac:dyDescent="0.35">
      <c r="A27" s="151" t="s">
        <v>231</v>
      </c>
      <c r="B27" s="152"/>
      <c r="C27" s="152"/>
      <c r="D27" s="152"/>
      <c r="E27" s="159"/>
      <c r="F27" s="152"/>
      <c r="G27" s="152"/>
      <c r="H27" s="152"/>
      <c r="I27" s="152"/>
      <c r="J27" s="152"/>
      <c r="K27" s="152"/>
      <c r="L27" s="152"/>
      <c r="M27" s="152"/>
      <c r="N27" s="152"/>
      <c r="O27" s="153"/>
    </row>
    <row r="28" spans="1:15" s="124" customFormat="1" ht="240" x14ac:dyDescent="0.25">
      <c r="A28" s="75" t="s">
        <v>120</v>
      </c>
      <c r="B28" s="145" t="s">
        <v>222</v>
      </c>
      <c r="C28" s="135">
        <v>15</v>
      </c>
      <c r="D28" s="75" t="s">
        <v>329</v>
      </c>
      <c r="E28" s="157" t="s">
        <v>305</v>
      </c>
      <c r="F28" s="218" t="s">
        <v>333</v>
      </c>
      <c r="G28" s="192" t="s">
        <v>152</v>
      </c>
      <c r="H28" s="192" t="s">
        <v>301</v>
      </c>
      <c r="I28" s="192" t="s">
        <v>319</v>
      </c>
      <c r="J28" s="192" t="s">
        <v>320</v>
      </c>
      <c r="K28" s="144" t="s">
        <v>321</v>
      </c>
      <c r="L28" s="75" t="s">
        <v>336</v>
      </c>
      <c r="M28" s="125">
        <f>'6A-C'!O10</f>
        <v>83500</v>
      </c>
      <c r="N28" s="125">
        <f>'6A-C'!O18</f>
        <v>376617.28155423235</v>
      </c>
      <c r="O28" s="190">
        <f>N28/M28</f>
        <v>4.5103866054399084</v>
      </c>
    </row>
    <row r="30" spans="1:15" ht="16.5" thickBot="1" x14ac:dyDescent="0.3">
      <c r="A30" s="168" t="s">
        <v>162</v>
      </c>
      <c r="B30" s="169"/>
      <c r="C30" s="169"/>
      <c r="D30" s="170"/>
      <c r="E30" s="171"/>
      <c r="F30" s="170"/>
      <c r="G30" s="170"/>
      <c r="H30" s="170"/>
      <c r="I30" s="170"/>
      <c r="J30" s="170"/>
      <c r="K30" s="170"/>
      <c r="L30" s="170"/>
      <c r="M30" s="172">
        <f>SUM(M10:M28)</f>
        <v>13965999.6</v>
      </c>
      <c r="N30" s="172">
        <f>SUM(N10:N28)</f>
        <v>20954099.778773088</v>
      </c>
      <c r="O30" s="173">
        <f t="shared" ref="O30" si="0">N30/M30</f>
        <v>1.5003651996934819</v>
      </c>
    </row>
    <row r="31" spans="1:15" ht="15.75" thickTop="1" x14ac:dyDescent="0.25">
      <c r="B31" s="136"/>
    </row>
    <row r="32" spans="1:15" x14ac:dyDescent="0.25">
      <c r="B32" s="136"/>
    </row>
    <row r="33" spans="2:2" x14ac:dyDescent="0.25">
      <c r="B33" s="136"/>
    </row>
  </sheetData>
  <sortState ref="A7:K21">
    <sortCondition ref="B7:B21"/>
  </sortState>
  <mergeCells count="24">
    <mergeCell ref="F23:F26"/>
    <mergeCell ref="G23:G26"/>
    <mergeCell ref="H23:H26"/>
    <mergeCell ref="I23:I26"/>
    <mergeCell ref="L13:L15"/>
    <mergeCell ref="L9:L11"/>
    <mergeCell ref="L19:L21"/>
    <mergeCell ref="L23:L26"/>
    <mergeCell ref="G13:G15"/>
    <mergeCell ref="J23:J26"/>
    <mergeCell ref="I9:I11"/>
    <mergeCell ref="J9:J11"/>
    <mergeCell ref="H13:H15"/>
    <mergeCell ref="I13:I15"/>
    <mergeCell ref="J13:J15"/>
    <mergeCell ref="H19:H21"/>
    <mergeCell ref="I19:I21"/>
    <mergeCell ref="J19:J21"/>
    <mergeCell ref="F9:F11"/>
    <mergeCell ref="F13:F15"/>
    <mergeCell ref="F19:F21"/>
    <mergeCell ref="G9:G11"/>
    <mergeCell ref="H9:H11"/>
    <mergeCell ref="G19:G21"/>
  </mergeCells>
  <pageMargins left="0.2" right="0.2" top="0.75" bottom="0.75" header="0.3" footer="0.3"/>
  <pageSetup paperSize="5" scale="61" fitToHeight="0" orientation="landscape" r:id="rId1"/>
  <headerFooter>
    <oddFooter>&amp;RPage &amp;P of &amp;N</oddFooter>
  </headerFooter>
  <rowBreaks count="4" manualBreakCount="4">
    <brk id="11" max="16383" man="1"/>
    <brk id="17" max="16383" man="1"/>
    <brk id="21" max="16383" man="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zoomScaleNormal="100" workbookViewId="0">
      <selection activeCell="G22" sqref="G22"/>
    </sheetView>
  </sheetViews>
  <sheetFormatPr defaultRowHeight="15" x14ac:dyDescent="0.25"/>
  <cols>
    <col min="1" max="1" width="53.42578125" customWidth="1"/>
    <col min="2" max="2" width="13.42578125" customWidth="1"/>
    <col min="3" max="3" width="13.7109375" customWidth="1"/>
    <col min="4" max="4" width="13.140625" customWidth="1"/>
    <col min="5" max="5" width="17" bestFit="1" customWidth="1"/>
    <col min="6" max="6" width="14" customWidth="1"/>
    <col min="7" max="7" width="10.7109375" bestFit="1" customWidth="1"/>
  </cols>
  <sheetData>
    <row r="1" spans="1:15" s="136" customFormat="1" ht="21" x14ac:dyDescent="0.35">
      <c r="A1" s="137" t="s">
        <v>322</v>
      </c>
      <c r="D1" s="107"/>
      <c r="E1" s="155"/>
      <c r="F1" s="107"/>
      <c r="G1" s="107"/>
      <c r="H1" s="107"/>
      <c r="I1" s="107"/>
      <c r="J1" s="107"/>
      <c r="K1" s="107"/>
      <c r="L1" s="107"/>
      <c r="M1" s="107"/>
      <c r="N1" s="107"/>
      <c r="O1" s="107"/>
    </row>
    <row r="2" spans="1:15" s="136" customFormat="1" ht="21" x14ac:dyDescent="0.35">
      <c r="A2" s="175" t="s">
        <v>323</v>
      </c>
      <c r="D2" s="107"/>
      <c r="E2" s="155"/>
      <c r="F2" s="107"/>
      <c r="G2" s="107"/>
      <c r="H2" s="107"/>
      <c r="I2" s="107"/>
      <c r="J2" s="107"/>
      <c r="K2" s="107"/>
      <c r="L2" s="107"/>
      <c r="M2" s="107"/>
      <c r="N2" s="107"/>
      <c r="O2" s="107"/>
    </row>
    <row r="3" spans="1:15" s="136" customFormat="1" ht="21" x14ac:dyDescent="0.35">
      <c r="A3" s="137" t="s">
        <v>7</v>
      </c>
      <c r="D3" s="107"/>
      <c r="E3" s="155"/>
      <c r="F3" s="107"/>
      <c r="G3" s="107"/>
      <c r="H3" s="107"/>
      <c r="I3" s="107"/>
      <c r="J3" s="107"/>
      <c r="K3" s="107"/>
      <c r="L3" s="107"/>
      <c r="M3" s="107"/>
      <c r="N3" s="107"/>
      <c r="O3" s="107"/>
    </row>
    <row r="4" spans="1:15" s="136" customFormat="1" ht="21" x14ac:dyDescent="0.35">
      <c r="A4" s="174"/>
      <c r="D4" s="107"/>
      <c r="E4" s="155"/>
      <c r="F4" s="107"/>
      <c r="G4" s="107"/>
      <c r="H4" s="107"/>
      <c r="I4" s="107"/>
      <c r="J4" s="107"/>
      <c r="K4" s="107"/>
      <c r="L4" s="107"/>
      <c r="M4" s="107"/>
      <c r="N4" s="107"/>
      <c r="O4" s="107"/>
    </row>
    <row r="5" spans="1:15" x14ac:dyDescent="0.25">
      <c r="B5" s="76" t="s">
        <v>103</v>
      </c>
      <c r="E5" s="76" t="s">
        <v>185</v>
      </c>
      <c r="G5" s="76"/>
    </row>
    <row r="6" spans="1:15" x14ac:dyDescent="0.25">
      <c r="A6" t="s">
        <v>8</v>
      </c>
      <c r="B6" s="4">
        <f>'[1]YTD Comp CY13 vs CY15'!$K$42/8*12</f>
        <v>1363.5</v>
      </c>
      <c r="E6" s="120">
        <f>[2]Summary!$I$34</f>
        <v>31</v>
      </c>
      <c r="G6" s="120"/>
    </row>
    <row r="7" spans="1:15" x14ac:dyDescent="0.25">
      <c r="B7" s="4"/>
    </row>
    <row r="8" spans="1:15" x14ac:dyDescent="0.25">
      <c r="A8" t="s">
        <v>135</v>
      </c>
      <c r="B8" s="4">
        <f>'[3]summary v2'!$F$3</f>
        <v>9799.0000000000018</v>
      </c>
    </row>
    <row r="9" spans="1:15" x14ac:dyDescent="0.25">
      <c r="A9" t="s">
        <v>9</v>
      </c>
      <c r="B9" s="5">
        <f>Readmissions!O42</f>
        <v>0.12500999999999998</v>
      </c>
    </row>
    <row r="10" spans="1:15" x14ac:dyDescent="0.25">
      <c r="A10" s="99" t="s">
        <v>10</v>
      </c>
      <c r="B10" s="100">
        <f>B9*B8</f>
        <v>1224.97299</v>
      </c>
      <c r="E10" s="120">
        <f>E6*0.8</f>
        <v>24.8</v>
      </c>
      <c r="G10" s="120"/>
    </row>
    <row r="12" spans="1:15" x14ac:dyDescent="0.25">
      <c r="A12" t="s">
        <v>102</v>
      </c>
      <c r="B12" s="133">
        <f>B10-B6</f>
        <v>-138.52701000000002</v>
      </c>
      <c r="C12" s="5">
        <f>-B12/B6</f>
        <v>0.10159663366336635</v>
      </c>
      <c r="E12" s="133">
        <f>E10-E6</f>
        <v>-6.1999999999999993</v>
      </c>
      <c r="G12" s="120"/>
    </row>
    <row r="14" spans="1:15" x14ac:dyDescent="0.25">
      <c r="A14" t="s">
        <v>11</v>
      </c>
      <c r="B14" s="6">
        <f>'[4]Budgeted Vol and Rates'!$G$52/'[4]Budgeted Vol and Rates'!$E$15</f>
        <v>13593.640747542026</v>
      </c>
      <c r="E14" s="77">
        <f>B14</f>
        <v>13593.640747542026</v>
      </c>
      <c r="G14" s="77"/>
    </row>
    <row r="15" spans="1:15" x14ac:dyDescent="0.25">
      <c r="B15" s="6"/>
    </row>
    <row r="16" spans="1:15" ht="15.75" thickBot="1" x14ac:dyDescent="0.3">
      <c r="A16" t="s">
        <v>12</v>
      </c>
      <c r="B16" s="122">
        <f>-B14*B12</f>
        <v>1883086.407771162</v>
      </c>
      <c r="E16" s="122">
        <f>-E14*E12</f>
        <v>84280.572634760552</v>
      </c>
      <c r="G16" s="6"/>
    </row>
    <row r="17" spans="1:5" ht="15.75" thickTop="1" x14ac:dyDescent="0.25"/>
    <row r="19" spans="1:5" ht="88.5" customHeight="1" x14ac:dyDescent="0.25">
      <c r="A19" s="208" t="s">
        <v>147</v>
      </c>
      <c r="B19" s="208"/>
      <c r="C19" s="208"/>
      <c r="D19" s="208"/>
      <c r="E19" s="208"/>
    </row>
    <row r="20" spans="1:5" s="110" customFormat="1" ht="30" customHeight="1" x14ac:dyDescent="0.25">
      <c r="A20" s="108" t="s">
        <v>136</v>
      </c>
      <c r="B20" s="109" t="s">
        <v>137</v>
      </c>
      <c r="C20" s="109" t="s">
        <v>138</v>
      </c>
      <c r="D20" s="109" t="s">
        <v>12</v>
      </c>
      <c r="E20" s="109" t="s">
        <v>139</v>
      </c>
    </row>
    <row r="21" spans="1:5" x14ac:dyDescent="0.25">
      <c r="A21" s="3" t="s">
        <v>140</v>
      </c>
      <c r="B21" s="8">
        <v>0.03</v>
      </c>
      <c r="C21" s="101">
        <f>B21*$B$6</f>
        <v>40.905000000000001</v>
      </c>
      <c r="D21" s="6">
        <f t="shared" ref="D21:D27" si="0">$B$16*(B21/10%)</f>
        <v>564925.92233134853</v>
      </c>
    </row>
    <row r="22" spans="1:5" x14ac:dyDescent="0.25">
      <c r="A22" s="3" t="s">
        <v>141</v>
      </c>
      <c r="B22" s="8">
        <v>0.02</v>
      </c>
      <c r="C22" s="101">
        <f t="shared" ref="C22:C27" si="1">B22*$B$6</f>
        <v>27.27</v>
      </c>
      <c r="D22" s="6">
        <f t="shared" si="0"/>
        <v>376617.28155423235</v>
      </c>
    </row>
    <row r="23" spans="1:5" x14ac:dyDescent="0.25">
      <c r="A23" s="3" t="s">
        <v>134</v>
      </c>
      <c r="B23" s="8">
        <v>0.02</v>
      </c>
      <c r="C23" s="101">
        <f t="shared" si="1"/>
        <v>27.27</v>
      </c>
      <c r="D23" s="6">
        <f t="shared" si="0"/>
        <v>376617.28155423235</v>
      </c>
    </row>
    <row r="24" spans="1:5" x14ac:dyDescent="0.25">
      <c r="A24" s="3" t="s">
        <v>142</v>
      </c>
      <c r="B24" s="8">
        <v>0.01</v>
      </c>
      <c r="C24" s="101">
        <f t="shared" si="1"/>
        <v>13.635</v>
      </c>
      <c r="D24" s="6">
        <f t="shared" si="0"/>
        <v>188308.64077711618</v>
      </c>
    </row>
    <row r="25" spans="1:5" x14ac:dyDescent="0.25">
      <c r="A25" s="3" t="s">
        <v>148</v>
      </c>
      <c r="B25" s="8">
        <v>0.06</v>
      </c>
      <c r="C25" s="101">
        <f t="shared" si="1"/>
        <v>81.81</v>
      </c>
      <c r="D25" s="6">
        <f t="shared" si="0"/>
        <v>1129851.8446626971</v>
      </c>
      <c r="E25" t="s">
        <v>144</v>
      </c>
    </row>
    <row r="26" spans="1:5" s="107" customFormat="1" x14ac:dyDescent="0.25">
      <c r="A26" s="103" t="s">
        <v>143</v>
      </c>
      <c r="B26" s="105">
        <v>0.01</v>
      </c>
      <c r="C26" s="106">
        <f t="shared" si="1"/>
        <v>13.635</v>
      </c>
      <c r="D26" s="104">
        <f t="shared" si="0"/>
        <v>188308.64077711618</v>
      </c>
    </row>
    <row r="27" spans="1:5" x14ac:dyDescent="0.25">
      <c r="A27" s="65" t="s">
        <v>153</v>
      </c>
      <c r="B27" s="8">
        <v>0.02</v>
      </c>
      <c r="C27" s="101">
        <f t="shared" si="1"/>
        <v>27.27</v>
      </c>
      <c r="D27" s="6">
        <f t="shared" si="0"/>
        <v>376617.28155423235</v>
      </c>
      <c r="E27" t="s">
        <v>145</v>
      </c>
    </row>
    <row r="28" spans="1:5" ht="15.75" thickBot="1" x14ac:dyDescent="0.3">
      <c r="A28" s="111" t="s">
        <v>91</v>
      </c>
      <c r="B28" s="92">
        <f>SUM(B21:B27)</f>
        <v>0.17</v>
      </c>
      <c r="C28" s="102">
        <f>SUM(C21:C27)</f>
        <v>231.79499999999999</v>
      </c>
      <c r="D28" s="91">
        <f>SUM(D21:D27)</f>
        <v>3201246.893210975</v>
      </c>
      <c r="E28" t="s">
        <v>146</v>
      </c>
    </row>
    <row r="29" spans="1:5" ht="15.75" thickTop="1" x14ac:dyDescent="0.25">
      <c r="A29" s="3"/>
      <c r="B29" s="93"/>
      <c r="C29" s="93"/>
    </row>
    <row r="30" spans="1:5" x14ac:dyDescent="0.25">
      <c r="A30" s="97" t="s">
        <v>130</v>
      </c>
      <c r="C30" s="8"/>
    </row>
    <row r="31" spans="1:5" x14ac:dyDescent="0.25">
      <c r="A31" t="s">
        <v>121</v>
      </c>
    </row>
    <row r="32" spans="1:5" x14ac:dyDescent="0.25">
      <c r="A32" t="s">
        <v>122</v>
      </c>
      <c r="B32" s="94">
        <f>[5]A!$K$30</f>
        <v>40419</v>
      </c>
    </row>
    <row r="33" spans="1:6" x14ac:dyDescent="0.25">
      <c r="A33" t="s">
        <v>123</v>
      </c>
      <c r="B33" s="95">
        <f>[5]A!$K$26</f>
        <v>2019</v>
      </c>
    </row>
    <row r="34" spans="1:6" x14ac:dyDescent="0.25">
      <c r="A34" t="s">
        <v>124</v>
      </c>
      <c r="B34" s="95">
        <f>B32/B33</f>
        <v>20.019316493313521</v>
      </c>
    </row>
    <row r="36" spans="1:6" x14ac:dyDescent="0.25">
      <c r="A36" t="s">
        <v>126</v>
      </c>
      <c r="B36">
        <f>16</f>
        <v>16</v>
      </c>
    </row>
    <row r="37" spans="1:6" x14ac:dyDescent="0.25">
      <c r="A37" t="s">
        <v>127</v>
      </c>
      <c r="B37" s="95">
        <f>B36-B34</f>
        <v>-4.0193164933135215</v>
      </c>
    </row>
    <row r="38" spans="1:6" x14ac:dyDescent="0.25">
      <c r="A38" t="s">
        <v>129</v>
      </c>
      <c r="B38" s="4">
        <f>'[5]FY16 BUDGET'!$R$50</f>
        <v>8618</v>
      </c>
    </row>
    <row r="39" spans="1:6" x14ac:dyDescent="0.25">
      <c r="A39" t="s">
        <v>125</v>
      </c>
      <c r="B39" s="96">
        <f>'[6]Rate Order'!$G$43</f>
        <v>90.097772602611371</v>
      </c>
    </row>
    <row r="40" spans="1:6" ht="15.75" thickBot="1" x14ac:dyDescent="0.3">
      <c r="A40" t="s">
        <v>128</v>
      </c>
      <c r="B40" s="123">
        <f>-B37*B39*B38</f>
        <v>3120848.9518611729</v>
      </c>
    </row>
    <row r="41" spans="1:6" ht="15.75" thickTop="1" x14ac:dyDescent="0.25"/>
    <row r="43" spans="1:6" x14ac:dyDescent="0.25">
      <c r="A43" s="97" t="s">
        <v>131</v>
      </c>
      <c r="D43" s="97" t="s">
        <v>157</v>
      </c>
    </row>
    <row r="44" spans="1:6" x14ac:dyDescent="0.25">
      <c r="A44" t="s">
        <v>132</v>
      </c>
      <c r="B44" s="4">
        <f>'[5]FY16 BUDGET'!$R$43</f>
        <v>9799</v>
      </c>
      <c r="D44" t="s">
        <v>132</v>
      </c>
      <c r="F44" s="4">
        <f>'[5]FY16 BUDGET'!$R$43</f>
        <v>9799</v>
      </c>
    </row>
    <row r="45" spans="1:6" x14ac:dyDescent="0.25">
      <c r="A45" t="s">
        <v>159</v>
      </c>
      <c r="B45" s="4">
        <f>2.8%*B44</f>
        <v>274.37199999999996</v>
      </c>
      <c r="D45" t="s">
        <v>158</v>
      </c>
      <c r="F45" s="4">
        <f>2.5%*F44</f>
        <v>244.97500000000002</v>
      </c>
    </row>
    <row r="46" spans="1:6" x14ac:dyDescent="0.25">
      <c r="A46" t="s">
        <v>160</v>
      </c>
      <c r="B46" s="4">
        <f>0.5%*B44</f>
        <v>48.995000000000005</v>
      </c>
      <c r="F46" s="4"/>
    </row>
    <row r="47" spans="1:6" x14ac:dyDescent="0.25">
      <c r="A47" t="s">
        <v>133</v>
      </c>
      <c r="B47" s="98">
        <f>SUM(B45:B46)</f>
        <v>323.36699999999996</v>
      </c>
      <c r="D47" t="s">
        <v>193</v>
      </c>
      <c r="F47" s="98">
        <f>SUM(F45:F46)</f>
        <v>244.97500000000002</v>
      </c>
    </row>
    <row r="49" spans="1:6" x14ac:dyDescent="0.25">
      <c r="A49" t="s">
        <v>11</v>
      </c>
      <c r="B49" s="77">
        <f>B14</f>
        <v>13593.640747542026</v>
      </c>
      <c r="D49" t="s">
        <v>164</v>
      </c>
      <c r="F49">
        <f>60*0.3</f>
        <v>18</v>
      </c>
    </row>
    <row r="50" spans="1:6" x14ac:dyDescent="0.25">
      <c r="D50" t="s">
        <v>11</v>
      </c>
      <c r="F50" s="77">
        <f>E14</f>
        <v>13593.640747542026</v>
      </c>
    </row>
    <row r="51" spans="1:6" ht="15.75" thickBot="1" x14ac:dyDescent="0.3">
      <c r="A51" t="s">
        <v>12</v>
      </c>
      <c r="B51" s="91">
        <f>B49*B47</f>
        <v>4395734.8276104219</v>
      </c>
      <c r="D51" t="s">
        <v>12</v>
      </c>
      <c r="F51" s="91">
        <f>F50*F49</f>
        <v>244685.53345575646</v>
      </c>
    </row>
    <row r="52" spans="1:6" ht="15.75" thickTop="1" x14ac:dyDescent="0.25"/>
  </sheetData>
  <mergeCells count="1">
    <mergeCell ref="A19:E19"/>
  </mergeCells>
  <pageMargins left="0.7" right="0.7" top="0.75" bottom="0.75" header="0.3" footer="0.3"/>
  <pageSetup scale="82" fitToHeight="2" orientation="landscape" r:id="rId1"/>
  <rowBreaks count="1" manualBreakCount="1">
    <brk id="2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9"/>
  <sheetViews>
    <sheetView view="pageBreakPreview" zoomScale="60" zoomScaleNormal="100" workbookViewId="0">
      <pane ySplit="6" topLeftCell="A7" activePane="bottomLeft" state="frozen"/>
      <selection activeCell="G22" sqref="G22"/>
      <selection pane="bottomLeft" activeCell="G22" sqref="G22"/>
    </sheetView>
  </sheetViews>
  <sheetFormatPr defaultColWidth="15.7109375" defaultRowHeight="15" x14ac:dyDescent="0.25"/>
  <cols>
    <col min="1" max="1" width="34.42578125" bestFit="1" customWidth="1"/>
    <col min="2" max="15" width="15.7109375" customWidth="1"/>
  </cols>
  <sheetData>
    <row r="1" spans="1:16" s="136" customFormat="1" ht="21" x14ac:dyDescent="0.35">
      <c r="A1" s="137" t="s">
        <v>322</v>
      </c>
      <c r="D1" s="107"/>
      <c r="E1" s="107"/>
      <c r="F1" s="107"/>
      <c r="G1" s="107"/>
      <c r="H1" s="107"/>
      <c r="I1" s="107"/>
      <c r="J1" s="107"/>
      <c r="K1" s="155"/>
      <c r="L1" s="107"/>
      <c r="M1" s="107"/>
      <c r="N1" s="107"/>
      <c r="O1" s="107"/>
    </row>
    <row r="2" spans="1:16" s="136" customFormat="1" ht="21" x14ac:dyDescent="0.35">
      <c r="A2" s="175" t="s">
        <v>325</v>
      </c>
      <c r="D2" s="107"/>
      <c r="E2" s="107"/>
      <c r="F2" s="107"/>
      <c r="G2" s="107"/>
      <c r="H2" s="107"/>
      <c r="I2" s="107"/>
      <c r="J2" s="107"/>
      <c r="K2" s="155"/>
      <c r="L2" s="107"/>
      <c r="M2" s="107"/>
      <c r="N2" s="107"/>
      <c r="O2" s="107"/>
    </row>
    <row r="3" spans="1:16" s="136" customFormat="1" ht="21" x14ac:dyDescent="0.35">
      <c r="A3" s="137" t="s">
        <v>7</v>
      </c>
      <c r="D3" s="107"/>
      <c r="E3" s="107"/>
      <c r="F3" s="107"/>
      <c r="G3" s="107"/>
      <c r="H3" s="107"/>
      <c r="I3" s="107"/>
      <c r="J3" s="107"/>
      <c r="K3" s="155"/>
      <c r="L3" s="107"/>
      <c r="M3" s="107"/>
      <c r="N3" s="107"/>
      <c r="O3" s="107"/>
    </row>
    <row r="4" spans="1:16" s="136" customFormat="1" ht="21" x14ac:dyDescent="0.35">
      <c r="A4" s="137"/>
      <c r="D4" s="107"/>
      <c r="E4" s="107"/>
      <c r="F4" s="107"/>
      <c r="G4" s="107"/>
      <c r="H4" s="107"/>
      <c r="I4" s="107"/>
      <c r="J4" s="107"/>
      <c r="K4" s="155"/>
      <c r="L4" s="107"/>
      <c r="M4" s="107"/>
      <c r="N4" s="107"/>
      <c r="O4" s="107"/>
    </row>
    <row r="5" spans="1:16" x14ac:dyDescent="0.25">
      <c r="B5" s="2">
        <v>2</v>
      </c>
      <c r="C5" s="2">
        <v>3</v>
      </c>
      <c r="D5" s="2">
        <v>4</v>
      </c>
      <c r="E5" s="2">
        <v>5</v>
      </c>
      <c r="F5" s="2">
        <v>6</v>
      </c>
      <c r="G5" s="2">
        <v>7</v>
      </c>
      <c r="H5" s="2">
        <v>8</v>
      </c>
      <c r="I5" s="2">
        <v>9</v>
      </c>
      <c r="J5" s="2">
        <v>10</v>
      </c>
      <c r="K5" s="2">
        <v>11</v>
      </c>
      <c r="L5" s="2">
        <v>12</v>
      </c>
      <c r="M5" s="2">
        <v>13</v>
      </c>
      <c r="N5" s="2">
        <v>14</v>
      </c>
      <c r="O5" s="2">
        <v>15</v>
      </c>
    </row>
    <row r="6" spans="1:16" s="71" customFormat="1" ht="75" x14ac:dyDescent="0.25">
      <c r="B6" s="178" t="s">
        <v>140</v>
      </c>
      <c r="C6" s="178" t="s">
        <v>165</v>
      </c>
      <c r="D6" s="178" t="s">
        <v>169</v>
      </c>
      <c r="E6" s="178" t="s">
        <v>170</v>
      </c>
      <c r="F6" s="178" t="s">
        <v>173</v>
      </c>
      <c r="G6" s="178" t="s">
        <v>168</v>
      </c>
      <c r="H6" s="178" t="s">
        <v>148</v>
      </c>
      <c r="I6" s="178" t="s">
        <v>153</v>
      </c>
      <c r="J6" s="178" t="s">
        <v>172</v>
      </c>
      <c r="K6" s="178" t="s">
        <v>166</v>
      </c>
      <c r="L6" s="178" t="s">
        <v>167</v>
      </c>
      <c r="M6" s="178" t="s">
        <v>171</v>
      </c>
      <c r="N6" s="178" t="s">
        <v>174</v>
      </c>
      <c r="O6" s="178" t="s">
        <v>326</v>
      </c>
      <c r="P6" s="178" t="s">
        <v>90</v>
      </c>
    </row>
    <row r="7" spans="1:16" x14ac:dyDescent="0.25">
      <c r="A7" s="112" t="s">
        <v>203</v>
      </c>
      <c r="B7" s="129"/>
      <c r="C7" s="129"/>
      <c r="D7" s="129"/>
      <c r="E7" s="129"/>
      <c r="F7" s="129"/>
      <c r="G7" s="129"/>
      <c r="H7" s="131"/>
      <c r="I7" s="131"/>
      <c r="J7" s="129"/>
      <c r="K7" s="129"/>
      <c r="L7" s="131"/>
      <c r="M7" s="131"/>
      <c r="N7" s="129"/>
      <c r="O7" s="130"/>
      <c r="P7" s="129"/>
    </row>
    <row r="8" spans="1:16" x14ac:dyDescent="0.25">
      <c r="A8" t="s">
        <v>175</v>
      </c>
      <c r="B8" s="77">
        <f>B27</f>
        <v>751500</v>
      </c>
      <c r="C8" s="77">
        <f>B37</f>
        <v>263000</v>
      </c>
      <c r="D8" s="77">
        <f>B43</f>
        <v>331077</v>
      </c>
      <c r="E8" s="77">
        <f>G27</f>
        <v>105278</v>
      </c>
      <c r="F8" s="77">
        <f>G40</f>
        <v>208000</v>
      </c>
      <c r="G8" s="77">
        <f>'[7]Tab 2 Investment 4'!$D$26</f>
        <v>79771.600000000006</v>
      </c>
      <c r="H8" s="77">
        <v>5030559</v>
      </c>
      <c r="I8" s="77">
        <v>1508321</v>
      </c>
      <c r="J8" s="77">
        <f>K29</f>
        <v>1535916</v>
      </c>
      <c r="K8" s="77">
        <v>150000</v>
      </c>
      <c r="L8" s="77">
        <v>0</v>
      </c>
      <c r="M8" s="77">
        <v>160042</v>
      </c>
      <c r="N8" s="77">
        <f>K37</f>
        <v>1499035</v>
      </c>
      <c r="O8" s="77">
        <f>B28</f>
        <v>83500</v>
      </c>
      <c r="P8" s="77">
        <f>SUM(B8:O8)</f>
        <v>11705999.6</v>
      </c>
    </row>
    <row r="9" spans="1:16" x14ac:dyDescent="0.25">
      <c r="A9" t="s">
        <v>183</v>
      </c>
      <c r="B9" s="120">
        <v>0</v>
      </c>
      <c r="C9" s="120">
        <v>0</v>
      </c>
      <c r="D9" s="120">
        <v>0</v>
      </c>
      <c r="E9" s="120">
        <v>0</v>
      </c>
      <c r="F9" s="120">
        <v>0</v>
      </c>
      <c r="G9" s="120">
        <v>0</v>
      </c>
      <c r="H9" s="120">
        <v>760000</v>
      </c>
      <c r="I9" s="120">
        <v>1000000</v>
      </c>
      <c r="J9" s="120">
        <v>0</v>
      </c>
      <c r="K9" s="120">
        <v>0</v>
      </c>
      <c r="L9" s="120">
        <v>150000</v>
      </c>
      <c r="M9" s="120">
        <v>350000</v>
      </c>
      <c r="N9" s="120">
        <v>0</v>
      </c>
      <c r="O9" s="120">
        <v>0</v>
      </c>
      <c r="P9" s="120">
        <f>SUM(B9:O9)</f>
        <v>2260000</v>
      </c>
    </row>
    <row r="10" spans="1:16" x14ac:dyDescent="0.25">
      <c r="A10" s="115" t="s">
        <v>205</v>
      </c>
      <c r="B10" s="119">
        <f>SUM(B8:B9)</f>
        <v>751500</v>
      </c>
      <c r="C10" s="119">
        <f t="shared" ref="C10:P10" si="0">SUM(C8:C9)</f>
        <v>263000</v>
      </c>
      <c r="D10" s="119">
        <f t="shared" ref="D10:N10" si="1">SUM(D8:D9)</f>
        <v>331077</v>
      </c>
      <c r="E10" s="119">
        <f t="shared" si="1"/>
        <v>105278</v>
      </c>
      <c r="F10" s="119">
        <f t="shared" si="1"/>
        <v>208000</v>
      </c>
      <c r="G10" s="119">
        <f t="shared" si="1"/>
        <v>79771.600000000006</v>
      </c>
      <c r="H10" s="119">
        <f t="shared" si="1"/>
        <v>5790559</v>
      </c>
      <c r="I10" s="119">
        <f t="shared" si="1"/>
        <v>2508321</v>
      </c>
      <c r="J10" s="119">
        <f t="shared" si="1"/>
        <v>1535916</v>
      </c>
      <c r="K10" s="119">
        <f t="shared" si="1"/>
        <v>150000</v>
      </c>
      <c r="L10" s="119">
        <f t="shared" si="1"/>
        <v>150000</v>
      </c>
      <c r="M10" s="119">
        <f t="shared" si="1"/>
        <v>510042</v>
      </c>
      <c r="N10" s="119">
        <f t="shared" si="1"/>
        <v>1499035</v>
      </c>
      <c r="O10" s="119">
        <f t="shared" si="0"/>
        <v>83500</v>
      </c>
      <c r="P10" s="119">
        <f t="shared" si="0"/>
        <v>13965999.6</v>
      </c>
    </row>
    <row r="11" spans="1:16" x14ac:dyDescent="0.25">
      <c r="A11" s="115"/>
      <c r="B11" s="132"/>
      <c r="C11" s="132"/>
      <c r="D11" s="132"/>
      <c r="E11" s="132"/>
      <c r="F11" s="132"/>
      <c r="G11" s="132"/>
      <c r="H11" s="132"/>
      <c r="I11" s="132"/>
      <c r="J11" s="132"/>
      <c r="K11" s="132"/>
      <c r="L11" s="132"/>
      <c r="M11" s="132"/>
      <c r="N11" s="132"/>
      <c r="O11" s="132"/>
      <c r="P11" s="132"/>
    </row>
    <row r="12" spans="1:16" x14ac:dyDescent="0.25">
      <c r="A12" s="112" t="s">
        <v>204</v>
      </c>
      <c r="B12" s="77"/>
      <c r="C12" s="77"/>
      <c r="D12" s="117"/>
      <c r="E12" s="117"/>
      <c r="F12" s="77"/>
      <c r="G12" s="117"/>
      <c r="H12" s="77"/>
      <c r="I12" s="77"/>
      <c r="J12" s="77"/>
      <c r="K12" s="77"/>
      <c r="L12" s="77"/>
      <c r="M12" s="77"/>
      <c r="N12" s="77"/>
      <c r="O12" s="77"/>
      <c r="P12" s="77"/>
    </row>
    <row r="13" spans="1:16" x14ac:dyDescent="0.25">
      <c r="A13" t="s">
        <v>208</v>
      </c>
      <c r="B13" s="77">
        <f>'4-E'!D21</f>
        <v>564925.92233134853</v>
      </c>
      <c r="C13" s="77">
        <f>'4-E'!D22</f>
        <v>376617.28155423235</v>
      </c>
      <c r="D13" s="77">
        <f>'4-E'!D26</f>
        <v>188308.64077711618</v>
      </c>
      <c r="E13" s="77">
        <v>0</v>
      </c>
      <c r="F13" s="77">
        <f>'4-E'!B40</f>
        <v>3120848.9518611729</v>
      </c>
      <c r="G13" s="77">
        <f>'4-E'!E16</f>
        <v>84280.572634760552</v>
      </c>
      <c r="H13" s="77">
        <f>'4-E'!D25</f>
        <v>1129851.8446626971</v>
      </c>
      <c r="I13" s="77">
        <f>'4-E'!D27</f>
        <v>376617.28155423235</v>
      </c>
      <c r="J13" s="77">
        <v>0</v>
      </c>
      <c r="K13" s="77">
        <f>'4-E'!D24</f>
        <v>188308.64077711618</v>
      </c>
      <c r="L13" s="77">
        <v>0</v>
      </c>
      <c r="M13" s="77">
        <v>0</v>
      </c>
      <c r="N13" s="77">
        <v>0</v>
      </c>
      <c r="O13" s="77">
        <f>'4-E'!D23</f>
        <v>376617.28155423235</v>
      </c>
      <c r="P13" s="77">
        <f>SUM(B13:O13)</f>
        <v>6406376.4177069077</v>
      </c>
    </row>
    <row r="14" spans="1:16" x14ac:dyDescent="0.25">
      <c r="A14" t="s">
        <v>209</v>
      </c>
      <c r="B14" s="120">
        <v>0</v>
      </c>
      <c r="C14" s="120">
        <v>0</v>
      </c>
      <c r="D14" s="120">
        <v>0</v>
      </c>
      <c r="E14" s="120">
        <f>'4-E'!F51</f>
        <v>244685.53345575646</v>
      </c>
      <c r="F14" s="120">
        <v>0</v>
      </c>
      <c r="G14" s="120">
        <v>0</v>
      </c>
      <c r="H14" s="120">
        <v>0</v>
      </c>
      <c r="I14" s="120">
        <v>0</v>
      </c>
      <c r="J14" s="120">
        <v>0</v>
      </c>
      <c r="K14" s="120">
        <v>0</v>
      </c>
      <c r="L14" s="120">
        <v>0</v>
      </c>
      <c r="M14" s="120">
        <v>0</v>
      </c>
      <c r="N14" s="120">
        <f>'4-E'!B51</f>
        <v>4395734.8276104219</v>
      </c>
      <c r="O14" s="120">
        <v>0</v>
      </c>
      <c r="P14" s="120">
        <f>SUM(B14:O14)</f>
        <v>4640420.3610661784</v>
      </c>
    </row>
    <row r="15" spans="1:16" x14ac:dyDescent="0.25">
      <c r="A15" t="s">
        <v>201</v>
      </c>
      <c r="B15" s="120">
        <v>0</v>
      </c>
      <c r="C15" s="120">
        <v>0</v>
      </c>
      <c r="D15" s="120">
        <v>0</v>
      </c>
      <c r="E15" s="120">
        <v>0</v>
      </c>
      <c r="F15" s="120">
        <v>0</v>
      </c>
      <c r="G15" s="120">
        <v>0</v>
      </c>
      <c r="H15" s="120">
        <v>0</v>
      </c>
      <c r="I15" s="120">
        <v>0</v>
      </c>
      <c r="J15" s="120">
        <f>J8</f>
        <v>1535916</v>
      </c>
      <c r="K15" s="120">
        <v>0</v>
      </c>
      <c r="L15" s="120">
        <v>0</v>
      </c>
      <c r="M15" s="120">
        <v>0</v>
      </c>
      <c r="N15" s="120">
        <v>0</v>
      </c>
      <c r="O15" s="120">
        <v>0</v>
      </c>
      <c r="P15" s="120">
        <f>SUM(B15:O15)</f>
        <v>1535916</v>
      </c>
    </row>
    <row r="16" spans="1:16" s="69" customFormat="1" x14ac:dyDescent="0.25">
      <c r="A16" s="69" t="s">
        <v>184</v>
      </c>
      <c r="B16" s="176">
        <v>0</v>
      </c>
      <c r="C16" s="176">
        <v>0</v>
      </c>
      <c r="D16" s="176">
        <v>0</v>
      </c>
      <c r="E16" s="176">
        <v>0</v>
      </c>
      <c r="F16" s="176">
        <v>0</v>
      </c>
      <c r="G16" s="176">
        <v>0</v>
      </c>
      <c r="H16" s="176">
        <v>4276899</v>
      </c>
      <c r="I16" s="176">
        <v>1569168</v>
      </c>
      <c r="J16" s="176">
        <v>0</v>
      </c>
      <c r="K16" s="176">
        <v>0</v>
      </c>
      <c r="L16" s="176">
        <v>0</v>
      </c>
      <c r="M16" s="176">
        <v>0</v>
      </c>
      <c r="N16" s="176">
        <v>0</v>
      </c>
      <c r="O16" s="176">
        <v>0</v>
      </c>
      <c r="P16" s="176">
        <f>SUM(B16:O16)</f>
        <v>5846067</v>
      </c>
    </row>
    <row r="17" spans="1:16" x14ac:dyDescent="0.25">
      <c r="A17" t="s">
        <v>183</v>
      </c>
      <c r="B17" s="120">
        <v>0</v>
      </c>
      <c r="C17" s="120">
        <v>0</v>
      </c>
      <c r="D17" s="120">
        <f>B41</f>
        <v>115320</v>
      </c>
      <c r="E17" s="120">
        <v>0</v>
      </c>
      <c r="F17" s="120">
        <v>0</v>
      </c>
      <c r="G17" s="120">
        <v>0</v>
      </c>
      <c r="H17" s="120">
        <f>H9</f>
        <v>760000</v>
      </c>
      <c r="I17" s="120">
        <f>I9</f>
        <v>1000000</v>
      </c>
      <c r="J17" s="120">
        <v>0</v>
      </c>
      <c r="K17" s="120">
        <f>K8</f>
        <v>150000</v>
      </c>
      <c r="L17" s="120">
        <v>150000</v>
      </c>
      <c r="M17" s="120">
        <f>M9</f>
        <v>350000</v>
      </c>
      <c r="N17" s="120">
        <v>0</v>
      </c>
      <c r="O17" s="120">
        <v>0</v>
      </c>
      <c r="P17" s="120">
        <f>SUM(B17:O17)</f>
        <v>2525320</v>
      </c>
    </row>
    <row r="18" spans="1:16" x14ac:dyDescent="0.25">
      <c r="A18" s="115" t="s">
        <v>206</v>
      </c>
      <c r="B18" s="119">
        <f>SUM(B13:B17)</f>
        <v>564925.92233134853</v>
      </c>
      <c r="C18" s="119">
        <f t="shared" ref="C18" si="2">SUM(C13:C17)</f>
        <v>376617.28155423235</v>
      </c>
      <c r="D18" s="119">
        <f t="shared" ref="D18" si="3">SUM(D13:D17)</f>
        <v>303628.64077711618</v>
      </c>
      <c r="E18" s="119">
        <f t="shared" ref="E18" si="4">SUM(E13:E17)</f>
        <v>244685.53345575646</v>
      </c>
      <c r="F18" s="119">
        <f t="shared" ref="F18" si="5">SUM(F13:F17)</f>
        <v>3120848.9518611729</v>
      </c>
      <c r="G18" s="119">
        <f t="shared" ref="G18" si="6">SUM(G13:G17)</f>
        <v>84280.572634760552</v>
      </c>
      <c r="H18" s="119">
        <f t="shared" ref="H18" si="7">SUM(H13:H17)</f>
        <v>6166750.8446626971</v>
      </c>
      <c r="I18" s="119">
        <f t="shared" ref="I18" si="8">SUM(I13:I17)</f>
        <v>2945785.2815542324</v>
      </c>
      <c r="J18" s="119">
        <f>SUM(J13:J17)</f>
        <v>1535916</v>
      </c>
      <c r="K18" s="119">
        <f t="shared" ref="K18" si="9">SUM(K13:K17)</f>
        <v>338308.64077711618</v>
      </c>
      <c r="L18" s="119">
        <f t="shared" ref="L18" si="10">SUM(L13:L17)</f>
        <v>150000</v>
      </c>
      <c r="M18" s="119">
        <f t="shared" ref="M18" si="11">SUM(M13:M17)</f>
        <v>350000</v>
      </c>
      <c r="N18" s="119">
        <f>SUM(N13:N17)</f>
        <v>4395734.8276104219</v>
      </c>
      <c r="O18" s="119">
        <f t="shared" ref="O18" si="12">SUM(O13:O17)</f>
        <v>376617.28155423235</v>
      </c>
      <c r="P18" s="119">
        <f t="shared" ref="P18" si="13">SUM(P13:P17)</f>
        <v>20954099.778773084</v>
      </c>
    </row>
    <row r="19" spans="1:16" x14ac:dyDescent="0.25">
      <c r="B19" s="117"/>
      <c r="C19" s="117"/>
      <c r="D19" s="117"/>
      <c r="E19" s="117"/>
      <c r="F19" s="117"/>
      <c r="G19" s="117"/>
      <c r="H19" s="117"/>
      <c r="I19" s="117"/>
      <c r="J19" s="117"/>
      <c r="K19" s="117"/>
      <c r="L19" s="117"/>
      <c r="M19" s="117"/>
      <c r="N19" s="117"/>
      <c r="O19" s="117"/>
      <c r="P19" s="117"/>
    </row>
    <row r="20" spans="1:16" x14ac:dyDescent="0.25">
      <c r="A20" s="115" t="s">
        <v>176</v>
      </c>
      <c r="B20" s="118">
        <f>B18/B10</f>
        <v>0.75173110090665141</v>
      </c>
      <c r="C20" s="118">
        <f t="shared" ref="C20:O20" si="14">C18/C10</f>
        <v>1.4320048728297807</v>
      </c>
      <c r="D20" s="118">
        <f t="shared" ref="D20:N20" si="15">D18/D10</f>
        <v>0.91709372978828541</v>
      </c>
      <c r="E20" s="118">
        <f t="shared" si="15"/>
        <v>2.3241848577647417</v>
      </c>
      <c r="F20" s="118">
        <f t="shared" si="15"/>
        <v>15.004081499332562</v>
      </c>
      <c r="G20" s="134">
        <f t="shared" si="15"/>
        <v>1.0565235326201374</v>
      </c>
      <c r="H20" s="134">
        <f t="shared" si="15"/>
        <v>1.0649664125108986</v>
      </c>
      <c r="I20" s="118">
        <f t="shared" si="15"/>
        <v>1.1744052222798567</v>
      </c>
      <c r="J20" s="118">
        <f t="shared" si="15"/>
        <v>1</v>
      </c>
      <c r="K20" s="118">
        <f t="shared" si="15"/>
        <v>2.255390938514108</v>
      </c>
      <c r="L20" s="118">
        <f t="shared" si="15"/>
        <v>1</v>
      </c>
      <c r="M20" s="118">
        <f t="shared" si="15"/>
        <v>0.68621799773351999</v>
      </c>
      <c r="N20" s="118">
        <f t="shared" si="15"/>
        <v>2.9323763805450986</v>
      </c>
      <c r="O20" s="118">
        <f t="shared" si="14"/>
        <v>4.5103866054399084</v>
      </c>
      <c r="P20" s="118">
        <f t="shared" ref="P20" si="16">P18/P10</f>
        <v>1.5003651996934817</v>
      </c>
    </row>
    <row r="21" spans="1:16" x14ac:dyDescent="0.25">
      <c r="B21" s="117"/>
      <c r="C21" s="117"/>
      <c r="D21" s="117"/>
      <c r="E21" s="117"/>
      <c r="F21" s="117"/>
      <c r="G21" s="117"/>
      <c r="H21" s="117"/>
      <c r="I21" s="117"/>
      <c r="J21" s="117"/>
      <c r="K21" s="117"/>
      <c r="L21" s="117"/>
      <c r="M21" s="117"/>
      <c r="N21" s="117"/>
      <c r="O21" s="117"/>
    </row>
    <row r="25" spans="1:16" x14ac:dyDescent="0.25">
      <c r="A25" s="60" t="s">
        <v>327</v>
      </c>
      <c r="E25" s="60">
        <v>5</v>
      </c>
      <c r="I25" s="60">
        <v>10</v>
      </c>
    </row>
    <row r="26" spans="1:16" x14ac:dyDescent="0.25">
      <c r="A26" s="112" t="s">
        <v>182</v>
      </c>
      <c r="B26" s="7">
        <f>835000</f>
        <v>835000</v>
      </c>
      <c r="C26" s="113" t="s">
        <v>151</v>
      </c>
      <c r="E26" s="112" t="s">
        <v>170</v>
      </c>
      <c r="I26" s="112" t="s">
        <v>172</v>
      </c>
    </row>
    <row r="27" spans="1:16" x14ac:dyDescent="0.25">
      <c r="A27" t="s">
        <v>149</v>
      </c>
      <c r="B27" s="121">
        <f>B26*C27</f>
        <v>751500</v>
      </c>
      <c r="C27" s="8">
        <v>0.9</v>
      </c>
      <c r="E27" t="s">
        <v>187</v>
      </c>
      <c r="G27" s="121">
        <v>105278</v>
      </c>
      <c r="I27" t="s">
        <v>195</v>
      </c>
      <c r="K27" s="121">
        <v>200000</v>
      </c>
    </row>
    <row r="28" spans="1:16" x14ac:dyDescent="0.25">
      <c r="A28" t="s">
        <v>150</v>
      </c>
      <c r="B28" s="121">
        <f>B26*C28</f>
        <v>83500</v>
      </c>
      <c r="C28" s="8">
        <v>0.1</v>
      </c>
      <c r="E28" s="127" t="s">
        <v>188</v>
      </c>
      <c r="G28">
        <v>4</v>
      </c>
      <c r="I28" t="s">
        <v>194</v>
      </c>
      <c r="K28" s="120">
        <v>1335916</v>
      </c>
    </row>
    <row r="29" spans="1:16" ht="15.75" thickBot="1" x14ac:dyDescent="0.3">
      <c r="E29" s="127" t="s">
        <v>189</v>
      </c>
      <c r="G29">
        <v>5</v>
      </c>
      <c r="I29" t="s">
        <v>91</v>
      </c>
      <c r="K29" s="177">
        <f>SUM(K27:K28)</f>
        <v>1535916</v>
      </c>
    </row>
    <row r="30" spans="1:16" ht="15.75" thickTop="1" x14ac:dyDescent="0.25">
      <c r="A30" s="60">
        <v>3</v>
      </c>
      <c r="E30" s="127" t="s">
        <v>191</v>
      </c>
      <c r="G30">
        <f>ROUND(52/18,0)</f>
        <v>3</v>
      </c>
      <c r="I30" s="114" t="s">
        <v>207</v>
      </c>
    </row>
    <row r="31" spans="1:16" x14ac:dyDescent="0.25">
      <c r="A31" s="112" t="s">
        <v>141</v>
      </c>
      <c r="E31" s="127" t="s">
        <v>190</v>
      </c>
      <c r="G31" s="116">
        <f>G28*G29*G30</f>
        <v>60</v>
      </c>
    </row>
    <row r="32" spans="1:16" x14ac:dyDescent="0.25">
      <c r="A32" t="s">
        <v>177</v>
      </c>
      <c r="B32" s="121">
        <v>33000</v>
      </c>
      <c r="E32" s="127" t="s">
        <v>192</v>
      </c>
      <c r="G32">
        <f>G31*2</f>
        <v>120</v>
      </c>
    </row>
    <row r="33" spans="1:11" x14ac:dyDescent="0.25">
      <c r="A33" t="s">
        <v>180</v>
      </c>
      <c r="B33" s="120">
        <v>70000</v>
      </c>
      <c r="E33" s="128" t="s">
        <v>202</v>
      </c>
      <c r="F33" s="99"/>
      <c r="G33" s="99">
        <f>(G32-G31)*0.3</f>
        <v>18</v>
      </c>
      <c r="I33" s="60">
        <v>14</v>
      </c>
    </row>
    <row r="34" spans="1:11" x14ac:dyDescent="0.25">
      <c r="A34" t="s">
        <v>181</v>
      </c>
      <c r="B34" s="120">
        <v>70000</v>
      </c>
      <c r="I34" s="112" t="s">
        <v>174</v>
      </c>
    </row>
    <row r="35" spans="1:11" x14ac:dyDescent="0.25">
      <c r="A35" t="s">
        <v>178</v>
      </c>
      <c r="B35" s="120">
        <v>63000</v>
      </c>
      <c r="I35" t="s">
        <v>199</v>
      </c>
      <c r="K35" s="121">
        <v>1199035</v>
      </c>
    </row>
    <row r="36" spans="1:11" x14ac:dyDescent="0.25">
      <c r="A36" t="s">
        <v>179</v>
      </c>
      <c r="B36" s="120">
        <v>27000</v>
      </c>
      <c r="E36" s="60">
        <v>6</v>
      </c>
      <c r="I36" t="s">
        <v>200</v>
      </c>
      <c r="K36" s="120">
        <v>300000</v>
      </c>
    </row>
    <row r="37" spans="1:11" ht="15.75" thickBot="1" x14ac:dyDescent="0.3">
      <c r="B37" s="177">
        <f>SUM(B32:B36)</f>
        <v>263000</v>
      </c>
      <c r="E37" s="112" t="s">
        <v>173</v>
      </c>
      <c r="I37" t="s">
        <v>91</v>
      </c>
      <c r="K37" s="177">
        <f>SUM(K35:K36)</f>
        <v>1499035</v>
      </c>
    </row>
    <row r="38" spans="1:11" ht="15.75" thickTop="1" x14ac:dyDescent="0.25">
      <c r="E38" t="s">
        <v>196</v>
      </c>
      <c r="G38" s="101">
        <f>2080*2</f>
        <v>4160</v>
      </c>
    </row>
    <row r="39" spans="1:11" x14ac:dyDescent="0.25">
      <c r="A39" s="60">
        <v>4</v>
      </c>
      <c r="E39" t="s">
        <v>197</v>
      </c>
      <c r="G39" s="6">
        <v>50</v>
      </c>
    </row>
    <row r="40" spans="1:11" ht="15.75" thickBot="1" x14ac:dyDescent="0.3">
      <c r="A40" s="112" t="s">
        <v>169</v>
      </c>
      <c r="E40" t="s">
        <v>91</v>
      </c>
      <c r="G40" s="177">
        <f>G38*G39</f>
        <v>208000</v>
      </c>
    </row>
    <row r="41" spans="1:11" ht="15.75" thickTop="1" x14ac:dyDescent="0.25">
      <c r="A41" t="s">
        <v>143</v>
      </c>
      <c r="B41" s="121">
        <v>115320</v>
      </c>
    </row>
    <row r="42" spans="1:11" x14ac:dyDescent="0.25">
      <c r="A42" t="s">
        <v>186</v>
      </c>
      <c r="B42" s="120">
        <v>215757</v>
      </c>
    </row>
    <row r="43" spans="1:11" ht="15.75" thickBot="1" x14ac:dyDescent="0.3">
      <c r="B43" s="177">
        <f>SUM(B41:B42)</f>
        <v>331077</v>
      </c>
    </row>
    <row r="44" spans="1:11" ht="15.75" thickTop="1" x14ac:dyDescent="0.25"/>
    <row r="69" spans="3:3" x14ac:dyDescent="0.25">
      <c r="C69" s="126"/>
    </row>
  </sheetData>
  <pageMargins left="0.2" right="0.2" top="0.5" bottom="0.5" header="0.3" footer="0.3"/>
  <pageSetup paperSize="5" scale="64"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election activeCell="G22" sqref="G22"/>
    </sheetView>
  </sheetViews>
  <sheetFormatPr defaultRowHeight="15" x14ac:dyDescent="0.25"/>
  <cols>
    <col min="1" max="1" width="9.140625" style="3"/>
    <col min="2" max="5" width="34" style="3" customWidth="1"/>
    <col min="6" max="16384" width="9.140625" style="3"/>
  </cols>
  <sheetData>
    <row r="1" spans="1:15" s="136" customFormat="1" ht="21" x14ac:dyDescent="0.35">
      <c r="A1" s="137" t="s">
        <v>322</v>
      </c>
      <c r="D1" s="107"/>
      <c r="E1" s="107"/>
      <c r="F1" s="107"/>
      <c r="G1" s="107"/>
      <c r="H1" s="107"/>
      <c r="I1" s="107"/>
      <c r="J1" s="107"/>
      <c r="K1" s="155"/>
      <c r="L1" s="107"/>
      <c r="M1" s="107"/>
      <c r="N1" s="107"/>
      <c r="O1" s="107"/>
    </row>
    <row r="2" spans="1:15" s="136" customFormat="1" ht="21" x14ac:dyDescent="0.35">
      <c r="A2" s="175" t="s">
        <v>328</v>
      </c>
      <c r="D2" s="107"/>
      <c r="E2" s="107"/>
      <c r="F2" s="107"/>
      <c r="G2" s="107"/>
      <c r="H2" s="107"/>
      <c r="I2" s="107"/>
      <c r="J2" s="107"/>
      <c r="K2" s="155"/>
      <c r="L2" s="107"/>
      <c r="M2" s="107"/>
      <c r="N2" s="107"/>
      <c r="O2" s="107"/>
    </row>
    <row r="3" spans="1:15" s="136" customFormat="1" ht="21" x14ac:dyDescent="0.35">
      <c r="A3" s="137" t="s">
        <v>7</v>
      </c>
      <c r="D3" s="107"/>
      <c r="E3" s="107"/>
      <c r="F3" s="107"/>
      <c r="G3" s="107"/>
      <c r="H3" s="107"/>
      <c r="I3" s="107"/>
      <c r="J3" s="107"/>
      <c r="K3" s="155"/>
      <c r="L3" s="107"/>
      <c r="M3" s="107"/>
      <c r="N3" s="107"/>
      <c r="O3" s="107"/>
    </row>
    <row r="4" spans="1:15" s="136" customFormat="1" ht="21" x14ac:dyDescent="0.35">
      <c r="A4" s="137"/>
      <c r="D4" s="107"/>
      <c r="E4" s="107"/>
      <c r="F4" s="107"/>
      <c r="G4" s="107"/>
      <c r="H4" s="107"/>
      <c r="I4" s="107"/>
      <c r="J4" s="107"/>
      <c r="K4" s="155"/>
      <c r="L4" s="107"/>
      <c r="M4" s="107"/>
      <c r="N4" s="107"/>
      <c r="O4" s="107"/>
    </row>
    <row r="5" spans="1:15" s="136" customFormat="1" ht="21.75" thickBot="1" x14ac:dyDescent="0.4">
      <c r="A5" s="137"/>
      <c r="D5" s="107"/>
      <c r="E5" s="107"/>
      <c r="F5" s="107"/>
      <c r="G5" s="107"/>
      <c r="H5" s="107"/>
      <c r="I5" s="107"/>
      <c r="J5" s="107"/>
      <c r="K5" s="155"/>
      <c r="L5" s="107"/>
      <c r="M5" s="107"/>
      <c r="N5" s="107"/>
      <c r="O5" s="107"/>
    </row>
    <row r="6" spans="1:15" s="161" customFormat="1" ht="18.75" x14ac:dyDescent="0.3">
      <c r="A6" s="165" t="s">
        <v>275</v>
      </c>
      <c r="B6" s="181"/>
      <c r="C6" s="181"/>
      <c r="D6" s="181"/>
      <c r="E6" s="182"/>
    </row>
    <row r="7" spans="1:15" s="160" customFormat="1" ht="19.5" thickBot="1" x14ac:dyDescent="0.35">
      <c r="A7" s="185"/>
      <c r="B7" s="186" t="s">
        <v>274</v>
      </c>
      <c r="C7" s="186" t="s">
        <v>273</v>
      </c>
      <c r="D7" s="186" t="s">
        <v>272</v>
      </c>
      <c r="E7" s="186" t="s">
        <v>271</v>
      </c>
    </row>
    <row r="8" spans="1:15" ht="45.75" x14ac:dyDescent="0.3">
      <c r="A8" s="166" t="s">
        <v>16</v>
      </c>
      <c r="B8" s="164" t="s">
        <v>270</v>
      </c>
      <c r="C8" s="164" t="s">
        <v>269</v>
      </c>
      <c r="D8" s="164" t="s">
        <v>260</v>
      </c>
      <c r="E8" s="164" t="s">
        <v>266</v>
      </c>
    </row>
    <row r="9" spans="1:15" ht="45.75" x14ac:dyDescent="0.3">
      <c r="A9" s="167" t="s">
        <v>17</v>
      </c>
      <c r="B9" s="163" t="s">
        <v>268</v>
      </c>
      <c r="C9" s="163" t="s">
        <v>267</v>
      </c>
      <c r="D9" s="163" t="s">
        <v>260</v>
      </c>
      <c r="E9" s="163" t="s">
        <v>266</v>
      </c>
    </row>
    <row r="10" spans="1:15" ht="45.75" x14ac:dyDescent="0.3">
      <c r="A10" s="167" t="s">
        <v>18</v>
      </c>
      <c r="B10" s="163" t="s">
        <v>265</v>
      </c>
      <c r="C10" s="163" t="s">
        <v>264</v>
      </c>
      <c r="D10" s="163" t="s">
        <v>263</v>
      </c>
      <c r="E10" s="163" t="s">
        <v>259</v>
      </c>
    </row>
    <row r="11" spans="1:15" ht="45.75" x14ac:dyDescent="0.3">
      <c r="A11" s="167" t="s">
        <v>19</v>
      </c>
      <c r="B11" s="163" t="s">
        <v>262</v>
      </c>
      <c r="C11" s="163" t="s">
        <v>261</v>
      </c>
      <c r="D11" s="163" t="s">
        <v>260</v>
      </c>
      <c r="E11" s="163" t="s">
        <v>259</v>
      </c>
    </row>
    <row r="12" spans="1:15" ht="45.75" x14ac:dyDescent="0.3">
      <c r="A12" s="167" t="s">
        <v>276</v>
      </c>
      <c r="B12" s="163" t="s">
        <v>258</v>
      </c>
      <c r="C12" s="163" t="s">
        <v>257</v>
      </c>
      <c r="D12" s="163" t="s">
        <v>256</v>
      </c>
      <c r="E12" s="163" t="s">
        <v>247</v>
      </c>
    </row>
    <row r="13" spans="1:15" ht="45.75" x14ac:dyDescent="0.3">
      <c r="A13" s="167" t="s">
        <v>21</v>
      </c>
      <c r="B13" s="163" t="s">
        <v>255</v>
      </c>
      <c r="C13" s="163" t="s">
        <v>254</v>
      </c>
      <c r="D13" s="163" t="s">
        <v>253</v>
      </c>
      <c r="E13" s="163" t="s">
        <v>247</v>
      </c>
    </row>
    <row r="14" spans="1:15" ht="45.75" x14ac:dyDescent="0.3">
      <c r="A14" s="167" t="s">
        <v>277</v>
      </c>
      <c r="B14" s="163" t="s">
        <v>252</v>
      </c>
      <c r="C14" s="163" t="s">
        <v>251</v>
      </c>
      <c r="D14" s="163" t="s">
        <v>250</v>
      </c>
      <c r="E14" s="163" t="s">
        <v>247</v>
      </c>
    </row>
    <row r="15" spans="1:15" ht="45.75" x14ac:dyDescent="0.3">
      <c r="A15" s="167" t="s">
        <v>278</v>
      </c>
      <c r="B15" s="163" t="s">
        <v>249</v>
      </c>
      <c r="C15" s="163" t="s">
        <v>248</v>
      </c>
      <c r="D15" s="163" t="s">
        <v>246</v>
      </c>
      <c r="E15" s="163" t="s">
        <v>247</v>
      </c>
    </row>
    <row r="16" spans="1:15" ht="18.75" x14ac:dyDescent="0.3">
      <c r="A16" s="179"/>
      <c r="B16" s="180"/>
      <c r="C16" s="180"/>
      <c r="D16" s="180"/>
      <c r="E16" s="180"/>
    </row>
    <row r="17" spans="1:5" ht="15.75" thickBot="1" x14ac:dyDescent="0.3"/>
    <row r="18" spans="1:5" s="162" customFormat="1" ht="18.75" x14ac:dyDescent="0.3">
      <c r="A18" s="165" t="s">
        <v>297</v>
      </c>
      <c r="B18" s="183"/>
      <c r="C18" s="183"/>
      <c r="D18" s="183"/>
      <c r="E18" s="184"/>
    </row>
    <row r="19" spans="1:5" s="160" customFormat="1" ht="19.5" thickBot="1" x14ac:dyDescent="0.35">
      <c r="A19" s="185"/>
      <c r="B19" s="186" t="s">
        <v>274</v>
      </c>
      <c r="C19" s="186" t="s">
        <v>273</v>
      </c>
      <c r="D19" s="186" t="s">
        <v>272</v>
      </c>
      <c r="E19" s="186" t="s">
        <v>271</v>
      </c>
    </row>
    <row r="20" spans="1:5" ht="45.75" x14ac:dyDescent="0.3">
      <c r="A20" s="166" t="s">
        <v>279</v>
      </c>
      <c r="B20" s="164" t="s">
        <v>296</v>
      </c>
      <c r="C20" s="164" t="s">
        <v>295</v>
      </c>
      <c r="D20" s="164" t="s">
        <v>256</v>
      </c>
      <c r="E20" s="164" t="s">
        <v>294</v>
      </c>
    </row>
    <row r="21" spans="1:5" ht="30.75" x14ac:dyDescent="0.3">
      <c r="A21" s="166" t="s">
        <v>25</v>
      </c>
      <c r="B21" s="163" t="s">
        <v>293</v>
      </c>
      <c r="C21" s="163" t="s">
        <v>292</v>
      </c>
      <c r="D21" s="163" t="s">
        <v>285</v>
      </c>
      <c r="E21" s="163" t="s">
        <v>284</v>
      </c>
    </row>
    <row r="22" spans="1:5" ht="30.75" x14ac:dyDescent="0.3">
      <c r="A22" s="167" t="s">
        <v>26</v>
      </c>
      <c r="B22" s="163" t="s">
        <v>291</v>
      </c>
      <c r="C22" s="163" t="s">
        <v>290</v>
      </c>
      <c r="D22" s="163" t="s">
        <v>285</v>
      </c>
      <c r="E22" s="163" t="s">
        <v>284</v>
      </c>
    </row>
    <row r="23" spans="1:5" ht="45.75" x14ac:dyDescent="0.3">
      <c r="A23" s="167" t="s">
        <v>298</v>
      </c>
      <c r="B23" s="163" t="s">
        <v>289</v>
      </c>
      <c r="C23" s="163" t="s">
        <v>288</v>
      </c>
      <c r="D23" s="163" t="s">
        <v>256</v>
      </c>
      <c r="E23" s="163" t="s">
        <v>284</v>
      </c>
    </row>
    <row r="24" spans="1:5" ht="45.75" x14ac:dyDescent="0.3">
      <c r="A24" s="167" t="s">
        <v>28</v>
      </c>
      <c r="B24" s="163" t="s">
        <v>287</v>
      </c>
      <c r="C24" s="163" t="s">
        <v>286</v>
      </c>
      <c r="D24" s="163" t="s">
        <v>285</v>
      </c>
      <c r="E24" s="163" t="s">
        <v>284</v>
      </c>
    </row>
    <row r="25" spans="1:5" ht="30.75" x14ac:dyDescent="0.3">
      <c r="A25" s="167" t="s">
        <v>299</v>
      </c>
      <c r="B25" s="163" t="s">
        <v>283</v>
      </c>
      <c r="C25" s="163" t="s">
        <v>282</v>
      </c>
      <c r="D25" s="163" t="s">
        <v>281</v>
      </c>
      <c r="E25" s="163" t="s">
        <v>280</v>
      </c>
    </row>
  </sheetData>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zoomScale="90" zoomScaleNormal="90" workbookViewId="0">
      <pane xSplit="2" ySplit="4" topLeftCell="H5" activePane="bottomRight" state="frozen"/>
      <selection pane="topRight" activeCell="C1" sqref="C1"/>
      <selection pane="bottomLeft" activeCell="A2" sqref="A2"/>
      <selection pane="bottomRight" activeCell="H5" sqref="H5"/>
    </sheetView>
  </sheetViews>
  <sheetFormatPr defaultRowHeight="15" x14ac:dyDescent="0.25"/>
  <cols>
    <col min="1" max="1" width="15.42578125" style="61" customWidth="1"/>
    <col min="2" max="2" width="52.28515625" style="61" customWidth="1"/>
    <col min="3" max="3" width="18.28515625" hidden="1" customWidth="1"/>
    <col min="4" max="4" width="21.28515625" hidden="1" customWidth="1"/>
    <col min="5" max="5" width="18.5703125" hidden="1" customWidth="1"/>
    <col min="6" max="6" width="18.5703125" style="63" hidden="1" customWidth="1"/>
    <col min="7" max="7" width="19.28515625" style="63" hidden="1" customWidth="1"/>
    <col min="8" max="8" width="21.7109375" customWidth="1"/>
    <col min="9" max="9" width="26.28515625" bestFit="1" customWidth="1"/>
    <col min="10" max="10" width="18.28515625" bestFit="1" customWidth="1"/>
    <col min="11" max="11" width="14.85546875" bestFit="1" customWidth="1"/>
    <col min="12" max="12" width="12.28515625" bestFit="1" customWidth="1"/>
    <col min="13" max="13" width="14.85546875" style="63" bestFit="1" customWidth="1"/>
    <col min="14" max="14" width="18.7109375" style="64" bestFit="1" customWidth="1"/>
    <col min="15" max="15" width="18.140625" style="65" bestFit="1" customWidth="1"/>
    <col min="16" max="16" width="21.85546875" style="65" bestFit="1" customWidth="1"/>
    <col min="17" max="17" width="32.28515625" style="66" bestFit="1" customWidth="1"/>
  </cols>
  <sheetData>
    <row r="1" spans="1:17" s="1" customFormat="1" ht="33" customHeight="1" x14ac:dyDescent="0.25">
      <c r="A1" s="9"/>
      <c r="B1" s="10"/>
      <c r="C1" s="10" t="s">
        <v>13</v>
      </c>
      <c r="D1" s="10"/>
      <c r="E1" s="10"/>
      <c r="F1" s="10"/>
      <c r="G1" s="10"/>
      <c r="H1" s="10"/>
      <c r="I1" s="10"/>
      <c r="J1" s="10"/>
      <c r="K1" s="10"/>
      <c r="L1" s="10"/>
      <c r="M1" s="10"/>
      <c r="N1" s="11"/>
      <c r="O1" s="11"/>
      <c r="P1" s="11"/>
      <c r="Q1" s="11"/>
    </row>
    <row r="2" spans="1:17" ht="23.25" customHeight="1" x14ac:dyDescent="0.35">
      <c r="A2" s="12"/>
      <c r="B2" s="12"/>
      <c r="C2" s="209" t="s">
        <v>14</v>
      </c>
      <c r="D2" s="209"/>
      <c r="E2" s="209"/>
      <c r="F2" s="209"/>
      <c r="G2" s="209"/>
      <c r="H2" s="209"/>
      <c r="I2" s="209"/>
      <c r="J2" s="210" t="s">
        <v>15</v>
      </c>
      <c r="K2" s="210"/>
      <c r="L2" s="210"/>
      <c r="M2" s="210"/>
      <c r="N2" s="210"/>
      <c r="O2" s="210"/>
      <c r="P2" s="210"/>
      <c r="Q2" s="210"/>
    </row>
    <row r="3" spans="1:17" s="19" customFormat="1" ht="29.25" customHeight="1" x14ac:dyDescent="0.25">
      <c r="A3" s="13" t="s">
        <v>16</v>
      </c>
      <c r="B3" s="13" t="s">
        <v>17</v>
      </c>
      <c r="C3" s="14" t="s">
        <v>18</v>
      </c>
      <c r="D3" s="14" t="s">
        <v>19</v>
      </c>
      <c r="E3" s="14" t="s">
        <v>20</v>
      </c>
      <c r="F3" s="15" t="s">
        <v>21</v>
      </c>
      <c r="G3" s="15" t="s">
        <v>22</v>
      </c>
      <c r="H3" s="14" t="s">
        <v>23</v>
      </c>
      <c r="I3" s="14" t="s">
        <v>24</v>
      </c>
      <c r="J3" s="16" t="s">
        <v>25</v>
      </c>
      <c r="K3" s="16" t="s">
        <v>26</v>
      </c>
      <c r="L3" s="16" t="s">
        <v>27</v>
      </c>
      <c r="M3" s="17" t="s">
        <v>28</v>
      </c>
      <c r="N3" s="17" t="s">
        <v>29</v>
      </c>
      <c r="O3" s="16" t="s">
        <v>30</v>
      </c>
      <c r="P3" s="16" t="s">
        <v>31</v>
      </c>
      <c r="Q3" s="18" t="s">
        <v>32</v>
      </c>
    </row>
    <row r="4" spans="1:17" s="28" customFormat="1" ht="60" x14ac:dyDescent="0.25">
      <c r="A4" s="20" t="s">
        <v>33</v>
      </c>
      <c r="B4" s="20" t="s">
        <v>34</v>
      </c>
      <c r="C4" s="21" t="s">
        <v>35</v>
      </c>
      <c r="D4" s="21" t="s">
        <v>36</v>
      </c>
      <c r="E4" s="21" t="s">
        <v>37</v>
      </c>
      <c r="F4" s="22" t="s">
        <v>38</v>
      </c>
      <c r="G4" s="22" t="s">
        <v>39</v>
      </c>
      <c r="H4" s="21" t="s">
        <v>40</v>
      </c>
      <c r="I4" s="21" t="s">
        <v>41</v>
      </c>
      <c r="J4" s="23" t="s">
        <v>35</v>
      </c>
      <c r="K4" s="23" t="s">
        <v>36</v>
      </c>
      <c r="L4" s="23" t="s">
        <v>37</v>
      </c>
      <c r="M4" s="24" t="s">
        <v>38</v>
      </c>
      <c r="N4" s="25" t="s">
        <v>39</v>
      </c>
      <c r="O4" s="26" t="s">
        <v>40</v>
      </c>
      <c r="P4" s="26" t="s">
        <v>42</v>
      </c>
      <c r="Q4" s="27" t="s">
        <v>43</v>
      </c>
    </row>
    <row r="5" spans="1:17" x14ac:dyDescent="0.25">
      <c r="A5" s="29">
        <v>210001</v>
      </c>
      <c r="B5" s="29" t="s">
        <v>44</v>
      </c>
      <c r="C5" s="30">
        <v>10049</v>
      </c>
      <c r="D5" s="31">
        <v>1211</v>
      </c>
      <c r="E5" s="32">
        <v>0.1205</v>
      </c>
      <c r="F5" s="33">
        <v>1364.02</v>
      </c>
      <c r="G5" s="31">
        <v>0.89</v>
      </c>
      <c r="H5" s="32">
        <v>0.1231</v>
      </c>
      <c r="I5" s="32">
        <v>0.1133</v>
      </c>
      <c r="J5" s="30">
        <v>10539</v>
      </c>
      <c r="K5" s="30">
        <v>1293</v>
      </c>
      <c r="L5" s="32">
        <v>0.1227</v>
      </c>
      <c r="M5" s="33">
        <v>1414.82</v>
      </c>
      <c r="N5" s="34">
        <v>0.91</v>
      </c>
      <c r="O5" s="35">
        <v>0.12670000000000001</v>
      </c>
      <c r="P5" s="35">
        <v>1.34E-2</v>
      </c>
      <c r="Q5" s="35">
        <v>2.9399999999999999E-2</v>
      </c>
    </row>
    <row r="6" spans="1:17" x14ac:dyDescent="0.25">
      <c r="A6" s="29">
        <v>210002</v>
      </c>
      <c r="B6" s="29" t="s">
        <v>45</v>
      </c>
      <c r="C6" s="30">
        <v>20672</v>
      </c>
      <c r="D6" s="30">
        <v>3290</v>
      </c>
      <c r="E6" s="32">
        <v>0.15920000000000001</v>
      </c>
      <c r="F6" s="33">
        <v>3026.66</v>
      </c>
      <c r="G6" s="31">
        <v>1.0900000000000001</v>
      </c>
      <c r="H6" s="32">
        <v>0.1507</v>
      </c>
      <c r="I6" s="32">
        <v>0.1386</v>
      </c>
      <c r="J6" s="30">
        <v>16900</v>
      </c>
      <c r="K6" s="30">
        <v>2659</v>
      </c>
      <c r="L6" s="32">
        <v>0.1573</v>
      </c>
      <c r="M6" s="33">
        <v>2684.14</v>
      </c>
      <c r="N6" s="34">
        <v>0.99</v>
      </c>
      <c r="O6" s="35">
        <v>0.13730000000000001</v>
      </c>
      <c r="P6" s="35">
        <v>-1.2999999999999999E-3</v>
      </c>
      <c r="Q6" s="35">
        <v>-8.8700000000000001E-2</v>
      </c>
    </row>
    <row r="7" spans="1:17" x14ac:dyDescent="0.25">
      <c r="A7" s="29">
        <v>210003</v>
      </c>
      <c r="B7" s="29" t="s">
        <v>46</v>
      </c>
      <c r="C7" s="30">
        <v>6462</v>
      </c>
      <c r="D7" s="31">
        <v>752</v>
      </c>
      <c r="E7" s="32">
        <v>0.1164</v>
      </c>
      <c r="F7" s="31">
        <v>890.57</v>
      </c>
      <c r="G7" s="31">
        <v>0.84</v>
      </c>
      <c r="H7" s="32">
        <v>0.11700000000000001</v>
      </c>
      <c r="I7" s="32">
        <v>0.1046</v>
      </c>
      <c r="J7" s="30">
        <v>7586</v>
      </c>
      <c r="K7" s="31">
        <v>951</v>
      </c>
      <c r="L7" s="32">
        <v>0.12540000000000001</v>
      </c>
      <c r="M7" s="31">
        <v>1060</v>
      </c>
      <c r="N7" s="34">
        <v>0.9</v>
      </c>
      <c r="O7" s="35">
        <v>0.12429999999999999</v>
      </c>
      <c r="P7" s="35">
        <v>1.9699999999999999E-2</v>
      </c>
      <c r="Q7" s="35">
        <v>6.25E-2</v>
      </c>
    </row>
    <row r="8" spans="1:17" x14ac:dyDescent="0.25">
      <c r="A8" s="29">
        <v>210004</v>
      </c>
      <c r="B8" s="29" t="s">
        <v>47</v>
      </c>
      <c r="C8" s="30">
        <v>17282</v>
      </c>
      <c r="D8" s="30">
        <v>1652</v>
      </c>
      <c r="E8" s="32">
        <v>9.5600000000000004E-2</v>
      </c>
      <c r="F8" s="33">
        <v>1815.15</v>
      </c>
      <c r="G8" s="31">
        <v>0.91</v>
      </c>
      <c r="H8" s="32">
        <v>0.12609999999999999</v>
      </c>
      <c r="I8" s="32">
        <v>0.112</v>
      </c>
      <c r="J8" s="30">
        <v>17099</v>
      </c>
      <c r="K8" s="30">
        <v>1688</v>
      </c>
      <c r="L8" s="32">
        <v>9.8699999999999996E-2</v>
      </c>
      <c r="M8" s="33">
        <v>1870.16</v>
      </c>
      <c r="N8" s="34">
        <v>0.9</v>
      </c>
      <c r="O8" s="35">
        <v>0.12509999999999999</v>
      </c>
      <c r="P8" s="35">
        <v>1.3100000000000001E-2</v>
      </c>
      <c r="Q8" s="35">
        <v>-8.3000000000000001E-3</v>
      </c>
    </row>
    <row r="9" spans="1:17" x14ac:dyDescent="0.25">
      <c r="A9" s="29">
        <v>210005</v>
      </c>
      <c r="B9" s="29" t="s">
        <v>48</v>
      </c>
      <c r="C9" s="30">
        <v>10928</v>
      </c>
      <c r="D9" s="31">
        <v>1238</v>
      </c>
      <c r="E9" s="32">
        <v>0.1133</v>
      </c>
      <c r="F9" s="33">
        <v>1480.95</v>
      </c>
      <c r="G9" s="31">
        <v>0.84</v>
      </c>
      <c r="H9" s="32">
        <v>0.1159</v>
      </c>
      <c r="I9" s="32">
        <v>0.1042</v>
      </c>
      <c r="J9" s="30">
        <v>9660</v>
      </c>
      <c r="K9" s="31">
        <v>1113</v>
      </c>
      <c r="L9" s="32">
        <v>0.1152</v>
      </c>
      <c r="M9" s="33">
        <v>1355.17</v>
      </c>
      <c r="N9" s="34">
        <v>0.82</v>
      </c>
      <c r="O9" s="35">
        <v>0.1138</v>
      </c>
      <c r="P9" s="35">
        <v>9.5999999999999992E-3</v>
      </c>
      <c r="Q9" s="35">
        <v>-1.7500000000000002E-2</v>
      </c>
    </row>
    <row r="10" spans="1:17" x14ac:dyDescent="0.25">
      <c r="A10" s="29">
        <v>210006</v>
      </c>
      <c r="B10" s="29" t="s">
        <v>49</v>
      </c>
      <c r="C10" s="30">
        <v>3068</v>
      </c>
      <c r="D10" s="31">
        <v>468</v>
      </c>
      <c r="E10" s="32">
        <v>0.1525</v>
      </c>
      <c r="F10" s="31">
        <v>526.58000000000004</v>
      </c>
      <c r="G10" s="31">
        <v>0.89</v>
      </c>
      <c r="H10" s="32">
        <v>0.1232</v>
      </c>
      <c r="I10" s="32">
        <v>0.11260000000000001</v>
      </c>
      <c r="J10" s="30">
        <v>2642</v>
      </c>
      <c r="K10" s="31">
        <v>337</v>
      </c>
      <c r="L10" s="32">
        <v>0.12759999999999999</v>
      </c>
      <c r="M10" s="31">
        <v>440.97</v>
      </c>
      <c r="N10" s="34">
        <v>0.76</v>
      </c>
      <c r="O10" s="35">
        <v>0.10589999999999999</v>
      </c>
      <c r="P10" s="35">
        <v>-6.7000000000000002E-3</v>
      </c>
      <c r="Q10" s="35">
        <v>-0.1401</v>
      </c>
    </row>
    <row r="11" spans="1:17" x14ac:dyDescent="0.25">
      <c r="A11" s="29">
        <v>210008</v>
      </c>
      <c r="B11" s="29" t="s">
        <v>50</v>
      </c>
      <c r="C11" s="30">
        <v>10682</v>
      </c>
      <c r="D11" s="31">
        <v>1355</v>
      </c>
      <c r="E11" s="32">
        <v>0.1268</v>
      </c>
      <c r="F11" s="31">
        <v>1196.27</v>
      </c>
      <c r="G11" s="31">
        <v>1.1299999999999999</v>
      </c>
      <c r="H11" s="32">
        <v>0.157</v>
      </c>
      <c r="I11" s="32">
        <v>0.14130000000000001</v>
      </c>
      <c r="J11" s="30">
        <v>8908</v>
      </c>
      <c r="K11" s="31">
        <v>865</v>
      </c>
      <c r="L11" s="32">
        <v>9.7100000000000006E-2</v>
      </c>
      <c r="M11" s="31">
        <v>903</v>
      </c>
      <c r="N11" s="34">
        <v>0.96</v>
      </c>
      <c r="O11" s="35">
        <v>0.1328</v>
      </c>
      <c r="P11" s="35">
        <v>-8.5000000000000006E-3</v>
      </c>
      <c r="Q11" s="35">
        <v>-0.15429999999999999</v>
      </c>
    </row>
    <row r="12" spans="1:17" x14ac:dyDescent="0.25">
      <c r="A12" s="29">
        <v>210009</v>
      </c>
      <c r="B12" s="29" t="s">
        <v>51</v>
      </c>
      <c r="C12" s="30">
        <v>30725</v>
      </c>
      <c r="D12" s="30">
        <v>5119</v>
      </c>
      <c r="E12" s="32">
        <v>0.1666</v>
      </c>
      <c r="F12" s="33">
        <v>4629.37</v>
      </c>
      <c r="G12" s="31">
        <v>1.1100000000000001</v>
      </c>
      <c r="H12" s="32">
        <v>0.15329999999999999</v>
      </c>
      <c r="I12" s="32">
        <v>0.14000000000000001</v>
      </c>
      <c r="J12" s="30">
        <v>30009</v>
      </c>
      <c r="K12" s="30">
        <v>4879</v>
      </c>
      <c r="L12" s="32">
        <v>0.16259999999999999</v>
      </c>
      <c r="M12" s="33">
        <v>4686.29</v>
      </c>
      <c r="N12" s="34">
        <v>1.04</v>
      </c>
      <c r="O12" s="35">
        <v>0.14430000000000001</v>
      </c>
      <c r="P12" s="35">
        <v>4.3E-3</v>
      </c>
      <c r="Q12" s="35">
        <v>-5.8500000000000003E-2</v>
      </c>
    </row>
    <row r="13" spans="1:17" x14ac:dyDescent="0.25">
      <c r="A13" s="29">
        <v>210010</v>
      </c>
      <c r="B13" s="29" t="s">
        <v>52</v>
      </c>
      <c r="C13" s="30">
        <v>1532</v>
      </c>
      <c r="D13" s="31">
        <v>233</v>
      </c>
      <c r="E13" s="32">
        <v>0.15210000000000001</v>
      </c>
      <c r="F13" s="31">
        <v>266.76</v>
      </c>
      <c r="G13" s="31">
        <v>0.87</v>
      </c>
      <c r="H13" s="32">
        <v>0.1211</v>
      </c>
      <c r="I13" s="32">
        <v>0.1139</v>
      </c>
      <c r="J13" s="30">
        <v>1579</v>
      </c>
      <c r="K13" s="31">
        <v>236</v>
      </c>
      <c r="L13" s="32">
        <v>0.14949999999999999</v>
      </c>
      <c r="M13" s="31">
        <v>276.77999999999997</v>
      </c>
      <c r="N13" s="34">
        <v>0.85</v>
      </c>
      <c r="O13" s="35">
        <v>0.1182</v>
      </c>
      <c r="P13" s="35">
        <v>4.3E-3</v>
      </c>
      <c r="Q13" s="35">
        <v>-2.3800000000000002E-2</v>
      </c>
    </row>
    <row r="14" spans="1:17" x14ac:dyDescent="0.25">
      <c r="A14" s="29">
        <v>210011</v>
      </c>
      <c r="B14" s="29" t="s">
        <v>53</v>
      </c>
      <c r="C14" s="30">
        <v>10961</v>
      </c>
      <c r="D14" s="30">
        <v>1586</v>
      </c>
      <c r="E14" s="32">
        <v>0.1447</v>
      </c>
      <c r="F14" s="33">
        <v>1515.19</v>
      </c>
      <c r="G14" s="31">
        <v>1.05</v>
      </c>
      <c r="H14" s="32">
        <v>0.14510000000000001</v>
      </c>
      <c r="I14" s="32">
        <v>0.1351</v>
      </c>
      <c r="J14" s="30">
        <v>10298</v>
      </c>
      <c r="K14" s="30">
        <v>1362</v>
      </c>
      <c r="L14" s="32">
        <v>0.1323</v>
      </c>
      <c r="M14" s="33">
        <v>1417.87</v>
      </c>
      <c r="N14" s="34">
        <v>0.96</v>
      </c>
      <c r="O14" s="35">
        <v>0.1331</v>
      </c>
      <c r="P14" s="35">
        <v>-2E-3</v>
      </c>
      <c r="Q14" s="35">
        <v>-8.2299999999999998E-2</v>
      </c>
    </row>
    <row r="15" spans="1:17" x14ac:dyDescent="0.25">
      <c r="A15" s="29">
        <v>210012</v>
      </c>
      <c r="B15" s="29" t="s">
        <v>54</v>
      </c>
      <c r="C15" s="30">
        <v>15360</v>
      </c>
      <c r="D15" s="30">
        <v>2413</v>
      </c>
      <c r="E15" s="32">
        <v>0.15709999999999999</v>
      </c>
      <c r="F15" s="33">
        <v>2228.79</v>
      </c>
      <c r="G15" s="31">
        <v>1.08</v>
      </c>
      <c r="H15" s="32">
        <v>0.15010000000000001</v>
      </c>
      <c r="I15" s="32">
        <v>0.13739999999999999</v>
      </c>
      <c r="J15" s="30">
        <v>12944</v>
      </c>
      <c r="K15" s="30">
        <v>1827</v>
      </c>
      <c r="L15" s="32">
        <v>0.1411</v>
      </c>
      <c r="M15" s="33">
        <v>1897.02</v>
      </c>
      <c r="N15" s="34">
        <v>0.96</v>
      </c>
      <c r="O15" s="35">
        <v>0.13350000000000001</v>
      </c>
      <c r="P15" s="35">
        <v>-3.8999999999999998E-3</v>
      </c>
      <c r="Q15" s="35">
        <v>-0.1104</v>
      </c>
    </row>
    <row r="16" spans="1:17" x14ac:dyDescent="0.25">
      <c r="A16" s="29">
        <v>210013</v>
      </c>
      <c r="B16" s="29" t="s">
        <v>55</v>
      </c>
      <c r="C16" s="30">
        <v>3776</v>
      </c>
      <c r="D16" s="31">
        <v>1078</v>
      </c>
      <c r="E16" s="32">
        <v>0.28549999999999998</v>
      </c>
      <c r="F16" s="31">
        <v>728.24</v>
      </c>
      <c r="G16" s="31">
        <v>1.48</v>
      </c>
      <c r="H16" s="32">
        <v>0.20519999999999999</v>
      </c>
      <c r="I16" s="32">
        <v>0.18540000000000001</v>
      </c>
      <c r="J16" s="30">
        <v>2801</v>
      </c>
      <c r="K16" s="31">
        <v>655</v>
      </c>
      <c r="L16" s="32">
        <v>0.23380000000000001</v>
      </c>
      <c r="M16" s="31">
        <v>558.67999999999995</v>
      </c>
      <c r="N16" s="34">
        <v>1.17</v>
      </c>
      <c r="O16" s="35">
        <v>0.16250000000000001</v>
      </c>
      <c r="P16" s="35">
        <v>-2.29E-2</v>
      </c>
      <c r="Q16" s="35">
        <v>-0.20799999999999999</v>
      </c>
    </row>
    <row r="17" spans="1:17" x14ac:dyDescent="0.25">
      <c r="A17" s="29">
        <v>210015</v>
      </c>
      <c r="B17" s="29" t="s">
        <v>56</v>
      </c>
      <c r="C17" s="30">
        <v>13967</v>
      </c>
      <c r="D17" s="30">
        <v>2016</v>
      </c>
      <c r="E17" s="32">
        <v>0.14430000000000001</v>
      </c>
      <c r="F17" s="33">
        <v>1973.6</v>
      </c>
      <c r="G17" s="31">
        <v>1.02</v>
      </c>
      <c r="H17" s="32">
        <v>0.1416</v>
      </c>
      <c r="I17" s="32">
        <v>0.1273</v>
      </c>
      <c r="J17" s="30">
        <v>13176</v>
      </c>
      <c r="K17" s="30">
        <v>1739</v>
      </c>
      <c r="L17" s="32">
        <v>0.13200000000000001</v>
      </c>
      <c r="M17" s="33">
        <v>1930.98</v>
      </c>
      <c r="N17" s="34">
        <v>0.9</v>
      </c>
      <c r="O17" s="35">
        <v>0.12479999999999999</v>
      </c>
      <c r="P17" s="35">
        <v>-2.5000000000000001E-3</v>
      </c>
      <c r="Q17" s="35">
        <v>-0.11840000000000001</v>
      </c>
    </row>
    <row r="18" spans="1:17" x14ac:dyDescent="0.25">
      <c r="A18" s="29">
        <v>210016</v>
      </c>
      <c r="B18" s="29" t="s">
        <v>57</v>
      </c>
      <c r="C18" s="30">
        <v>7576</v>
      </c>
      <c r="D18" s="31">
        <v>967</v>
      </c>
      <c r="E18" s="32">
        <v>0.12759999999999999</v>
      </c>
      <c r="F18" s="31">
        <v>1105.07</v>
      </c>
      <c r="G18" s="31">
        <v>0.88</v>
      </c>
      <c r="H18" s="32">
        <v>0.12130000000000001</v>
      </c>
      <c r="I18" s="32">
        <v>0.1099</v>
      </c>
      <c r="J18" s="30">
        <v>6790</v>
      </c>
      <c r="K18" s="31">
        <v>889</v>
      </c>
      <c r="L18" s="32">
        <v>0.13089999999999999</v>
      </c>
      <c r="M18" s="31">
        <v>972.07</v>
      </c>
      <c r="N18" s="34">
        <v>0.91</v>
      </c>
      <c r="O18" s="35">
        <v>0.1268</v>
      </c>
      <c r="P18" s="35">
        <v>1.6899999999999998E-2</v>
      </c>
      <c r="Q18" s="35">
        <v>4.5100000000000001E-2</v>
      </c>
    </row>
    <row r="19" spans="1:17" x14ac:dyDescent="0.25">
      <c r="A19" s="29">
        <v>210017</v>
      </c>
      <c r="B19" s="29" t="s">
        <v>58</v>
      </c>
      <c r="C19" s="31">
        <v>1263</v>
      </c>
      <c r="D19" s="31">
        <v>85</v>
      </c>
      <c r="E19" s="32">
        <v>6.7299999999999999E-2</v>
      </c>
      <c r="F19" s="31">
        <v>153.74</v>
      </c>
      <c r="G19" s="31">
        <v>0.55000000000000004</v>
      </c>
      <c r="H19" s="32">
        <v>7.6600000000000001E-2</v>
      </c>
      <c r="I19" s="32">
        <v>7.0000000000000007E-2</v>
      </c>
      <c r="J19" s="31">
        <v>1247</v>
      </c>
      <c r="K19" s="31">
        <v>85</v>
      </c>
      <c r="L19" s="32">
        <v>6.8199999999999997E-2</v>
      </c>
      <c r="M19" s="31">
        <v>146.65</v>
      </c>
      <c r="N19" s="34">
        <v>0.57999999999999996</v>
      </c>
      <c r="O19" s="35">
        <v>8.0299999999999996E-2</v>
      </c>
      <c r="P19" s="35">
        <v>1.03E-2</v>
      </c>
      <c r="Q19" s="35">
        <v>4.8300000000000003E-2</v>
      </c>
    </row>
    <row r="20" spans="1:17" s="41" customFormat="1" x14ac:dyDescent="0.25">
      <c r="A20" s="29">
        <v>210018</v>
      </c>
      <c r="B20" s="29" t="s">
        <v>59</v>
      </c>
      <c r="C20" s="36">
        <v>5355</v>
      </c>
      <c r="D20" s="37">
        <v>763</v>
      </c>
      <c r="E20" s="38">
        <v>0.14249999999999999</v>
      </c>
      <c r="F20" s="37">
        <v>792.09</v>
      </c>
      <c r="G20" s="37">
        <v>0.96</v>
      </c>
      <c r="H20" s="38">
        <v>0.13350000000000001</v>
      </c>
      <c r="I20" s="38">
        <v>0.12189999999999999</v>
      </c>
      <c r="J20" s="36">
        <v>5029</v>
      </c>
      <c r="K20" s="37">
        <v>709</v>
      </c>
      <c r="L20" s="38">
        <v>0.14099999999999999</v>
      </c>
      <c r="M20" s="37">
        <v>768.99</v>
      </c>
      <c r="N20" s="39">
        <v>0.92</v>
      </c>
      <c r="O20" s="40">
        <v>0.1278</v>
      </c>
      <c r="P20" s="40">
        <v>5.8999999999999999E-3</v>
      </c>
      <c r="Q20" s="40">
        <v>-4.2900000000000001E-2</v>
      </c>
    </row>
    <row r="21" spans="1:17" x14ac:dyDescent="0.25">
      <c r="A21" s="29">
        <v>210019</v>
      </c>
      <c r="B21" s="29" t="s">
        <v>60</v>
      </c>
      <c r="C21" s="30">
        <v>11552</v>
      </c>
      <c r="D21" s="30">
        <v>1337</v>
      </c>
      <c r="E21" s="32">
        <v>0.1157</v>
      </c>
      <c r="F21" s="33">
        <v>1620.9</v>
      </c>
      <c r="G21" s="31">
        <v>0.82</v>
      </c>
      <c r="H21" s="32">
        <v>0.1143</v>
      </c>
      <c r="I21" s="32">
        <v>0.108</v>
      </c>
      <c r="J21" s="30">
        <v>11034</v>
      </c>
      <c r="K21" s="31">
        <v>1276</v>
      </c>
      <c r="L21" s="32">
        <v>0.11559999999999999</v>
      </c>
      <c r="M21" s="33">
        <v>1507.04</v>
      </c>
      <c r="N21" s="34">
        <v>0.85</v>
      </c>
      <c r="O21" s="35">
        <v>0.1174</v>
      </c>
      <c r="P21" s="35">
        <v>9.4000000000000004E-3</v>
      </c>
      <c r="Q21" s="35">
        <v>2.6499999999999999E-2</v>
      </c>
    </row>
    <row r="22" spans="1:17" x14ac:dyDescent="0.25">
      <c r="A22" s="29">
        <v>210022</v>
      </c>
      <c r="B22" s="29" t="s">
        <v>61</v>
      </c>
      <c r="C22" s="30">
        <v>8473</v>
      </c>
      <c r="D22" s="31">
        <v>1050</v>
      </c>
      <c r="E22" s="32">
        <v>0.1239</v>
      </c>
      <c r="F22" s="31">
        <v>1204.3499999999999</v>
      </c>
      <c r="G22" s="31">
        <v>0.87</v>
      </c>
      <c r="H22" s="32">
        <v>0.1208</v>
      </c>
      <c r="I22" s="32">
        <v>0.11</v>
      </c>
      <c r="J22" s="30">
        <v>8584</v>
      </c>
      <c r="K22" s="31">
        <v>1041</v>
      </c>
      <c r="L22" s="32">
        <v>0.12130000000000001</v>
      </c>
      <c r="M22" s="31">
        <v>1253.9100000000001</v>
      </c>
      <c r="N22" s="34">
        <v>0.83</v>
      </c>
      <c r="O22" s="35">
        <v>0.11509999999999999</v>
      </c>
      <c r="P22" s="35">
        <v>5.1000000000000004E-3</v>
      </c>
      <c r="Q22" s="35">
        <v>-4.7800000000000002E-2</v>
      </c>
    </row>
    <row r="23" spans="1:17" x14ac:dyDescent="0.25">
      <c r="A23" s="29">
        <v>210023</v>
      </c>
      <c r="B23" s="29" t="s">
        <v>62</v>
      </c>
      <c r="C23" s="30">
        <v>17325</v>
      </c>
      <c r="D23" s="30">
        <v>1679</v>
      </c>
      <c r="E23" s="32">
        <v>9.69E-2</v>
      </c>
      <c r="F23" s="33">
        <v>1818.35</v>
      </c>
      <c r="G23" s="31">
        <v>0.92</v>
      </c>
      <c r="H23" s="32">
        <v>0.128</v>
      </c>
      <c r="I23" s="32">
        <v>0.1176</v>
      </c>
      <c r="J23" s="30">
        <v>16067</v>
      </c>
      <c r="K23" s="30">
        <v>1530</v>
      </c>
      <c r="L23" s="32">
        <v>9.5200000000000007E-2</v>
      </c>
      <c r="M23" s="33">
        <v>1740.11</v>
      </c>
      <c r="N23" s="34">
        <v>0.88</v>
      </c>
      <c r="O23" s="35">
        <v>0.12189999999999999</v>
      </c>
      <c r="P23" s="35">
        <v>4.3E-3</v>
      </c>
      <c r="Q23" s="35">
        <v>-4.7800000000000002E-2</v>
      </c>
    </row>
    <row r="24" spans="1:17" x14ac:dyDescent="0.25">
      <c r="A24" s="29">
        <v>210024</v>
      </c>
      <c r="B24" s="29" t="s">
        <v>63</v>
      </c>
      <c r="C24" s="30">
        <v>8650</v>
      </c>
      <c r="D24" s="30">
        <v>1479</v>
      </c>
      <c r="E24" s="32">
        <v>0.17100000000000001</v>
      </c>
      <c r="F24" s="31">
        <v>1310.71</v>
      </c>
      <c r="G24" s="31">
        <v>1.1299999999999999</v>
      </c>
      <c r="H24" s="32">
        <v>0.15640000000000001</v>
      </c>
      <c r="I24" s="32">
        <v>0.13830000000000001</v>
      </c>
      <c r="J24" s="30">
        <v>7279</v>
      </c>
      <c r="K24" s="31">
        <v>1050</v>
      </c>
      <c r="L24" s="32">
        <v>0.14430000000000001</v>
      </c>
      <c r="M24" s="31">
        <v>1140.1300000000001</v>
      </c>
      <c r="N24" s="34">
        <v>0.92</v>
      </c>
      <c r="O24" s="35">
        <v>0.12759999999999999</v>
      </c>
      <c r="P24" s="35">
        <v>-1.0699999999999999E-2</v>
      </c>
      <c r="Q24" s="35">
        <v>-0.18379999999999999</v>
      </c>
    </row>
    <row r="25" spans="1:17" x14ac:dyDescent="0.25">
      <c r="A25" s="29">
        <v>210027</v>
      </c>
      <c r="B25" s="29" t="s">
        <v>64</v>
      </c>
      <c r="C25" s="30">
        <v>7959</v>
      </c>
      <c r="D25" s="31">
        <v>1070</v>
      </c>
      <c r="E25" s="32">
        <v>0.13439999999999999</v>
      </c>
      <c r="F25" s="31">
        <v>1077.0999999999999</v>
      </c>
      <c r="G25" s="31">
        <v>0.99</v>
      </c>
      <c r="H25" s="32">
        <v>0.13769999999999999</v>
      </c>
      <c r="I25" s="32">
        <v>0.1192</v>
      </c>
      <c r="J25" s="30">
        <v>7452</v>
      </c>
      <c r="K25" s="31">
        <v>1047</v>
      </c>
      <c r="L25" s="32">
        <v>0.14050000000000001</v>
      </c>
      <c r="M25" s="31">
        <v>1107.47</v>
      </c>
      <c r="N25" s="34">
        <v>0.95</v>
      </c>
      <c r="O25" s="35">
        <v>0.13100000000000001</v>
      </c>
      <c r="P25" s="35">
        <v>1.18E-2</v>
      </c>
      <c r="Q25" s="35">
        <v>-4.8300000000000003E-2</v>
      </c>
    </row>
    <row r="26" spans="1:17" x14ac:dyDescent="0.25">
      <c r="A26" s="29">
        <v>210028</v>
      </c>
      <c r="B26" s="29" t="s">
        <v>65</v>
      </c>
      <c r="C26" s="30">
        <v>4849</v>
      </c>
      <c r="D26" s="31">
        <v>651</v>
      </c>
      <c r="E26" s="32">
        <v>0.1343</v>
      </c>
      <c r="F26" s="31">
        <v>658.43</v>
      </c>
      <c r="G26" s="31">
        <v>0.99</v>
      </c>
      <c r="H26" s="32">
        <v>0.13700000000000001</v>
      </c>
      <c r="I26" s="32">
        <v>0.1215</v>
      </c>
      <c r="J26" s="30">
        <v>4650</v>
      </c>
      <c r="K26" s="31">
        <v>521</v>
      </c>
      <c r="L26" s="32">
        <v>0.112</v>
      </c>
      <c r="M26" s="31">
        <v>630.6</v>
      </c>
      <c r="N26" s="34">
        <v>0.83</v>
      </c>
      <c r="O26" s="35">
        <v>0.1145</v>
      </c>
      <c r="P26" s="35">
        <v>-7.0000000000000001E-3</v>
      </c>
      <c r="Q26" s="35">
        <v>-0.16439999999999999</v>
      </c>
    </row>
    <row r="27" spans="1:17" x14ac:dyDescent="0.25">
      <c r="A27" s="29">
        <v>210029</v>
      </c>
      <c r="B27" s="29" t="s">
        <v>66</v>
      </c>
      <c r="C27" s="30">
        <v>12800</v>
      </c>
      <c r="D27" s="30">
        <v>2217</v>
      </c>
      <c r="E27" s="32">
        <v>0.17319999999999999</v>
      </c>
      <c r="F27" s="33">
        <v>1888.9</v>
      </c>
      <c r="G27" s="31">
        <v>1.17</v>
      </c>
      <c r="H27" s="32">
        <v>0.16270000000000001</v>
      </c>
      <c r="I27" s="32">
        <v>0.14799999999999999</v>
      </c>
      <c r="J27" s="30">
        <v>11373</v>
      </c>
      <c r="K27" s="30">
        <v>1809</v>
      </c>
      <c r="L27" s="32">
        <v>0.15909999999999999</v>
      </c>
      <c r="M27" s="33">
        <v>1673.59</v>
      </c>
      <c r="N27" s="34">
        <v>1.08</v>
      </c>
      <c r="O27" s="35">
        <v>0.14979999999999999</v>
      </c>
      <c r="P27" s="35">
        <v>1.8E-3</v>
      </c>
      <c r="Q27" s="35">
        <v>-7.9100000000000004E-2</v>
      </c>
    </row>
    <row r="28" spans="1:17" x14ac:dyDescent="0.25">
      <c r="A28" s="29">
        <v>210030</v>
      </c>
      <c r="B28" s="29" t="s">
        <v>67</v>
      </c>
      <c r="C28" s="30">
        <v>1319</v>
      </c>
      <c r="D28" s="31">
        <v>246</v>
      </c>
      <c r="E28" s="32">
        <v>0.1865</v>
      </c>
      <c r="F28" s="31">
        <v>217.76</v>
      </c>
      <c r="G28" s="31">
        <v>1.1299999999999999</v>
      </c>
      <c r="H28" s="32">
        <v>0.15659999999999999</v>
      </c>
      <c r="I28" s="32">
        <v>0.1338</v>
      </c>
      <c r="J28" s="31">
        <v>1138</v>
      </c>
      <c r="K28" s="31">
        <v>153</v>
      </c>
      <c r="L28" s="32">
        <v>0.13439999999999999</v>
      </c>
      <c r="M28" s="31">
        <v>178.12</v>
      </c>
      <c r="N28" s="34">
        <v>0.86</v>
      </c>
      <c r="O28" s="35">
        <v>0.1191</v>
      </c>
      <c r="P28" s="35">
        <v>-1.47E-2</v>
      </c>
      <c r="Q28" s="35">
        <v>-0.23960000000000001</v>
      </c>
    </row>
    <row r="29" spans="1:17" x14ac:dyDescent="0.25">
      <c r="A29" s="29">
        <v>210032</v>
      </c>
      <c r="B29" s="29" t="s">
        <v>68</v>
      </c>
      <c r="C29" s="30">
        <v>3401</v>
      </c>
      <c r="D29" s="31">
        <v>441</v>
      </c>
      <c r="E29" s="32">
        <v>0.12970000000000001</v>
      </c>
      <c r="F29" s="31">
        <v>533.58000000000004</v>
      </c>
      <c r="G29" s="31">
        <v>0.83</v>
      </c>
      <c r="H29" s="32">
        <v>0.11459999999999999</v>
      </c>
      <c r="I29" s="32">
        <v>9.8699999999999996E-2</v>
      </c>
      <c r="J29" s="30">
        <v>3614</v>
      </c>
      <c r="K29" s="31">
        <v>497</v>
      </c>
      <c r="L29" s="32">
        <v>0.13750000000000001</v>
      </c>
      <c r="M29" s="31">
        <v>542.33000000000004</v>
      </c>
      <c r="N29" s="34">
        <v>0.92</v>
      </c>
      <c r="O29" s="35">
        <v>0.127</v>
      </c>
      <c r="P29" s="35">
        <v>2.8299999999999999E-2</v>
      </c>
      <c r="Q29" s="35">
        <v>0.10879999999999999</v>
      </c>
    </row>
    <row r="30" spans="1:17" x14ac:dyDescent="0.25">
      <c r="A30" s="29">
        <v>210033</v>
      </c>
      <c r="B30" s="29" t="s">
        <v>69</v>
      </c>
      <c r="C30" s="30">
        <v>7138</v>
      </c>
      <c r="D30" s="31">
        <v>923</v>
      </c>
      <c r="E30" s="32">
        <v>0.1293</v>
      </c>
      <c r="F30" s="31">
        <v>996.91</v>
      </c>
      <c r="G30" s="31">
        <v>0.93</v>
      </c>
      <c r="H30" s="32">
        <v>0.1283</v>
      </c>
      <c r="I30" s="32">
        <v>0.1174</v>
      </c>
      <c r="J30" s="30">
        <v>6929</v>
      </c>
      <c r="K30" s="31">
        <v>888</v>
      </c>
      <c r="L30" s="32">
        <v>0.12820000000000001</v>
      </c>
      <c r="M30" s="31">
        <v>979.7</v>
      </c>
      <c r="N30" s="34">
        <v>0.91</v>
      </c>
      <c r="O30" s="35">
        <v>0.12559999999999999</v>
      </c>
      <c r="P30" s="35">
        <v>8.2000000000000007E-3</v>
      </c>
      <c r="Q30" s="35">
        <v>-2.1000000000000001E-2</v>
      </c>
    </row>
    <row r="31" spans="1:17" x14ac:dyDescent="0.25">
      <c r="A31" s="29">
        <v>210034</v>
      </c>
      <c r="B31" s="29" t="s">
        <v>70</v>
      </c>
      <c r="C31" s="30">
        <v>5181</v>
      </c>
      <c r="D31" s="31">
        <v>698</v>
      </c>
      <c r="E31" s="32">
        <v>0.13469999999999999</v>
      </c>
      <c r="F31" s="31">
        <v>688.15</v>
      </c>
      <c r="G31" s="31">
        <v>1.01</v>
      </c>
      <c r="H31" s="32">
        <v>0.1406</v>
      </c>
      <c r="I31" s="32">
        <v>0.1265</v>
      </c>
      <c r="J31" s="30">
        <v>4387</v>
      </c>
      <c r="K31" s="31">
        <v>570</v>
      </c>
      <c r="L31" s="32">
        <v>0.12989999999999999</v>
      </c>
      <c r="M31" s="31">
        <v>590.17999999999995</v>
      </c>
      <c r="N31" s="34">
        <v>0.97</v>
      </c>
      <c r="O31" s="35">
        <v>0.13389999999999999</v>
      </c>
      <c r="P31" s="35">
        <v>7.4000000000000003E-3</v>
      </c>
      <c r="Q31" s="35">
        <v>-4.7800000000000002E-2</v>
      </c>
    </row>
    <row r="32" spans="1:17" x14ac:dyDescent="0.25">
      <c r="A32" s="29">
        <v>210035</v>
      </c>
      <c r="B32" s="29" t="s">
        <v>71</v>
      </c>
      <c r="C32" s="30">
        <v>5027</v>
      </c>
      <c r="D32" s="31">
        <v>672</v>
      </c>
      <c r="E32" s="32">
        <v>0.13370000000000001</v>
      </c>
      <c r="F32" s="31">
        <v>721.61</v>
      </c>
      <c r="G32" s="31">
        <v>0.93</v>
      </c>
      <c r="H32" s="32">
        <v>0.12909999999999999</v>
      </c>
      <c r="I32" s="32">
        <v>0.1173</v>
      </c>
      <c r="J32" s="30">
        <v>4069</v>
      </c>
      <c r="K32" s="31">
        <v>483</v>
      </c>
      <c r="L32" s="32">
        <v>0.1187</v>
      </c>
      <c r="M32" s="31">
        <v>580.72</v>
      </c>
      <c r="N32" s="34">
        <v>0.83</v>
      </c>
      <c r="O32" s="35">
        <v>0.1153</v>
      </c>
      <c r="P32" s="35">
        <v>-2E-3</v>
      </c>
      <c r="Q32" s="35">
        <v>-0.1069</v>
      </c>
    </row>
    <row r="33" spans="1:17" x14ac:dyDescent="0.25">
      <c r="A33" s="29">
        <v>210037</v>
      </c>
      <c r="B33" s="29" t="s">
        <v>72</v>
      </c>
      <c r="C33" s="30">
        <v>4836</v>
      </c>
      <c r="D33" s="31">
        <v>494</v>
      </c>
      <c r="E33" s="32">
        <v>0.1022</v>
      </c>
      <c r="F33" s="31">
        <v>626.49</v>
      </c>
      <c r="G33" s="31">
        <v>0.79</v>
      </c>
      <c r="H33" s="32">
        <v>0.10929999999999999</v>
      </c>
      <c r="I33" s="32">
        <v>0.1047</v>
      </c>
      <c r="J33" s="30">
        <v>4747</v>
      </c>
      <c r="K33" s="31">
        <v>538</v>
      </c>
      <c r="L33" s="32">
        <v>0.1133</v>
      </c>
      <c r="M33" s="31">
        <v>614.86</v>
      </c>
      <c r="N33" s="34">
        <v>0.88</v>
      </c>
      <c r="O33" s="35">
        <v>0.12130000000000001</v>
      </c>
      <c r="P33" s="35">
        <v>1.66E-2</v>
      </c>
      <c r="Q33" s="35">
        <v>0.10970000000000001</v>
      </c>
    </row>
    <row r="34" spans="1:17" x14ac:dyDescent="0.25">
      <c r="A34" s="29">
        <v>210038</v>
      </c>
      <c r="B34" s="29" t="s">
        <v>73</v>
      </c>
      <c r="C34" s="30">
        <v>4230</v>
      </c>
      <c r="D34" s="31">
        <v>1001</v>
      </c>
      <c r="E34" s="32">
        <v>0.2366</v>
      </c>
      <c r="F34" s="31">
        <v>781.91</v>
      </c>
      <c r="G34" s="31">
        <v>1.28</v>
      </c>
      <c r="H34" s="32">
        <v>0.1774</v>
      </c>
      <c r="I34" s="32">
        <v>0.16059999999999999</v>
      </c>
      <c r="J34" s="30">
        <v>3097</v>
      </c>
      <c r="K34" s="31">
        <v>725</v>
      </c>
      <c r="L34" s="32">
        <v>0.2341</v>
      </c>
      <c r="M34" s="31">
        <v>617.96</v>
      </c>
      <c r="N34" s="34">
        <v>1.17</v>
      </c>
      <c r="O34" s="35">
        <v>0.16259999999999999</v>
      </c>
      <c r="P34" s="35">
        <v>2E-3</v>
      </c>
      <c r="Q34" s="35">
        <v>-8.3599999999999994E-2</v>
      </c>
    </row>
    <row r="35" spans="1:17" x14ac:dyDescent="0.25">
      <c r="A35" s="29">
        <v>210039</v>
      </c>
      <c r="B35" s="29" t="s">
        <v>74</v>
      </c>
      <c r="C35" s="30">
        <v>4298</v>
      </c>
      <c r="D35" s="31">
        <v>449</v>
      </c>
      <c r="E35" s="32">
        <v>0.1045</v>
      </c>
      <c r="F35" s="31">
        <v>575.24</v>
      </c>
      <c r="G35" s="31">
        <v>0.78</v>
      </c>
      <c r="H35" s="32">
        <v>0.1082</v>
      </c>
      <c r="I35" s="32">
        <v>9.6000000000000002E-2</v>
      </c>
      <c r="J35" s="30">
        <v>3443</v>
      </c>
      <c r="K35" s="31">
        <v>330</v>
      </c>
      <c r="L35" s="32">
        <v>9.5799999999999996E-2</v>
      </c>
      <c r="M35" s="31">
        <v>481.83</v>
      </c>
      <c r="N35" s="34">
        <v>0.68</v>
      </c>
      <c r="O35" s="35">
        <v>9.4899999999999998E-2</v>
      </c>
      <c r="P35" s="35">
        <v>-1.1000000000000001E-3</v>
      </c>
      <c r="Q35" s="35">
        <v>-0.1225</v>
      </c>
    </row>
    <row r="36" spans="1:17" x14ac:dyDescent="0.25">
      <c r="A36" s="29">
        <v>210040</v>
      </c>
      <c r="B36" s="29" t="s">
        <v>75</v>
      </c>
      <c r="C36" s="30">
        <v>8496</v>
      </c>
      <c r="D36" s="30">
        <v>1612</v>
      </c>
      <c r="E36" s="32">
        <v>0.18970000000000001</v>
      </c>
      <c r="F36" s="33">
        <v>1378.96</v>
      </c>
      <c r="G36" s="31">
        <v>1.17</v>
      </c>
      <c r="H36" s="32">
        <v>0.16200000000000001</v>
      </c>
      <c r="I36" s="32">
        <v>0.1454</v>
      </c>
      <c r="J36" s="30">
        <v>6729</v>
      </c>
      <c r="K36" s="31">
        <v>1057</v>
      </c>
      <c r="L36" s="32">
        <v>0.15709999999999999</v>
      </c>
      <c r="M36" s="31">
        <v>1136.3699999999999</v>
      </c>
      <c r="N36" s="34">
        <v>0.93</v>
      </c>
      <c r="O36" s="35">
        <v>0.12889999999999999</v>
      </c>
      <c r="P36" s="35">
        <v>-1.6500000000000001E-2</v>
      </c>
      <c r="Q36" s="35">
        <v>-0.20430000000000001</v>
      </c>
    </row>
    <row r="37" spans="1:17" x14ac:dyDescent="0.25">
      <c r="A37" s="29">
        <v>210043</v>
      </c>
      <c r="B37" s="29" t="s">
        <v>76</v>
      </c>
      <c r="C37" s="30">
        <v>11666</v>
      </c>
      <c r="D37" s="30">
        <v>1943</v>
      </c>
      <c r="E37" s="32">
        <v>0.1666</v>
      </c>
      <c r="F37" s="33">
        <v>1751.83</v>
      </c>
      <c r="G37" s="31">
        <v>1.1100000000000001</v>
      </c>
      <c r="H37" s="32">
        <v>0.1537</v>
      </c>
      <c r="I37" s="32">
        <v>0.13850000000000001</v>
      </c>
      <c r="J37" s="30">
        <v>11059</v>
      </c>
      <c r="K37" s="30">
        <v>1731</v>
      </c>
      <c r="L37" s="32">
        <v>0.1565</v>
      </c>
      <c r="M37" s="33">
        <v>1711.41</v>
      </c>
      <c r="N37" s="34">
        <v>1.01</v>
      </c>
      <c r="O37" s="35">
        <v>0.14019999999999999</v>
      </c>
      <c r="P37" s="35">
        <v>1.6999999999999999E-3</v>
      </c>
      <c r="Q37" s="35">
        <v>-8.8099999999999998E-2</v>
      </c>
    </row>
    <row r="38" spans="1:17" x14ac:dyDescent="0.25">
      <c r="A38" s="29">
        <v>210044</v>
      </c>
      <c r="B38" s="29" t="s">
        <v>77</v>
      </c>
      <c r="C38" s="30">
        <v>10746</v>
      </c>
      <c r="D38" s="31">
        <v>1070</v>
      </c>
      <c r="E38" s="32">
        <v>9.9599999999999994E-2</v>
      </c>
      <c r="F38" s="31">
        <v>1251.8699999999999</v>
      </c>
      <c r="G38" s="31">
        <v>0.85</v>
      </c>
      <c r="H38" s="32">
        <v>0.11849999999999999</v>
      </c>
      <c r="I38" s="32">
        <v>0.108</v>
      </c>
      <c r="J38" s="30">
        <v>10253</v>
      </c>
      <c r="K38" s="31">
        <v>989</v>
      </c>
      <c r="L38" s="32">
        <v>9.6500000000000002E-2</v>
      </c>
      <c r="M38" s="31">
        <v>1164.72</v>
      </c>
      <c r="N38" s="34">
        <v>0.85</v>
      </c>
      <c r="O38" s="35">
        <v>0.1177</v>
      </c>
      <c r="P38" s="35">
        <v>9.7000000000000003E-3</v>
      </c>
      <c r="Q38" s="35">
        <v>-6.4999999999999997E-3</v>
      </c>
    </row>
    <row r="39" spans="1:17" x14ac:dyDescent="0.25">
      <c r="A39" s="29">
        <v>210045</v>
      </c>
      <c r="B39" s="29" t="s">
        <v>78</v>
      </c>
      <c r="C39" s="31">
        <v>193</v>
      </c>
      <c r="D39" s="31">
        <v>34</v>
      </c>
      <c r="E39" s="32">
        <v>0.1762</v>
      </c>
      <c r="F39" s="31">
        <v>35</v>
      </c>
      <c r="G39" s="31">
        <v>0.97</v>
      </c>
      <c r="H39" s="32">
        <v>0.1346</v>
      </c>
      <c r="I39" s="32">
        <v>0.1182</v>
      </c>
      <c r="J39" s="31">
        <v>158</v>
      </c>
      <c r="K39" s="31">
        <v>14</v>
      </c>
      <c r="L39" s="32">
        <v>8.8599999999999998E-2</v>
      </c>
      <c r="M39" s="31">
        <v>24.16</v>
      </c>
      <c r="N39" s="34">
        <v>0.57999999999999996</v>
      </c>
      <c r="O39" s="35">
        <v>8.0299999999999996E-2</v>
      </c>
      <c r="P39" s="35">
        <v>-3.7900000000000003E-2</v>
      </c>
      <c r="Q39" s="35">
        <v>-0.40339999999999998</v>
      </c>
    </row>
    <row r="40" spans="1:17" x14ac:dyDescent="0.25">
      <c r="A40" s="29">
        <v>210048</v>
      </c>
      <c r="B40" s="29" t="s">
        <v>79</v>
      </c>
      <c r="C40" s="30">
        <v>9880</v>
      </c>
      <c r="D40" s="31">
        <v>1115</v>
      </c>
      <c r="E40" s="32">
        <v>0.1129</v>
      </c>
      <c r="F40" s="31">
        <v>1235.58</v>
      </c>
      <c r="G40" s="31">
        <v>0.9</v>
      </c>
      <c r="H40" s="32">
        <v>0.12509999999999999</v>
      </c>
      <c r="I40" s="32">
        <v>0.11700000000000001</v>
      </c>
      <c r="J40" s="30">
        <v>10264</v>
      </c>
      <c r="K40" s="31">
        <v>1188</v>
      </c>
      <c r="L40" s="32">
        <v>0.1157</v>
      </c>
      <c r="M40" s="31">
        <v>1314.63</v>
      </c>
      <c r="N40" s="34">
        <v>0.9</v>
      </c>
      <c r="O40" s="35">
        <v>0.12520000000000001</v>
      </c>
      <c r="P40" s="35">
        <v>8.2000000000000007E-3</v>
      </c>
      <c r="Q40" s="35">
        <v>1.4E-3</v>
      </c>
    </row>
    <row r="41" spans="1:17" x14ac:dyDescent="0.25">
      <c r="A41" s="29">
        <v>210049</v>
      </c>
      <c r="B41" s="29" t="s">
        <v>80</v>
      </c>
      <c r="C41" s="30">
        <v>7875</v>
      </c>
      <c r="D41" s="31">
        <v>975</v>
      </c>
      <c r="E41" s="32">
        <v>0.12379999999999999</v>
      </c>
      <c r="F41" s="31">
        <v>1082.99</v>
      </c>
      <c r="G41" s="31">
        <v>0.9</v>
      </c>
      <c r="H41" s="32">
        <v>0.12479999999999999</v>
      </c>
      <c r="I41" s="32">
        <v>0.115</v>
      </c>
      <c r="J41" s="30">
        <v>7005</v>
      </c>
      <c r="K41" s="31">
        <v>798</v>
      </c>
      <c r="L41" s="32">
        <v>0.1139</v>
      </c>
      <c r="M41" s="31">
        <v>944.66</v>
      </c>
      <c r="N41" s="34">
        <v>0.84</v>
      </c>
      <c r="O41" s="35">
        <v>0.1171</v>
      </c>
      <c r="P41" s="35">
        <v>2.0999999999999999E-3</v>
      </c>
      <c r="Q41" s="35">
        <v>-6.1699999999999998E-2</v>
      </c>
    </row>
    <row r="42" spans="1:17" x14ac:dyDescent="0.25">
      <c r="A42" s="42">
        <v>210051</v>
      </c>
      <c r="B42" s="42" t="s">
        <v>81</v>
      </c>
      <c r="C42" s="43">
        <v>6853</v>
      </c>
      <c r="D42" s="44">
        <v>1092</v>
      </c>
      <c r="E42" s="45">
        <v>0.1593</v>
      </c>
      <c r="F42" s="44">
        <v>1135.24</v>
      </c>
      <c r="G42" s="44">
        <v>0.96</v>
      </c>
      <c r="H42" s="72">
        <f>'[8]Base Year CY13'!$H$42</f>
        <v>0.1389</v>
      </c>
      <c r="I42" s="45">
        <v>0.126</v>
      </c>
      <c r="J42" s="43">
        <v>5614</v>
      </c>
      <c r="K42" s="44">
        <v>909</v>
      </c>
      <c r="L42" s="45">
        <v>0.16189999999999999</v>
      </c>
      <c r="M42" s="44">
        <v>989.47</v>
      </c>
      <c r="N42" s="46">
        <v>0.92</v>
      </c>
      <c r="O42" s="74">
        <v>0.12500999999999998</v>
      </c>
      <c r="P42" s="47">
        <v>1.2999999999999999E-3</v>
      </c>
      <c r="Q42" s="73">
        <f>O42/H42-1</f>
        <v>-0.10000000000000009</v>
      </c>
    </row>
    <row r="43" spans="1:17" x14ac:dyDescent="0.25">
      <c r="A43" s="29">
        <v>210055</v>
      </c>
      <c r="B43" s="29" t="s">
        <v>82</v>
      </c>
      <c r="C43" s="30">
        <v>3650</v>
      </c>
      <c r="D43" s="31">
        <v>525</v>
      </c>
      <c r="E43" s="32">
        <v>0.14380000000000001</v>
      </c>
      <c r="F43" s="31">
        <v>491.53</v>
      </c>
      <c r="G43" s="31">
        <v>1.07</v>
      </c>
      <c r="H43" s="32">
        <v>0.14799999999999999</v>
      </c>
      <c r="I43" s="32">
        <v>0.1351</v>
      </c>
      <c r="J43" s="30">
        <v>3136</v>
      </c>
      <c r="K43" s="31">
        <v>461</v>
      </c>
      <c r="L43" s="32">
        <v>0.14699999999999999</v>
      </c>
      <c r="M43" s="31">
        <v>441.95</v>
      </c>
      <c r="N43" s="34">
        <v>1.04</v>
      </c>
      <c r="O43" s="35">
        <v>0.14460000000000001</v>
      </c>
      <c r="P43" s="35">
        <v>9.4999999999999998E-3</v>
      </c>
      <c r="Q43" s="35">
        <v>-2.3400000000000001E-2</v>
      </c>
    </row>
    <row r="44" spans="1:17" x14ac:dyDescent="0.25">
      <c r="A44" s="29">
        <v>210056</v>
      </c>
      <c r="B44" s="29" t="s">
        <v>83</v>
      </c>
      <c r="C44" s="30">
        <v>7802</v>
      </c>
      <c r="D44" s="30">
        <v>1408</v>
      </c>
      <c r="E44" s="32">
        <v>0.18049999999999999</v>
      </c>
      <c r="F44" s="31">
        <v>1314.42</v>
      </c>
      <c r="G44" s="31">
        <v>1.07</v>
      </c>
      <c r="H44" s="32">
        <v>0.14849999999999999</v>
      </c>
      <c r="I44" s="32">
        <v>0.13750000000000001</v>
      </c>
      <c r="J44" s="30">
        <v>6342</v>
      </c>
      <c r="K44" s="31">
        <v>1026</v>
      </c>
      <c r="L44" s="32">
        <v>0.1618</v>
      </c>
      <c r="M44" s="31">
        <v>1098.03</v>
      </c>
      <c r="N44" s="34">
        <v>0.93</v>
      </c>
      <c r="O44" s="35">
        <v>0.1295</v>
      </c>
      <c r="P44" s="35">
        <v>-8.0000000000000002E-3</v>
      </c>
      <c r="Q44" s="35">
        <v>-0.12770000000000001</v>
      </c>
    </row>
    <row r="45" spans="1:17" x14ac:dyDescent="0.25">
      <c r="A45" s="29">
        <v>210057</v>
      </c>
      <c r="B45" s="29" t="s">
        <v>84</v>
      </c>
      <c r="C45" s="30">
        <v>13078</v>
      </c>
      <c r="D45" s="31">
        <v>1297</v>
      </c>
      <c r="E45" s="32">
        <v>9.9199999999999997E-2</v>
      </c>
      <c r="F45" s="33">
        <v>1496.51</v>
      </c>
      <c r="G45" s="31">
        <v>0.87</v>
      </c>
      <c r="H45" s="32">
        <v>0.1201</v>
      </c>
      <c r="I45" s="32">
        <v>0.1077</v>
      </c>
      <c r="J45" s="30">
        <v>10563</v>
      </c>
      <c r="K45" s="31">
        <v>1035</v>
      </c>
      <c r="L45" s="32">
        <v>9.8000000000000004E-2</v>
      </c>
      <c r="M45" s="31">
        <v>1240.3399999999999</v>
      </c>
      <c r="N45" s="34">
        <v>0.83</v>
      </c>
      <c r="O45" s="35">
        <v>0.1157</v>
      </c>
      <c r="P45" s="35">
        <v>8.0000000000000002E-3</v>
      </c>
      <c r="Q45" s="35">
        <v>-3.7199999999999997E-2</v>
      </c>
    </row>
    <row r="46" spans="1:17" x14ac:dyDescent="0.25">
      <c r="A46" s="29">
        <v>210058</v>
      </c>
      <c r="B46" s="29" t="s">
        <v>85</v>
      </c>
      <c r="C46" s="30">
        <v>1721</v>
      </c>
      <c r="D46" s="31">
        <v>193</v>
      </c>
      <c r="E46" s="32">
        <v>0.11210000000000001</v>
      </c>
      <c r="F46" s="31">
        <v>205.67</v>
      </c>
      <c r="G46" s="31">
        <v>0.94</v>
      </c>
      <c r="H46" s="32">
        <v>0.13009999999999999</v>
      </c>
      <c r="I46" s="32">
        <v>0.11550000000000001</v>
      </c>
      <c r="J46" s="30">
        <v>1573</v>
      </c>
      <c r="K46" s="31">
        <v>183</v>
      </c>
      <c r="L46" s="32">
        <v>0.1163</v>
      </c>
      <c r="M46" s="31">
        <v>187.14</v>
      </c>
      <c r="N46" s="34">
        <v>0.98</v>
      </c>
      <c r="O46" s="35">
        <v>0.13550000000000001</v>
      </c>
      <c r="P46" s="35">
        <v>0.02</v>
      </c>
      <c r="Q46" s="35">
        <v>4.2099999999999999E-2</v>
      </c>
    </row>
    <row r="47" spans="1:17" x14ac:dyDescent="0.25">
      <c r="A47" s="29">
        <v>210060</v>
      </c>
      <c r="B47" s="29" t="s">
        <v>86</v>
      </c>
      <c r="C47" s="30">
        <v>1520</v>
      </c>
      <c r="D47" s="31">
        <v>209</v>
      </c>
      <c r="E47" s="32">
        <v>0.13750000000000001</v>
      </c>
      <c r="F47" s="31">
        <v>221.87</v>
      </c>
      <c r="G47" s="31">
        <v>0.94</v>
      </c>
      <c r="H47" s="32">
        <v>0.13059999999999999</v>
      </c>
      <c r="I47" s="32">
        <v>0.12590000000000001</v>
      </c>
      <c r="J47" s="30">
        <v>1518</v>
      </c>
      <c r="K47" s="31">
        <v>193</v>
      </c>
      <c r="L47" s="32">
        <v>0.12709999999999999</v>
      </c>
      <c r="M47" s="31">
        <v>231.29</v>
      </c>
      <c r="N47" s="34">
        <v>0.83</v>
      </c>
      <c r="O47" s="35">
        <v>0.1157</v>
      </c>
      <c r="P47" s="35">
        <v>-1.0200000000000001E-2</v>
      </c>
      <c r="Q47" s="35">
        <v>-0.1142</v>
      </c>
    </row>
    <row r="48" spans="1:17" x14ac:dyDescent="0.25">
      <c r="A48" s="29">
        <v>210061</v>
      </c>
      <c r="B48" s="29" t="s">
        <v>87</v>
      </c>
      <c r="C48" s="31">
        <v>649</v>
      </c>
      <c r="D48" s="31">
        <v>88</v>
      </c>
      <c r="E48" s="32">
        <v>0.1356</v>
      </c>
      <c r="F48" s="31">
        <v>105.51</v>
      </c>
      <c r="G48" s="31">
        <v>0.83</v>
      </c>
      <c r="H48" s="32">
        <v>0.11559999999999999</v>
      </c>
      <c r="I48" s="32">
        <v>0.1179</v>
      </c>
      <c r="J48" s="30">
        <v>2111</v>
      </c>
      <c r="K48" s="31">
        <v>241</v>
      </c>
      <c r="L48" s="32">
        <v>0.1142</v>
      </c>
      <c r="M48" s="31">
        <v>336.52</v>
      </c>
      <c r="N48" s="34">
        <v>0.72</v>
      </c>
      <c r="O48" s="35">
        <v>9.9299999999999999E-2</v>
      </c>
      <c r="P48" s="35">
        <v>-1.8599999999999998E-2</v>
      </c>
      <c r="Q48" s="35">
        <v>-0.14130000000000001</v>
      </c>
    </row>
    <row r="49" spans="1:17" x14ac:dyDescent="0.25">
      <c r="A49" s="29">
        <v>210062</v>
      </c>
      <c r="B49" s="29" t="s">
        <v>88</v>
      </c>
      <c r="C49" s="30">
        <v>8737</v>
      </c>
      <c r="D49" s="31">
        <v>1187</v>
      </c>
      <c r="E49" s="32">
        <v>0.13589999999999999</v>
      </c>
      <c r="F49" s="31">
        <v>1297.6199999999999</v>
      </c>
      <c r="G49" s="31">
        <v>0.91</v>
      </c>
      <c r="H49" s="32">
        <v>0.1268</v>
      </c>
      <c r="I49" s="32">
        <v>0.11559999999999999</v>
      </c>
      <c r="J49" s="30">
        <v>7883</v>
      </c>
      <c r="K49" s="31">
        <v>1085</v>
      </c>
      <c r="L49" s="32">
        <v>0.1376</v>
      </c>
      <c r="M49" s="31">
        <v>1196.25</v>
      </c>
      <c r="N49" s="34">
        <v>0.91</v>
      </c>
      <c r="O49" s="35">
        <v>0.12570000000000001</v>
      </c>
      <c r="P49" s="35">
        <v>1.01E-2</v>
      </c>
      <c r="Q49" s="35">
        <v>-8.5000000000000006E-3</v>
      </c>
    </row>
    <row r="50" spans="1:17" x14ac:dyDescent="0.25">
      <c r="A50" s="29">
        <v>210063</v>
      </c>
      <c r="B50" s="29" t="s">
        <v>89</v>
      </c>
      <c r="C50" s="30">
        <v>9690</v>
      </c>
      <c r="D50" s="31">
        <v>1141</v>
      </c>
      <c r="E50" s="32">
        <v>0.1178</v>
      </c>
      <c r="F50" s="31">
        <v>1223.5999999999999</v>
      </c>
      <c r="G50" s="31">
        <v>0.93</v>
      </c>
      <c r="H50" s="32">
        <v>0.12920000000000001</v>
      </c>
      <c r="I50" s="32">
        <v>0.1149</v>
      </c>
      <c r="J50" s="30">
        <v>9861</v>
      </c>
      <c r="K50" s="31">
        <v>993</v>
      </c>
      <c r="L50" s="32">
        <v>0.1007</v>
      </c>
      <c r="M50" s="31">
        <v>1181.8599999999999</v>
      </c>
      <c r="N50" s="34">
        <v>0.84</v>
      </c>
      <c r="O50" s="35">
        <v>0.11650000000000001</v>
      </c>
      <c r="P50" s="35">
        <v>1.6000000000000001E-3</v>
      </c>
      <c r="Q50" s="35">
        <v>-9.9000000000000005E-2</v>
      </c>
    </row>
    <row r="51" spans="1:17" x14ac:dyDescent="0.25">
      <c r="A51" s="48" t="s">
        <v>90</v>
      </c>
      <c r="B51" s="48" t="s">
        <v>91</v>
      </c>
      <c r="C51" s="49">
        <v>379252</v>
      </c>
      <c r="D51" s="49">
        <v>52522</v>
      </c>
      <c r="E51" s="50">
        <v>0.13850000000000001</v>
      </c>
      <c r="F51" s="51">
        <v>52641.65</v>
      </c>
      <c r="G51" s="52">
        <v>1</v>
      </c>
      <c r="H51" s="50">
        <v>0.13830000000000001</v>
      </c>
      <c r="I51" s="53"/>
      <c r="J51" s="54">
        <v>349139</v>
      </c>
      <c r="K51" s="54">
        <v>45648</v>
      </c>
      <c r="L51" s="55">
        <v>0.13070000000000001</v>
      </c>
      <c r="M51" s="56">
        <v>49220.95</v>
      </c>
      <c r="N51" s="57">
        <v>0.93</v>
      </c>
      <c r="O51" s="58">
        <v>0.1285</v>
      </c>
      <c r="P51" s="57"/>
      <c r="Q51" s="59">
        <v>-7.0499999999999993E-2</v>
      </c>
    </row>
    <row r="53" spans="1:17" x14ac:dyDescent="0.25">
      <c r="A53" s="60" t="s">
        <v>92</v>
      </c>
      <c r="C53" s="62"/>
      <c r="D53" s="62"/>
      <c r="E53" s="62"/>
      <c r="F53" s="62"/>
      <c r="G53" s="62"/>
      <c r="H53" s="62"/>
      <c r="I53" s="62"/>
      <c r="J53" s="62"/>
    </row>
    <row r="54" spans="1:17" x14ac:dyDescent="0.25">
      <c r="A54" s="67" t="s">
        <v>93</v>
      </c>
      <c r="C54" s="62"/>
      <c r="D54" s="62"/>
      <c r="E54" s="62"/>
      <c r="F54" s="62"/>
      <c r="G54" s="62"/>
      <c r="H54" s="62"/>
      <c r="I54" s="62"/>
      <c r="J54" s="62"/>
    </row>
    <row r="55" spans="1:17" x14ac:dyDescent="0.25">
      <c r="A55" s="67" t="s">
        <v>94</v>
      </c>
      <c r="C55" s="62"/>
      <c r="D55" s="62"/>
      <c r="E55" s="62"/>
      <c r="F55" s="62"/>
      <c r="G55" s="62"/>
      <c r="H55" s="62"/>
      <c r="I55" s="62"/>
      <c r="J55" s="62"/>
    </row>
    <row r="56" spans="1:17" x14ac:dyDescent="0.25">
      <c r="A56" s="67" t="s">
        <v>95</v>
      </c>
      <c r="C56" s="68"/>
      <c r="D56" s="68"/>
      <c r="E56" s="68"/>
      <c r="F56" s="68"/>
      <c r="G56" s="68"/>
      <c r="H56" s="68"/>
      <c r="I56" s="68"/>
      <c r="J56" s="68"/>
    </row>
    <row r="57" spans="1:17" x14ac:dyDescent="0.25">
      <c r="A57" s="67" t="s">
        <v>96</v>
      </c>
      <c r="C57" s="68"/>
      <c r="D57" s="68"/>
      <c r="E57" s="68"/>
      <c r="F57" s="68"/>
      <c r="G57" s="68"/>
      <c r="H57" s="68"/>
      <c r="I57" s="68"/>
      <c r="J57" s="69"/>
    </row>
    <row r="58" spans="1:17" x14ac:dyDescent="0.25">
      <c r="A58" s="67" t="s">
        <v>97</v>
      </c>
      <c r="C58" s="69"/>
      <c r="D58" s="69"/>
      <c r="E58" s="69"/>
      <c r="F58" s="70"/>
      <c r="G58" s="70"/>
      <c r="H58" s="69"/>
      <c r="I58" s="69"/>
      <c r="J58" s="69"/>
    </row>
    <row r="59" spans="1:17" x14ac:dyDescent="0.25">
      <c r="A59" s="67" t="s">
        <v>98</v>
      </c>
      <c r="C59" s="69"/>
      <c r="D59" s="69"/>
      <c r="E59" s="69"/>
      <c r="F59" s="70"/>
      <c r="G59" s="70"/>
      <c r="H59" s="69"/>
      <c r="I59" s="69"/>
      <c r="J59" s="69"/>
    </row>
    <row r="60" spans="1:17" x14ac:dyDescent="0.25">
      <c r="A60" s="67" t="s">
        <v>99</v>
      </c>
    </row>
    <row r="61" spans="1:17" x14ac:dyDescent="0.25">
      <c r="A61" s="67" t="s">
        <v>100</v>
      </c>
    </row>
    <row r="62" spans="1:17" x14ac:dyDescent="0.25">
      <c r="A62" s="71"/>
    </row>
  </sheetData>
  <autoFilter ref="A4:Q50">
    <sortState ref="A5:Q51">
      <sortCondition ref="A4:A50"/>
    </sortState>
  </autoFilter>
  <mergeCells count="2">
    <mergeCell ref="C2:I2"/>
    <mergeCell ref="J2:Q2"/>
  </mergeCells>
  <printOptions horizontalCentered="1"/>
  <pageMargins left="0.25" right="0.25" top="0.75" bottom="0.75" header="0.3" footer="0.3"/>
  <pageSetup scale="3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B10" zoomScale="130" zoomScaleNormal="130" workbookViewId="0">
      <selection activeCell="S27" sqref="S27"/>
    </sheetView>
  </sheetViews>
  <sheetFormatPr defaultRowHeight="12.75" x14ac:dyDescent="0.25"/>
  <cols>
    <col min="1" max="18" width="9.140625" style="81"/>
    <col min="19" max="19" width="10.5703125" style="81" customWidth="1"/>
    <col min="20" max="16384" width="9.140625" style="81"/>
  </cols>
  <sheetData>
    <row r="1" spans="1:19" ht="51" x14ac:dyDescent="0.2">
      <c r="A1" s="78" t="s">
        <v>105</v>
      </c>
      <c r="B1" s="79"/>
      <c r="C1" s="80" t="s">
        <v>106</v>
      </c>
      <c r="F1" s="78" t="s">
        <v>105</v>
      </c>
      <c r="G1" s="79"/>
      <c r="H1" s="80" t="s">
        <v>106</v>
      </c>
      <c r="J1" s="78" t="s">
        <v>105</v>
      </c>
      <c r="K1" s="79"/>
      <c r="L1" s="80" t="s">
        <v>106</v>
      </c>
      <c r="P1" s="82" t="s">
        <v>107</v>
      </c>
      <c r="Q1" s="82" t="s">
        <v>108</v>
      </c>
      <c r="R1" s="89" t="s">
        <v>117</v>
      </c>
      <c r="S1" s="89" t="s">
        <v>118</v>
      </c>
    </row>
    <row r="2" spans="1:19" ht="21" x14ac:dyDescent="0.25">
      <c r="A2" s="217">
        <v>41091</v>
      </c>
      <c r="B2" s="83" t="s">
        <v>109</v>
      </c>
      <c r="C2" s="84">
        <v>0</v>
      </c>
      <c r="F2" s="217">
        <v>41456</v>
      </c>
      <c r="G2" s="83" t="s">
        <v>109</v>
      </c>
      <c r="H2" s="84">
        <v>3</v>
      </c>
      <c r="J2" s="217">
        <v>41821</v>
      </c>
      <c r="K2" s="83" t="s">
        <v>109</v>
      </c>
      <c r="L2" s="84">
        <v>3</v>
      </c>
      <c r="O2" s="81" t="s">
        <v>110</v>
      </c>
      <c r="P2" s="85">
        <f>C14+C16+C18+C20+C22+C24+H2+H4+H6+H8+H10+H12</f>
        <v>77</v>
      </c>
      <c r="Q2" s="85">
        <f>H14+H16+H18+H20+H22+H24+L2+L4+L6+L8+L10+L12</f>
        <v>51</v>
      </c>
      <c r="R2" s="85">
        <f>L14+L16+L18+L20+L22+L24</f>
        <v>30</v>
      </c>
      <c r="S2" s="81">
        <f>R2*2</f>
        <v>60</v>
      </c>
    </row>
    <row r="3" spans="1:19" ht="21" x14ac:dyDescent="0.25">
      <c r="A3" s="216"/>
      <c r="B3" s="83" t="s">
        <v>111</v>
      </c>
      <c r="C3" s="84">
        <v>5</v>
      </c>
      <c r="F3" s="216"/>
      <c r="G3" s="83" t="s">
        <v>111</v>
      </c>
      <c r="H3" s="84">
        <v>22</v>
      </c>
      <c r="J3" s="216"/>
      <c r="K3" s="83" t="s">
        <v>111</v>
      </c>
      <c r="L3" s="84">
        <v>41</v>
      </c>
      <c r="O3" s="81" t="s">
        <v>112</v>
      </c>
      <c r="P3" s="85">
        <f>C15+C17+C19+C21+C23+C25+H3+H5+H7+H9+H11+H13</f>
        <v>357</v>
      </c>
      <c r="Q3" s="85">
        <f>H15+H17+H19+H21+H23+H25+L3+L5+L7+L9+L11+L13</f>
        <v>346</v>
      </c>
      <c r="R3" s="85">
        <f>L15+L17+L19+L21+L23+L25</f>
        <v>159</v>
      </c>
      <c r="S3" s="81">
        <f>R3*2</f>
        <v>318</v>
      </c>
    </row>
    <row r="4" spans="1:19" ht="21.75" thickBot="1" x14ac:dyDescent="0.3">
      <c r="A4" s="215">
        <v>41122</v>
      </c>
      <c r="B4" s="83" t="s">
        <v>109</v>
      </c>
      <c r="C4" s="84">
        <v>7</v>
      </c>
      <c r="F4" s="215">
        <v>41487</v>
      </c>
      <c r="G4" s="83" t="s">
        <v>109</v>
      </c>
      <c r="H4" s="84">
        <v>6</v>
      </c>
      <c r="J4" s="215">
        <v>41852</v>
      </c>
      <c r="K4" s="83" t="s">
        <v>109</v>
      </c>
      <c r="L4" s="84">
        <v>1</v>
      </c>
      <c r="O4" s="81" t="s">
        <v>113</v>
      </c>
      <c r="P4" s="86">
        <f>P2/P3</f>
        <v>0.21568627450980393</v>
      </c>
      <c r="Q4" s="86">
        <f>Q2/Q3</f>
        <v>0.14739884393063585</v>
      </c>
      <c r="R4" s="86">
        <f>R2/R3</f>
        <v>0.18867924528301888</v>
      </c>
      <c r="S4" s="86">
        <f>S2/S3</f>
        <v>0.18867924528301888</v>
      </c>
    </row>
    <row r="5" spans="1:19" ht="21.75" thickTop="1" x14ac:dyDescent="0.25">
      <c r="A5" s="216"/>
      <c r="B5" s="83" t="s">
        <v>111</v>
      </c>
      <c r="C5" s="84">
        <v>29</v>
      </c>
      <c r="F5" s="216"/>
      <c r="G5" s="83" t="s">
        <v>111</v>
      </c>
      <c r="H5" s="84">
        <v>28</v>
      </c>
      <c r="J5" s="216"/>
      <c r="K5" s="83" t="s">
        <v>111</v>
      </c>
      <c r="L5" s="84">
        <v>22</v>
      </c>
    </row>
    <row r="6" spans="1:19" ht="21" x14ac:dyDescent="0.25">
      <c r="A6" s="215">
        <v>41153</v>
      </c>
      <c r="B6" s="83" t="s">
        <v>109</v>
      </c>
      <c r="C6" s="84">
        <v>6</v>
      </c>
      <c r="F6" s="215">
        <v>41518</v>
      </c>
      <c r="G6" s="83" t="s">
        <v>109</v>
      </c>
      <c r="H6" s="84">
        <v>6</v>
      </c>
      <c r="J6" s="215">
        <v>41883</v>
      </c>
      <c r="K6" s="83" t="s">
        <v>109</v>
      </c>
      <c r="L6" s="84">
        <v>3</v>
      </c>
      <c r="O6" s="81" t="s">
        <v>114</v>
      </c>
      <c r="P6" s="87">
        <f>P4*0.9</f>
        <v>0.19411764705882353</v>
      </c>
    </row>
    <row r="7" spans="1:19" ht="25.5" x14ac:dyDescent="0.25">
      <c r="A7" s="216"/>
      <c r="B7" s="83" t="s">
        <v>111</v>
      </c>
      <c r="C7" s="84">
        <v>25</v>
      </c>
      <c r="F7" s="216"/>
      <c r="G7" s="83" t="s">
        <v>111</v>
      </c>
      <c r="H7" s="84">
        <v>24</v>
      </c>
      <c r="J7" s="216"/>
      <c r="K7" s="83" t="s">
        <v>111</v>
      </c>
      <c r="L7" s="84">
        <v>25</v>
      </c>
      <c r="O7" s="90" t="s">
        <v>119</v>
      </c>
      <c r="P7" s="81">
        <f>P3*P6</f>
        <v>69.3</v>
      </c>
    </row>
    <row r="8" spans="1:19" ht="21" x14ac:dyDescent="0.25">
      <c r="A8" s="215">
        <v>41183</v>
      </c>
      <c r="B8" s="83" t="s">
        <v>109</v>
      </c>
      <c r="C8" s="84">
        <v>8</v>
      </c>
      <c r="F8" s="215">
        <v>41548</v>
      </c>
      <c r="G8" s="83" t="s">
        <v>109</v>
      </c>
      <c r="H8" s="84">
        <v>4</v>
      </c>
      <c r="J8" s="215">
        <v>41913</v>
      </c>
      <c r="K8" s="83" t="s">
        <v>109</v>
      </c>
      <c r="L8" s="84">
        <v>4</v>
      </c>
    </row>
    <row r="9" spans="1:19" ht="21" x14ac:dyDescent="0.25">
      <c r="A9" s="216"/>
      <c r="B9" s="83" t="s">
        <v>111</v>
      </c>
      <c r="C9" s="84">
        <v>38</v>
      </c>
      <c r="F9" s="216"/>
      <c r="G9" s="83" t="s">
        <v>111</v>
      </c>
      <c r="H9" s="84">
        <v>40</v>
      </c>
      <c r="J9" s="216"/>
      <c r="K9" s="83" t="s">
        <v>111</v>
      </c>
      <c r="L9" s="84">
        <v>29</v>
      </c>
    </row>
    <row r="10" spans="1:19" ht="21" x14ac:dyDescent="0.25">
      <c r="A10" s="215">
        <v>41214</v>
      </c>
      <c r="B10" s="83" t="s">
        <v>109</v>
      </c>
      <c r="C10" s="84">
        <v>3</v>
      </c>
      <c r="F10" s="215">
        <v>41579</v>
      </c>
      <c r="G10" s="83" t="s">
        <v>109</v>
      </c>
      <c r="H10" s="84">
        <v>10</v>
      </c>
      <c r="J10" s="215">
        <v>41944</v>
      </c>
      <c r="K10" s="83" t="s">
        <v>109</v>
      </c>
      <c r="L10" s="84">
        <v>6</v>
      </c>
    </row>
    <row r="11" spans="1:19" ht="21" x14ac:dyDescent="0.25">
      <c r="A11" s="216"/>
      <c r="B11" s="83" t="s">
        <v>111</v>
      </c>
      <c r="C11" s="84">
        <v>25</v>
      </c>
      <c r="F11" s="216"/>
      <c r="G11" s="83" t="s">
        <v>111</v>
      </c>
      <c r="H11" s="84">
        <v>32</v>
      </c>
      <c r="J11" s="216"/>
      <c r="K11" s="83" t="s">
        <v>111</v>
      </c>
      <c r="L11" s="84">
        <v>31</v>
      </c>
    </row>
    <row r="12" spans="1:19" ht="21" x14ac:dyDescent="0.25">
      <c r="A12" s="215">
        <v>41244</v>
      </c>
      <c r="B12" s="83" t="s">
        <v>109</v>
      </c>
      <c r="C12" s="84">
        <v>4</v>
      </c>
      <c r="F12" s="215">
        <v>41609</v>
      </c>
      <c r="G12" s="83" t="s">
        <v>109</v>
      </c>
      <c r="H12" s="84">
        <v>10</v>
      </c>
      <c r="J12" s="215">
        <v>41974</v>
      </c>
      <c r="K12" s="83" t="s">
        <v>109</v>
      </c>
      <c r="L12" s="84">
        <v>4</v>
      </c>
    </row>
    <row r="13" spans="1:19" ht="21" x14ac:dyDescent="0.25">
      <c r="A13" s="216"/>
      <c r="B13" s="83" t="s">
        <v>111</v>
      </c>
      <c r="C13" s="84">
        <v>26</v>
      </c>
      <c r="F13" s="216"/>
      <c r="G13" s="83" t="s">
        <v>111</v>
      </c>
      <c r="H13" s="84">
        <v>32</v>
      </c>
      <c r="J13" s="216"/>
      <c r="K13" s="83" t="s">
        <v>111</v>
      </c>
      <c r="L13" s="84">
        <v>29</v>
      </c>
    </row>
    <row r="14" spans="1:19" ht="21" x14ac:dyDescent="0.25">
      <c r="A14" s="215">
        <v>41275</v>
      </c>
      <c r="B14" s="83" t="s">
        <v>109</v>
      </c>
      <c r="C14" s="84">
        <v>12</v>
      </c>
      <c r="F14" s="215">
        <v>41640</v>
      </c>
      <c r="G14" s="83" t="s">
        <v>109</v>
      </c>
      <c r="H14" s="84">
        <v>11</v>
      </c>
      <c r="J14" s="215">
        <v>42005</v>
      </c>
      <c r="K14" s="83" t="s">
        <v>109</v>
      </c>
      <c r="L14" s="84">
        <v>4</v>
      </c>
    </row>
    <row r="15" spans="1:19" ht="21" x14ac:dyDescent="0.25">
      <c r="A15" s="216"/>
      <c r="B15" s="83" t="s">
        <v>111</v>
      </c>
      <c r="C15" s="84">
        <v>36</v>
      </c>
      <c r="F15" s="216"/>
      <c r="G15" s="83" t="s">
        <v>111</v>
      </c>
      <c r="H15" s="84">
        <v>34</v>
      </c>
      <c r="J15" s="216"/>
      <c r="K15" s="83" t="s">
        <v>111</v>
      </c>
      <c r="L15" s="84">
        <v>20</v>
      </c>
    </row>
    <row r="16" spans="1:19" ht="21" x14ac:dyDescent="0.25">
      <c r="A16" s="215">
        <v>41306</v>
      </c>
      <c r="B16" s="83" t="s">
        <v>109</v>
      </c>
      <c r="C16" s="84">
        <v>5</v>
      </c>
      <c r="F16" s="215">
        <v>41671</v>
      </c>
      <c r="G16" s="83" t="s">
        <v>109</v>
      </c>
      <c r="H16" s="84">
        <v>0</v>
      </c>
      <c r="J16" s="215">
        <v>42036</v>
      </c>
      <c r="K16" s="83" t="s">
        <v>109</v>
      </c>
      <c r="L16" s="84">
        <v>3</v>
      </c>
    </row>
    <row r="17" spans="1:12" ht="21" x14ac:dyDescent="0.25">
      <c r="A17" s="216"/>
      <c r="B17" s="83" t="s">
        <v>111</v>
      </c>
      <c r="C17" s="84">
        <v>36</v>
      </c>
      <c r="F17" s="216"/>
      <c r="G17" s="83" t="s">
        <v>111</v>
      </c>
      <c r="H17" s="84">
        <v>19</v>
      </c>
      <c r="J17" s="216"/>
      <c r="K17" s="83" t="s">
        <v>111</v>
      </c>
      <c r="L17" s="84">
        <v>28</v>
      </c>
    </row>
    <row r="18" spans="1:12" ht="21" x14ac:dyDescent="0.25">
      <c r="A18" s="215">
        <v>41334</v>
      </c>
      <c r="B18" s="83" t="s">
        <v>109</v>
      </c>
      <c r="C18" s="84">
        <v>9</v>
      </c>
      <c r="F18" s="215">
        <v>41699</v>
      </c>
      <c r="G18" s="83" t="s">
        <v>109</v>
      </c>
      <c r="H18" s="84">
        <v>7</v>
      </c>
      <c r="J18" s="215">
        <v>42064</v>
      </c>
      <c r="K18" s="83" t="s">
        <v>109</v>
      </c>
      <c r="L18" s="84">
        <v>4</v>
      </c>
    </row>
    <row r="19" spans="1:12" ht="21" x14ac:dyDescent="0.25">
      <c r="A19" s="216"/>
      <c r="B19" s="83" t="s">
        <v>111</v>
      </c>
      <c r="C19" s="84">
        <v>31</v>
      </c>
      <c r="F19" s="216"/>
      <c r="G19" s="83" t="s">
        <v>111</v>
      </c>
      <c r="H19" s="84">
        <v>24</v>
      </c>
      <c r="J19" s="216"/>
      <c r="K19" s="83" t="s">
        <v>111</v>
      </c>
      <c r="L19" s="84">
        <v>22</v>
      </c>
    </row>
    <row r="20" spans="1:12" ht="21" x14ac:dyDescent="0.25">
      <c r="A20" s="215">
        <v>41365</v>
      </c>
      <c r="B20" s="83" t="s">
        <v>109</v>
      </c>
      <c r="C20" s="84">
        <v>0</v>
      </c>
      <c r="F20" s="215">
        <v>41730</v>
      </c>
      <c r="G20" s="83" t="s">
        <v>109</v>
      </c>
      <c r="H20" s="84">
        <v>2</v>
      </c>
      <c r="J20" s="215">
        <v>42095</v>
      </c>
      <c r="K20" s="83" t="s">
        <v>109</v>
      </c>
      <c r="L20" s="84">
        <v>6</v>
      </c>
    </row>
    <row r="21" spans="1:12" ht="21" x14ac:dyDescent="0.25">
      <c r="A21" s="216"/>
      <c r="B21" s="83" t="s">
        <v>111</v>
      </c>
      <c r="C21" s="84">
        <v>21</v>
      </c>
      <c r="F21" s="216"/>
      <c r="G21" s="83" t="s">
        <v>111</v>
      </c>
      <c r="H21" s="84">
        <v>28</v>
      </c>
      <c r="J21" s="216"/>
      <c r="K21" s="83" t="s">
        <v>111</v>
      </c>
      <c r="L21" s="84">
        <v>27</v>
      </c>
    </row>
    <row r="22" spans="1:12" ht="21" x14ac:dyDescent="0.25">
      <c r="A22" s="215">
        <v>41395</v>
      </c>
      <c r="B22" s="83" t="s">
        <v>109</v>
      </c>
      <c r="C22" s="84">
        <v>7</v>
      </c>
      <c r="F22" s="215">
        <v>41760</v>
      </c>
      <c r="G22" s="83" t="s">
        <v>109</v>
      </c>
      <c r="H22" s="84">
        <v>6</v>
      </c>
      <c r="J22" s="215">
        <v>42125</v>
      </c>
      <c r="K22" s="83" t="s">
        <v>109</v>
      </c>
      <c r="L22" s="84">
        <v>11</v>
      </c>
    </row>
    <row r="23" spans="1:12" ht="21" x14ac:dyDescent="0.25">
      <c r="A23" s="216"/>
      <c r="B23" s="83" t="s">
        <v>111</v>
      </c>
      <c r="C23" s="84">
        <v>29</v>
      </c>
      <c r="F23" s="216"/>
      <c r="G23" s="83" t="s">
        <v>111</v>
      </c>
      <c r="H23" s="84">
        <v>34</v>
      </c>
      <c r="J23" s="216"/>
      <c r="K23" s="83" t="s">
        <v>111</v>
      </c>
      <c r="L23" s="84">
        <v>34</v>
      </c>
    </row>
    <row r="24" spans="1:12" ht="21" x14ac:dyDescent="0.25">
      <c r="A24" s="215">
        <v>41426</v>
      </c>
      <c r="B24" s="83" t="s">
        <v>109</v>
      </c>
      <c r="C24" s="84">
        <v>5</v>
      </c>
      <c r="F24" s="215">
        <v>41791</v>
      </c>
      <c r="G24" s="83" t="s">
        <v>109</v>
      </c>
      <c r="H24" s="84">
        <v>4</v>
      </c>
      <c r="J24" s="215">
        <v>42156</v>
      </c>
      <c r="K24" s="83" t="s">
        <v>109</v>
      </c>
      <c r="L24" s="84">
        <v>2</v>
      </c>
    </row>
    <row r="25" spans="1:12" ht="21" x14ac:dyDescent="0.25">
      <c r="A25" s="216"/>
      <c r="B25" s="83" t="s">
        <v>111</v>
      </c>
      <c r="C25" s="84">
        <v>26</v>
      </c>
      <c r="F25" s="216"/>
      <c r="G25" s="83" t="s">
        <v>111</v>
      </c>
      <c r="H25" s="84">
        <v>30</v>
      </c>
      <c r="J25" s="216"/>
      <c r="K25" s="83" t="s">
        <v>111</v>
      </c>
      <c r="L25" s="84">
        <v>28</v>
      </c>
    </row>
    <row r="26" spans="1:12" x14ac:dyDescent="0.25">
      <c r="A26" s="211" t="s">
        <v>115</v>
      </c>
      <c r="B26" s="212"/>
      <c r="C26" s="88">
        <v>66</v>
      </c>
      <c r="F26" s="211" t="s">
        <v>115</v>
      </c>
      <c r="G26" s="212"/>
      <c r="H26" s="88">
        <v>69</v>
      </c>
      <c r="J26" s="211" t="s">
        <v>115</v>
      </c>
      <c r="K26" s="212"/>
      <c r="L26" s="88">
        <v>51</v>
      </c>
    </row>
    <row r="27" spans="1:12" x14ac:dyDescent="0.25">
      <c r="A27" s="213" t="s">
        <v>116</v>
      </c>
      <c r="B27" s="214"/>
      <c r="C27" s="88">
        <v>327</v>
      </c>
      <c r="F27" s="213" t="s">
        <v>116</v>
      </c>
      <c r="G27" s="214"/>
      <c r="H27" s="88">
        <v>347</v>
      </c>
      <c r="J27" s="213" t="s">
        <v>116</v>
      </c>
      <c r="K27" s="214"/>
      <c r="L27" s="88">
        <v>336</v>
      </c>
    </row>
  </sheetData>
  <mergeCells count="42">
    <mergeCell ref="A2:A3"/>
    <mergeCell ref="F2:F3"/>
    <mergeCell ref="J2:J3"/>
    <mergeCell ref="A4:A5"/>
    <mergeCell ref="F4:F5"/>
    <mergeCell ref="J4:J5"/>
    <mergeCell ref="A6:A7"/>
    <mergeCell ref="F6:F7"/>
    <mergeCell ref="J6:J7"/>
    <mergeCell ref="A8:A9"/>
    <mergeCell ref="F8:F9"/>
    <mergeCell ref="J8:J9"/>
    <mergeCell ref="A10:A11"/>
    <mergeCell ref="F10:F11"/>
    <mergeCell ref="J10:J11"/>
    <mergeCell ref="A12:A13"/>
    <mergeCell ref="F12:F13"/>
    <mergeCell ref="J12:J13"/>
    <mergeCell ref="A14:A15"/>
    <mergeCell ref="F14:F15"/>
    <mergeCell ref="J14:J15"/>
    <mergeCell ref="A16:A17"/>
    <mergeCell ref="F16:F17"/>
    <mergeCell ref="J16:J17"/>
    <mergeCell ref="A18:A19"/>
    <mergeCell ref="F18:F19"/>
    <mergeCell ref="J18:J19"/>
    <mergeCell ref="A20:A21"/>
    <mergeCell ref="F20:F21"/>
    <mergeCell ref="J20:J21"/>
    <mergeCell ref="A22:A23"/>
    <mergeCell ref="F22:F23"/>
    <mergeCell ref="J22:J23"/>
    <mergeCell ref="A24:A25"/>
    <mergeCell ref="F24:F25"/>
    <mergeCell ref="J24:J25"/>
    <mergeCell ref="A26:B26"/>
    <mergeCell ref="F26:G26"/>
    <mergeCell ref="J26:K26"/>
    <mergeCell ref="A27:B27"/>
    <mergeCell ref="F27:G27"/>
    <mergeCell ref="J27:K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3510595-D0F9-4415-95F1-393179EB7BAC}"/>
</file>

<file path=customXml/itemProps2.xml><?xml version="1.0" encoding="utf-8"?>
<ds:datastoreItem xmlns:ds="http://schemas.openxmlformats.org/officeDocument/2006/customXml" ds:itemID="{DF8A7897-66F1-404E-B556-52D7A6D014C6}"/>
</file>

<file path=customXml/itemProps3.xml><?xml version="1.0" encoding="utf-8"?>
<ds:datastoreItem xmlns:ds="http://schemas.openxmlformats.org/officeDocument/2006/customXml" ds:itemID="{44998623-40AA-4EF9-A855-35D7A1C0B5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STP report</vt:lpstr>
      <vt:lpstr>4-E</vt:lpstr>
      <vt:lpstr>6A-C</vt:lpstr>
      <vt:lpstr>Outcomes_Process Measures</vt:lpstr>
      <vt:lpstr>Readmissions</vt:lpstr>
      <vt:lpstr>Magnolia</vt:lpstr>
      <vt:lpstr>'STP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Stefano, Megan</dc:creator>
  <cp:lastModifiedBy>Stefano, Megan</cp:lastModifiedBy>
  <cp:lastPrinted>2015-11-25T14:46:21Z</cp:lastPrinted>
  <dcterms:created xsi:type="dcterms:W3CDTF">2015-11-02T18:43:30Z</dcterms:created>
  <dcterms:modified xsi:type="dcterms:W3CDTF">2015-11-25T14:48:42Z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