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ub-Work Groups-Phase 2\GBR Infrastructure Hospital Reports\Hospitals\Germantown Emergency Center\"/>
    </mc:Choice>
  </mc:AlternateContent>
  <bookViews>
    <workbookView xWindow="0" yWindow="0" windowWidth="14325" windowHeight="7575"/>
  </bookViews>
  <sheets>
    <sheet name="Overview" sheetId="19" r:id="rId1"/>
    <sheet name="GEC -- 1 ACO FY15" sheetId="2" r:id="rId2"/>
    <sheet name="GEC -- 2 CIN FY15" sheetId="4" r:id="rId3"/>
    <sheet name="GEC 3 -- HIE" sheetId="14" r:id="rId4"/>
    <sheet name="GEC 4 -- Cerner Hub" sheetId="15" r:id="rId5"/>
    <sheet name="GEC 5 -- Cerner Lighthouse" sheetId="16" r:id="rId6"/>
    <sheet name="GEC 6 -- Cerner Wellness" sheetId="17" r:id="rId7"/>
    <sheet name="GEC 7 -- Allscripts" sheetId="18" r:id="rId8"/>
    <sheet name="GEC -- 8 Primary Care FY15" sheetId="1" r:id="rId9"/>
    <sheet name="GEC -- 9 Health Equity" sheetId="6" r:id="rId10"/>
    <sheet name="GEC -- 10 Community Health Scre" sheetId="7" r:id="rId11"/>
    <sheet name="GEC -- 11 QBS" sheetId="9" r:id="rId12"/>
    <sheet name="GEC -- 12 Health Equity Conf" sheetId="10" r:id="rId13"/>
    <sheet name="GEC -- 13 Cancer Program " sheetId="11" r:id="rId14"/>
    <sheet name="GEC -- 14 Tobacco Cessation" sheetId="12" r:id="rId15"/>
    <sheet name="GEC -- 15 Org Assessments" sheetId="13" r:id="rId16"/>
  </sheets>
  <externalReferences>
    <externalReference r:id="rId17"/>
    <externalReference r:id="rId18"/>
    <externalReference r:id="rId19"/>
    <externalReference r:id="rId20"/>
    <externalReference r:id="rId21"/>
  </externalReferences>
  <definedNames>
    <definedName name="Intervention_Category">'[1](Sub) Intervention Categories'!$A$1:$A$7</definedName>
    <definedName name="InvestmentCategory" localSheetId="10">#REF!</definedName>
    <definedName name="InvestmentCategory" localSheetId="11">#REF!</definedName>
    <definedName name="InvestmentCategory" localSheetId="12">#REF!</definedName>
    <definedName name="InvestmentCategory" localSheetId="15">#REF!</definedName>
    <definedName name="InvestmentCategory" localSheetId="2">#REF!</definedName>
    <definedName name="InvestmentCategory" localSheetId="9">#REF!</definedName>
    <definedName name="InvestmentCategory" localSheetId="3">#REF!</definedName>
    <definedName name="InvestmentCategory" localSheetId="4">#REF!</definedName>
    <definedName name="InvestmentCategory" localSheetId="5">#REF!</definedName>
    <definedName name="InvestmentCategory">'[2]WAH -- 1 QIO'!$AJ$1:$AJ$3</definedName>
    <definedName name="RegOrUnregSpace" localSheetId="10">#REF!</definedName>
    <definedName name="RegOrUnregSpace" localSheetId="11">#REF!</definedName>
    <definedName name="RegOrUnregSpace" localSheetId="12">#REF!</definedName>
    <definedName name="RegOrUnregSpace" localSheetId="15">#REF!</definedName>
    <definedName name="RegOrUnregSpace" localSheetId="2">#REF!</definedName>
    <definedName name="RegOrUnregSpace" localSheetId="9">#REF!</definedName>
    <definedName name="RegOrUnregSpace" localSheetId="3">#REF!</definedName>
    <definedName name="RegOrUnregSpace" localSheetId="4">#REF!</definedName>
    <definedName name="RegOrUnregSpace" localSheetId="5">#REF!</definedName>
    <definedName name="RegOrUnregSpace">'[2]WAH -- 1 QIO'!$AJ$4:$AJ$6</definedName>
  </definedNames>
  <calcPr calcId="152511"/>
</workbook>
</file>

<file path=xl/calcChain.xml><?xml version="1.0" encoding="utf-8"?>
<calcChain xmlns="http://schemas.openxmlformats.org/spreadsheetml/2006/main">
  <c r="C6" i="18" l="1"/>
  <c r="C6" i="17"/>
  <c r="C6" i="16"/>
  <c r="C6" i="14" l="1"/>
  <c r="C6" i="15"/>
  <c r="C6" i="13" l="1"/>
  <c r="C7" i="10"/>
  <c r="C6" i="10"/>
  <c r="C6" i="6"/>
  <c r="C6" i="9" l="1"/>
  <c r="C6" i="7"/>
  <c r="C7" i="11" l="1"/>
  <c r="C6" i="11"/>
  <c r="C7" i="12"/>
  <c r="C6" i="12"/>
  <c r="C6" i="4" l="1"/>
  <c r="C6" i="2" l="1"/>
  <c r="C6" i="1" l="1"/>
  <c r="J2" i="19" s="1"/>
</calcChain>
</file>

<file path=xl/comments1.xml><?xml version="1.0" encoding="utf-8"?>
<comments xmlns="http://schemas.openxmlformats.org/spreadsheetml/2006/main">
  <authors>
    <author>Marilyn Lynk</author>
  </authors>
  <commentList>
    <comment ref="C11" authorId="0" shapeId="0">
      <text>
        <r>
          <rPr>
            <b/>
            <sz val="9"/>
            <color indexed="81"/>
            <rFont val="Tahoma"/>
            <family val="2"/>
          </rPr>
          <t>Marilyn Lynk:</t>
        </r>
        <r>
          <rPr>
            <sz val="9"/>
            <color indexed="81"/>
            <rFont val="Tahoma"/>
            <family val="2"/>
          </rPr>
          <t xml:space="preserve">
.50 DW; .05 ML; .05 TF; plus interns, consultants</t>
        </r>
      </text>
    </comment>
  </commentList>
</comments>
</file>

<file path=xl/sharedStrings.xml><?xml version="1.0" encoding="utf-8"?>
<sst xmlns="http://schemas.openxmlformats.org/spreadsheetml/2006/main" count="436" uniqueCount="152">
  <si>
    <t>Investment Number</t>
  </si>
  <si>
    <t>Hospital Name</t>
  </si>
  <si>
    <t>Investment Category (click in cell to select from drop down)</t>
  </si>
  <si>
    <t xml:space="preserve">Provider/Care team investment </t>
  </si>
  <si>
    <t>Investment Brief Description, including rationale and primary objective</t>
  </si>
  <si>
    <t xml:space="preserve">The Adventist Medical Group (AMG-MFA) includes a large (18) primary care physician group, comprised of 8 community practices in Montgomery County.  The goal of these practices are to provide  accessible, high quality care to the community. To achieve this goal, the strategies include superb access to care, patient engagement in care, clinical information systems integration and patient registry care coordination.  Further, a care management infrastructure accountable for ensuring integrated management of health outcomes as well as achievement of national quality standards at or above the 80th percentile of the nation.  
</t>
  </si>
  <si>
    <t>Target Patient Population</t>
  </si>
  <si>
    <t>Montgomery County community, children to adulthood</t>
  </si>
  <si>
    <t>Total Expenses</t>
  </si>
  <si>
    <t>Total costs covered by restricted grant or donation?</t>
  </si>
  <si>
    <t xml:space="preserve">Is investment in regulated, unregulated space, or both? </t>
  </si>
  <si>
    <t>Unregulated Space</t>
  </si>
  <si>
    <t>Planning Start Date (Month/Year)</t>
  </si>
  <si>
    <t>Hospital Start (Month/Year)</t>
  </si>
  <si>
    <t>Types of Staff</t>
  </si>
  <si>
    <t>Physicians</t>
  </si>
  <si>
    <t>Total Annual FTEs</t>
  </si>
  <si>
    <t>73</t>
  </si>
  <si>
    <t>External Partners</t>
  </si>
  <si>
    <t xml:space="preserve">Primary Care and  The George Washington Medical Faculty Associates </t>
  </si>
  <si>
    <t>Links with existing state-wide or regional infrastructure</t>
  </si>
  <si>
    <t>The practices integrate with the Maryland CRISP and receive real time information on their patients, which they  use to provide care and follow up to patients, manage medication and reduce readmissions to the hospital.</t>
  </si>
  <si>
    <t>Outcome(s) or Proposed Outcome Measures</t>
  </si>
  <si>
    <t>Effectiveness of Investment in Achieving goals, including discussion of any barriers or lessons learned</t>
  </si>
  <si>
    <t>Additional Comments</t>
  </si>
  <si>
    <t>The MidAtlantic ACO partners with the Maryland CRISP to deliver real-time health care data to the ACO practices that is actionable and pertinent to the health care needs of the patients in the ACO practices.</t>
  </si>
  <si>
    <t xml:space="preserve">Physician Practices and The George Washington Medical Faculty Associates </t>
  </si>
  <si>
    <t>6</t>
  </si>
  <si>
    <t>Data Integration Analyst; Vice President, Population Health; Director of Center for Connected Health</t>
  </si>
  <si>
    <t xml:space="preserve">Unregulated Space </t>
  </si>
  <si>
    <t xml:space="preserve">Medicare Beneficiaries </t>
  </si>
  <si>
    <t>The MidAtlantic ACO is the Adventist Healthcare Inc.-led Medicare Shared Savings Program in Montgomery County, Maryland.  The goal of an ACO is to deliver seamless, high-quality care for Medicare beneficiaries, in a patient-centered environment, where the patient and providers are true partners in care decisions.  The goal of the ACO includes, but is not limited to, the promotion of evidence-based medicine, the promotion of patient engagement, and the development of an infrastructure for network providers and suppliers to internally report on quality and cost metrics that enables the ACO to monitor, provide feedback, and evaluate its network providers’ and suppliers’ performance and to use these results to provide better care for individuals, improved health for populations, and lower per capita growth in expenditures for MSSP Enrollees.</t>
  </si>
  <si>
    <t xml:space="preserve">Patient Centered Investment </t>
  </si>
  <si>
    <t>GEC -- 1</t>
  </si>
  <si>
    <t>GEC -- 2</t>
  </si>
  <si>
    <t>Hospital:</t>
  </si>
  <si>
    <t>Number of Investments Reported:</t>
  </si>
  <si>
    <t>Date of Submission:</t>
  </si>
  <si>
    <t>Total Investments ($)</t>
  </si>
  <si>
    <t>Health System Affiliation:</t>
  </si>
  <si>
    <t>Adventist HealthCare, Inc.</t>
  </si>
  <si>
    <t>Narrative Summary on GBR Investments in Population Health:</t>
  </si>
  <si>
    <t>Germantown Emergency Center</t>
  </si>
  <si>
    <t xml:space="preserve">The primary care physicians are focused on a number of quality metrics, which include (but are not limited to): (1) Primary Prevention: (i.e., Flu Vaccine Screening, Pneumonia Vaccine Screening, BMI Screening and follow up, Falls Screening and follow up, Tobacco Use Screening and follow up, BP Screening and follow up); (2) Secondary Prevention (i.e., CRC Cx Screening, Breast Cx Screening, and Cervical Cx Screening); and (3) Tertiary Prevention (i.e., A1c Screening, Diabetic Eye Exam, Management of CHF, Management of IVD and CAD, HTN Management).
</t>
  </si>
  <si>
    <t>The ACO measures quality outcomes in 4 different quality domains, and in 33 separate quality areas.  These include:  Patient care experience, Preventive Health Metrics, Patient Safety/Co-ordination, and Chronic Care Measures. The quality metrics include those for preventive cancer screenings, diabetes and cardiac care, vascular disease measures, and vaccinations</t>
  </si>
  <si>
    <t xml:space="preserve">In the One Health Quality Alliance - Clinically Integrated Network, performance improvement initiatives are focused in the following areas:  
(1) Care Redesign -- Ensuring the right treatment in the right place by the right provider
(2) Clinical efficiency -- Reduction of avoidable, unnecessary and duplicative services
(3) System optimization -- Shifting the focus of care to prevention and population health
(4) Patient satisfaction -- Objective measurements of the patient care experience
(5) Cost Reduction -- Improving overall operational efficiencies
</t>
  </si>
  <si>
    <t xml:space="preserve">The One Health Quality Alliance is tracking numerous Quality Metrics and will be working with the practices to develop workflows to optimize performance on those quality measures.  Areas of focus include: (1) Chronic Disease Care -- Diabetes (A1c measurement  and control); (2) Health and Wellness (Depression screening [including post-natal], Smoking cessation, Mammography, Pediatric BMI monitoring and education initiatives);  (3) Pharmaceutical Initiative (Generic Medication Usage); (4) Care Coordination/Patient Safety 
(Enhanced integration and communication between primary, specialty, hospital based MDs); (5)  Patient Care Experience Initiate; and (6) Ambulatory PCP-Hospitalist communication initiative.
 </t>
  </si>
  <si>
    <t>The One Health Quality Alliance will be working with CRISP to deliver real time IP and OP health care data to the Alliance practices for improving the health of the patients in the Alliance practices.</t>
  </si>
  <si>
    <t xml:space="preserve">Physician Practices </t>
  </si>
  <si>
    <t>2</t>
  </si>
  <si>
    <t>Non-Medicare Patients in the Montgomery County community</t>
  </si>
  <si>
    <t xml:space="preserve">One Health Quality Alliance (OHQA)  is a physician-led, clinically integrated network designed to help providers enhance the quality of healthcare and lower total costs for the Washington, DC region.
OHQA, managed by Adventist HealthCare, is an innovative health care delivery network in which participating practices and their patients benefit from the value created by the alliance.
</t>
  </si>
  <si>
    <t>GEC -- 3</t>
  </si>
  <si>
    <t>July 1, 2014 - June 30, 2015</t>
  </si>
  <si>
    <t>Our Primary Care Providers on an average have 3,500 patient visits per month, see same day appointments, do Hospital Transition of care appointments on a daily basis, and provide high quality preventive care to our community.</t>
  </si>
  <si>
    <t>Patient centered investment</t>
  </si>
  <si>
    <t>Both</t>
  </si>
  <si>
    <t>Use of qualified interpreters helps to ensure accurate and appropriate communication between patients and their providers/caregivers, reducing medical errors, and improving adherence to treatment recommendations.</t>
  </si>
  <si>
    <t>GEC -- 4</t>
  </si>
  <si>
    <t>GEC -- 5</t>
  </si>
  <si>
    <t>Other</t>
  </si>
  <si>
    <t>As part of its mission, the Center for Health Equity and Wellness, through research and education, aims to enhance knowledge, dissemination and implementation of best practices key to eliminating health disparities and informing hospital quality improvement. The Center works to review and analyze patient data through a health equity lens. The Center annually collects and summarizes patient data, including quality metrics, 30-day readmissions, and patient experience, by socio-demographic characteristics such as race and ethnicity, to help identify possible disparities in care. Concerted efforts around improvement (e.g. reducing 30-day readmissions) are also highlighted.</t>
  </si>
  <si>
    <t>Data collected for all hospital inpatients, outpatients, and ED patients</t>
  </si>
  <si>
    <t>Unregulated</t>
  </si>
  <si>
    <t>January 2012</t>
  </si>
  <si>
    <t xml:space="preserve">1) Dissemination of Health Equity Data to internal and external stakeholders.            2) Increased awareness of patient socio-demographic characteristics (race, ethnicity, preferred language, primary payer), and increased awareness of quality metrics, 30-day readmissions, and patient experience data stratified by race/ethnicity. </t>
  </si>
  <si>
    <t>We provide health screenings and corresponding health education to prevent disease and improve health outcomes for people of all ages, targeting underserved and high-risk populations. Screenings include: blood pressure, body composition/ body mass index, carbon monoxide, grip strength, bone density, dermascan (facial skin analysis), waist-to-hip ratio, flexibility, and hand washing demonstrations. These screenings are provided in a wide variety of community locations to address health needs of hard-to-reach populations. Community locations include: faith congregations, low-income housing complexes, community centers, senior centers, farmer's markets, grocery stores, barber shops/beauty salons, and university campuses.</t>
  </si>
  <si>
    <t>All ages, low-income and high-risk populations (often minorities)</t>
  </si>
  <si>
    <t>Program Manager, Program Coordinators, Nurses, and Interns</t>
  </si>
  <si>
    <t>Number of persons screened, number of persons receiving health education and/or counseling, tracking screening results (e.g. blood pressure numbers) and analyzing trends to determine needs for intervention/programming</t>
  </si>
  <si>
    <t>GEC -- 6</t>
  </si>
  <si>
    <t>GEC -- 7</t>
  </si>
  <si>
    <t>Provider/Care Team Investment</t>
  </si>
  <si>
    <t>Adventist HealthCare, Inc. offers language assistance to individuals who have limited English proficiency, at no cost to them, to facilitate timely access to all health care and services. The Qualified Bilingual Staff Program is designed to give our bilingual staff the proper interpreting skill set necessary to interpret in our hospitals. This program addresses the ethical and legal aspects of interpreting, trains staff on the proper way to deliver interpreting services, and certifies each participant after taking a final assessment that determines their level of proficiency in both English and their target language.</t>
  </si>
  <si>
    <t>Limited English Proficient (LEP) patients and family members of patients</t>
  </si>
  <si>
    <t>All types of staff (clinical, non-clinical), Program Coordinator</t>
  </si>
  <si>
    <t>Kaiser Permanente, Maryland Hospital Association, other health care systems</t>
  </si>
  <si>
    <t>Maryland Hospital Association</t>
  </si>
  <si>
    <t>Interpreter services for clinical encounters are documented by clinicians through the Interpreter Services page in the electronic medical record (Cerner). This page allows the clinician to choose type of interpreter services used from a drop-down (e.g. Qualified Bilingual Staff) and to write-in the name of the QBS used. It also allows them to specify the purpose of encounter (e.g., Discharge instructions).</t>
  </si>
  <si>
    <t>GEC -- 8</t>
  </si>
  <si>
    <t xml:space="preserve">The annual fall conference attracts nearly 300 leaders in healthcare, education, urban development and policy to address a salient topic in achieving health equity (e.g., behavioral health, leadership engagement, social determinants of health). Primary objective is to present effective strategies for local implementation toward the end of addressing health equity. </t>
  </si>
  <si>
    <t xml:space="preserve">Professionals interested in addressing health equity, including healthcare providers, educational leaders, urban development planners, and policymakers. </t>
  </si>
  <si>
    <t>Executive Director, Program Manager, Program Coordinators, Physicians, Nurses, Continuing Education Accreditors, and Interns</t>
  </si>
  <si>
    <t>Effectiveness of Investment in achieving goals, including discussion of any barriers or lessons learned</t>
  </si>
  <si>
    <t>GEC -- 9</t>
  </si>
  <si>
    <t xml:space="preserve">We offer free breast cancer screenings, diagnostic and treatment services to women who are uninsured. Referrals are received from partnering safety net clinics. Our patient navigators assists in completion of paperwork needed to cover the cost of the screening, or any procedures and treatment to follow.   Patient education is provided at the time of service, in addition to provision of breast health and cancer information at health fairs and other community events. </t>
  </si>
  <si>
    <t>Underinsured/Uninsured women</t>
  </si>
  <si>
    <t xml:space="preserve">Regulated </t>
  </si>
  <si>
    <t>Patient navigators, program coordinators</t>
  </si>
  <si>
    <t>Primary Care Coalition, Women's Cancer Control Program, Susan G. Komen, Mercy Clinic, Pan Asian, Mansfield Kaseman Clinic, MobileMed, Spanish Catholic Center, Muslim Community Clinic, CCI, Mary Center</t>
  </si>
  <si>
    <t>Montgomery Cancer Coalition, Primary Care Coalition, Maryland DHMH Breast Cancer Diagnosis and Treatment Program: Patient Navigation Network</t>
  </si>
  <si>
    <t>Decreased time between referral and screening, and diagnosis and treatment. Ensure women are navigated properly.  Screening of women who would otherwise be unable to afford to do so. Providing education on breast self-awareness and mammography to the community.</t>
  </si>
  <si>
    <t>In 2014 we provided 1,356 mammograms and 246 diagnostic services.  We have seen a significant decrease in the amount of time it takes a patient to return for additional views after a mammogram.  In 2014 at SGMC, the average number of days was 51 (compared to 395 in 2013), and at WAH, the average number of days was 25 (compared to 188 in 2013).  We attribute these results to having patient navigators on our team.
In 2014 we educated approximately 1,937 women on breast self-awareness and mammography through our attendance at numerous health fairs, providing short educational presentations at local community centers and by screening women in our Breast Cancer Screening Program.</t>
  </si>
  <si>
    <t>GEC -- 10</t>
  </si>
  <si>
    <t xml:space="preserve">Smoking is the leading cause of preventable death in the United States. To address this need, the Adventist HealthCare Center for Health Equity and Wellness operates an evidence-based Tobacco Cessation Program. The program offers tobacco cessation education and counseling to all smokers while they are in the hospital, phone-based counseling and free nicotine replacement therapy (NRT) after discharge, and follow-up support for up to one year. Counseling is offered in English, Spanish, and Korean by qualified bilingual staff. We are also providing counseling, culturally appropriate educational materials, and carbon monoxide screenings at community events. </t>
  </si>
  <si>
    <t>All tobacco users ages 18+</t>
  </si>
  <si>
    <t>Regulated</t>
  </si>
  <si>
    <t>2002 at Washington Adventist Hospital; 01/2015 at Shady Grove Medical Center</t>
  </si>
  <si>
    <t>Project Manager, Health Education Coordinators, Interns</t>
  </si>
  <si>
    <t>Physician offices, Montgomery County DHHS Minority Health Programs (LHI, AAHP, AAHI) and Comprehensive Cancer and Tobacco Use Prevention and Cessation Program, State of Maryland DHMH Maryland Cancer Fund</t>
  </si>
  <si>
    <t>State of Maryland Department of Health and Mental Hygiene (DHMH)'s Maryland Cancer Fund, Primary Prevention Grant;
Montgomery County Department of Health and Human Services (DHHS)'s Comprehensive Cancer and Tobacco Use Prevention and Cessation Program</t>
  </si>
  <si>
    <t xml:space="preserve">Offering tobacco cessation counseling to all inpatient tobacco users; providing tobacco cessation counseling and CO screening at community outreach events/activities; Providing nicotine replacement therapy and ongoing support for 1 year for those enrolled in the Tobacco Cessation Program. </t>
  </si>
  <si>
    <t xml:space="preserve">For the program at WAH: 1,519 current tobacco users were offered counseling in 2014 (covering about 5% of inpatient and outpatient encounters), and 171 patients were enrolled in the program and provided follow-up for up to one year, including free nicotine replacement therapy. The program has a quit success rate of about 30%. Typically, the program is able to offer counseling to about 120 patients per month. 
For SGMC (in 2015), we are anticipating the same 30% quit rate, 165 encounters a month, and about 10 people per month to enroll in the program; thereby enrolling 30 patients in the first six month grant period, and 150 patients in the total 18-month period.  
</t>
  </si>
  <si>
    <t xml:space="preserve">Organizational cultural competence assessments take an extensive review of system practices around patient- and family-centered care from three perspectives: hospital leadership, frontline hospital staff, and community partners. Qualitative data collected through in-depth interviews and focus groups are then categorized into areas of strength, emerging strengths, and opportunities for improvement. The hospital uses the assessment results to develop a strategic plan to address two or three high priority areas to improve patient- and family-centered care. </t>
  </si>
  <si>
    <t>Executive Director, Project Manager, Contractor</t>
  </si>
  <si>
    <t xml:space="preserve">Community health centers, county departments of health, neighborhood associations, faith-based congregations, educational institutions, ancillary health services. </t>
  </si>
  <si>
    <t>N/A</t>
  </si>
  <si>
    <t>GEC -- 11</t>
  </si>
  <si>
    <t xml:space="preserve">Adventist HealthCare has been committed to Population Health Management. But for effectively managing the population, it is essential to integrate data between the various care settings. The state HIE - CRISP, gets the inpatient data integrated, but not the out patient data. Hence Adventist HealthCare created its private Health Information Exchange (HIE). This will allso the secure sharing of clinical information that is vital to improving health care quality, safety, and patient outcomes.
</t>
  </si>
  <si>
    <t>Patients who are part of out affiliated practices.</t>
  </si>
  <si>
    <t>NONE</t>
  </si>
  <si>
    <t>(1) Improved health care quality and patient outcomes by reducing medication and medical errors.
(2) Reduce unnecessary tests and services and improve the efficiency of care by ensuring everyone involved in a patient’s care has access to the same information
(3) Reduce administrative costs by making many administrative tasks simpler and more efficient
(4) Increase patient involvement in their own health care and reduce the amount of time patients spend filling out paperwork and briefing providers on their medical histories</t>
  </si>
  <si>
    <t>This is a new initiative and we have not been able to accumulate enough statistically relevant data to determine the effectiveness of this investment.  Our intent is to develop metrics and evaluate effectivness in the areas of healthcare quality and patient engagement.</t>
  </si>
  <si>
    <t>Faith congregations, low-income housing complexes, community centers, senior centers, farmer's markets, grocery stores, barber shops/beauty salons, and university campuses.</t>
  </si>
  <si>
    <t>Montgomery County DHHS Minority Health Programs (LHI, AAHP, AAHI), University of Maryland</t>
  </si>
  <si>
    <t>In FY 2015, we provided approximately 16,148 health screenings and 17,573 encounters with community members at various community outreach events and activities.</t>
  </si>
  <si>
    <t>Research staff, Interns</t>
  </si>
  <si>
    <t>(Some data compiled and provided by) Cyracom, Healthstream</t>
  </si>
  <si>
    <r>
      <rPr>
        <b/>
        <sz val="14"/>
        <color theme="1"/>
        <rFont val="Calibri"/>
        <family val="2"/>
        <scheme val="minor"/>
      </rPr>
      <t xml:space="preserve">In FY 2015, </t>
    </r>
    <r>
      <rPr>
        <sz val="14"/>
        <color theme="1"/>
        <rFont val="Calibri"/>
        <family val="2"/>
        <scheme val="minor"/>
      </rPr>
      <t xml:space="preserve">annual Health Equity data was included in each of the hospitals' Community Health Needs Assessments, for even broader reach.  </t>
    </r>
  </si>
  <si>
    <t>Community health centers, Montgomery County DHHS Minority Health Programs (LHI, AAHP, AAHI).</t>
  </si>
  <si>
    <t>Number of persons attending the conference. Increased awareness of disparities in health and healthcare. Increased awareness of strategies to reduce health and healthcare disparities.</t>
  </si>
  <si>
    <r>
      <t>In</t>
    </r>
    <r>
      <rPr>
        <b/>
        <sz val="14"/>
        <color theme="1"/>
        <rFont val="Calibri"/>
        <family val="2"/>
        <scheme val="minor"/>
      </rPr>
      <t xml:space="preserve"> FY2015,</t>
    </r>
    <r>
      <rPr>
        <sz val="14"/>
        <color theme="1"/>
        <rFont val="Calibri"/>
        <family val="2"/>
        <scheme val="minor"/>
      </rPr>
      <t xml:space="preserve">we educated 250 professionals on cultural competence practices in addressing end of life care issues. </t>
    </r>
  </si>
  <si>
    <t>Number of individuals participating in the assessment. Dissemination of assessment findings to key stakeholders. Increased investment in culturally competent care (e.g., hiring cultural diversity liaison). Development of health equity task force to improve organization policies and practices.</t>
  </si>
  <si>
    <t>Health Information Technology</t>
  </si>
  <si>
    <t xml:space="preserve">The Cerner HUB is a tool that enables real-time data transfer between care providers. It is designed for all physician practices – from large, multi-specialty clinics with hundreds of doctors to the single physician practice. The easy to deploy appliance allows the physician to maintain patient data control directly from their computer. The Hub is a behind-the-scenes, bi-directional framework that retrieves clinical data from other care venues. The Hub acts as a centralized router and monitoring agent across each connected EHR. This allows other systems to communicate with one system, but transparently harness all of the data within a community.  </t>
  </si>
  <si>
    <t>Active patients of Adventist HealthCare, Inc.</t>
  </si>
  <si>
    <t>None</t>
  </si>
  <si>
    <t>January -- 2014</t>
  </si>
  <si>
    <t>October -- 2015</t>
  </si>
  <si>
    <t>Informatics Staff, RN, Physicians, NP, Registration Personnell, Case Managament</t>
  </si>
  <si>
    <t>Adventist HealthCare, Inc. Providers</t>
  </si>
  <si>
    <t>Links with the existing HIS system of the Hospital / CRISP</t>
  </si>
  <si>
    <t xml:space="preserve">Send lab orders, results, clinical documents and image pointers. Access clinical information on-demand. Contribute health information to state immunization registries. Send admit and discharge notifications to primary care providers. Complete auditing and delivery guarantees. Increase laboratory and radiology revenue stream. Clinical data delivered into the appropriate patient chart. </t>
  </si>
  <si>
    <t>Project is expected to go live later this year.  Effectiveness is not known at this time.</t>
  </si>
  <si>
    <t>(1) Leverage technology and data to improve outcomes.
(2) Improve patient safety and care quality
(3) Use resources more effectively to improve outcomes
(4) Identify at-risk patients and provide consistent, cost-effective treatment
(5) Achieve and sustain performance improvement</t>
  </si>
  <si>
    <t>Cerner</t>
  </si>
  <si>
    <t>Millennium Lighthouse® for Quality/Process Improvement helps hospitals eliminate key causes of patient injury, mortality and cost.  Lighthouse provides tools, process maps, reference data, actionable content, reporting and training materials to help health care facilities by preventing and managing a robust number of diseases and healthcare needs.</t>
  </si>
  <si>
    <t>GEC -- 12</t>
  </si>
  <si>
    <t>This is a new program, and we do not have enough data accumulated to evaluate the effectiveness of the program.</t>
  </si>
  <si>
    <t>Adventist HealthCare Providers</t>
  </si>
  <si>
    <t>It helps with Patient Risk Stratification, Patient Engagement using Patient Portals and has bahavior monitoring and positive behavior reinforcement tools.</t>
  </si>
  <si>
    <t>GEC -- 13</t>
  </si>
  <si>
    <t>GEC -- 14</t>
  </si>
  <si>
    <t xml:space="preserve">The Cerner Wellness module/platform delivers a comprehensive suite of technology solutions designed to support clinical decision making, evidence-based care, and patient/member engagement. This solution follows a patient/member through the continuum of care with tools and resources to engage, motivate and inspire, leveraging a member data profile for lifestyle improvement, condition management, workflow optimization and enhanced knowledge transfer. This module enhances patient engagement and helps improve the care and population of the community we serve. This Wellness platform delivers actionable, meaningful engagement and outreach programs designed to help prevent or control chronic conditions, promote healthy habits and close care gaps. </t>
  </si>
  <si>
    <t>Employees who participate in the ACH sponsored health plan and the community population whose care is managed by the AHC Life Work Stretegies Group.</t>
  </si>
  <si>
    <t>GEC -- 15</t>
  </si>
  <si>
    <t>Allows information to disseminated to referral sources electronically.  The referral sources, such as Home Care and Skilled Nursing facilities can respond and send information back electronically.  Referrals go out seamlessly and allow Case Management to know and follow how the patient is going to be managed in the community.  Automated solution allows for a quick and efficient discharge process and ensures that referrals are well coordinated.</t>
  </si>
  <si>
    <t>AHC patients who are referred to a sub-acute care facility or discharged home in the care of a home health provider.</t>
  </si>
  <si>
    <t>Adventist HealthCare Germantown Emergency Center (GEC) is a stand-alone emergency care center in Germantown, MD. GEC provides the same emergency medical care that patients can receive at a hospital emergency department, but does not have inpatient beds.  GEC is part of Adventist HealthCare, an integrated health care delivery system that includes hospitals, home health agencies, nursing and rehabilitation centers, and other healthcare services.  Corporate-wide initiatives funded by Adventist HealthCare, Inc. have been allocated to GEC.  These initiatives are designed to:
(1) enhance access to care,
(2) provide resources that encourage patients to be engaged in all aspects of their care, and
(3) strengthen partnerships with other providers in the community to ensure care delivery is coordinated and patient-centered.</t>
  </si>
  <si>
    <t xml:space="preserve">In FY14, we concluded the assessment at SGMC by interviewing an additional 10 excutive leaders, 10 community partners and administering an online survey tool to frontline staff that yielded 195 respondents. Several in-person focus groups with staff generated an additional 30 participants. Greatest barrier encountered is engaging staff in the process for in-depth comments via in-person focus groups. The demands of a 24/7 operation made it challenging to schedule discussions for desired participant attendance. During FY15, we began the assessment at WAH by educating the executive leadership to the process and completing 11 interviews with members of the leadership team. </t>
  </si>
  <si>
    <t>The expense quantified above reflects the following ==&gt; 60,379 Initial Investment; 3,207 Ongoing Annual Investment</t>
  </si>
  <si>
    <t>The expense quantified above reflects the following ==&gt; 5,913 Initial Investment; 1,297 Ongoing Annual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</si>
</sst>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_(* #,##0_);_(* \(#,##0\);_(* &quot;-&quot;??_);_(@_)"/>
    <numFmt numFmtId="165" formatCode="_(&quot;$&quot;* #,##0_);_(&quot;$&quot;* \(#,##0\);_(&quot;$&quot;* &quot;-&quot;??_);_(@_)"/>
    <numFmt numFmtId="166" formatCode="[$-409]mmmm\-yy;@"/>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4"/>
      <color rgb="FFFF0000"/>
      <name val="Calibri"/>
      <family val="2"/>
      <scheme val="minor"/>
    </font>
    <font>
      <b/>
      <sz val="12"/>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6">
    <xf numFmtId="0" fontId="0" fillId="0" borderId="0" xfId="0"/>
    <xf numFmtId="0" fontId="2" fillId="0" borderId="1" xfId="2" applyFont="1" applyBorder="1" applyAlignment="1">
      <alignment horizontal="center" vertical="top" wrapText="1"/>
    </xf>
    <xf numFmtId="0" fontId="2" fillId="0" borderId="1" xfId="2" applyFont="1" applyBorder="1" applyAlignment="1">
      <alignment horizontal="left" vertical="top" wrapText="1"/>
    </xf>
    <xf numFmtId="0" fontId="3" fillId="0" borderId="1" xfId="0" applyFont="1" applyBorder="1" applyAlignment="1">
      <alignment horizontal="left" wrapText="1"/>
    </xf>
    <xf numFmtId="0" fontId="4" fillId="0" borderId="0" xfId="0" applyFont="1"/>
    <xf numFmtId="0" fontId="1" fillId="0" borderId="0" xfId="0" applyFont="1"/>
    <xf numFmtId="0" fontId="5" fillId="2" borderId="1" xfId="0" applyFont="1" applyFill="1" applyBorder="1" applyAlignment="1">
      <alignment horizontal="left" vertical="center" wrapText="1"/>
    </xf>
    <xf numFmtId="0" fontId="0" fillId="0" borderId="0" xfId="0" applyFont="1"/>
    <xf numFmtId="49" fontId="3" fillId="2" borderId="1" xfId="0" applyNumberFormat="1" applyFont="1" applyFill="1" applyBorder="1" applyAlignment="1">
      <alignment horizontal="left" vertical="center" wrapText="1"/>
    </xf>
    <xf numFmtId="6" fontId="3" fillId="0" borderId="1" xfId="0" applyNumberFormat="1" applyFont="1" applyBorder="1" applyAlignment="1">
      <alignment horizontal="left" wrapText="1"/>
    </xf>
    <xf numFmtId="17"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64" fontId="1" fillId="0" borderId="1" xfId="1" applyNumberFormat="1" applyFont="1" applyBorder="1"/>
    <xf numFmtId="0" fontId="6" fillId="3" borderId="1" xfId="0" applyFont="1" applyFill="1" applyBorder="1" applyAlignment="1">
      <alignment horizontal="left" vertical="center" wrapText="1"/>
    </xf>
    <xf numFmtId="6" fontId="3" fillId="0" borderId="1" xfId="0" applyNumberFormat="1" applyFont="1" applyBorder="1" applyAlignment="1">
      <alignment horizontal="left" vertical="center" wrapText="1"/>
    </xf>
    <xf numFmtId="0" fontId="7" fillId="0" borderId="1" xfId="0" applyFont="1" applyBorder="1" applyAlignment="1">
      <alignment horizontal="right" wrapText="1"/>
    </xf>
    <xf numFmtId="0" fontId="7" fillId="0" borderId="1" xfId="0" applyFont="1" applyBorder="1"/>
    <xf numFmtId="164" fontId="3" fillId="0" borderId="1" xfId="1" applyNumberFormat="1" applyFont="1" applyBorder="1"/>
    <xf numFmtId="0" fontId="3" fillId="0" borderId="0" xfId="0" applyFont="1"/>
    <xf numFmtId="0" fontId="3" fillId="0" borderId="1" xfId="0" applyFont="1" applyBorder="1" applyAlignment="1">
      <alignment horizontal="left" vertical="top" wrapText="1"/>
    </xf>
    <xf numFmtId="1" fontId="3" fillId="0" borderId="1" xfId="0" applyNumberFormat="1" applyFont="1" applyBorder="1" applyAlignment="1">
      <alignment horizontal="left" wrapText="1"/>
    </xf>
    <xf numFmtId="43" fontId="3" fillId="0" borderId="1" xfId="1" quotePrefix="1" applyFont="1" applyBorder="1" applyAlignment="1">
      <alignment wrapText="1"/>
    </xf>
    <xf numFmtId="0" fontId="3" fillId="0" borderId="1" xfId="0" applyFont="1" applyFill="1" applyBorder="1" applyAlignment="1">
      <alignment horizontal="left" wrapText="1"/>
    </xf>
    <xf numFmtId="0" fontId="2" fillId="0" borderId="0" xfId="2" applyFont="1" applyBorder="1" applyAlignment="1">
      <alignment horizontal="center" vertical="top" wrapText="1"/>
    </xf>
    <xf numFmtId="0" fontId="3" fillId="0" borderId="0" xfId="0" applyFont="1" applyAlignment="1">
      <alignment horizontal="left"/>
    </xf>
    <xf numFmtId="0" fontId="3" fillId="0" borderId="0" xfId="0" applyFont="1" applyAlignment="1">
      <alignment wrapText="1"/>
    </xf>
    <xf numFmtId="49" fontId="3" fillId="0" borderId="1" xfId="0" applyNumberFormat="1" applyFont="1" applyBorder="1" applyAlignment="1">
      <alignment horizontal="left" wrapText="1"/>
    </xf>
    <xf numFmtId="0" fontId="3" fillId="2" borderId="1" xfId="0" applyFont="1" applyFill="1" applyBorder="1" applyAlignment="1">
      <alignment horizontal="left" wrapText="1"/>
    </xf>
    <xf numFmtId="165" fontId="3" fillId="0" borderId="1" xfId="0" applyNumberFormat="1" applyFont="1" applyBorder="1" applyAlignment="1">
      <alignment horizontal="left" vertical="top"/>
    </xf>
    <xf numFmtId="165" fontId="3" fillId="0" borderId="1" xfId="0" applyNumberFormat="1" applyFont="1" applyBorder="1" applyAlignment="1">
      <alignment horizontal="left"/>
    </xf>
    <xf numFmtId="0" fontId="3" fillId="0" borderId="1" xfId="0" applyNumberFormat="1" applyFont="1" applyBorder="1" applyAlignment="1">
      <alignment horizontal="left" wrapText="1"/>
    </xf>
    <xf numFmtId="164" fontId="3" fillId="0" borderId="1" xfId="1" applyNumberFormat="1" applyFont="1" applyBorder="1" applyAlignment="1">
      <alignment horizontal="left" wrapText="1"/>
    </xf>
    <xf numFmtId="16" fontId="3" fillId="0" borderId="1" xfId="0" applyNumberFormat="1" applyFont="1" applyBorder="1" applyAlignment="1">
      <alignment horizontal="left" wrapText="1"/>
    </xf>
    <xf numFmtId="166" fontId="3" fillId="0" borderId="1" xfId="0" applyNumberFormat="1" applyFont="1" applyBorder="1" applyAlignment="1">
      <alignment horizontal="left" wrapText="1"/>
    </xf>
    <xf numFmtId="0" fontId="7" fillId="0" borderId="0" xfId="2" applyFont="1" applyBorder="1" applyAlignment="1">
      <alignment horizontal="center" vertical="top" wrapText="1"/>
    </xf>
    <xf numFmtId="0" fontId="1" fillId="0" borderId="0" xfId="0" applyFont="1" applyAlignment="1">
      <alignment horizontal="left"/>
    </xf>
    <xf numFmtId="0" fontId="1" fillId="0" borderId="0" xfId="0" applyFont="1" applyAlignment="1">
      <alignment wrapText="1"/>
    </xf>
    <xf numFmtId="3" fontId="3" fillId="0" borderId="1" xfId="0" applyNumberFormat="1" applyFont="1" applyFill="1" applyBorder="1" applyAlignment="1">
      <alignment horizontal="left" wrapText="1"/>
    </xf>
    <xf numFmtId="17" fontId="3" fillId="2" borderId="1" xfId="0" applyNumberFormat="1" applyFont="1" applyFill="1" applyBorder="1" applyAlignment="1">
      <alignment horizontal="left" wrapText="1"/>
    </xf>
    <xf numFmtId="17" fontId="3" fillId="0" borderId="1" xfId="0" applyNumberFormat="1" applyFont="1" applyBorder="1" applyAlignment="1">
      <alignment horizontal="left" wrapText="1"/>
    </xf>
    <xf numFmtId="43" fontId="3" fillId="0" borderId="1" xfId="1" quotePrefix="1" applyFont="1" applyBorder="1" applyAlignment="1">
      <alignment horizontal="left" wrapText="1"/>
    </xf>
    <xf numFmtId="0" fontId="7" fillId="0" borderId="1" xfId="0" applyFont="1" applyBorder="1" applyAlignment="1">
      <alignment horizontal="right"/>
    </xf>
    <xf numFmtId="0" fontId="4" fillId="0" borderId="1" xfId="0" applyFont="1" applyBorder="1" applyAlignment="1"/>
    <xf numFmtId="0" fontId="7" fillId="0" borderId="1" xfId="0" applyFont="1" applyBorder="1" applyAlignment="1">
      <alignment horizontal="right"/>
    </xf>
    <xf numFmtId="0" fontId="4" fillId="0" borderId="1" xfId="0" applyFont="1" applyBorder="1" applyAlignment="1">
      <alignment horizontal="center"/>
    </xf>
    <xf numFmtId="164" fontId="4" fillId="0" borderId="1" xfId="1" applyNumberFormat="1" applyFont="1" applyBorder="1" applyAlignment="1">
      <alignment horizontal="center"/>
    </xf>
    <xf numFmtId="0" fontId="7" fillId="0" borderId="1" xfId="0" applyFont="1" applyBorder="1" applyAlignment="1">
      <alignment horizontal="righ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15</xdr:row>
      <xdr:rowOff>0</xdr:rowOff>
    </xdr:from>
    <xdr:ext cx="5980694" cy="10614056"/>
    <xdr:pic>
      <xdr:nvPicPr>
        <xdr:cNvPr id="2" name="Picture 1"/>
        <xdr:cNvPicPr>
          <a:picLocks noChangeAspect="1"/>
        </xdr:cNvPicPr>
      </xdr:nvPicPr>
      <xdr:blipFill>
        <a:blip xmlns:r="http://schemas.openxmlformats.org/officeDocument/2006/relationships" r:embed="rId1"/>
        <a:stretch>
          <a:fillRect/>
        </a:stretch>
      </xdr:blipFill>
      <xdr:spPr>
        <a:xfrm>
          <a:off x="1219200" y="2857500"/>
          <a:ext cx="5980694" cy="106140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biasucci\Downloads\WAH%20DRAFT%20Infrastructure%20Reporting%20Compilation%20SFY%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e.draetta\AppData\Local\Microsoft\Windows\Temporary%20Internet%20Files\Content.Outlook\Z4564GLY\HSCRC-GBR-Investment-in-Infrastructure-Reporting-Template-DRAFT-02-04-2015%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chuster\AppData\Local\Microsoft\Windows\Temporary%20Internet%20Files\Content.Outlook\O3Y8J8I0\HSCRC%20GBR%20Investment%20in%20Infrastructure%20Reporting%20Template%2010222014%20BSB%20samp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biasucci\Downloads\CHEW%20-%20HSCRC%20GBR%20Investment%20in%20Infrastructure%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A Overview"/>
      <sheetName val="Tab 1B Overview"/>
      <sheetName val="WAH -- 1 QIO"/>
      <sheetName val="WAH -- 2 Telehealth"/>
      <sheetName val="WAH 3 -- ED U Turn"/>
      <sheetName val="WAH -- 4 Risk Tool"/>
      <sheetName val="WAH -- 5 Transitional Care"/>
      <sheetName val="WAH -- 6 Well Transitions"/>
      <sheetName val="WAH 7 -- SeedCo"/>
      <sheetName val="WAH 8 -- ACO FY15"/>
      <sheetName val="WAH -- 9 WAH CIN FY15"/>
      <sheetName val="WAH -- 10 CCI"/>
      <sheetName val="WAH -- 11 Prescription Produce"/>
      <sheetName val="WAH -- 12 Sr Peer Advocate Prog"/>
      <sheetName val="WAH -- 13 Hospitalists"/>
      <sheetName val="WAH -- 14 Infectious Dis MD"/>
      <sheetName val="WAH -- 15 Care Transition"/>
      <sheetName val="WAH -- 16 Leadership Position"/>
      <sheetName val="WAH -- 17 HIE"/>
      <sheetName val="WAH 18 -- Cerner Hub"/>
      <sheetName val="WAH 19 -- Cerner Lighthouse"/>
      <sheetName val="WAH 20 -- Cerner Wellness"/>
      <sheetName val="WAH 21 -- Allscripts"/>
      <sheetName val="WAH -- 22 Walgreens 340b"/>
      <sheetName val="WAH 23 -- Primary Care FY15"/>
      <sheetName val="WAH -- 24 Perinatology"/>
      <sheetName val="WAH -- 25 Health Equity"/>
      <sheetName val="WAH -- 26 Community Health Scre"/>
      <sheetName val="WAH -- 27 QBS"/>
      <sheetName val="WAH -- 28 Health Equity Conf"/>
      <sheetName val="WAH -- 29 Cancer Program "/>
      <sheetName val="WAH -- 30 Tobacco Cessation"/>
      <sheetName val="WAH -- 31 Org Assessments"/>
      <sheetName val="Instructions"/>
      <sheetName val="Tab 1 Overview"/>
      <sheetName val="WAH -- 3 Walgreens 340b"/>
      <sheetName val="WAH 4 -- ED U Turn"/>
      <sheetName val="WAH -- 5 Risk Tool"/>
      <sheetName val="WAH -- 6 Transitional Care"/>
      <sheetName val="WAH -- 7 Well Transitions"/>
      <sheetName val="WAH 8 -- SeedCo"/>
      <sheetName val="WAH 9 -- Primary Care FY15"/>
      <sheetName val="WAH 10 -- ACO FY15"/>
      <sheetName val="WAH -- 11 WAH CIN FY15"/>
      <sheetName val="WAH -- 12 CCI"/>
      <sheetName val="WAH -- 13 Prescription Produce"/>
      <sheetName val="WAH -- 14 Sr Peer Advocate Prog"/>
      <sheetName val="WAH -- 15 Perinatology"/>
      <sheetName val="WAH -- 16 Hospitalists"/>
      <sheetName val="WAH -- 17 Infectious Dis MD"/>
      <sheetName val="WAH -- 18 Care Transition"/>
      <sheetName val="WAH -- 19 Leadership Position"/>
      <sheetName val="WAH -- 20 Health Equity"/>
      <sheetName val="WAH -- 21 Community Health Scre"/>
      <sheetName val="WAH -- 22 QBS"/>
      <sheetName val="WAH -- 23 Health Equity Conf"/>
      <sheetName val="WAH -- 24 Cancer Program "/>
      <sheetName val="WAH -- 25 Tobacco Cessation"/>
      <sheetName val="WAH -- 26 Org Assessments"/>
      <sheetName val="WAH -- 27 HIE"/>
      <sheetName val="WAH 28 -- Cerner Hub"/>
    </sheetNames>
    <sheetDataSet>
      <sheetData sheetId="0"/>
      <sheetData sheetId="1"/>
      <sheetData sheetId="2">
        <row r="1">
          <cell r="AJ1" t="str">
            <v>1. Patient centered investment</v>
          </cell>
        </row>
        <row r="2">
          <cell r="AJ2" t="str">
            <v>2. Provider/care team investment</v>
          </cell>
        </row>
        <row r="3">
          <cell r="AJ3" t="str">
            <v>3. Health information technology to support patient and/or provider investment</v>
          </cell>
        </row>
        <row r="4">
          <cell r="AJ4" t="str">
            <v>Regulated Space</v>
          </cell>
        </row>
        <row r="5">
          <cell r="AJ5" t="str">
            <v>Unregulated Space</v>
          </cell>
        </row>
        <row r="6">
          <cell r="AJ6" t="str">
            <v>Both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Cancer Program "/>
      <sheetName val="2 Tobacco Cessation"/>
      <sheetName val="3 Community Health Screenings"/>
      <sheetName val="4 Linguistic Services"/>
      <sheetName val="5 Qualified Bilingual Staff"/>
      <sheetName val="6 Health Equity"/>
      <sheetName val="7 Health Equity Conference"/>
      <sheetName val="8 Organizational Assessmen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zoomScaleNormal="100" zoomScaleSheetLayoutView="100" workbookViewId="0"/>
  </sheetViews>
  <sheetFormatPr defaultRowHeight="15.75" x14ac:dyDescent="0.25"/>
  <cols>
    <col min="1" max="1" width="25.85546875" style="4" bestFit="1" customWidth="1"/>
    <col min="2" max="5" width="9.140625" style="4"/>
    <col min="6" max="6" width="4.28515625" style="4" customWidth="1"/>
    <col min="7" max="8" width="9.140625" style="4"/>
    <col min="9" max="9" width="16.5703125" style="4" customWidth="1"/>
    <col min="10" max="16384" width="9.140625" style="4"/>
  </cols>
  <sheetData>
    <row r="1" spans="1:13" x14ac:dyDescent="0.25">
      <c r="A1" s="15" t="s">
        <v>35</v>
      </c>
      <c r="B1" s="42" t="s">
        <v>42</v>
      </c>
      <c r="C1" s="42"/>
      <c r="D1" s="42"/>
      <c r="E1" s="42"/>
      <c r="G1" s="43" t="s">
        <v>36</v>
      </c>
      <c r="H1" s="43"/>
      <c r="I1" s="43"/>
      <c r="J1" s="44">
        <v>15</v>
      </c>
      <c r="K1" s="44"/>
      <c r="L1" s="44"/>
      <c r="M1" s="44"/>
    </row>
    <row r="2" spans="1:13" x14ac:dyDescent="0.25">
      <c r="A2" s="41" t="s">
        <v>37</v>
      </c>
      <c r="B2" s="42" t="s">
        <v>53</v>
      </c>
      <c r="C2" s="42"/>
      <c r="D2" s="42"/>
      <c r="E2" s="42"/>
      <c r="G2" s="43" t="s">
        <v>38</v>
      </c>
      <c r="H2" s="43"/>
      <c r="I2" s="43"/>
      <c r="J2" s="45">
        <f>+'GEC -- 1 ACO FY15'!C6+'GEC -- 2 CIN FY15'!C6+'GEC 3 -- HIE'!C6+'GEC 4 -- Cerner Hub'!C6+'GEC 5 -- Cerner Lighthouse'!C6+'GEC 6 -- Cerner Wellness'!C6+'GEC 7 -- Allscripts'!C6+'GEC -- 8 Primary Care FY15'!C6+'GEC -- 9 Health Equity'!C6+'GEC -- 10 Community Health Scre'!C6+'GEC -- 11 QBS'!C6+'GEC -- 12 Health Equity Conf'!C6-'GEC -- 12 Health Equity Conf'!C7+'GEC -- 13 Cancer Program '!C6-'GEC -- 13 Cancer Program '!C7+'GEC -- 14 Tobacco Cessation'!C6-'GEC -- 14 Tobacco Cessation'!C7+'GEC -- 15 Org Assessments'!C6</f>
        <v>161576.36870800002</v>
      </c>
      <c r="K2" s="45"/>
      <c r="L2" s="45"/>
      <c r="M2" s="45"/>
    </row>
    <row r="3" spans="1:13" x14ac:dyDescent="0.25">
      <c r="A3" s="16" t="s">
        <v>39</v>
      </c>
      <c r="B3" s="42" t="s">
        <v>40</v>
      </c>
      <c r="C3" s="42"/>
      <c r="D3" s="42"/>
      <c r="E3" s="42"/>
      <c r="G3" s="43"/>
      <c r="H3" s="43"/>
      <c r="I3" s="43"/>
      <c r="J3" s="44"/>
      <c r="K3" s="44"/>
      <c r="L3" s="44"/>
      <c r="M3" s="44"/>
    </row>
    <row r="5" spans="1:13" ht="47.25" customHeight="1" x14ac:dyDescent="0.25">
      <c r="A5" s="46" t="s">
        <v>41</v>
      </c>
      <c r="B5" s="47" t="s">
        <v>148</v>
      </c>
      <c r="C5" s="48"/>
      <c r="D5" s="48"/>
      <c r="E5" s="48"/>
      <c r="F5" s="48"/>
      <c r="G5" s="48"/>
      <c r="H5" s="48"/>
      <c r="I5" s="48"/>
      <c r="J5" s="48"/>
      <c r="K5" s="48"/>
      <c r="L5" s="48"/>
      <c r="M5" s="49"/>
    </row>
    <row r="6" spans="1:13" x14ac:dyDescent="0.25">
      <c r="A6" s="46"/>
      <c r="B6" s="50"/>
      <c r="C6" s="51"/>
      <c r="D6" s="51"/>
      <c r="E6" s="51"/>
      <c r="F6" s="51"/>
      <c r="G6" s="51"/>
      <c r="H6" s="51"/>
      <c r="I6" s="51"/>
      <c r="J6" s="51"/>
      <c r="K6" s="51"/>
      <c r="L6" s="51"/>
      <c r="M6" s="52"/>
    </row>
    <row r="7" spans="1:13" x14ac:dyDescent="0.25">
      <c r="A7" s="46"/>
      <c r="B7" s="50"/>
      <c r="C7" s="51"/>
      <c r="D7" s="51"/>
      <c r="E7" s="51"/>
      <c r="F7" s="51"/>
      <c r="G7" s="51"/>
      <c r="H7" s="51"/>
      <c r="I7" s="51"/>
      <c r="J7" s="51"/>
      <c r="K7" s="51"/>
      <c r="L7" s="51"/>
      <c r="M7" s="52"/>
    </row>
    <row r="8" spans="1:13" x14ac:dyDescent="0.25">
      <c r="A8" s="46"/>
      <c r="B8" s="50"/>
      <c r="C8" s="51"/>
      <c r="D8" s="51"/>
      <c r="E8" s="51"/>
      <c r="F8" s="51"/>
      <c r="G8" s="51"/>
      <c r="H8" s="51"/>
      <c r="I8" s="51"/>
      <c r="J8" s="51"/>
      <c r="K8" s="51"/>
      <c r="L8" s="51"/>
      <c r="M8" s="52"/>
    </row>
    <row r="9" spans="1:13" x14ac:dyDescent="0.25">
      <c r="A9" s="46"/>
      <c r="B9" s="50"/>
      <c r="C9" s="51"/>
      <c r="D9" s="51"/>
      <c r="E9" s="51"/>
      <c r="F9" s="51"/>
      <c r="G9" s="51"/>
      <c r="H9" s="51"/>
      <c r="I9" s="51"/>
      <c r="J9" s="51"/>
      <c r="K9" s="51"/>
      <c r="L9" s="51"/>
      <c r="M9" s="52"/>
    </row>
    <row r="10" spans="1:13" x14ac:dyDescent="0.25">
      <c r="A10" s="46"/>
      <c r="B10" s="50"/>
      <c r="C10" s="51"/>
      <c r="D10" s="51"/>
      <c r="E10" s="51"/>
      <c r="F10" s="51"/>
      <c r="G10" s="51"/>
      <c r="H10" s="51"/>
      <c r="I10" s="51"/>
      <c r="J10" s="51"/>
      <c r="K10" s="51"/>
      <c r="L10" s="51"/>
      <c r="M10" s="52"/>
    </row>
    <row r="11" spans="1:13" x14ac:dyDescent="0.25">
      <c r="A11" s="46"/>
      <c r="B11" s="50"/>
      <c r="C11" s="51"/>
      <c r="D11" s="51"/>
      <c r="E11" s="51"/>
      <c r="F11" s="51"/>
      <c r="G11" s="51"/>
      <c r="H11" s="51"/>
      <c r="I11" s="51"/>
      <c r="J11" s="51"/>
      <c r="K11" s="51"/>
      <c r="L11" s="51"/>
      <c r="M11" s="52"/>
    </row>
    <row r="12" spans="1:13" x14ac:dyDescent="0.25">
      <c r="A12" s="46"/>
      <c r="B12" s="50"/>
      <c r="C12" s="51"/>
      <c r="D12" s="51"/>
      <c r="E12" s="51"/>
      <c r="F12" s="51"/>
      <c r="G12" s="51"/>
      <c r="H12" s="51"/>
      <c r="I12" s="51"/>
      <c r="J12" s="51"/>
      <c r="K12" s="51"/>
      <c r="L12" s="51"/>
      <c r="M12" s="52"/>
    </row>
    <row r="13" spans="1:13" x14ac:dyDescent="0.25">
      <c r="A13" s="46"/>
      <c r="B13" s="50"/>
      <c r="C13" s="51"/>
      <c r="D13" s="51"/>
      <c r="E13" s="51"/>
      <c r="F13" s="51"/>
      <c r="G13" s="51"/>
      <c r="H13" s="51"/>
      <c r="I13" s="51"/>
      <c r="J13" s="51"/>
      <c r="K13" s="51"/>
      <c r="L13" s="51"/>
      <c r="M13" s="52"/>
    </row>
    <row r="14" spans="1:13" x14ac:dyDescent="0.25">
      <c r="A14" s="46"/>
      <c r="B14" s="50"/>
      <c r="C14" s="51"/>
      <c r="D14" s="51"/>
      <c r="E14" s="51"/>
      <c r="F14" s="51"/>
      <c r="G14" s="51"/>
      <c r="H14" s="51"/>
      <c r="I14" s="51"/>
      <c r="J14" s="51"/>
      <c r="K14" s="51"/>
      <c r="L14" s="51"/>
      <c r="M14" s="52"/>
    </row>
    <row r="15" spans="1:13" x14ac:dyDescent="0.25">
      <c r="A15" s="46"/>
      <c r="B15" s="50"/>
      <c r="C15" s="51"/>
      <c r="D15" s="51"/>
      <c r="E15" s="51"/>
      <c r="F15" s="51"/>
      <c r="G15" s="51"/>
      <c r="H15" s="51"/>
      <c r="I15" s="51"/>
      <c r="J15" s="51"/>
      <c r="K15" s="51"/>
      <c r="L15" s="51"/>
      <c r="M15" s="52"/>
    </row>
    <row r="16" spans="1:13" x14ac:dyDescent="0.25">
      <c r="A16" s="46"/>
      <c r="B16" s="50"/>
      <c r="C16" s="51"/>
      <c r="D16" s="51"/>
      <c r="E16" s="51"/>
      <c r="F16" s="51"/>
      <c r="G16" s="51"/>
      <c r="H16" s="51"/>
      <c r="I16" s="51"/>
      <c r="J16" s="51"/>
      <c r="K16" s="51"/>
      <c r="L16" s="51"/>
      <c r="M16" s="52"/>
    </row>
    <row r="17" spans="1:13" x14ac:dyDescent="0.25">
      <c r="A17" s="46"/>
      <c r="B17" s="50"/>
      <c r="C17" s="51"/>
      <c r="D17" s="51"/>
      <c r="E17" s="51"/>
      <c r="F17" s="51"/>
      <c r="G17" s="51"/>
      <c r="H17" s="51"/>
      <c r="I17" s="51"/>
      <c r="J17" s="51"/>
      <c r="K17" s="51"/>
      <c r="L17" s="51"/>
      <c r="M17" s="52"/>
    </row>
    <row r="18" spans="1:13" x14ac:dyDescent="0.25">
      <c r="A18" s="46"/>
      <c r="B18" s="50"/>
      <c r="C18" s="51"/>
      <c r="D18" s="51"/>
      <c r="E18" s="51"/>
      <c r="F18" s="51"/>
      <c r="G18" s="51"/>
      <c r="H18" s="51"/>
      <c r="I18" s="51"/>
      <c r="J18" s="51"/>
      <c r="K18" s="51"/>
      <c r="L18" s="51"/>
      <c r="M18" s="52"/>
    </row>
    <row r="19" spans="1:13" x14ac:dyDescent="0.25">
      <c r="A19" s="46"/>
      <c r="B19" s="50"/>
      <c r="C19" s="51"/>
      <c r="D19" s="51"/>
      <c r="E19" s="51"/>
      <c r="F19" s="51"/>
      <c r="G19" s="51"/>
      <c r="H19" s="51"/>
      <c r="I19" s="51"/>
      <c r="J19" s="51"/>
      <c r="K19" s="51"/>
      <c r="L19" s="51"/>
      <c r="M19" s="52"/>
    </row>
    <row r="20" spans="1:13" x14ac:dyDescent="0.25">
      <c r="A20" s="46"/>
      <c r="B20" s="50"/>
      <c r="C20" s="51"/>
      <c r="D20" s="51"/>
      <c r="E20" s="51"/>
      <c r="F20" s="51"/>
      <c r="G20" s="51"/>
      <c r="H20" s="51"/>
      <c r="I20" s="51"/>
      <c r="J20" s="51"/>
      <c r="K20" s="51"/>
      <c r="L20" s="51"/>
      <c r="M20" s="52"/>
    </row>
    <row r="21" spans="1:13" x14ac:dyDescent="0.25">
      <c r="A21" s="46"/>
      <c r="B21" s="50"/>
      <c r="C21" s="51"/>
      <c r="D21" s="51"/>
      <c r="E21" s="51"/>
      <c r="F21" s="51"/>
      <c r="G21" s="51"/>
      <c r="H21" s="51"/>
      <c r="I21" s="51"/>
      <c r="J21" s="51"/>
      <c r="K21" s="51"/>
      <c r="L21" s="51"/>
      <c r="M21" s="52"/>
    </row>
    <row r="22" spans="1:13" x14ac:dyDescent="0.25">
      <c r="A22" s="46"/>
      <c r="B22" s="50"/>
      <c r="C22" s="51"/>
      <c r="D22" s="51"/>
      <c r="E22" s="51"/>
      <c r="F22" s="51"/>
      <c r="G22" s="51"/>
      <c r="H22" s="51"/>
      <c r="I22" s="51"/>
      <c r="J22" s="51"/>
      <c r="K22" s="51"/>
      <c r="L22" s="51"/>
      <c r="M22" s="52"/>
    </row>
    <row r="23" spans="1:13" x14ac:dyDescent="0.25">
      <c r="A23" s="46"/>
      <c r="B23" s="50"/>
      <c r="C23" s="51"/>
      <c r="D23" s="51"/>
      <c r="E23" s="51"/>
      <c r="F23" s="51"/>
      <c r="G23" s="51"/>
      <c r="H23" s="51"/>
      <c r="I23" s="51"/>
      <c r="J23" s="51"/>
      <c r="K23" s="51"/>
      <c r="L23" s="51"/>
      <c r="M23" s="52"/>
    </row>
    <row r="24" spans="1:13" x14ac:dyDescent="0.25">
      <c r="A24" s="46"/>
      <c r="B24" s="50"/>
      <c r="C24" s="51"/>
      <c r="D24" s="51"/>
      <c r="E24" s="51"/>
      <c r="F24" s="51"/>
      <c r="G24" s="51"/>
      <c r="H24" s="51"/>
      <c r="I24" s="51"/>
      <c r="J24" s="51"/>
      <c r="K24" s="51"/>
      <c r="L24" s="51"/>
      <c r="M24" s="52"/>
    </row>
    <row r="25" spans="1:13" x14ac:dyDescent="0.25">
      <c r="A25" s="46"/>
      <c r="B25" s="50"/>
      <c r="C25" s="51"/>
      <c r="D25" s="51"/>
      <c r="E25" s="51"/>
      <c r="F25" s="51"/>
      <c r="G25" s="51"/>
      <c r="H25" s="51"/>
      <c r="I25" s="51"/>
      <c r="J25" s="51"/>
      <c r="K25" s="51"/>
      <c r="L25" s="51"/>
      <c r="M25" s="52"/>
    </row>
    <row r="26" spans="1:13" x14ac:dyDescent="0.25">
      <c r="A26" s="46"/>
      <c r="B26" s="50"/>
      <c r="C26" s="51"/>
      <c r="D26" s="51"/>
      <c r="E26" s="51"/>
      <c r="F26" s="51"/>
      <c r="G26" s="51"/>
      <c r="H26" s="51"/>
      <c r="I26" s="51"/>
      <c r="J26" s="51"/>
      <c r="K26" s="51"/>
      <c r="L26" s="51"/>
      <c r="M26" s="52"/>
    </row>
    <row r="27" spans="1:13" x14ac:dyDescent="0.25">
      <c r="A27" s="46"/>
      <c r="B27" s="50"/>
      <c r="C27" s="51"/>
      <c r="D27" s="51"/>
      <c r="E27" s="51"/>
      <c r="F27" s="51"/>
      <c r="G27" s="51"/>
      <c r="H27" s="51"/>
      <c r="I27" s="51"/>
      <c r="J27" s="51"/>
      <c r="K27" s="51"/>
      <c r="L27" s="51"/>
      <c r="M27" s="52"/>
    </row>
    <row r="28" spans="1:13" x14ac:dyDescent="0.25">
      <c r="A28" s="46"/>
      <c r="B28" s="50"/>
      <c r="C28" s="51"/>
      <c r="D28" s="51"/>
      <c r="E28" s="51"/>
      <c r="F28" s="51"/>
      <c r="G28" s="51"/>
      <c r="H28" s="51"/>
      <c r="I28" s="51"/>
      <c r="J28" s="51"/>
      <c r="K28" s="51"/>
      <c r="L28" s="51"/>
      <c r="M28" s="52"/>
    </row>
    <row r="29" spans="1:13" x14ac:dyDescent="0.25">
      <c r="A29" s="46"/>
      <c r="B29" s="50"/>
      <c r="C29" s="51"/>
      <c r="D29" s="51"/>
      <c r="E29" s="51"/>
      <c r="F29" s="51"/>
      <c r="G29" s="51"/>
      <c r="H29" s="51"/>
      <c r="I29" s="51"/>
      <c r="J29" s="51"/>
      <c r="K29" s="51"/>
      <c r="L29" s="51"/>
      <c r="M29" s="52"/>
    </row>
    <row r="30" spans="1:13" x14ac:dyDescent="0.25">
      <c r="A30" s="46"/>
      <c r="B30" s="50"/>
      <c r="C30" s="51"/>
      <c r="D30" s="51"/>
      <c r="E30" s="51"/>
      <c r="F30" s="51"/>
      <c r="G30" s="51"/>
      <c r="H30" s="51"/>
      <c r="I30" s="51"/>
      <c r="J30" s="51"/>
      <c r="K30" s="51"/>
      <c r="L30" s="51"/>
      <c r="M30" s="52"/>
    </row>
    <row r="31" spans="1:13" x14ac:dyDescent="0.25">
      <c r="A31" s="46"/>
      <c r="B31" s="50"/>
      <c r="C31" s="51"/>
      <c r="D31" s="51"/>
      <c r="E31" s="51"/>
      <c r="F31" s="51"/>
      <c r="G31" s="51"/>
      <c r="H31" s="51"/>
      <c r="I31" s="51"/>
      <c r="J31" s="51"/>
      <c r="K31" s="51"/>
      <c r="L31" s="51"/>
      <c r="M31" s="52"/>
    </row>
    <row r="32" spans="1:13" x14ac:dyDescent="0.25">
      <c r="A32" s="46"/>
      <c r="B32" s="50"/>
      <c r="C32" s="51"/>
      <c r="D32" s="51"/>
      <c r="E32" s="51"/>
      <c r="F32" s="51"/>
      <c r="G32" s="51"/>
      <c r="H32" s="51"/>
      <c r="I32" s="51"/>
      <c r="J32" s="51"/>
      <c r="K32" s="51"/>
      <c r="L32" s="51"/>
      <c r="M32" s="52"/>
    </row>
    <row r="33" spans="1:13" x14ac:dyDescent="0.25">
      <c r="A33" s="46"/>
      <c r="B33" s="50"/>
      <c r="C33" s="51"/>
      <c r="D33" s="51"/>
      <c r="E33" s="51"/>
      <c r="F33" s="51"/>
      <c r="G33" s="51"/>
      <c r="H33" s="51"/>
      <c r="I33" s="51"/>
      <c r="J33" s="51"/>
      <c r="K33" s="51"/>
      <c r="L33" s="51"/>
      <c r="M33" s="52"/>
    </row>
    <row r="34" spans="1:13" x14ac:dyDescent="0.25">
      <c r="A34" s="46"/>
      <c r="B34" s="50"/>
      <c r="C34" s="51"/>
      <c r="D34" s="51"/>
      <c r="E34" s="51"/>
      <c r="F34" s="51"/>
      <c r="G34" s="51"/>
      <c r="H34" s="51"/>
      <c r="I34" s="51"/>
      <c r="J34" s="51"/>
      <c r="K34" s="51"/>
      <c r="L34" s="51"/>
      <c r="M34" s="52"/>
    </row>
    <row r="35" spans="1:13" x14ac:dyDescent="0.25">
      <c r="A35" s="46"/>
      <c r="B35" s="53"/>
      <c r="C35" s="54"/>
      <c r="D35" s="54"/>
      <c r="E35" s="54"/>
      <c r="F35" s="54"/>
      <c r="G35" s="54"/>
      <c r="H35" s="54"/>
      <c r="I35" s="54"/>
      <c r="J35" s="54"/>
      <c r="K35" s="54"/>
      <c r="L35" s="54"/>
      <c r="M35" s="55"/>
    </row>
  </sheetData>
  <mergeCells count="11">
    <mergeCell ref="B3:E3"/>
    <mergeCell ref="G3:I3"/>
    <mergeCell ref="J3:M3"/>
    <mergeCell ref="A5:A35"/>
    <mergeCell ref="B5:M35"/>
    <mergeCell ref="B1:E1"/>
    <mergeCell ref="G1:I1"/>
    <mergeCell ref="J1:M1"/>
    <mergeCell ref="B2:E2"/>
    <mergeCell ref="G2:I2"/>
    <mergeCell ref="J2:M2"/>
  </mergeCells>
  <pageMargins left="0.7" right="0.7" top="0.75" bottom="0.75" header="0.3" footer="0.3"/>
  <pageSetup scale="6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9"/>
  <sheetViews>
    <sheetView zoomScale="89" zoomScaleNormal="89" workbookViewId="0"/>
  </sheetViews>
  <sheetFormatPr defaultRowHeight="18.75" x14ac:dyDescent="0.3"/>
  <cols>
    <col min="1" max="1" width="9.140625" style="18"/>
    <col min="2" max="2" width="80.5703125" style="24" customWidth="1"/>
    <col min="3" max="3" width="91.140625" style="25" customWidth="1"/>
    <col min="4" max="16384" width="9.140625" style="18"/>
  </cols>
  <sheetData>
    <row r="1" spans="1:3" x14ac:dyDescent="0.3">
      <c r="A1" s="1">
        <v>1</v>
      </c>
      <c r="B1" s="2" t="s">
        <v>0</v>
      </c>
      <c r="C1" s="3" t="s">
        <v>84</v>
      </c>
    </row>
    <row r="2" spans="1:3" x14ac:dyDescent="0.3">
      <c r="A2" s="1">
        <v>2</v>
      </c>
      <c r="B2" s="2" t="s">
        <v>1</v>
      </c>
      <c r="C2" s="3" t="s">
        <v>42</v>
      </c>
    </row>
    <row r="3" spans="1:3" x14ac:dyDescent="0.3">
      <c r="A3" s="1">
        <v>3</v>
      </c>
      <c r="B3" s="2" t="s">
        <v>2</v>
      </c>
      <c r="C3" s="3" t="s">
        <v>60</v>
      </c>
    </row>
    <row r="4" spans="1:3" ht="168.75" x14ac:dyDescent="0.3">
      <c r="A4" s="1">
        <v>4</v>
      </c>
      <c r="B4" s="2" t="s">
        <v>4</v>
      </c>
      <c r="C4" s="19" t="s">
        <v>61</v>
      </c>
    </row>
    <row r="5" spans="1:3" x14ac:dyDescent="0.3">
      <c r="A5" s="1">
        <v>5</v>
      </c>
      <c r="B5" s="2" t="s">
        <v>6</v>
      </c>
      <c r="C5" s="3" t="s">
        <v>62</v>
      </c>
    </row>
    <row r="6" spans="1:3" x14ac:dyDescent="0.3">
      <c r="A6" s="1">
        <v>6</v>
      </c>
      <c r="B6" s="2" t="s">
        <v>8</v>
      </c>
      <c r="C6" s="37">
        <f>56200*0.0216</f>
        <v>1213.92</v>
      </c>
    </row>
    <row r="7" spans="1:3" x14ac:dyDescent="0.3">
      <c r="A7" s="1">
        <v>7</v>
      </c>
      <c r="B7" s="2" t="s">
        <v>9</v>
      </c>
      <c r="C7" s="9">
        <v>0</v>
      </c>
    </row>
    <row r="8" spans="1:3" x14ac:dyDescent="0.3">
      <c r="A8" s="1">
        <v>8</v>
      </c>
      <c r="B8" s="2" t="s">
        <v>10</v>
      </c>
      <c r="C8" s="3" t="s">
        <v>63</v>
      </c>
    </row>
    <row r="9" spans="1:3" x14ac:dyDescent="0.3">
      <c r="A9" s="1">
        <v>9</v>
      </c>
      <c r="B9" s="2" t="s">
        <v>12</v>
      </c>
      <c r="C9" s="26" t="s">
        <v>64</v>
      </c>
    </row>
    <row r="10" spans="1:3" x14ac:dyDescent="0.3">
      <c r="A10" s="1">
        <v>10</v>
      </c>
      <c r="B10" s="2" t="s">
        <v>13</v>
      </c>
      <c r="C10" s="26" t="s">
        <v>64</v>
      </c>
    </row>
    <row r="11" spans="1:3" x14ac:dyDescent="0.3">
      <c r="A11" s="1">
        <v>11</v>
      </c>
      <c r="B11" s="2" t="s">
        <v>14</v>
      </c>
      <c r="C11" s="3" t="s">
        <v>116</v>
      </c>
    </row>
    <row r="12" spans="1:3" x14ac:dyDescent="0.3">
      <c r="A12" s="1">
        <v>12</v>
      </c>
      <c r="B12" s="2" t="s">
        <v>16</v>
      </c>
      <c r="C12" s="3">
        <v>0.7</v>
      </c>
    </row>
    <row r="13" spans="1:3" x14ac:dyDescent="0.3">
      <c r="A13" s="1">
        <v>13</v>
      </c>
      <c r="B13" s="2" t="s">
        <v>18</v>
      </c>
      <c r="C13" s="3" t="s">
        <v>117</v>
      </c>
    </row>
    <row r="14" spans="1:3" x14ac:dyDescent="0.3">
      <c r="A14" s="1">
        <v>14</v>
      </c>
      <c r="B14" s="2" t="s">
        <v>20</v>
      </c>
      <c r="C14" s="27"/>
    </row>
    <row r="15" spans="1:3" ht="93.75" x14ac:dyDescent="0.3">
      <c r="A15" s="1">
        <v>15</v>
      </c>
      <c r="B15" s="2" t="s">
        <v>22</v>
      </c>
      <c r="C15" s="19" t="s">
        <v>65</v>
      </c>
    </row>
    <row r="16" spans="1:3" ht="37.5" x14ac:dyDescent="0.3">
      <c r="A16" s="1">
        <v>16</v>
      </c>
      <c r="B16" s="2" t="s">
        <v>23</v>
      </c>
      <c r="C16" s="3" t="s">
        <v>118</v>
      </c>
    </row>
    <row r="17" spans="1:3" x14ac:dyDescent="0.3">
      <c r="A17" s="1">
        <v>17</v>
      </c>
      <c r="B17" s="2" t="s">
        <v>24</v>
      </c>
      <c r="C17" s="3"/>
    </row>
    <row r="18" spans="1:3" x14ac:dyDescent="0.3">
      <c r="A18" s="23"/>
    </row>
    <row r="19" spans="1:3" x14ac:dyDescent="0.3">
      <c r="A19" s="23"/>
    </row>
  </sheetData>
  <pageMargins left="0.7" right="0.7" top="0.75" bottom="0.75" header="0.3" footer="0.3"/>
  <pageSetup scale="67" fitToHeight="0" orientation="landscape" r:id="rId1"/>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heetViews>
  <sheetFormatPr defaultRowHeight="18.75" x14ac:dyDescent="0.3"/>
  <cols>
    <col min="1" max="1" width="9.140625" style="18"/>
    <col min="2" max="2" width="73.42578125" style="24" customWidth="1"/>
    <col min="3" max="3" width="91.140625" style="25" customWidth="1"/>
    <col min="4" max="16384" width="9.140625" style="18"/>
  </cols>
  <sheetData>
    <row r="1" spans="1:3" x14ac:dyDescent="0.3">
      <c r="A1" s="1">
        <v>1</v>
      </c>
      <c r="B1" s="2" t="s">
        <v>0</v>
      </c>
      <c r="C1" s="3" t="s">
        <v>93</v>
      </c>
    </row>
    <row r="2" spans="1:3" x14ac:dyDescent="0.3">
      <c r="A2" s="1">
        <v>2</v>
      </c>
      <c r="B2" s="2" t="s">
        <v>1</v>
      </c>
      <c r="C2" s="3" t="s">
        <v>42</v>
      </c>
    </row>
    <row r="3" spans="1:3" ht="21.75" customHeight="1" x14ac:dyDescent="0.3">
      <c r="A3" s="1">
        <v>3</v>
      </c>
      <c r="B3" s="2" t="s">
        <v>2</v>
      </c>
      <c r="C3" s="3" t="s">
        <v>55</v>
      </c>
    </row>
    <row r="4" spans="1:3" ht="187.5" x14ac:dyDescent="0.3">
      <c r="A4" s="1">
        <v>4</v>
      </c>
      <c r="B4" s="2" t="s">
        <v>4</v>
      </c>
      <c r="C4" s="19" t="s">
        <v>66</v>
      </c>
    </row>
    <row r="5" spans="1:3" ht="48" customHeight="1" x14ac:dyDescent="0.3">
      <c r="A5" s="1">
        <v>5</v>
      </c>
      <c r="B5" s="2" t="s">
        <v>6</v>
      </c>
      <c r="C5" s="3" t="s">
        <v>67</v>
      </c>
    </row>
    <row r="6" spans="1:3" ht="21.75" customHeight="1" x14ac:dyDescent="0.3">
      <c r="A6" s="1">
        <v>6</v>
      </c>
      <c r="B6" s="2" t="s">
        <v>8</v>
      </c>
      <c r="C6" s="9">
        <f>292000*0.0216</f>
        <v>6307.2000000000007</v>
      </c>
    </row>
    <row r="7" spans="1:3" ht="21.75" customHeight="1" x14ac:dyDescent="0.3">
      <c r="A7" s="1">
        <v>7</v>
      </c>
      <c r="B7" s="2" t="s">
        <v>9</v>
      </c>
      <c r="C7" s="9">
        <v>0</v>
      </c>
    </row>
    <row r="8" spans="1:3" ht="45.75" customHeight="1" x14ac:dyDescent="0.3">
      <c r="A8" s="1">
        <v>8</v>
      </c>
      <c r="B8" s="2" t="s">
        <v>10</v>
      </c>
      <c r="C8" s="3" t="s">
        <v>63</v>
      </c>
    </row>
    <row r="9" spans="1:3" ht="21.75" customHeight="1" x14ac:dyDescent="0.3">
      <c r="A9" s="1">
        <v>9</v>
      </c>
      <c r="B9" s="2" t="s">
        <v>12</v>
      </c>
      <c r="C9" s="20">
        <v>1997</v>
      </c>
    </row>
    <row r="10" spans="1:3" ht="21.75" customHeight="1" x14ac:dyDescent="0.3">
      <c r="A10" s="1">
        <v>10</v>
      </c>
      <c r="B10" s="2" t="s">
        <v>13</v>
      </c>
      <c r="C10" s="20">
        <v>1997</v>
      </c>
    </row>
    <row r="11" spans="1:3" ht="21.75" customHeight="1" x14ac:dyDescent="0.3">
      <c r="A11" s="1">
        <v>11</v>
      </c>
      <c r="B11" s="2" t="s">
        <v>14</v>
      </c>
      <c r="C11" s="3" t="s">
        <v>68</v>
      </c>
    </row>
    <row r="12" spans="1:3" ht="21.75" customHeight="1" x14ac:dyDescent="0.3">
      <c r="A12" s="1">
        <v>12</v>
      </c>
      <c r="B12" s="2" t="s">
        <v>16</v>
      </c>
      <c r="C12" s="21">
        <v>3.7</v>
      </c>
    </row>
    <row r="13" spans="1:3" ht="56.25" x14ac:dyDescent="0.3">
      <c r="A13" s="1">
        <v>13</v>
      </c>
      <c r="B13" s="2" t="s">
        <v>18</v>
      </c>
      <c r="C13" s="3" t="s">
        <v>113</v>
      </c>
    </row>
    <row r="14" spans="1:3" ht="44.25" customHeight="1" x14ac:dyDescent="0.3">
      <c r="A14" s="1">
        <v>14</v>
      </c>
      <c r="B14" s="2" t="s">
        <v>20</v>
      </c>
      <c r="C14" s="3" t="s">
        <v>114</v>
      </c>
    </row>
    <row r="15" spans="1:3" ht="56.25" x14ac:dyDescent="0.3">
      <c r="A15" s="1">
        <v>15</v>
      </c>
      <c r="B15" s="2" t="s">
        <v>22</v>
      </c>
      <c r="C15" s="19" t="s">
        <v>69</v>
      </c>
    </row>
    <row r="16" spans="1:3" ht="56.25" x14ac:dyDescent="0.3">
      <c r="A16" s="1">
        <v>16</v>
      </c>
      <c r="B16" s="2" t="s">
        <v>23</v>
      </c>
      <c r="C16" s="22" t="s">
        <v>115</v>
      </c>
    </row>
    <row r="17" spans="1:3" ht="41.25" customHeight="1" x14ac:dyDescent="0.3">
      <c r="A17" s="1">
        <v>17</v>
      </c>
      <c r="B17" s="2" t="s">
        <v>24</v>
      </c>
      <c r="C17" s="3"/>
    </row>
    <row r="18" spans="1:3" x14ac:dyDescent="0.3">
      <c r="A18" s="23"/>
    </row>
    <row r="19" spans="1:3" x14ac:dyDescent="0.3">
      <c r="A19" s="23"/>
    </row>
  </sheetData>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heetViews>
  <sheetFormatPr defaultRowHeight="18.75" x14ac:dyDescent="0.3"/>
  <cols>
    <col min="1" max="1" width="9.140625" style="18"/>
    <col min="2" max="2" width="84.7109375" style="24" customWidth="1"/>
    <col min="3" max="3" width="91.140625" style="25" customWidth="1"/>
    <col min="4" max="16384" width="9.140625" style="18"/>
  </cols>
  <sheetData>
    <row r="1" spans="1:3" x14ac:dyDescent="0.3">
      <c r="A1" s="1">
        <v>1</v>
      </c>
      <c r="B1" s="2" t="s">
        <v>0</v>
      </c>
      <c r="C1" s="3" t="s">
        <v>107</v>
      </c>
    </row>
    <row r="2" spans="1:3" x14ac:dyDescent="0.3">
      <c r="A2" s="1">
        <v>2</v>
      </c>
      <c r="B2" s="2" t="s">
        <v>1</v>
      </c>
      <c r="C2" s="3" t="s">
        <v>42</v>
      </c>
    </row>
    <row r="3" spans="1:3" ht="21.75" customHeight="1" x14ac:dyDescent="0.3">
      <c r="A3" s="1">
        <v>3</v>
      </c>
      <c r="B3" s="2" t="s">
        <v>2</v>
      </c>
      <c r="C3" s="3" t="s">
        <v>72</v>
      </c>
    </row>
    <row r="4" spans="1:3" ht="150" x14ac:dyDescent="0.3">
      <c r="A4" s="1">
        <v>4</v>
      </c>
      <c r="B4" s="2" t="s">
        <v>4</v>
      </c>
      <c r="C4" s="19" t="s">
        <v>73</v>
      </c>
    </row>
    <row r="5" spans="1:3" ht="48" customHeight="1" x14ac:dyDescent="0.3">
      <c r="A5" s="1">
        <v>5</v>
      </c>
      <c r="B5" s="2" t="s">
        <v>6</v>
      </c>
      <c r="C5" s="3" t="s">
        <v>74</v>
      </c>
    </row>
    <row r="6" spans="1:3" x14ac:dyDescent="0.3">
      <c r="A6" s="1">
        <v>6</v>
      </c>
      <c r="B6" s="2" t="s">
        <v>8</v>
      </c>
      <c r="C6" s="9">
        <f>410000*0.0216</f>
        <v>8856</v>
      </c>
    </row>
    <row r="7" spans="1:3" ht="21.75" customHeight="1" x14ac:dyDescent="0.3">
      <c r="A7" s="1">
        <v>7</v>
      </c>
      <c r="B7" s="2" t="s">
        <v>9</v>
      </c>
      <c r="C7" s="9">
        <v>0</v>
      </c>
    </row>
    <row r="8" spans="1:3" ht="45.75" customHeight="1" x14ac:dyDescent="0.3">
      <c r="A8" s="1">
        <v>8</v>
      </c>
      <c r="B8" s="2" t="s">
        <v>10</v>
      </c>
      <c r="C8" s="3" t="s">
        <v>56</v>
      </c>
    </row>
    <row r="9" spans="1:3" ht="21.75" customHeight="1" x14ac:dyDescent="0.3">
      <c r="A9" s="1">
        <v>9</v>
      </c>
      <c r="B9" s="2" t="s">
        <v>12</v>
      </c>
      <c r="C9" s="20">
        <v>2007</v>
      </c>
    </row>
    <row r="10" spans="1:3" ht="21.75" customHeight="1" x14ac:dyDescent="0.3">
      <c r="A10" s="1">
        <v>10</v>
      </c>
      <c r="B10" s="2" t="s">
        <v>13</v>
      </c>
      <c r="C10" s="20">
        <v>2007</v>
      </c>
    </row>
    <row r="11" spans="1:3" ht="21.75" customHeight="1" x14ac:dyDescent="0.3">
      <c r="A11" s="1">
        <v>11</v>
      </c>
      <c r="B11" s="2" t="s">
        <v>14</v>
      </c>
      <c r="C11" s="3" t="s">
        <v>75</v>
      </c>
    </row>
    <row r="12" spans="1:3" ht="21.75" customHeight="1" x14ac:dyDescent="0.3">
      <c r="A12" s="1">
        <v>12</v>
      </c>
      <c r="B12" s="2" t="s">
        <v>16</v>
      </c>
      <c r="C12" s="21">
        <v>1</v>
      </c>
    </row>
    <row r="13" spans="1:3" x14ac:dyDescent="0.3">
      <c r="A13" s="1">
        <v>13</v>
      </c>
      <c r="B13" s="2" t="s">
        <v>18</v>
      </c>
      <c r="C13" s="3" t="s">
        <v>76</v>
      </c>
    </row>
    <row r="14" spans="1:3" ht="44.25" customHeight="1" x14ac:dyDescent="0.3">
      <c r="A14" s="1">
        <v>14</v>
      </c>
      <c r="B14" s="2" t="s">
        <v>20</v>
      </c>
      <c r="C14" s="3" t="s">
        <v>77</v>
      </c>
    </row>
    <row r="15" spans="1:3" ht="112.5" x14ac:dyDescent="0.3">
      <c r="A15" s="1">
        <v>15</v>
      </c>
      <c r="B15" s="2" t="s">
        <v>22</v>
      </c>
      <c r="C15" s="19" t="s">
        <v>78</v>
      </c>
    </row>
    <row r="16" spans="1:3" ht="56.25" x14ac:dyDescent="0.3">
      <c r="A16" s="1">
        <v>16</v>
      </c>
      <c r="B16" s="2" t="s">
        <v>23</v>
      </c>
      <c r="C16" s="22" t="s">
        <v>57</v>
      </c>
    </row>
    <row r="17" spans="1:3" ht="41.25" customHeight="1" x14ac:dyDescent="0.3">
      <c r="A17" s="1">
        <v>17</v>
      </c>
      <c r="B17" s="2" t="s">
        <v>24</v>
      </c>
      <c r="C17" s="3"/>
    </row>
    <row r="18" spans="1:3" x14ac:dyDescent="0.3">
      <c r="A18" s="23"/>
    </row>
    <row r="19" spans="1:3" x14ac:dyDescent="0.3">
      <c r="A19" s="23"/>
    </row>
  </sheetData>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s>
  <sheetFormatPr defaultRowHeight="18.75" x14ac:dyDescent="0.3"/>
  <cols>
    <col min="1" max="1" width="9.140625" style="18"/>
    <col min="2" max="2" width="76.28515625" style="24" customWidth="1"/>
    <col min="3" max="3" width="91.140625" style="25" customWidth="1"/>
    <col min="4" max="16384" width="9.140625" style="18"/>
  </cols>
  <sheetData>
    <row r="1" spans="1:3" x14ac:dyDescent="0.3">
      <c r="A1" s="1">
        <v>1</v>
      </c>
      <c r="B1" s="2" t="s">
        <v>0</v>
      </c>
      <c r="C1" s="3" t="s">
        <v>137</v>
      </c>
    </row>
    <row r="2" spans="1:3" x14ac:dyDescent="0.3">
      <c r="A2" s="1">
        <v>2</v>
      </c>
      <c r="B2" s="2" t="s">
        <v>1</v>
      </c>
      <c r="C2" s="3" t="s">
        <v>42</v>
      </c>
    </row>
    <row r="3" spans="1:3" x14ac:dyDescent="0.3">
      <c r="A3" s="1">
        <v>3</v>
      </c>
      <c r="B3" s="2" t="s">
        <v>2</v>
      </c>
      <c r="C3" s="3" t="s">
        <v>60</v>
      </c>
    </row>
    <row r="4" spans="1:3" ht="93.75" x14ac:dyDescent="0.3">
      <c r="A4" s="1">
        <v>4</v>
      </c>
      <c r="B4" s="2" t="s">
        <v>4</v>
      </c>
      <c r="C4" s="19" t="s">
        <v>80</v>
      </c>
    </row>
    <row r="5" spans="1:3" ht="38.25" customHeight="1" x14ac:dyDescent="0.3">
      <c r="A5" s="1">
        <v>5</v>
      </c>
      <c r="B5" s="2" t="s">
        <v>6</v>
      </c>
      <c r="C5" s="3" t="s">
        <v>81</v>
      </c>
    </row>
    <row r="6" spans="1:3" x14ac:dyDescent="0.3">
      <c r="A6" s="1">
        <v>6</v>
      </c>
      <c r="B6" s="2" t="s">
        <v>8</v>
      </c>
      <c r="C6" s="9">
        <f>111294*0.0216</f>
        <v>2403.9504000000002</v>
      </c>
    </row>
    <row r="7" spans="1:3" x14ac:dyDescent="0.3">
      <c r="A7" s="1">
        <v>7</v>
      </c>
      <c r="B7" s="2" t="s">
        <v>9</v>
      </c>
      <c r="C7" s="9">
        <f>0.0216*12500</f>
        <v>270</v>
      </c>
    </row>
    <row r="8" spans="1:3" x14ac:dyDescent="0.3">
      <c r="A8" s="1">
        <v>8</v>
      </c>
      <c r="B8" s="2" t="s">
        <v>10</v>
      </c>
      <c r="C8" s="3" t="s">
        <v>63</v>
      </c>
    </row>
    <row r="9" spans="1:3" x14ac:dyDescent="0.3">
      <c r="A9" s="1">
        <v>9</v>
      </c>
      <c r="B9" s="2" t="s">
        <v>12</v>
      </c>
      <c r="C9" s="38">
        <v>39264</v>
      </c>
    </row>
    <row r="10" spans="1:3" x14ac:dyDescent="0.3">
      <c r="A10" s="1">
        <v>10</v>
      </c>
      <c r="B10" s="2" t="s">
        <v>13</v>
      </c>
      <c r="C10" s="39">
        <v>39264</v>
      </c>
    </row>
    <row r="11" spans="1:3" ht="37.5" x14ac:dyDescent="0.3">
      <c r="A11" s="1">
        <v>11</v>
      </c>
      <c r="B11" s="2" t="s">
        <v>14</v>
      </c>
      <c r="C11" s="3" t="s">
        <v>82</v>
      </c>
    </row>
    <row r="12" spans="1:3" x14ac:dyDescent="0.3">
      <c r="A12" s="1">
        <v>12</v>
      </c>
      <c r="B12" s="2" t="s">
        <v>16</v>
      </c>
      <c r="C12" s="21">
        <v>2</v>
      </c>
    </row>
    <row r="13" spans="1:3" ht="37.5" x14ac:dyDescent="0.3">
      <c r="A13" s="1">
        <v>13</v>
      </c>
      <c r="B13" s="2" t="s">
        <v>18</v>
      </c>
      <c r="C13" s="3" t="s">
        <v>119</v>
      </c>
    </row>
    <row r="14" spans="1:3" x14ac:dyDescent="0.3">
      <c r="A14" s="1">
        <v>14</v>
      </c>
      <c r="B14" s="2" t="s">
        <v>20</v>
      </c>
      <c r="C14" s="3"/>
    </row>
    <row r="15" spans="1:3" ht="56.25" x14ac:dyDescent="0.3">
      <c r="A15" s="1">
        <v>15</v>
      </c>
      <c r="B15" s="2" t="s">
        <v>22</v>
      </c>
      <c r="C15" s="19" t="s">
        <v>120</v>
      </c>
    </row>
    <row r="16" spans="1:3" ht="37.5" x14ac:dyDescent="0.3">
      <c r="A16" s="1">
        <v>16</v>
      </c>
      <c r="B16" s="2" t="s">
        <v>83</v>
      </c>
      <c r="C16" s="22" t="s">
        <v>121</v>
      </c>
    </row>
    <row r="17" spans="1:3" x14ac:dyDescent="0.3">
      <c r="A17" s="1">
        <v>17</v>
      </c>
      <c r="B17" s="2" t="s">
        <v>24</v>
      </c>
      <c r="C17" s="3"/>
    </row>
    <row r="18" spans="1:3" x14ac:dyDescent="0.3">
      <c r="A18" s="23"/>
    </row>
    <row r="19" spans="1:3" x14ac:dyDescent="0.3">
      <c r="A19" s="23"/>
    </row>
  </sheetData>
  <pageMargins left="0.7" right="0.7" top="0.75" bottom="0.75" header="0.3" footer="0.3"/>
  <pageSetup scale="69"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90" zoomScaleNormal="90" workbookViewId="0"/>
  </sheetViews>
  <sheetFormatPr defaultRowHeight="18.75" x14ac:dyDescent="0.3"/>
  <cols>
    <col min="1" max="1" width="9.140625" style="18"/>
    <col min="2" max="2" width="57.42578125" style="18" customWidth="1"/>
    <col min="3" max="3" width="80.42578125" style="18" customWidth="1"/>
    <col min="4" max="16384" width="9.140625" style="18"/>
  </cols>
  <sheetData>
    <row r="1" spans="1:3" x14ac:dyDescent="0.3">
      <c r="A1" s="1">
        <v>1</v>
      </c>
      <c r="B1" s="2" t="s">
        <v>0</v>
      </c>
      <c r="C1" s="27" t="s">
        <v>141</v>
      </c>
    </row>
    <row r="2" spans="1:3" x14ac:dyDescent="0.3">
      <c r="A2" s="1">
        <v>2</v>
      </c>
      <c r="B2" s="2" t="s">
        <v>1</v>
      </c>
      <c r="C2" s="3" t="s">
        <v>42</v>
      </c>
    </row>
    <row r="3" spans="1:3" ht="37.5" x14ac:dyDescent="0.3">
      <c r="A3" s="1">
        <v>3</v>
      </c>
      <c r="B3" s="2" t="s">
        <v>2</v>
      </c>
      <c r="C3" s="3" t="s">
        <v>55</v>
      </c>
    </row>
    <row r="4" spans="1:3" ht="150" x14ac:dyDescent="0.3">
      <c r="A4" s="1">
        <v>4</v>
      </c>
      <c r="B4" s="2" t="s">
        <v>4</v>
      </c>
      <c r="C4" s="19" t="s">
        <v>85</v>
      </c>
    </row>
    <row r="5" spans="1:3" x14ac:dyDescent="0.3">
      <c r="A5" s="1">
        <v>5</v>
      </c>
      <c r="B5" s="2" t="s">
        <v>6</v>
      </c>
      <c r="C5" s="3" t="s">
        <v>86</v>
      </c>
    </row>
    <row r="6" spans="1:3" x14ac:dyDescent="0.3">
      <c r="A6" s="1">
        <v>6</v>
      </c>
      <c r="B6" s="2" t="s">
        <v>8</v>
      </c>
      <c r="C6" s="28">
        <f>106548.07*0.0216+424373.58*0.0216</f>
        <v>11467.907640000001</v>
      </c>
    </row>
    <row r="7" spans="1:3" ht="37.5" x14ac:dyDescent="0.3">
      <c r="A7" s="1">
        <v>7</v>
      </c>
      <c r="B7" s="2" t="s">
        <v>9</v>
      </c>
      <c r="C7" s="29">
        <f>424373.58*0.0216</f>
        <v>9166.469328000001</v>
      </c>
    </row>
    <row r="8" spans="1:3" ht="37.5" x14ac:dyDescent="0.3">
      <c r="A8" s="1">
        <v>8</v>
      </c>
      <c r="B8" s="2" t="s">
        <v>10</v>
      </c>
      <c r="C8" s="3" t="s">
        <v>87</v>
      </c>
    </row>
    <row r="9" spans="1:3" x14ac:dyDescent="0.3">
      <c r="A9" s="1">
        <v>9</v>
      </c>
      <c r="B9" s="2" t="s">
        <v>12</v>
      </c>
      <c r="C9" s="30">
        <v>1993</v>
      </c>
    </row>
    <row r="10" spans="1:3" x14ac:dyDescent="0.3">
      <c r="A10" s="1">
        <v>10</v>
      </c>
      <c r="B10" s="2" t="s">
        <v>13</v>
      </c>
      <c r="C10" s="30">
        <v>1993</v>
      </c>
    </row>
    <row r="11" spans="1:3" x14ac:dyDescent="0.3">
      <c r="A11" s="1">
        <v>11</v>
      </c>
      <c r="B11" s="2" t="s">
        <v>14</v>
      </c>
      <c r="C11" s="3" t="s">
        <v>88</v>
      </c>
    </row>
    <row r="12" spans="1:3" x14ac:dyDescent="0.3">
      <c r="A12" s="1">
        <v>12</v>
      </c>
      <c r="B12" s="2" t="s">
        <v>16</v>
      </c>
      <c r="C12" s="3">
        <v>4</v>
      </c>
    </row>
    <row r="13" spans="1:3" ht="60.75" customHeight="1" x14ac:dyDescent="0.3">
      <c r="A13" s="1">
        <v>13</v>
      </c>
      <c r="B13" s="2" t="s">
        <v>18</v>
      </c>
      <c r="C13" s="27" t="s">
        <v>89</v>
      </c>
    </row>
    <row r="14" spans="1:3" ht="56.25" x14ac:dyDescent="0.3">
      <c r="A14" s="1">
        <v>14</v>
      </c>
      <c r="B14" s="2" t="s">
        <v>20</v>
      </c>
      <c r="C14" s="3" t="s">
        <v>90</v>
      </c>
    </row>
    <row r="15" spans="1:3" ht="93.75" x14ac:dyDescent="0.3">
      <c r="A15" s="1">
        <v>15</v>
      </c>
      <c r="B15" s="2" t="s">
        <v>22</v>
      </c>
      <c r="C15" s="19" t="s">
        <v>91</v>
      </c>
    </row>
    <row r="16" spans="1:3" ht="264.75" customHeight="1" x14ac:dyDescent="0.3">
      <c r="A16" s="1">
        <v>16</v>
      </c>
      <c r="B16" s="2" t="s">
        <v>23</v>
      </c>
      <c r="C16" s="27" t="s">
        <v>92</v>
      </c>
    </row>
    <row r="17" spans="1:3" x14ac:dyDescent="0.3">
      <c r="A17" s="1">
        <v>17</v>
      </c>
      <c r="B17" s="2" t="s">
        <v>24</v>
      </c>
      <c r="C17" s="3"/>
    </row>
  </sheetData>
  <pageMargins left="0.7" right="0.7" top="0.75" bottom="0.75" header="0.3" footer="0.3"/>
  <pageSetup scale="83"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[5]Instructions!#REF!</xm:f>
          </x14:formula1>
          <xm:sqref>C3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7" zoomScaleNormal="87" workbookViewId="0"/>
  </sheetViews>
  <sheetFormatPr defaultRowHeight="18.75" x14ac:dyDescent="0.3"/>
  <cols>
    <col min="1" max="1" width="9.140625" style="18"/>
    <col min="2" max="2" width="84.7109375" style="24" customWidth="1"/>
    <col min="3" max="3" width="91.140625" style="25" customWidth="1"/>
    <col min="4" max="16384" width="9.140625" style="18"/>
  </cols>
  <sheetData>
    <row r="1" spans="1:3" x14ac:dyDescent="0.3">
      <c r="A1" s="1">
        <v>1</v>
      </c>
      <c r="B1" s="2" t="s">
        <v>0</v>
      </c>
      <c r="C1" s="3" t="s">
        <v>142</v>
      </c>
    </row>
    <row r="2" spans="1:3" x14ac:dyDescent="0.3">
      <c r="A2" s="1">
        <v>2</v>
      </c>
      <c r="B2" s="2" t="s">
        <v>1</v>
      </c>
      <c r="C2" s="3" t="s">
        <v>42</v>
      </c>
    </row>
    <row r="3" spans="1:3" ht="21.75" customHeight="1" x14ac:dyDescent="0.3">
      <c r="A3" s="1">
        <v>3</v>
      </c>
      <c r="B3" s="2" t="s">
        <v>2</v>
      </c>
      <c r="C3" s="3" t="s">
        <v>55</v>
      </c>
    </row>
    <row r="4" spans="1:3" ht="168.75" x14ac:dyDescent="0.3">
      <c r="A4" s="1">
        <v>4</v>
      </c>
      <c r="B4" s="2" t="s">
        <v>4</v>
      </c>
      <c r="C4" s="19" t="s">
        <v>94</v>
      </c>
    </row>
    <row r="5" spans="1:3" ht="21.75" customHeight="1" x14ac:dyDescent="0.3">
      <c r="A5" s="1">
        <v>5</v>
      </c>
      <c r="B5" s="2" t="s">
        <v>6</v>
      </c>
      <c r="C5" s="3" t="s">
        <v>95</v>
      </c>
    </row>
    <row r="6" spans="1:3" ht="21.75" customHeight="1" x14ac:dyDescent="0.3">
      <c r="A6" s="1">
        <v>6</v>
      </c>
      <c r="B6" s="2" t="s">
        <v>8</v>
      </c>
      <c r="C6" s="28">
        <f>97750.06*0.0216+26748.46*0.0216</f>
        <v>2689.168032</v>
      </c>
    </row>
    <row r="7" spans="1:3" ht="21.75" customHeight="1" x14ac:dyDescent="0.3">
      <c r="A7" s="1">
        <v>7</v>
      </c>
      <c r="B7" s="2" t="s">
        <v>9</v>
      </c>
      <c r="C7" s="31">
        <f>26748.46*0.0216</f>
        <v>577.76673600000004</v>
      </c>
    </row>
    <row r="8" spans="1:3" ht="45.75" customHeight="1" x14ac:dyDescent="0.3">
      <c r="A8" s="1">
        <v>8</v>
      </c>
      <c r="B8" s="2" t="s">
        <v>10</v>
      </c>
      <c r="C8" s="3" t="s">
        <v>96</v>
      </c>
    </row>
    <row r="9" spans="1:3" ht="21.75" customHeight="1" x14ac:dyDescent="0.3">
      <c r="A9" s="1">
        <v>9</v>
      </c>
      <c r="B9" s="2" t="s">
        <v>12</v>
      </c>
      <c r="C9" s="32" t="s">
        <v>97</v>
      </c>
    </row>
    <row r="10" spans="1:3" ht="21.75" customHeight="1" x14ac:dyDescent="0.3">
      <c r="A10" s="1">
        <v>10</v>
      </c>
      <c r="B10" s="2" t="s">
        <v>13</v>
      </c>
      <c r="C10" s="32" t="s">
        <v>97</v>
      </c>
    </row>
    <row r="11" spans="1:3" ht="21.75" customHeight="1" x14ac:dyDescent="0.3">
      <c r="A11" s="1">
        <v>11</v>
      </c>
      <c r="B11" s="2" t="s">
        <v>14</v>
      </c>
      <c r="C11" s="3" t="s">
        <v>98</v>
      </c>
    </row>
    <row r="12" spans="1:3" ht="21.75" customHeight="1" x14ac:dyDescent="0.3">
      <c r="A12" s="1">
        <v>12</v>
      </c>
      <c r="B12" s="2" t="s">
        <v>16</v>
      </c>
      <c r="C12" s="3">
        <v>3</v>
      </c>
    </row>
    <row r="13" spans="1:3" ht="56.25" x14ac:dyDescent="0.3">
      <c r="A13" s="1">
        <v>13</v>
      </c>
      <c r="B13" s="2" t="s">
        <v>18</v>
      </c>
      <c r="C13" s="3" t="s">
        <v>99</v>
      </c>
    </row>
    <row r="14" spans="1:3" ht="99" customHeight="1" x14ac:dyDescent="0.3">
      <c r="A14" s="1">
        <v>14</v>
      </c>
      <c r="B14" s="2" t="s">
        <v>20</v>
      </c>
      <c r="C14" s="3" t="s">
        <v>100</v>
      </c>
    </row>
    <row r="15" spans="1:3" ht="78" customHeight="1" x14ac:dyDescent="0.3">
      <c r="A15" s="1">
        <v>15</v>
      </c>
      <c r="B15" s="2" t="s">
        <v>22</v>
      </c>
      <c r="C15" s="19" t="s">
        <v>101</v>
      </c>
    </row>
    <row r="16" spans="1:3" ht="225" x14ac:dyDescent="0.3">
      <c r="A16" s="1">
        <v>16</v>
      </c>
      <c r="B16" s="2" t="s">
        <v>23</v>
      </c>
      <c r="C16" s="3" t="s">
        <v>102</v>
      </c>
    </row>
    <row r="17" spans="1:3" ht="41.25" customHeight="1" x14ac:dyDescent="0.3">
      <c r="A17" s="1">
        <v>17</v>
      </c>
      <c r="B17" s="2" t="s">
        <v>24</v>
      </c>
      <c r="C17" s="3"/>
    </row>
    <row r="18" spans="1:3" x14ac:dyDescent="0.3">
      <c r="A18" s="23"/>
    </row>
    <row r="19" spans="1:3" x14ac:dyDescent="0.3">
      <c r="A19" s="23"/>
    </row>
  </sheetData>
  <pageMargins left="0.7" right="0.7" top="0.75" bottom="0.7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[5]Instructions!#REF!</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s>
  <sheetFormatPr defaultRowHeight="18.75" x14ac:dyDescent="0.3"/>
  <cols>
    <col min="1" max="1" width="9.140625" style="18"/>
    <col min="2" max="2" width="80" style="24" customWidth="1"/>
    <col min="3" max="3" width="91.140625" style="25" customWidth="1"/>
    <col min="4" max="16384" width="9.140625" style="18"/>
  </cols>
  <sheetData>
    <row r="1" spans="1:3" x14ac:dyDescent="0.3">
      <c r="A1" s="1">
        <v>1</v>
      </c>
      <c r="B1" s="2" t="s">
        <v>0</v>
      </c>
      <c r="C1" s="3" t="s">
        <v>145</v>
      </c>
    </row>
    <row r="2" spans="1:3" x14ac:dyDescent="0.3">
      <c r="A2" s="1">
        <v>2</v>
      </c>
      <c r="B2" s="2" t="s">
        <v>1</v>
      </c>
      <c r="C2" s="3" t="s">
        <v>42</v>
      </c>
    </row>
    <row r="3" spans="1:3" x14ac:dyDescent="0.3">
      <c r="A3" s="1">
        <v>3</v>
      </c>
      <c r="B3" s="2" t="s">
        <v>2</v>
      </c>
      <c r="C3" s="3" t="s">
        <v>55</v>
      </c>
    </row>
    <row r="4" spans="1:3" ht="150" x14ac:dyDescent="0.3">
      <c r="A4" s="1">
        <v>4</v>
      </c>
      <c r="B4" s="2" t="s">
        <v>4</v>
      </c>
      <c r="C4" s="19" t="s">
        <v>103</v>
      </c>
    </row>
    <row r="5" spans="1:3" ht="56.25" x14ac:dyDescent="0.3">
      <c r="A5" s="1">
        <v>5</v>
      </c>
      <c r="B5" s="2" t="s">
        <v>6</v>
      </c>
      <c r="C5" s="3" t="s">
        <v>81</v>
      </c>
    </row>
    <row r="6" spans="1:3" x14ac:dyDescent="0.3">
      <c r="A6" s="1">
        <v>6</v>
      </c>
      <c r="B6" s="2" t="s">
        <v>8</v>
      </c>
      <c r="C6" s="28">
        <f>93700*0.0216</f>
        <v>2023.92</v>
      </c>
    </row>
    <row r="7" spans="1:3" x14ac:dyDescent="0.3">
      <c r="A7" s="1">
        <v>7</v>
      </c>
      <c r="B7" s="2" t="s">
        <v>9</v>
      </c>
      <c r="C7" s="9"/>
    </row>
    <row r="8" spans="1:3" x14ac:dyDescent="0.3">
      <c r="A8" s="1">
        <v>8</v>
      </c>
      <c r="B8" s="2" t="s">
        <v>10</v>
      </c>
      <c r="C8" s="3" t="s">
        <v>96</v>
      </c>
    </row>
    <row r="9" spans="1:3" x14ac:dyDescent="0.3">
      <c r="A9" s="1">
        <v>9</v>
      </c>
      <c r="B9" s="2" t="s">
        <v>12</v>
      </c>
      <c r="C9" s="20">
        <v>2009</v>
      </c>
    </row>
    <row r="10" spans="1:3" x14ac:dyDescent="0.3">
      <c r="A10" s="1">
        <v>10</v>
      </c>
      <c r="B10" s="2" t="s">
        <v>13</v>
      </c>
      <c r="C10" s="20">
        <v>2009</v>
      </c>
    </row>
    <row r="11" spans="1:3" x14ac:dyDescent="0.3">
      <c r="A11" s="1">
        <v>11</v>
      </c>
      <c r="B11" s="2" t="s">
        <v>14</v>
      </c>
      <c r="C11" s="3" t="s">
        <v>104</v>
      </c>
    </row>
    <row r="12" spans="1:3" x14ac:dyDescent="0.3">
      <c r="A12" s="1">
        <v>12</v>
      </c>
      <c r="B12" s="2" t="s">
        <v>16</v>
      </c>
      <c r="C12" s="40">
        <v>2</v>
      </c>
    </row>
    <row r="13" spans="1:3" ht="56.25" x14ac:dyDescent="0.3">
      <c r="A13" s="1">
        <v>13</v>
      </c>
      <c r="B13" s="2" t="s">
        <v>18</v>
      </c>
      <c r="C13" s="3" t="s">
        <v>105</v>
      </c>
    </row>
    <row r="14" spans="1:3" x14ac:dyDescent="0.3">
      <c r="A14" s="1">
        <v>14</v>
      </c>
      <c r="B14" s="2" t="s">
        <v>20</v>
      </c>
      <c r="C14" s="3" t="s">
        <v>106</v>
      </c>
    </row>
    <row r="15" spans="1:3" ht="75" x14ac:dyDescent="0.3">
      <c r="A15" s="1">
        <v>15</v>
      </c>
      <c r="B15" s="2" t="s">
        <v>22</v>
      </c>
      <c r="C15" s="19" t="s">
        <v>122</v>
      </c>
    </row>
    <row r="16" spans="1:3" ht="168.75" x14ac:dyDescent="0.3">
      <c r="A16" s="1">
        <v>16</v>
      </c>
      <c r="B16" s="2" t="s">
        <v>83</v>
      </c>
      <c r="C16" s="22" t="s">
        <v>149</v>
      </c>
    </row>
    <row r="17" spans="1:3" x14ac:dyDescent="0.3">
      <c r="A17" s="1">
        <v>17</v>
      </c>
      <c r="B17" s="2" t="s">
        <v>24</v>
      </c>
      <c r="C17" s="3"/>
    </row>
    <row r="18" spans="1:3" x14ac:dyDescent="0.3">
      <c r="A18" s="23"/>
    </row>
    <row r="19" spans="1:3" x14ac:dyDescent="0.3">
      <c r="A19" s="23"/>
    </row>
  </sheetData>
  <pageMargins left="0.7" right="0.7" top="0.75" bottom="0.75" header="0.3" footer="0.3"/>
  <pageSetup scale="67"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[4]Instructions!#REF!</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zoomScale="80" zoomScaleNormal="80" workbookViewId="0"/>
  </sheetViews>
  <sheetFormatPr defaultRowHeight="15" x14ac:dyDescent="0.25"/>
  <cols>
    <col min="1" max="1" width="4.140625" bestFit="1" customWidth="1"/>
    <col min="2" max="2" width="71.5703125" customWidth="1"/>
    <col min="3" max="3" width="95.42578125" customWidth="1"/>
  </cols>
  <sheetData>
    <row r="1" spans="1:4" s="4" customFormat="1" ht="18.75" x14ac:dyDescent="0.3">
      <c r="A1" s="1">
        <v>1</v>
      </c>
      <c r="B1" s="2" t="s">
        <v>0</v>
      </c>
      <c r="C1" s="3" t="s">
        <v>33</v>
      </c>
    </row>
    <row r="2" spans="1:4" s="5" customFormat="1" ht="18.75" x14ac:dyDescent="0.25">
      <c r="A2" s="1">
        <v>2</v>
      </c>
      <c r="B2" s="2" t="s">
        <v>1</v>
      </c>
      <c r="C2" s="11" t="s">
        <v>42</v>
      </c>
    </row>
    <row r="3" spans="1:4" s="5" customFormat="1" ht="18.75" x14ac:dyDescent="0.25">
      <c r="A3" s="1">
        <v>3</v>
      </c>
      <c r="B3" s="2" t="s">
        <v>2</v>
      </c>
      <c r="C3" s="11" t="s">
        <v>32</v>
      </c>
    </row>
    <row r="4" spans="1:4" s="5" customFormat="1" ht="206.25" x14ac:dyDescent="0.25">
      <c r="A4" s="1">
        <v>4</v>
      </c>
      <c r="B4" s="2" t="s">
        <v>4</v>
      </c>
      <c r="C4" s="11" t="s">
        <v>31</v>
      </c>
      <c r="D4" s="7"/>
    </row>
    <row r="5" spans="1:4" s="5" customFormat="1" ht="18.75" x14ac:dyDescent="0.25">
      <c r="A5" s="1">
        <v>5</v>
      </c>
      <c r="B5" s="2" t="s">
        <v>6</v>
      </c>
      <c r="C5" s="6" t="s">
        <v>30</v>
      </c>
    </row>
    <row r="6" spans="1:4" s="5" customFormat="1" ht="18.75" x14ac:dyDescent="0.3">
      <c r="A6" s="1">
        <v>6</v>
      </c>
      <c r="B6" s="2" t="s">
        <v>8</v>
      </c>
      <c r="C6" s="17">
        <f>459933*0.0216</f>
        <v>9934.5528000000013</v>
      </c>
    </row>
    <row r="7" spans="1:4" s="5" customFormat="1" ht="18.75" x14ac:dyDescent="0.25">
      <c r="A7" s="1">
        <v>7</v>
      </c>
      <c r="B7" s="2" t="s">
        <v>9</v>
      </c>
      <c r="C7" s="14">
        <v>0</v>
      </c>
    </row>
    <row r="8" spans="1:4" s="5" customFormat="1" ht="18.75" x14ac:dyDescent="0.25">
      <c r="A8" s="1">
        <v>8</v>
      </c>
      <c r="B8" s="2" t="s">
        <v>10</v>
      </c>
      <c r="C8" s="11" t="s">
        <v>29</v>
      </c>
    </row>
    <row r="9" spans="1:4" s="5" customFormat="1" ht="18.75" x14ac:dyDescent="0.25">
      <c r="A9" s="1">
        <v>9</v>
      </c>
      <c r="B9" s="2" t="s">
        <v>12</v>
      </c>
      <c r="C9" s="10">
        <v>41170</v>
      </c>
    </row>
    <row r="10" spans="1:4" s="5" customFormat="1" ht="18.75" x14ac:dyDescent="0.25">
      <c r="A10" s="1">
        <v>10</v>
      </c>
      <c r="B10" s="2" t="s">
        <v>13</v>
      </c>
      <c r="C10" s="10">
        <v>41640</v>
      </c>
    </row>
    <row r="11" spans="1:4" s="5" customFormat="1" ht="37.5" x14ac:dyDescent="0.25">
      <c r="A11" s="1">
        <v>11</v>
      </c>
      <c r="B11" s="2" t="s">
        <v>14</v>
      </c>
      <c r="C11" s="11" t="s">
        <v>28</v>
      </c>
    </row>
    <row r="12" spans="1:4" s="5" customFormat="1" ht="18.75" x14ac:dyDescent="0.25">
      <c r="A12" s="1">
        <v>12</v>
      </c>
      <c r="B12" s="2" t="s">
        <v>16</v>
      </c>
      <c r="C12" s="8" t="s">
        <v>27</v>
      </c>
    </row>
    <row r="13" spans="1:4" s="5" customFormat="1" ht="18.75" x14ac:dyDescent="0.25">
      <c r="A13" s="1">
        <v>13</v>
      </c>
      <c r="B13" s="2" t="s">
        <v>18</v>
      </c>
      <c r="C13" s="11" t="s">
        <v>26</v>
      </c>
    </row>
    <row r="14" spans="1:4" s="5" customFormat="1" ht="56.25" x14ac:dyDescent="0.25">
      <c r="A14" s="1">
        <v>14</v>
      </c>
      <c r="B14" s="2" t="s">
        <v>20</v>
      </c>
      <c r="C14" s="6" t="s">
        <v>25</v>
      </c>
    </row>
    <row r="15" spans="1:4" s="5" customFormat="1" ht="93.75" x14ac:dyDescent="0.25">
      <c r="A15" s="1">
        <v>15</v>
      </c>
      <c r="B15" s="2" t="s">
        <v>22</v>
      </c>
      <c r="C15" s="6" t="s">
        <v>44</v>
      </c>
    </row>
    <row r="16" spans="1:4" s="5" customFormat="1" ht="37.5" x14ac:dyDescent="0.25">
      <c r="A16" s="1">
        <v>16</v>
      </c>
      <c r="B16" s="2" t="s">
        <v>23</v>
      </c>
      <c r="C16" s="13"/>
    </row>
    <row r="69" spans="1:3" ht="26.25" customHeight="1" x14ac:dyDescent="0.25"/>
    <row r="70" spans="1:3" ht="26.25" customHeight="1" x14ac:dyDescent="0.25"/>
    <row r="71" spans="1:3" s="5" customFormat="1" ht="18.75" x14ac:dyDescent="0.3">
      <c r="A71" s="1">
        <v>17</v>
      </c>
      <c r="B71" s="2" t="s">
        <v>24</v>
      </c>
      <c r="C71" s="3"/>
    </row>
  </sheetData>
  <dataValidations count="1">
    <dataValidation type="list" errorStyle="warning" allowBlank="1" showInputMessage="1" showErrorMessage="1" sqref="C3">
      <formula1>#REF!</formula1>
    </dataValidation>
  </dataValidations>
  <pageMargins left="0.7" right="0.7" top="0.75" bottom="0.75" header="0.3" footer="0.3"/>
  <pageSetup scale="71" fitToHeight="0" orientation="landscape" r:id="rId1"/>
  <rowBreaks count="2" manualBreakCount="2">
    <brk id="15" max="16383" man="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80" zoomScaleNormal="80" workbookViewId="0"/>
  </sheetViews>
  <sheetFormatPr defaultRowHeight="15" x14ac:dyDescent="0.25"/>
  <cols>
    <col min="1" max="1" width="4.140625" bestFit="1" customWidth="1"/>
    <col min="2" max="2" width="70.7109375" bestFit="1" customWidth="1"/>
    <col min="3" max="3" width="102.85546875" customWidth="1"/>
  </cols>
  <sheetData>
    <row r="1" spans="1:4" s="4" customFormat="1" ht="18.75" x14ac:dyDescent="0.3">
      <c r="A1" s="1">
        <v>1</v>
      </c>
      <c r="B1" s="2" t="s">
        <v>0</v>
      </c>
      <c r="C1" s="3" t="s">
        <v>34</v>
      </c>
    </row>
    <row r="2" spans="1:4" s="5" customFormat="1" ht="18.75" x14ac:dyDescent="0.3">
      <c r="A2" s="1">
        <v>2</v>
      </c>
      <c r="B2" s="2" t="s">
        <v>1</v>
      </c>
      <c r="C2" s="3" t="s">
        <v>42</v>
      </c>
    </row>
    <row r="3" spans="1:4" s="5" customFormat="1" ht="18.75" x14ac:dyDescent="0.3">
      <c r="A3" s="1">
        <v>3</v>
      </c>
      <c r="B3" s="2" t="s">
        <v>2</v>
      </c>
      <c r="C3" s="3" t="s">
        <v>32</v>
      </c>
    </row>
    <row r="4" spans="1:4" s="5" customFormat="1" ht="150" x14ac:dyDescent="0.25">
      <c r="A4" s="1">
        <v>4</v>
      </c>
      <c r="B4" s="2" t="s">
        <v>4</v>
      </c>
      <c r="C4" s="6" t="s">
        <v>51</v>
      </c>
      <c r="D4" s="7"/>
    </row>
    <row r="5" spans="1:4" s="5" customFormat="1" ht="18.75" x14ac:dyDescent="0.25">
      <c r="A5" s="1">
        <v>5</v>
      </c>
      <c r="B5" s="2" t="s">
        <v>6</v>
      </c>
      <c r="C5" s="6" t="s">
        <v>50</v>
      </c>
    </row>
    <row r="6" spans="1:4" s="5" customFormat="1" ht="18.75" x14ac:dyDescent="0.3">
      <c r="A6" s="1">
        <v>6</v>
      </c>
      <c r="B6" s="2" t="s">
        <v>8</v>
      </c>
      <c r="C6" s="17">
        <f>816869*0.0216</f>
        <v>17644.3704</v>
      </c>
    </row>
    <row r="7" spans="1:4" s="5" customFormat="1" ht="18.75" x14ac:dyDescent="0.3">
      <c r="A7" s="1">
        <v>7</v>
      </c>
      <c r="B7" s="2" t="s">
        <v>9</v>
      </c>
      <c r="C7" s="9">
        <v>0</v>
      </c>
    </row>
    <row r="8" spans="1:4" s="5" customFormat="1" ht="18.75" x14ac:dyDescent="0.3">
      <c r="A8" s="1">
        <v>8</v>
      </c>
      <c r="B8" s="2" t="s">
        <v>10</v>
      </c>
      <c r="C8" s="3" t="s">
        <v>11</v>
      </c>
    </row>
    <row r="9" spans="1:4" s="5" customFormat="1" ht="18.75" x14ac:dyDescent="0.25">
      <c r="A9" s="1">
        <v>9</v>
      </c>
      <c r="B9" s="2" t="s">
        <v>12</v>
      </c>
      <c r="C9" s="10">
        <v>41640</v>
      </c>
    </row>
    <row r="10" spans="1:4" s="5" customFormat="1" ht="18.75" x14ac:dyDescent="0.25">
      <c r="A10" s="1">
        <v>10</v>
      </c>
      <c r="B10" s="2" t="s">
        <v>13</v>
      </c>
      <c r="C10" s="10">
        <v>42081</v>
      </c>
    </row>
    <row r="11" spans="1:4" s="5" customFormat="1" ht="37.5" x14ac:dyDescent="0.25">
      <c r="A11" s="1">
        <v>11</v>
      </c>
      <c r="B11" s="2" t="s">
        <v>14</v>
      </c>
      <c r="C11" s="11" t="s">
        <v>28</v>
      </c>
    </row>
    <row r="12" spans="1:4" s="5" customFormat="1" ht="18.75" x14ac:dyDescent="0.25">
      <c r="A12" s="1">
        <v>12</v>
      </c>
      <c r="B12" s="2" t="s">
        <v>16</v>
      </c>
      <c r="C12" s="8" t="s">
        <v>49</v>
      </c>
    </row>
    <row r="13" spans="1:4" s="5" customFormat="1" ht="18.75" x14ac:dyDescent="0.3">
      <c r="A13" s="1">
        <v>13</v>
      </c>
      <c r="B13" s="2" t="s">
        <v>18</v>
      </c>
      <c r="C13" s="3" t="s">
        <v>48</v>
      </c>
    </row>
    <row r="14" spans="1:4" s="5" customFormat="1" ht="65.25" customHeight="1" x14ac:dyDescent="0.25">
      <c r="A14" s="1">
        <v>14</v>
      </c>
      <c r="B14" s="2" t="s">
        <v>20</v>
      </c>
      <c r="C14" s="6" t="s">
        <v>47</v>
      </c>
    </row>
    <row r="15" spans="1:4" s="5" customFormat="1" ht="206.25" x14ac:dyDescent="0.25">
      <c r="A15" s="1">
        <v>15</v>
      </c>
      <c r="B15" s="2" t="s">
        <v>22</v>
      </c>
      <c r="C15" s="6" t="s">
        <v>46</v>
      </c>
    </row>
    <row r="16" spans="1:4" s="5" customFormat="1" ht="164.25" customHeight="1" x14ac:dyDescent="0.25">
      <c r="A16" s="1">
        <v>16</v>
      </c>
      <c r="B16" s="2" t="s">
        <v>23</v>
      </c>
      <c r="C16" s="6" t="s">
        <v>45</v>
      </c>
    </row>
    <row r="17" spans="1:3" s="5" customFormat="1" ht="18.75" x14ac:dyDescent="0.3">
      <c r="A17" s="1">
        <v>17</v>
      </c>
      <c r="B17" s="2" t="s">
        <v>24</v>
      </c>
      <c r="C17" s="3"/>
    </row>
  </sheetData>
  <dataValidations count="1">
    <dataValidation type="list" errorStyle="warning" allowBlank="1" showInputMessage="1" showErrorMessage="1" sqref="C3">
      <formula1>#REF!</formula1>
    </dataValidation>
  </dataValidations>
  <pageMargins left="0.7" right="0.7" top="0.75" bottom="0.75" header="0.3" footer="0.3"/>
  <pageSetup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91" zoomScaleNormal="91" workbookViewId="0"/>
  </sheetViews>
  <sheetFormatPr defaultColWidth="9.140625" defaultRowHeight="15" x14ac:dyDescent="0.25"/>
  <cols>
    <col min="1" max="1" width="9.140625" style="5"/>
    <col min="2" max="2" width="84.7109375" style="35" customWidth="1"/>
    <col min="3" max="3" width="91.140625" style="36" customWidth="1"/>
    <col min="4" max="16384" width="9.140625" style="5"/>
  </cols>
  <sheetData>
    <row r="1" spans="1:4" s="4" customFormat="1" ht="18.75" x14ac:dyDescent="0.3">
      <c r="A1" s="1">
        <v>1</v>
      </c>
      <c r="B1" s="2" t="s">
        <v>0</v>
      </c>
      <c r="C1" s="3" t="s">
        <v>52</v>
      </c>
    </row>
    <row r="2" spans="1:4" ht="18.75" x14ac:dyDescent="0.3">
      <c r="A2" s="1">
        <v>2</v>
      </c>
      <c r="B2" s="2" t="s">
        <v>1</v>
      </c>
      <c r="C2" s="3" t="s">
        <v>42</v>
      </c>
    </row>
    <row r="3" spans="1:4" ht="21.75" customHeight="1" x14ac:dyDescent="0.3">
      <c r="A3" s="1">
        <v>3</v>
      </c>
      <c r="B3" s="2" t="s">
        <v>2</v>
      </c>
      <c r="C3" s="3"/>
    </row>
    <row r="4" spans="1:4" ht="150" x14ac:dyDescent="0.25">
      <c r="A4" s="1">
        <v>4</v>
      </c>
      <c r="B4" s="2" t="s">
        <v>4</v>
      </c>
      <c r="C4" s="19" t="s">
        <v>108</v>
      </c>
      <c r="D4" s="7"/>
    </row>
    <row r="5" spans="1:4" ht="21.75" customHeight="1" x14ac:dyDescent="0.25">
      <c r="A5" s="1">
        <v>5</v>
      </c>
      <c r="B5" s="2" t="s">
        <v>6</v>
      </c>
      <c r="C5" s="19" t="s">
        <v>109</v>
      </c>
    </row>
    <row r="6" spans="1:4" ht="21.75" customHeight="1" x14ac:dyDescent="0.3">
      <c r="A6" s="1">
        <v>6</v>
      </c>
      <c r="B6" s="2" t="s">
        <v>8</v>
      </c>
      <c r="C6" s="31">
        <f>130839*0.0216</f>
        <v>2826.1224000000002</v>
      </c>
    </row>
    <row r="7" spans="1:4" ht="21.75" customHeight="1" x14ac:dyDescent="0.3">
      <c r="A7" s="1">
        <v>7</v>
      </c>
      <c r="B7" s="2" t="s">
        <v>9</v>
      </c>
      <c r="C7" s="9" t="s">
        <v>110</v>
      </c>
    </row>
    <row r="8" spans="1:4" ht="45.75" customHeight="1" x14ac:dyDescent="0.3">
      <c r="A8" s="1">
        <v>8</v>
      </c>
      <c r="B8" s="2" t="s">
        <v>10</v>
      </c>
      <c r="C8" s="3" t="s">
        <v>56</v>
      </c>
    </row>
    <row r="9" spans="1:4" ht="21.75" customHeight="1" x14ac:dyDescent="0.3">
      <c r="A9" s="1">
        <v>9</v>
      </c>
      <c r="B9" s="2" t="s">
        <v>12</v>
      </c>
      <c r="C9" s="33">
        <v>41275</v>
      </c>
    </row>
    <row r="10" spans="1:4" ht="21.75" customHeight="1" x14ac:dyDescent="0.3">
      <c r="A10" s="1">
        <v>10</v>
      </c>
      <c r="B10" s="2" t="s">
        <v>13</v>
      </c>
      <c r="C10" s="33">
        <v>41640</v>
      </c>
    </row>
    <row r="11" spans="1:4" ht="21.75" customHeight="1" x14ac:dyDescent="0.3">
      <c r="A11" s="1">
        <v>11</v>
      </c>
      <c r="B11" s="2" t="s">
        <v>14</v>
      </c>
      <c r="C11" s="3"/>
    </row>
    <row r="12" spans="1:4" ht="21.75" customHeight="1" x14ac:dyDescent="0.3">
      <c r="A12" s="1">
        <v>12</v>
      </c>
      <c r="B12" s="2" t="s">
        <v>16</v>
      </c>
      <c r="C12" s="3"/>
    </row>
    <row r="13" spans="1:4" ht="21.75" customHeight="1" x14ac:dyDescent="0.3">
      <c r="A13" s="1">
        <v>13</v>
      </c>
      <c r="B13" s="2" t="s">
        <v>18</v>
      </c>
      <c r="C13" s="3"/>
    </row>
    <row r="14" spans="1:4" ht="44.25" customHeight="1" x14ac:dyDescent="0.3">
      <c r="A14" s="1">
        <v>14</v>
      </c>
      <c r="B14" s="2" t="s">
        <v>20</v>
      </c>
      <c r="C14" s="3"/>
    </row>
    <row r="15" spans="1:4" ht="180" customHeight="1" x14ac:dyDescent="0.25">
      <c r="A15" s="1">
        <v>15</v>
      </c>
      <c r="B15" s="2" t="s">
        <v>22</v>
      </c>
      <c r="C15" s="19" t="s">
        <v>111</v>
      </c>
    </row>
    <row r="16" spans="1:4" ht="94.5" customHeight="1" x14ac:dyDescent="0.3">
      <c r="A16" s="1">
        <v>16</v>
      </c>
      <c r="B16" s="2" t="s">
        <v>23</v>
      </c>
      <c r="C16" s="3" t="s">
        <v>112</v>
      </c>
    </row>
    <row r="17" spans="1:3" ht="41.25" customHeight="1" x14ac:dyDescent="0.3">
      <c r="A17" s="1">
        <v>17</v>
      </c>
      <c r="B17" s="2" t="s">
        <v>24</v>
      </c>
      <c r="C17" s="3"/>
    </row>
    <row r="18" spans="1:3" ht="15.75" x14ac:dyDescent="0.25">
      <c r="A18" s="34"/>
    </row>
    <row r="19" spans="1:3" ht="15.75" x14ac:dyDescent="0.25">
      <c r="A19" s="34"/>
    </row>
  </sheetData>
  <pageMargins left="0.7" right="0.7" top="0.75" bottom="0.7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[3]Instructions!#REF!</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91" zoomScaleNormal="91" workbookViewId="0"/>
  </sheetViews>
  <sheetFormatPr defaultColWidth="9.140625" defaultRowHeight="15" x14ac:dyDescent="0.25"/>
  <cols>
    <col min="1" max="1" width="9.140625" style="5"/>
    <col min="2" max="2" width="84.7109375" style="35" customWidth="1"/>
    <col min="3" max="3" width="91.140625" style="36" customWidth="1"/>
    <col min="4" max="16384" width="9.140625" style="5"/>
  </cols>
  <sheetData>
    <row r="1" spans="1:4" s="4" customFormat="1" ht="18.75" x14ac:dyDescent="0.3">
      <c r="A1" s="1">
        <v>1</v>
      </c>
      <c r="B1" s="2" t="s">
        <v>0</v>
      </c>
      <c r="C1" s="3" t="s">
        <v>58</v>
      </c>
    </row>
    <row r="2" spans="1:4" ht="18.75" x14ac:dyDescent="0.3">
      <c r="A2" s="1">
        <v>2</v>
      </c>
      <c r="B2" s="2" t="s">
        <v>1</v>
      </c>
      <c r="C2" s="3" t="s">
        <v>42</v>
      </c>
    </row>
    <row r="3" spans="1:4" ht="21.75" customHeight="1" x14ac:dyDescent="0.3">
      <c r="A3" s="1">
        <v>3</v>
      </c>
      <c r="B3" s="2" t="s">
        <v>2</v>
      </c>
      <c r="C3" s="3" t="s">
        <v>123</v>
      </c>
    </row>
    <row r="4" spans="1:4" ht="168.75" x14ac:dyDescent="0.3">
      <c r="A4" s="1">
        <v>4</v>
      </c>
      <c r="B4" s="2" t="s">
        <v>4</v>
      </c>
      <c r="C4" s="3" t="s">
        <v>124</v>
      </c>
      <c r="D4" s="7"/>
    </row>
    <row r="5" spans="1:4" ht="21.75" customHeight="1" x14ac:dyDescent="0.3">
      <c r="A5" s="1">
        <v>5</v>
      </c>
      <c r="B5" s="2" t="s">
        <v>6</v>
      </c>
      <c r="C5" s="3" t="s">
        <v>125</v>
      </c>
    </row>
    <row r="6" spans="1:4" ht="21.75" customHeight="1" x14ac:dyDescent="0.3">
      <c r="A6" s="1">
        <v>6</v>
      </c>
      <c r="B6" s="2" t="s">
        <v>8</v>
      </c>
      <c r="C6" s="31">
        <f>333819*0.0216</f>
        <v>7210.4904000000006</v>
      </c>
    </row>
    <row r="7" spans="1:4" ht="21.75" customHeight="1" x14ac:dyDescent="0.3">
      <c r="A7" s="1">
        <v>7</v>
      </c>
      <c r="B7" s="2" t="s">
        <v>9</v>
      </c>
      <c r="C7" s="9" t="s">
        <v>126</v>
      </c>
    </row>
    <row r="8" spans="1:4" ht="45.75" customHeight="1" x14ac:dyDescent="0.3">
      <c r="A8" s="1">
        <v>8</v>
      </c>
      <c r="B8" s="2" t="s">
        <v>10</v>
      </c>
      <c r="C8" s="3" t="s">
        <v>96</v>
      </c>
    </row>
    <row r="9" spans="1:4" ht="21.75" customHeight="1" x14ac:dyDescent="0.3">
      <c r="A9" s="1">
        <v>9</v>
      </c>
      <c r="B9" s="2" t="s">
        <v>12</v>
      </c>
      <c r="C9" s="32" t="s">
        <v>127</v>
      </c>
    </row>
    <row r="10" spans="1:4" ht="21.75" customHeight="1" x14ac:dyDescent="0.3">
      <c r="A10" s="1">
        <v>10</v>
      </c>
      <c r="B10" s="2" t="s">
        <v>13</v>
      </c>
      <c r="C10" s="32" t="s">
        <v>128</v>
      </c>
    </row>
    <row r="11" spans="1:4" ht="21.75" customHeight="1" x14ac:dyDescent="0.3">
      <c r="A11" s="1">
        <v>11</v>
      </c>
      <c r="B11" s="2" t="s">
        <v>14</v>
      </c>
      <c r="C11" s="3" t="s">
        <v>129</v>
      </c>
    </row>
    <row r="12" spans="1:4" ht="21.75" customHeight="1" x14ac:dyDescent="0.3">
      <c r="A12" s="1">
        <v>12</v>
      </c>
      <c r="B12" s="2" t="s">
        <v>16</v>
      </c>
      <c r="C12" s="3"/>
    </row>
    <row r="13" spans="1:4" ht="21.75" customHeight="1" x14ac:dyDescent="0.3">
      <c r="A13" s="1">
        <v>13</v>
      </c>
      <c r="B13" s="2" t="s">
        <v>18</v>
      </c>
      <c r="C13" s="3" t="s">
        <v>130</v>
      </c>
    </row>
    <row r="14" spans="1:4" ht="44.25" customHeight="1" x14ac:dyDescent="0.3">
      <c r="A14" s="1">
        <v>14</v>
      </c>
      <c r="B14" s="2" t="s">
        <v>20</v>
      </c>
      <c r="C14" s="3" t="s">
        <v>131</v>
      </c>
    </row>
    <row r="15" spans="1:4" ht="93.75" x14ac:dyDescent="0.3">
      <c r="A15" s="1">
        <v>15</v>
      </c>
      <c r="B15" s="2" t="s">
        <v>22</v>
      </c>
      <c r="C15" s="3" t="s">
        <v>132</v>
      </c>
    </row>
    <row r="16" spans="1:4" ht="37.5" x14ac:dyDescent="0.3">
      <c r="A16" s="1">
        <v>16</v>
      </c>
      <c r="B16" s="2" t="s">
        <v>23</v>
      </c>
      <c r="C16" s="3" t="s">
        <v>133</v>
      </c>
    </row>
    <row r="17" spans="1:3" ht="41.25" customHeight="1" x14ac:dyDescent="0.3">
      <c r="A17" s="1">
        <v>17</v>
      </c>
      <c r="B17" s="2" t="s">
        <v>24</v>
      </c>
      <c r="C17" s="3" t="s">
        <v>151</v>
      </c>
    </row>
    <row r="18" spans="1:3" ht="15.75" x14ac:dyDescent="0.25">
      <c r="A18" s="34"/>
    </row>
    <row r="19" spans="1:3" ht="15.75" x14ac:dyDescent="0.25">
      <c r="A19" s="34"/>
    </row>
  </sheetData>
  <dataValidations count="1">
    <dataValidation type="list" errorStyle="warning" allowBlank="1" showInputMessage="1" showErrorMessage="1" sqref="C3">
      <formula1>#REF!</formula1>
    </dataValidation>
  </dataValidations>
  <pageMargins left="0.7" right="0.7" top="0.75" bottom="0.75" header="0.3" footer="0.3"/>
  <pageSetup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91" zoomScaleNormal="91" workbookViewId="0"/>
  </sheetViews>
  <sheetFormatPr defaultColWidth="9.140625" defaultRowHeight="15" x14ac:dyDescent="0.25"/>
  <cols>
    <col min="1" max="1" width="9.140625" style="5"/>
    <col min="2" max="2" width="84.7109375" style="35" customWidth="1"/>
    <col min="3" max="3" width="91.140625" style="36" customWidth="1"/>
    <col min="4" max="16384" width="9.140625" style="5"/>
  </cols>
  <sheetData>
    <row r="1" spans="1:4" s="4" customFormat="1" ht="18.75" x14ac:dyDescent="0.3">
      <c r="A1" s="1">
        <v>1</v>
      </c>
      <c r="B1" s="2" t="s">
        <v>0</v>
      </c>
      <c r="C1" s="3" t="s">
        <v>59</v>
      </c>
    </row>
    <row r="2" spans="1:4" ht="18.75" x14ac:dyDescent="0.3">
      <c r="A2" s="1">
        <v>2</v>
      </c>
      <c r="B2" s="2" t="s">
        <v>1</v>
      </c>
      <c r="C2" s="3" t="s">
        <v>42</v>
      </c>
    </row>
    <row r="3" spans="1:4" ht="21.75" customHeight="1" x14ac:dyDescent="0.3">
      <c r="A3" s="1">
        <v>3</v>
      </c>
      <c r="B3" s="2" t="s">
        <v>2</v>
      </c>
      <c r="C3" s="3" t="s">
        <v>123</v>
      </c>
    </row>
    <row r="4" spans="1:4" ht="93.75" x14ac:dyDescent="0.3">
      <c r="A4" s="1">
        <v>4</v>
      </c>
      <c r="B4" s="2" t="s">
        <v>4</v>
      </c>
      <c r="C4" s="3" t="s">
        <v>136</v>
      </c>
      <c r="D4" s="7"/>
    </row>
    <row r="5" spans="1:4" ht="21.75" customHeight="1" x14ac:dyDescent="0.3">
      <c r="A5" s="1">
        <v>5</v>
      </c>
      <c r="B5" s="2" t="s">
        <v>6</v>
      </c>
      <c r="C5" s="3" t="s">
        <v>125</v>
      </c>
    </row>
    <row r="6" spans="1:4" ht="21.75" customHeight="1" x14ac:dyDescent="0.3">
      <c r="A6" s="1">
        <v>6</v>
      </c>
      <c r="B6" s="2" t="s">
        <v>8</v>
      </c>
      <c r="C6" s="31">
        <f>2943775*0.0216</f>
        <v>63585.54</v>
      </c>
      <c r="D6" s="7"/>
    </row>
    <row r="7" spans="1:4" ht="21.75" customHeight="1" x14ac:dyDescent="0.3">
      <c r="A7" s="1">
        <v>7</v>
      </c>
      <c r="B7" s="2" t="s">
        <v>9</v>
      </c>
      <c r="C7" s="9" t="s">
        <v>126</v>
      </c>
    </row>
    <row r="8" spans="1:4" ht="45.75" customHeight="1" x14ac:dyDescent="0.3">
      <c r="A8" s="1">
        <v>8</v>
      </c>
      <c r="B8" s="2" t="s">
        <v>10</v>
      </c>
      <c r="C8" s="3" t="s">
        <v>96</v>
      </c>
    </row>
    <row r="9" spans="1:4" ht="21.75" customHeight="1" x14ac:dyDescent="0.3">
      <c r="A9" s="1">
        <v>9</v>
      </c>
      <c r="B9" s="2" t="s">
        <v>12</v>
      </c>
      <c r="C9" s="33">
        <v>41821</v>
      </c>
    </row>
    <row r="10" spans="1:4" ht="21.75" customHeight="1" x14ac:dyDescent="0.3">
      <c r="A10" s="1">
        <v>10</v>
      </c>
      <c r="B10" s="2" t="s">
        <v>13</v>
      </c>
      <c r="C10" s="33">
        <v>42278</v>
      </c>
    </row>
    <row r="11" spans="1:4" ht="21.75" customHeight="1" x14ac:dyDescent="0.3">
      <c r="A11" s="1">
        <v>11</v>
      </c>
      <c r="B11" s="2" t="s">
        <v>14</v>
      </c>
      <c r="C11" s="3"/>
    </row>
    <row r="12" spans="1:4" ht="21.75" customHeight="1" x14ac:dyDescent="0.3">
      <c r="A12" s="1">
        <v>12</v>
      </c>
      <c r="B12" s="2" t="s">
        <v>16</v>
      </c>
      <c r="C12" s="3"/>
    </row>
    <row r="13" spans="1:4" ht="21.75" customHeight="1" x14ac:dyDescent="0.3">
      <c r="A13" s="1">
        <v>13</v>
      </c>
      <c r="B13" s="2" t="s">
        <v>18</v>
      </c>
      <c r="C13" s="3" t="s">
        <v>135</v>
      </c>
    </row>
    <row r="14" spans="1:4" ht="44.25" customHeight="1" x14ac:dyDescent="0.3">
      <c r="A14" s="1">
        <v>14</v>
      </c>
      <c r="B14" s="2" t="s">
        <v>20</v>
      </c>
      <c r="C14" s="3"/>
    </row>
    <row r="15" spans="1:4" ht="101.25" customHeight="1" x14ac:dyDescent="0.3">
      <c r="A15" s="1">
        <v>15</v>
      </c>
      <c r="B15" s="2" t="s">
        <v>22</v>
      </c>
      <c r="C15" s="3" t="s">
        <v>134</v>
      </c>
    </row>
    <row r="16" spans="1:4" ht="37.5" x14ac:dyDescent="0.3">
      <c r="A16" s="1">
        <v>16</v>
      </c>
      <c r="B16" s="2" t="s">
        <v>23</v>
      </c>
      <c r="C16" s="3" t="s">
        <v>138</v>
      </c>
    </row>
    <row r="17" spans="1:3" ht="41.25" customHeight="1" x14ac:dyDescent="0.3">
      <c r="A17" s="1">
        <v>17</v>
      </c>
      <c r="B17" s="2" t="s">
        <v>24</v>
      </c>
      <c r="C17" s="3" t="s">
        <v>150</v>
      </c>
    </row>
    <row r="18" spans="1:3" ht="15.75" x14ac:dyDescent="0.25">
      <c r="A18" s="34"/>
    </row>
    <row r="19" spans="1:3" ht="15.75" x14ac:dyDescent="0.25">
      <c r="A19" s="34"/>
    </row>
  </sheetData>
  <dataValidations disablePrompts="1" count="1">
    <dataValidation type="list" errorStyle="warning" allowBlank="1" showInputMessage="1" showErrorMessage="1" sqref="C3">
      <formula1>#REF!</formula1>
    </dataValidation>
  </dataValidations>
  <pageMargins left="0.7" right="0.7" top="0.75" bottom="0.75" header="0.3" footer="0.3"/>
  <pageSetup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91" zoomScaleNormal="91" workbookViewId="0"/>
  </sheetViews>
  <sheetFormatPr defaultColWidth="9.140625" defaultRowHeight="15" x14ac:dyDescent="0.25"/>
  <cols>
    <col min="1" max="1" width="9.140625" style="5"/>
    <col min="2" max="2" width="84.7109375" style="35" customWidth="1"/>
    <col min="3" max="3" width="91.140625" style="36" customWidth="1"/>
    <col min="4" max="16384" width="9.140625" style="5"/>
  </cols>
  <sheetData>
    <row r="1" spans="1:4" s="4" customFormat="1" ht="18.75" x14ac:dyDescent="0.3">
      <c r="A1" s="1">
        <v>1</v>
      </c>
      <c r="B1" s="2" t="s">
        <v>0</v>
      </c>
      <c r="C1" s="3" t="s">
        <v>70</v>
      </c>
    </row>
    <row r="2" spans="1:4" ht="18.75" x14ac:dyDescent="0.3">
      <c r="A2" s="1">
        <v>2</v>
      </c>
      <c r="B2" s="2" t="s">
        <v>1</v>
      </c>
      <c r="C2" s="3" t="s">
        <v>42</v>
      </c>
    </row>
    <row r="3" spans="1:4" ht="21.75" customHeight="1" x14ac:dyDescent="0.3">
      <c r="A3" s="1">
        <v>3</v>
      </c>
      <c r="B3" s="2" t="s">
        <v>2</v>
      </c>
      <c r="C3" s="3" t="s">
        <v>123</v>
      </c>
    </row>
    <row r="4" spans="1:4" ht="206.25" x14ac:dyDescent="0.3">
      <c r="A4" s="1">
        <v>4</v>
      </c>
      <c r="B4" s="2" t="s">
        <v>4</v>
      </c>
      <c r="C4" s="3" t="s">
        <v>143</v>
      </c>
      <c r="D4" s="7"/>
    </row>
    <row r="5" spans="1:4" ht="41.25" customHeight="1" x14ac:dyDescent="0.3">
      <c r="A5" s="1">
        <v>5</v>
      </c>
      <c r="B5" s="2" t="s">
        <v>6</v>
      </c>
      <c r="C5" s="3" t="s">
        <v>144</v>
      </c>
    </row>
    <row r="6" spans="1:4" ht="21.75" customHeight="1" x14ac:dyDescent="0.3">
      <c r="A6" s="1">
        <v>6</v>
      </c>
      <c r="B6" s="2" t="s">
        <v>8</v>
      </c>
      <c r="C6" s="31">
        <f>139317*0.0216</f>
        <v>3009.2472000000002</v>
      </c>
    </row>
    <row r="7" spans="1:4" ht="21.75" customHeight="1" x14ac:dyDescent="0.3">
      <c r="A7" s="1">
        <v>7</v>
      </c>
      <c r="B7" s="2" t="s">
        <v>9</v>
      </c>
      <c r="C7" s="9" t="s">
        <v>126</v>
      </c>
    </row>
    <row r="8" spans="1:4" ht="45.75" customHeight="1" x14ac:dyDescent="0.3">
      <c r="A8" s="1">
        <v>8</v>
      </c>
      <c r="B8" s="2" t="s">
        <v>10</v>
      </c>
      <c r="C8" s="3" t="s">
        <v>56</v>
      </c>
    </row>
    <row r="9" spans="1:4" ht="21.75" customHeight="1" x14ac:dyDescent="0.3">
      <c r="A9" s="1">
        <v>9</v>
      </c>
      <c r="B9" s="2" t="s">
        <v>12</v>
      </c>
      <c r="C9" s="32" t="s">
        <v>127</v>
      </c>
    </row>
    <row r="10" spans="1:4" ht="21.75" customHeight="1" x14ac:dyDescent="0.3">
      <c r="A10" s="1">
        <v>10</v>
      </c>
      <c r="B10" s="2" t="s">
        <v>13</v>
      </c>
      <c r="C10" s="32" t="s">
        <v>128</v>
      </c>
    </row>
    <row r="11" spans="1:4" ht="21.75" customHeight="1" x14ac:dyDescent="0.3">
      <c r="A11" s="1">
        <v>11</v>
      </c>
      <c r="B11" s="2" t="s">
        <v>14</v>
      </c>
      <c r="C11" s="3" t="s">
        <v>129</v>
      </c>
    </row>
    <row r="12" spans="1:4" ht="21.75" customHeight="1" x14ac:dyDescent="0.3">
      <c r="A12" s="1">
        <v>12</v>
      </c>
      <c r="B12" s="2" t="s">
        <v>16</v>
      </c>
      <c r="C12" s="3"/>
    </row>
    <row r="13" spans="1:4" ht="21.75" customHeight="1" x14ac:dyDescent="0.3">
      <c r="A13" s="1">
        <v>13</v>
      </c>
      <c r="B13" s="2" t="s">
        <v>18</v>
      </c>
      <c r="C13" s="3" t="s">
        <v>139</v>
      </c>
    </row>
    <row r="14" spans="1:4" ht="44.25" customHeight="1" x14ac:dyDescent="0.3">
      <c r="A14" s="1">
        <v>14</v>
      </c>
      <c r="B14" s="2" t="s">
        <v>20</v>
      </c>
      <c r="C14" s="3" t="s">
        <v>131</v>
      </c>
    </row>
    <row r="15" spans="1:4" ht="43.5" customHeight="1" x14ac:dyDescent="0.3">
      <c r="A15" s="1">
        <v>15</v>
      </c>
      <c r="B15" s="2" t="s">
        <v>22</v>
      </c>
      <c r="C15" s="3" t="s">
        <v>140</v>
      </c>
    </row>
    <row r="16" spans="1:4" ht="37.5" x14ac:dyDescent="0.3">
      <c r="A16" s="1">
        <v>16</v>
      </c>
      <c r="B16" s="2" t="s">
        <v>23</v>
      </c>
      <c r="C16" s="3" t="s">
        <v>138</v>
      </c>
    </row>
    <row r="17" spans="1:3" ht="41.25" customHeight="1" x14ac:dyDescent="0.3">
      <c r="A17" s="1">
        <v>17</v>
      </c>
      <c r="B17" s="2" t="s">
        <v>24</v>
      </c>
      <c r="C17" s="3"/>
    </row>
    <row r="18" spans="1:3" ht="15.75" x14ac:dyDescent="0.25">
      <c r="A18" s="34"/>
    </row>
    <row r="19" spans="1:3" ht="15.75" x14ac:dyDescent="0.25">
      <c r="A19" s="34"/>
    </row>
  </sheetData>
  <dataValidations count="1">
    <dataValidation type="list" errorStyle="warning" allowBlank="1" showInputMessage="1" showErrorMessage="1" sqref="C3">
      <formula1>#REF!</formula1>
    </dataValidation>
  </dataValidations>
  <pageMargins left="0.7" right="0.7" top="0.75" bottom="0.75" header="0.3" footer="0.3"/>
  <pageSetup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91" zoomScaleNormal="91" workbookViewId="0"/>
  </sheetViews>
  <sheetFormatPr defaultColWidth="9.140625" defaultRowHeight="15" x14ac:dyDescent="0.25"/>
  <cols>
    <col min="1" max="1" width="9.140625" style="5"/>
    <col min="2" max="2" width="84.7109375" style="35" customWidth="1"/>
    <col min="3" max="3" width="91.140625" style="36" customWidth="1"/>
    <col min="4" max="16384" width="9.140625" style="5"/>
  </cols>
  <sheetData>
    <row r="1" spans="1:4" s="4" customFormat="1" ht="18.75" x14ac:dyDescent="0.3">
      <c r="A1" s="1">
        <v>1</v>
      </c>
      <c r="B1" s="2" t="s">
        <v>0</v>
      </c>
      <c r="C1" s="3" t="s">
        <v>71</v>
      </c>
    </row>
    <row r="2" spans="1:4" ht="18.75" x14ac:dyDescent="0.3">
      <c r="A2" s="1">
        <v>2</v>
      </c>
      <c r="B2" s="2" t="s">
        <v>1</v>
      </c>
      <c r="C2" s="3" t="s">
        <v>42</v>
      </c>
    </row>
    <row r="3" spans="1:4" ht="21.75" customHeight="1" x14ac:dyDescent="0.3">
      <c r="A3" s="1">
        <v>3</v>
      </c>
      <c r="B3" s="2" t="s">
        <v>2</v>
      </c>
      <c r="C3" s="3" t="s">
        <v>123</v>
      </c>
    </row>
    <row r="4" spans="1:4" ht="112.5" x14ac:dyDescent="0.3">
      <c r="A4" s="1">
        <v>4</v>
      </c>
      <c r="B4" s="2" t="s">
        <v>4</v>
      </c>
      <c r="C4" s="3" t="s">
        <v>146</v>
      </c>
      <c r="D4" s="7"/>
    </row>
    <row r="5" spans="1:4" ht="41.25" customHeight="1" x14ac:dyDescent="0.3">
      <c r="A5" s="1">
        <v>5</v>
      </c>
      <c r="B5" s="2" t="s">
        <v>6</v>
      </c>
      <c r="C5" s="3" t="s">
        <v>147</v>
      </c>
    </row>
    <row r="6" spans="1:4" ht="21.75" customHeight="1" x14ac:dyDescent="0.3">
      <c r="A6" s="1">
        <v>6</v>
      </c>
      <c r="B6" s="2" t="s">
        <v>8</v>
      </c>
      <c r="C6" s="31">
        <f>145000*0.0216</f>
        <v>3132</v>
      </c>
    </row>
    <row r="7" spans="1:4" ht="21.75" customHeight="1" x14ac:dyDescent="0.3">
      <c r="A7" s="1">
        <v>7</v>
      </c>
      <c r="B7" s="2" t="s">
        <v>9</v>
      </c>
      <c r="C7" s="9" t="s">
        <v>126</v>
      </c>
    </row>
    <row r="8" spans="1:4" ht="45.75" customHeight="1" x14ac:dyDescent="0.3">
      <c r="A8" s="1">
        <v>8</v>
      </c>
      <c r="B8" s="2" t="s">
        <v>10</v>
      </c>
      <c r="C8" s="3" t="s">
        <v>56</v>
      </c>
    </row>
    <row r="9" spans="1:4" ht="21.75" customHeight="1" x14ac:dyDescent="0.3">
      <c r="A9" s="1">
        <v>9</v>
      </c>
      <c r="B9" s="2" t="s">
        <v>12</v>
      </c>
      <c r="C9" s="32" t="s">
        <v>127</v>
      </c>
    </row>
    <row r="10" spans="1:4" ht="21.75" customHeight="1" x14ac:dyDescent="0.3">
      <c r="A10" s="1">
        <v>10</v>
      </c>
      <c r="B10" s="2" t="s">
        <v>13</v>
      </c>
      <c r="C10" s="32" t="s">
        <v>128</v>
      </c>
    </row>
    <row r="11" spans="1:4" ht="21.75" customHeight="1" x14ac:dyDescent="0.3">
      <c r="A11" s="1">
        <v>11</v>
      </c>
      <c r="B11" s="2" t="s">
        <v>14</v>
      </c>
      <c r="C11" s="3"/>
    </row>
    <row r="12" spans="1:4" ht="21.75" customHeight="1" x14ac:dyDescent="0.3">
      <c r="A12" s="1">
        <v>12</v>
      </c>
      <c r="B12" s="2" t="s">
        <v>16</v>
      </c>
      <c r="C12" s="3"/>
    </row>
    <row r="13" spans="1:4" ht="21.75" customHeight="1" x14ac:dyDescent="0.3">
      <c r="A13" s="1">
        <v>13</v>
      </c>
      <c r="B13" s="2" t="s">
        <v>18</v>
      </c>
      <c r="C13" s="3"/>
    </row>
    <row r="14" spans="1:4" ht="44.25" customHeight="1" x14ac:dyDescent="0.3">
      <c r="A14" s="1">
        <v>14</v>
      </c>
      <c r="B14" s="2" t="s">
        <v>20</v>
      </c>
      <c r="C14" s="3"/>
    </row>
    <row r="15" spans="1:4" ht="43.5" customHeight="1" x14ac:dyDescent="0.3">
      <c r="A15" s="1">
        <v>15</v>
      </c>
      <c r="B15" s="2" t="s">
        <v>22</v>
      </c>
      <c r="C15" s="3"/>
    </row>
    <row r="16" spans="1:4" ht="37.5" x14ac:dyDescent="0.3">
      <c r="A16" s="1">
        <v>16</v>
      </c>
      <c r="B16" s="2" t="s">
        <v>23</v>
      </c>
      <c r="C16" s="3"/>
    </row>
    <row r="17" spans="1:3" ht="41.25" customHeight="1" x14ac:dyDescent="0.3">
      <c r="A17" s="1">
        <v>17</v>
      </c>
      <c r="B17" s="2" t="s">
        <v>24</v>
      </c>
      <c r="C17" s="3"/>
    </row>
    <row r="18" spans="1:3" ht="15.75" x14ac:dyDescent="0.25">
      <c r="A18" s="34"/>
    </row>
    <row r="19" spans="1:3" ht="15.75" x14ac:dyDescent="0.25">
      <c r="A19" s="34"/>
    </row>
  </sheetData>
  <dataValidations count="1">
    <dataValidation type="list" errorStyle="warning" allowBlank="1" showInputMessage="1" showErrorMessage="1" sqref="C3">
      <formula1>#REF!</formula1>
    </dataValidation>
  </dataValidations>
  <pageMargins left="0.7" right="0.7" top="0.75" bottom="0.75" header="0.3" footer="0.3"/>
  <pageSetup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80" zoomScaleNormal="80" workbookViewId="0"/>
  </sheetViews>
  <sheetFormatPr defaultRowHeight="15" x14ac:dyDescent="0.25"/>
  <cols>
    <col min="1" max="1" width="4.140625" bestFit="1" customWidth="1"/>
    <col min="2" max="2" width="70.7109375" bestFit="1" customWidth="1"/>
    <col min="3" max="3" width="94.28515625" customWidth="1"/>
  </cols>
  <sheetData>
    <row r="1" spans="1:4" s="4" customFormat="1" ht="18.75" x14ac:dyDescent="0.3">
      <c r="A1" s="1">
        <v>1</v>
      </c>
      <c r="B1" s="2" t="s">
        <v>0</v>
      </c>
      <c r="C1" s="3" t="s">
        <v>79</v>
      </c>
    </row>
    <row r="2" spans="1:4" s="5" customFormat="1" ht="18.75" x14ac:dyDescent="0.3">
      <c r="A2" s="1">
        <v>2</v>
      </c>
      <c r="B2" s="2" t="s">
        <v>1</v>
      </c>
      <c r="C2" s="3" t="s">
        <v>42</v>
      </c>
    </row>
    <row r="3" spans="1:4" s="5" customFormat="1" ht="37.5" x14ac:dyDescent="0.3">
      <c r="A3" s="1">
        <v>3</v>
      </c>
      <c r="B3" s="2" t="s">
        <v>2</v>
      </c>
      <c r="C3" s="3" t="s">
        <v>3</v>
      </c>
    </row>
    <row r="4" spans="1:4" s="5" customFormat="1" ht="166.5" customHeight="1" x14ac:dyDescent="0.25">
      <c r="A4" s="1">
        <v>4</v>
      </c>
      <c r="B4" s="2" t="s">
        <v>4</v>
      </c>
      <c r="C4" s="6" t="s">
        <v>5</v>
      </c>
      <c r="D4" s="7"/>
    </row>
    <row r="5" spans="1:4" s="5" customFormat="1" ht="18.75" x14ac:dyDescent="0.25">
      <c r="A5" s="1">
        <v>5</v>
      </c>
      <c r="B5" s="2" t="s">
        <v>6</v>
      </c>
      <c r="C5" s="6" t="s">
        <v>7</v>
      </c>
    </row>
    <row r="6" spans="1:4" s="5" customFormat="1" ht="18.75" x14ac:dyDescent="0.25">
      <c r="A6" s="1">
        <v>6</v>
      </c>
      <c r="B6" s="2" t="s">
        <v>8</v>
      </c>
      <c r="C6" s="12">
        <f>4039478*0.00725</f>
        <v>29286.215500000002</v>
      </c>
    </row>
    <row r="7" spans="1:4" s="5" customFormat="1" ht="18.75" x14ac:dyDescent="0.3">
      <c r="A7" s="1">
        <v>7</v>
      </c>
      <c r="B7" s="2" t="s">
        <v>9</v>
      </c>
      <c r="C7" s="9">
        <v>0</v>
      </c>
    </row>
    <row r="8" spans="1:4" s="5" customFormat="1" ht="18.75" x14ac:dyDescent="0.3">
      <c r="A8" s="1">
        <v>8</v>
      </c>
      <c r="B8" s="2" t="s">
        <v>10</v>
      </c>
      <c r="C8" s="3" t="s">
        <v>11</v>
      </c>
    </row>
    <row r="9" spans="1:4" s="5" customFormat="1" ht="18.75" x14ac:dyDescent="0.25">
      <c r="A9" s="1">
        <v>9</v>
      </c>
      <c r="B9" s="2" t="s">
        <v>12</v>
      </c>
      <c r="C9" s="10">
        <v>40664</v>
      </c>
    </row>
    <row r="10" spans="1:4" s="5" customFormat="1" ht="18.75" x14ac:dyDescent="0.25">
      <c r="A10" s="1">
        <v>10</v>
      </c>
      <c r="B10" s="2" t="s">
        <v>13</v>
      </c>
      <c r="C10" s="10">
        <v>40664</v>
      </c>
    </row>
    <row r="11" spans="1:4" s="5" customFormat="1" ht="18.75" x14ac:dyDescent="0.3">
      <c r="A11" s="1">
        <v>11</v>
      </c>
      <c r="B11" s="2" t="s">
        <v>14</v>
      </c>
      <c r="C11" s="3" t="s">
        <v>15</v>
      </c>
    </row>
    <row r="12" spans="1:4" s="5" customFormat="1" ht="18.75" x14ac:dyDescent="0.25">
      <c r="A12" s="1">
        <v>12</v>
      </c>
      <c r="B12" s="2" t="s">
        <v>16</v>
      </c>
      <c r="C12" s="8" t="s">
        <v>17</v>
      </c>
    </row>
    <row r="13" spans="1:4" s="5" customFormat="1" ht="18.75" x14ac:dyDescent="0.25">
      <c r="A13" s="1">
        <v>13</v>
      </c>
      <c r="B13" s="2" t="s">
        <v>18</v>
      </c>
      <c r="C13" s="11" t="s">
        <v>19</v>
      </c>
    </row>
    <row r="14" spans="1:4" s="5" customFormat="1" ht="56.25" x14ac:dyDescent="0.25">
      <c r="A14" s="1">
        <v>14</v>
      </c>
      <c r="B14" s="2" t="s">
        <v>20</v>
      </c>
      <c r="C14" s="6" t="s">
        <v>21</v>
      </c>
    </row>
    <row r="15" spans="1:4" s="5" customFormat="1" ht="165" customHeight="1" x14ac:dyDescent="0.25">
      <c r="A15" s="1">
        <v>15</v>
      </c>
      <c r="B15" s="2" t="s">
        <v>22</v>
      </c>
      <c r="C15" s="6" t="s">
        <v>43</v>
      </c>
    </row>
    <row r="16" spans="1:4" s="5" customFormat="1" ht="56.25" x14ac:dyDescent="0.25">
      <c r="A16" s="1">
        <v>16</v>
      </c>
      <c r="B16" s="2" t="s">
        <v>23</v>
      </c>
      <c r="C16" s="6" t="s">
        <v>54</v>
      </c>
    </row>
    <row r="17" spans="1:3" s="5" customFormat="1" ht="18.75" x14ac:dyDescent="0.3">
      <c r="A17" s="1">
        <v>17</v>
      </c>
      <c r="B17" s="2" t="s">
        <v>24</v>
      </c>
      <c r="C17" s="3"/>
    </row>
  </sheetData>
  <dataValidations count="1">
    <dataValidation type="list" errorStyle="warning" allowBlank="1" showInputMessage="1" showErrorMessage="1" sqref="C3">
      <formula1>#REF!</formula1>
    </dataValidation>
  </dataValidations>
  <pageMargins left="0.7" right="0.7" top="0.75" bottom="0.75" header="0.3" footer="0.3"/>
  <pageSetup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12D131-C404-4497-8F36-EEFEE538FF8F}"/>
</file>

<file path=customXml/itemProps2.xml><?xml version="1.0" encoding="utf-8"?>
<ds:datastoreItem xmlns:ds="http://schemas.openxmlformats.org/officeDocument/2006/customXml" ds:itemID="{FD4DFDEC-1548-43F5-99B8-727C77F19C8F}"/>
</file>

<file path=customXml/itemProps3.xml><?xml version="1.0" encoding="utf-8"?>
<ds:datastoreItem xmlns:ds="http://schemas.openxmlformats.org/officeDocument/2006/customXml" ds:itemID="{126C5730-0E76-4543-A8FD-D8472C57C6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Overview</vt:lpstr>
      <vt:lpstr>GEC -- 1 ACO FY15</vt:lpstr>
      <vt:lpstr>GEC -- 2 CIN FY15</vt:lpstr>
      <vt:lpstr>GEC 3 -- HIE</vt:lpstr>
      <vt:lpstr>GEC 4 -- Cerner Hub</vt:lpstr>
      <vt:lpstr>GEC 5 -- Cerner Lighthouse</vt:lpstr>
      <vt:lpstr>GEC 6 -- Cerner Wellness</vt:lpstr>
      <vt:lpstr>GEC 7 -- Allscripts</vt:lpstr>
      <vt:lpstr>GEC -- 8 Primary Care FY15</vt:lpstr>
      <vt:lpstr>GEC -- 9 Health Equity</vt:lpstr>
      <vt:lpstr>GEC -- 10 Community Health Scre</vt:lpstr>
      <vt:lpstr>GEC -- 11 QBS</vt:lpstr>
      <vt:lpstr>GEC -- 12 Health Equity Conf</vt:lpstr>
      <vt:lpstr>GEC -- 13 Cancer Program </vt:lpstr>
      <vt:lpstr>GEC -- 14 Tobacco Cessation</vt:lpstr>
      <vt:lpstr>GEC -- 15 Org Assessments</vt:lpstr>
    </vt:vector>
  </TitlesOfParts>
  <Company>AHC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Joseph Draetta</dc:creator>
  <cp:lastModifiedBy>Kimberly Biasucci</cp:lastModifiedBy>
  <cp:lastPrinted>2015-09-29T19:34:26Z</cp:lastPrinted>
  <dcterms:created xsi:type="dcterms:W3CDTF">2015-09-22T14:39:37Z</dcterms:created>
  <dcterms:modified xsi:type="dcterms:W3CDTF">2015-10-06T17:05:23Z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