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9.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120" windowWidth="19440" windowHeight="11640" tabRatio="949"/>
  </bookViews>
  <sheets>
    <sheet name="Tab 1 Overview" sheetId="2" r:id="rId1"/>
    <sheet name="Tab 2 Investment 1" sheetId="3" r:id="rId2"/>
    <sheet name="Tab 2 Investment 2" sheetId="10" state="hidden" r:id="rId3"/>
    <sheet name="Tab 2 Investment 3" sheetId="11" r:id="rId4"/>
    <sheet name="Tab 2 Investment 4" sheetId="12" r:id="rId5"/>
    <sheet name="Tab 2 Investment 5" sheetId="13" r:id="rId6"/>
    <sheet name="Tab 2 Investment 6" sheetId="14" r:id="rId7"/>
    <sheet name="Tab 2 Investment 7" sheetId="15" r:id="rId8"/>
    <sheet name="Tab 2 Investment 8" sheetId="17" r:id="rId9"/>
    <sheet name="Instructions" sheetId="4" state="hidden" r:id="rId10"/>
    <sheet name="Example 1" sheetId="7" state="hidden" r:id="rId11"/>
    <sheet name="Example 2" sheetId="9" state="hidden" r:id="rId12"/>
  </sheets>
  <externalReferences>
    <externalReference r:id="rId13"/>
    <externalReference r:id="rId14"/>
  </externalReferences>
  <definedNames>
    <definedName name="Intervention_Category">'[1](Sub) Intervention Categories'!$A$1:$A$7</definedName>
    <definedName name="_xlnm.Print_Area" localSheetId="0">'Tab 1 Overview'!$A$1:$Q$35</definedName>
    <definedName name="_xlnm.Print_Area" localSheetId="1">'Tab 2 Investment 1'!$A$1:$C$17</definedName>
    <definedName name="_xlnm.Print_Area" localSheetId="3">'Tab 2 Investment 3'!$A$1:$C$17</definedName>
    <definedName name="_xlnm.Print_Area" localSheetId="4">'Tab 2 Investment 4'!$A$1:$C$17</definedName>
    <definedName name="_xlnm.Print_Area" localSheetId="5">'Tab 2 Investment 5'!$A$1:$C$17</definedName>
    <definedName name="_xlnm.Print_Area" localSheetId="6">'Tab 2 Investment 6'!$A$1:$C$17</definedName>
    <definedName name="_xlnm.Print_Area" localSheetId="7">'Tab 2 Investment 7'!$A$1:$C$17</definedName>
    <definedName name="_xlnm.Print_Area" localSheetId="8">'Tab 2 Investment 8'!$A$1:$C$17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 i="17" l="1"/>
  <c r="C36" i="17"/>
  <c r="C38" i="17" s="1"/>
  <c r="C40" i="17" s="1"/>
  <c r="C39" i="13"/>
  <c r="C36" i="13"/>
  <c r="C38" i="13" s="1"/>
  <c r="C40" i="13" s="1"/>
  <c r="C37" i="17" l="1"/>
  <c r="C37" i="13"/>
  <c r="C36" i="3" l="1"/>
  <c r="C38" i="3" s="1"/>
  <c r="C36" i="12" l="1"/>
  <c r="C37" i="12" s="1"/>
  <c r="C38" i="12" l="1"/>
  <c r="D29" i="13"/>
  <c r="C12" i="13" s="1"/>
  <c r="D23" i="11" l="1"/>
  <c r="D23" i="13" l="1"/>
  <c r="D29" i="3" l="1"/>
  <c r="D28" i="3"/>
  <c r="C6" i="15" l="1"/>
  <c r="Q15" i="2" s="1"/>
  <c r="D22" i="17" l="1"/>
  <c r="D25" i="17"/>
  <c r="C6" i="17" s="1"/>
  <c r="Q16" i="2" s="1"/>
  <c r="D21" i="17"/>
  <c r="C2" i="17"/>
  <c r="D25" i="15" l="1"/>
  <c r="C2" i="15"/>
  <c r="D25" i="3" l="1"/>
  <c r="G22" i="12" l="1"/>
  <c r="C12" i="12" s="1"/>
  <c r="F22" i="12"/>
  <c r="D22" i="12"/>
  <c r="D27" i="12" s="1"/>
  <c r="C39" i="12" s="1"/>
  <c r="C40" i="12" s="1"/>
  <c r="C10" i="3"/>
  <c r="D22" i="3" l="1"/>
  <c r="D24" i="3"/>
  <c r="D30" i="3" l="1"/>
  <c r="C39" i="3" s="1"/>
  <c r="C40" i="3" s="1"/>
  <c r="C6" i="12"/>
  <c r="Q12" i="2" s="1"/>
  <c r="D26" i="13"/>
  <c r="C6" i="13" s="1"/>
  <c r="Q13" i="2" s="1"/>
  <c r="D25" i="14"/>
  <c r="C6" i="14" s="1"/>
  <c r="Q14" i="2" s="1"/>
  <c r="D26" i="11"/>
  <c r="C6" i="11" s="1"/>
  <c r="Q11" i="2" s="1"/>
  <c r="D26" i="10"/>
  <c r="C6" i="10" s="1"/>
  <c r="Q10" i="2" s="1"/>
  <c r="C6" i="3" l="1"/>
  <c r="J2" i="2" s="1"/>
  <c r="C2" i="14"/>
  <c r="C2" i="13"/>
  <c r="C2" i="12"/>
  <c r="C2" i="11"/>
  <c r="C2" i="10"/>
  <c r="C2" i="3"/>
  <c r="Q9" i="2" l="1"/>
</calcChain>
</file>

<file path=xl/sharedStrings.xml><?xml version="1.0" encoding="utf-8"?>
<sst xmlns="http://schemas.openxmlformats.org/spreadsheetml/2006/main" count="473" uniqueCount="215">
  <si>
    <t>Hospital:</t>
  </si>
  <si>
    <t>Links with existing state-wide or regional infrastructure</t>
  </si>
  <si>
    <t>Total Expenses</t>
  </si>
  <si>
    <t>Total costs covered by restricted grant or donation?</t>
  </si>
  <si>
    <t>Date of Submission:</t>
  </si>
  <si>
    <t>Health System Affliation:</t>
  </si>
  <si>
    <t>Narrative Summary on GBR Investments in Population Health:</t>
  </si>
  <si>
    <t>Number of Investments Reported:</t>
  </si>
  <si>
    <t>Hospital Name</t>
  </si>
  <si>
    <t>Hospital Start (Month/Year)</t>
  </si>
  <si>
    <t>Planning Start Date (Month/Year)</t>
  </si>
  <si>
    <t>Effectiveness of Investment in Achieving goals, including discussion of any barriers or lessons learned</t>
  </si>
  <si>
    <t>Additional Comments</t>
  </si>
  <si>
    <t>Types of Staff</t>
  </si>
  <si>
    <t xml:space="preserve">Is investment in regulated, unregulated space, or both? </t>
  </si>
  <si>
    <t>Target Patient Population</t>
  </si>
  <si>
    <t>Provider/care team investment</t>
  </si>
  <si>
    <t>High Risk for increased utilization patients</t>
  </si>
  <si>
    <t>Investment functions in both</t>
  </si>
  <si>
    <t>$325,000/year</t>
  </si>
  <si>
    <t>IT Analysts, ACO Director</t>
  </si>
  <si>
    <t>CRISP</t>
  </si>
  <si>
    <t>Patient centered investment</t>
  </si>
  <si>
    <t>Health information technology to support patient or provider investment</t>
  </si>
  <si>
    <t>Investment Category (click in cell to select from drop down)</t>
  </si>
  <si>
    <t>Investment Brief Description, including rationale and primary objective</t>
  </si>
  <si>
    <t>Population Health analytics data system utilized to mine claims and other data for high risk patients that require care coordination for improving ambulatory care and self management,  as well as interventions focused upon educating providers as to where their costs lie.  Both of these interventions are targeted at informing decisions aimed at decreasing PAU.</t>
  </si>
  <si>
    <t>Total Annual FTEs</t>
  </si>
  <si>
    <t>Monitoring number of patients referred to care management; Cost of care pre and post care management</t>
  </si>
  <si>
    <t>Outcome(s) or Proposed Outcome Measures</t>
  </si>
  <si>
    <t>Total Investments ($)</t>
  </si>
  <si>
    <t xml:space="preserve">Population of patients who will benefit from the investment.  If it is a provider or health information technology investment it should still be targeted to benefit a patient population. </t>
  </si>
  <si>
    <t>What were the hospital’s costs associated with this initiative?  The amount reported should include the dollars, in-kind-donations, or grants associated with the fiscal year being reported.</t>
  </si>
  <si>
    <t>Of the total costs associated with the initiative, what, if any, amount was provided through a restricted grant or donation?</t>
  </si>
  <si>
    <t>Date when planning for a program or initiative began.</t>
  </si>
  <si>
    <t>Date when the program or initiative went live.</t>
  </si>
  <si>
    <t>Type of staff associated with the investment/initiative (e.g., Registered Nurse, community health worker, data analyst, IT programmer, physician, hospital management).</t>
  </si>
  <si>
    <t>Reporting Requirement</t>
  </si>
  <si>
    <t>Total annual FTEs required for the development and implementation of an investment.</t>
  </si>
  <si>
    <t>Key partners in development/implementation (e.g., skilled nursing facilities, physician practices, external case managers, retail pharmacies)</t>
  </si>
  <si>
    <t>Links with existing statewide or regional infrastructure or initiatives (e.g., such as Local Health Improvement Coalitions, Chesapeake Regional Information System for Patients, Department of Aging, local health departments, other social services)</t>
  </si>
  <si>
    <t>What were the results of the initiative/investment in improving care delivery, population health, and reducing PAU?   Outcomes can include quality indicators, care improvement indicators, return on investment, as well as health improvement outcomes.  If outcomes are not yet available, then please provide proposed outcome measures.</t>
  </si>
  <si>
    <t>Additional Description</t>
  </si>
  <si>
    <t>Investment Number</t>
  </si>
  <si>
    <t>Consecutively number each investment reported.  Copy and paste the investment tab and add numbers to the tab name.</t>
  </si>
  <si>
    <t>Analytics engines are a large expense for a population health management program.  While internal hospital data can be of use in targeting patients for readmissions, etc, a wider scope of data is required for managing the patients who do not reach an inpatient facility but could at any time. In order to manage these patients well, a system that pulls data form outside the facility must be utilized.</t>
  </si>
  <si>
    <t>Example 1</t>
  </si>
  <si>
    <t>Hospital A</t>
  </si>
  <si>
    <t>Other</t>
  </si>
  <si>
    <t>External Partners</t>
  </si>
  <si>
    <t>Limit to 300 words or less.  You can provide supplementary program descriptions if you deem necessary.</t>
  </si>
  <si>
    <t>The program has been live for less than 60 days. Initial results are not available yet.</t>
  </si>
  <si>
    <t>Decrease in PAU metrics for this patient population.</t>
  </si>
  <si>
    <t>CRISP and external providers identified through CRISP</t>
  </si>
  <si>
    <t>1.0</t>
  </si>
  <si>
    <t>Nurse Practitioner</t>
  </si>
  <si>
    <t>Both</t>
  </si>
  <si>
    <t>Substance abuse patients with chronic medical conditions.</t>
  </si>
  <si>
    <t xml:space="preserve">We have off-site substance abuse programs that have patients with chronic medical conditions who are not receiving primary care. We hired a nurse practitioner with a behavioral health and substance abuse background to go to the off-site locations to provide basic primary care at the clinics and coordinate the transition of the patient to our Primary Care Medical Home. Our goal is to improve the health of these patients by hardwiring the care coordination between our off-site substance abuse clinics and Primary Care Medical Home. We are also utilizing CRISP alerts to help coordinate with other providers. </t>
  </si>
  <si>
    <t>Hospital B</t>
  </si>
  <si>
    <t>Example 2</t>
  </si>
  <si>
    <t>Doctors Community Hospital</t>
  </si>
  <si>
    <t>N/A</t>
  </si>
  <si>
    <t>Regulated</t>
  </si>
  <si>
    <t>KPMG, BRG</t>
  </si>
  <si>
    <t>Mobile Clinic</t>
  </si>
  <si>
    <t>Unregulated</t>
  </si>
  <si>
    <t>Wal-Mart</t>
  </si>
  <si>
    <t>Sickle Cell Clinic</t>
  </si>
  <si>
    <t>CHF Clinic</t>
  </si>
  <si>
    <t>BRG Reports</t>
  </si>
  <si>
    <t>Annual Amount</t>
  </si>
  <si>
    <t>PQI/Other GBR reports</t>
  </si>
  <si>
    <t>* from invoices</t>
  </si>
  <si>
    <t>Detail of Total Expense:</t>
  </si>
  <si>
    <t>Sam's hours x rate</t>
  </si>
  <si>
    <t>Medisolv?</t>
  </si>
  <si>
    <t>KPMG Monthly / Daily</t>
  </si>
  <si>
    <t>TOTAL</t>
  </si>
  <si>
    <t>KPMG PMO expenses</t>
  </si>
  <si>
    <t>Outcomes Imrovement Committee will be implemented in Q3 of FY 2015 to create structure and accountability around the reduction of potientially avoidable utilization.</t>
  </si>
  <si>
    <t>July 2013</t>
  </si>
  <si>
    <t>expenses from cost center 107920</t>
  </si>
  <si>
    <t>source: Insights</t>
  </si>
  <si>
    <t>KPMG expenses - planning</t>
  </si>
  <si>
    <t>* from proposal (3 months, $20K each)</t>
  </si>
  <si>
    <t>Sickle Cell patients</t>
  </si>
  <si>
    <t>change in staffing between FY13 and FY14</t>
  </si>
  <si>
    <t>Insights</t>
  </si>
  <si>
    <t>December 2012</t>
  </si>
  <si>
    <t>February 2014</t>
  </si>
  <si>
    <t>ACO/CIN</t>
  </si>
  <si>
    <t>Sage consulting fees</t>
  </si>
  <si>
    <t>Premier CIN expenses</t>
  </si>
  <si>
    <t>ACO loss</t>
  </si>
  <si>
    <t>Primary and Secondary Service Areas</t>
  </si>
  <si>
    <t>from Sam's email</t>
  </si>
  <si>
    <t>* clincal economic analysis invoice February - June 2014</t>
  </si>
  <si>
    <t>January 2014</t>
  </si>
  <si>
    <t>Insights; cost center 17407</t>
  </si>
  <si>
    <t>Hours</t>
  </si>
  <si>
    <t>FY13</t>
  </si>
  <si>
    <t>FY14</t>
  </si>
  <si>
    <t>CHF CLINIC</t>
  </si>
  <si>
    <t>Insights - 8610</t>
  </si>
  <si>
    <t>Insights - 128830</t>
  </si>
  <si>
    <t>Premier Inc, Sage Growth Partners LLC</t>
  </si>
  <si>
    <t>included in Investment #1</t>
  </si>
  <si>
    <t>* FY 2015 ONLY?</t>
  </si>
  <si>
    <t>implementation hours from Sam's email (100 hours)</t>
  </si>
  <si>
    <t>assume 1 hr/day to distribute daily (March - June)</t>
  </si>
  <si>
    <t>Dr. Zama - Medical Director</t>
  </si>
  <si>
    <t>MS2 Expenses</t>
  </si>
  <si>
    <t>Nursing Home patients</t>
  </si>
  <si>
    <t xml:space="preserve">2 2 hours meetings - 20 people </t>
  </si>
  <si>
    <t>assumes $100k average salary</t>
  </si>
  <si>
    <t>1 1 hour meeting - 20 people</t>
  </si>
  <si>
    <t>Quality Advisor</t>
  </si>
  <si>
    <t>from Premier invoice tracker</t>
  </si>
  <si>
    <t>Increase in supply expense</t>
  </si>
  <si>
    <t>Travel Expenses</t>
  </si>
  <si>
    <t>46 people x avg salary $100K</t>
  </si>
  <si>
    <t>Department Directors meeting (4 hour meeting on January 15, 2014)</t>
  </si>
  <si>
    <t>Camille's time planning with KPMG</t>
  </si>
  <si>
    <t>8 hours</t>
  </si>
  <si>
    <t xml:space="preserve">Reduce readmissions and inappropriate admissions less than the statewide average; reduce MHAC's less than statewide average; improve QBR performance to be equal to, or better than, the statewide average.
</t>
  </si>
  <si>
    <t xml:space="preserve">Prior to this committee’s formation, the Genesis nursing homes were averaging 10 readmissions per month.  Following the processes recommended from the committee, readmissions from Magnolia Nursing Home was 4 for April, none for May, and 4 for June.  In June, one patient was readmitted twice and then passed away. </t>
  </si>
  <si>
    <t>Genesis / Magnolia Nursing home</t>
  </si>
  <si>
    <t>Legal fees for Dr. Zama's contract</t>
  </si>
  <si>
    <t>CNO and CFO expense - 8 hours each</t>
  </si>
  <si>
    <t>January 2015</t>
  </si>
  <si>
    <r>
      <t xml:space="preserve">Reduce PAU's to statewide average.
</t>
    </r>
    <r>
      <rPr>
        <b/>
        <sz val="14"/>
        <color theme="1"/>
        <rFont val="Calibri"/>
        <family val="2"/>
        <scheme val="minor"/>
      </rPr>
      <t>To soon to measure outcomes due to ACO/CIN.</t>
    </r>
  </si>
  <si>
    <t>No</t>
  </si>
  <si>
    <t>Infusion department, Dr. Zama</t>
  </si>
  <si>
    <t>* excludes Dr. Zama's time.</t>
  </si>
  <si>
    <t>Capitol Cardiology</t>
  </si>
  <si>
    <t>Executive team, Finance, IT</t>
  </si>
  <si>
    <t>Genesis management staff, DCH leadership, Case Management</t>
  </si>
  <si>
    <t>Highest PAU zip codes in PSA/SSA.</t>
  </si>
  <si>
    <t>Robyn Webb-Williams</t>
  </si>
  <si>
    <t>Wal-Mart Grant ($100,000)</t>
  </si>
  <si>
    <t>Vice President, DCH Foundation</t>
  </si>
  <si>
    <t>5 focus areas: CHF, COPD, Diabetes, Pneumonia, Renal Failure</t>
  </si>
  <si>
    <t>Southern Maryland Integrated Healthcare</t>
  </si>
  <si>
    <t>* N/A for FY 2014</t>
  </si>
  <si>
    <r>
      <t xml:space="preserve">Reduce readmissions and inappropriate admissions less than the statewide average; reduce MHAC's less than statewide average.  Increase education in the community (measured by number of visits to the mobile clinic).
</t>
    </r>
    <r>
      <rPr>
        <b/>
        <sz val="14"/>
        <color theme="1"/>
        <rFont val="Calibri"/>
        <family val="2"/>
        <scheme val="minor"/>
      </rPr>
      <t>Not started yet.</t>
    </r>
  </si>
  <si>
    <t>Population health focused reports to track potentially avoidable utilization and identify key areas to focus on.  Routine reports are generated daily (Daily Scorecard), monthly (Monthly GBR Dashboard), and quarterly (BRG report) to help clinicians monitor their efforts centered around population health patient care.</t>
  </si>
  <si>
    <t>High utilizers, frequent flyers, PAU patients in our PSA/SSA</t>
  </si>
  <si>
    <t>IT, Finance, Executive team and department directors</t>
  </si>
  <si>
    <t>July 2014</t>
  </si>
  <si>
    <t>March 2015</t>
  </si>
  <si>
    <t>Case Management, Quality, Finance, Physicians, Medical Records, Pharmacy, IT, Patient Registration, Nursing, Executive Staff (CNO and CFO)</t>
  </si>
  <si>
    <r>
      <rPr>
        <sz val="14"/>
        <color theme="1"/>
        <rFont val="Calibri"/>
        <family val="2"/>
        <scheme val="minor"/>
      </rPr>
      <t xml:space="preserve">Reduce readmissions and inappropriate admissions less than the statewide average; reduce MHAC's less than statewide average.
</t>
    </r>
    <r>
      <rPr>
        <b/>
        <sz val="14"/>
        <color theme="1"/>
        <rFont val="Calibri"/>
        <family val="2"/>
        <scheme val="minor"/>
      </rPr>
      <t>1) 17% reduction in Readmissions FY14 vs. FY13, 0.8% reduction in readmission rate (source GBR monthly dashboard - June 2014)
2) 17% reduction in Primary Service Area PAU's and 18% reduction in Secondary Service Area PAU's</t>
    </r>
  </si>
  <si>
    <t>Not started yet.</t>
  </si>
  <si>
    <t>N/A for FY14</t>
  </si>
  <si>
    <t>March of 2014</t>
  </si>
  <si>
    <t>Table of Contents:</t>
  </si>
  <si>
    <t>Investment 1:</t>
  </si>
  <si>
    <t>Population Health Reports</t>
  </si>
  <si>
    <t>Investment 2:</t>
  </si>
  <si>
    <t>Investment 3:</t>
  </si>
  <si>
    <t>Outcomes Improvement Committee (n/a for FY14)</t>
  </si>
  <si>
    <t>Investment 4:</t>
  </si>
  <si>
    <t>Investment 5:</t>
  </si>
  <si>
    <t>Investment 6:</t>
  </si>
  <si>
    <t>Investment 7:</t>
  </si>
  <si>
    <t>ER Throughput/Readmission Initiative</t>
  </si>
  <si>
    <t>Investment 8:</t>
  </si>
  <si>
    <t>Magnolia Readmission Committee</t>
  </si>
  <si>
    <t xml:space="preserve">Implementation of the sickle cell clinic successfully reduced readmissons from FY13 to FY14.  Since implementation, we have learned that it is important to assure post discharge follow up visits.  This is being considered as next steps for our sickle cell clinic.  </t>
  </si>
  <si>
    <t>FTE's:</t>
  </si>
  <si>
    <t>Claire currently works 12 hrs/week in the clinic</t>
  </si>
  <si>
    <t>Claire DiPiero - PA</t>
  </si>
  <si>
    <t>June 2013</t>
  </si>
  <si>
    <t>Transitional Care Nursing, Mid-level Provider, Medical Assistant</t>
  </si>
  <si>
    <t>May 2013</t>
  </si>
  <si>
    <t>no hospital staff</t>
  </si>
  <si>
    <t>Medical Strategies and Management (consultants)</t>
  </si>
  <si>
    <t>Mobile Clinic:  The "Community Health Connector" is a mobile van that travels to various locations in Prince George’s County to help patients maintain or improve their health. The mobile clinic is staffed with DCH healthcare professionals.  The clinic provides a wide range of services to people ages 16 and older, including:
+ Blood pressure screenings
+ Electrocardiogram (EKG) testing
+ Flu and pneumonia vaccinations
+ Tetanus shots
+ HIV screenings
+ Pulmonary function testing
+ Routine physicals</t>
  </si>
  <si>
    <t xml:space="preserve">CHF Clinic:  The Congestive Heart Failure Clinic is a comprehensive program that provides:
+ An experienced and board-certified heart failure cardiologist
+ A holistic care approach that includes the collaborative services of pharmacy, nutrition, physical therapy, cardiology, physician assistant, social work, home health and hospice care professionals – all accessible on Doctors Community Hospital’s campus
+ Consultations for insured and uninsured patients who have physician referrals
As a healthcare partner, the clinic’s team collaborates with referring, primary care and cardiology physicians to keep them informed of their patients’ progress. Also, after completing a four-session
treatment program, a detailed report is sent electronically to referring physicians who will continue to care for their patients.  The objective of the CHF clinic is to help patients with heart disease better understand and manage their condition and to reduce CHF readmissions to DCH.  </t>
  </si>
  <si>
    <t>Patients with heart disease.</t>
  </si>
  <si>
    <t>Accountable Care Organization ("ACO") / Clinically Integrated Network ("CIN"):  The rationale / primary objective for joining an ACO is to build relationships with physicians in the community.  The CIN will allow for gain sharing with the physicians once the business becomes profitable.</t>
  </si>
  <si>
    <t>ER Through-put / Readmission Initiative (consulting by Medical Strategies and Management).  The objectives of this consulting engagement were to reduce ER wait times, increase patient satisfaction in the ED, reduce unneccessary admissions to the Telemetry unit that belong in a Med/Surg unit.  The second phase of the consulting engagement focused on reducing readmissions.</t>
  </si>
  <si>
    <t>November 2012</t>
  </si>
  <si>
    <t>Committee formed to reduce Readmissions from Genesis Nursing Home to DCH.</t>
  </si>
  <si>
    <r>
      <t xml:space="preserve">The investment was successful in reducing readmissions from Genesis nursing home/other skilled nursing facilities.  The success was partially due to executive leadership and buy-in by both organizations, understanding the need to improve care provided to this population.  One barrier to this investment is that only the hospitals are measured for reducing readmissions, versus both the hospitals </t>
    </r>
    <r>
      <rPr>
        <i/>
        <sz val="14"/>
        <color theme="1"/>
        <rFont val="Calibri"/>
        <family val="2"/>
        <scheme val="minor"/>
      </rPr>
      <t xml:space="preserve">and </t>
    </r>
    <r>
      <rPr>
        <sz val="14"/>
        <color theme="1"/>
        <rFont val="Calibri"/>
        <family val="2"/>
        <scheme val="minor"/>
      </rPr>
      <t xml:space="preserve">nursing homes.  Another barrier is the CMS three-day hospital stay rule.
One lesson learned was that providing blood infusions at the nursing home reduced the admission (or readmission) of nursing home patients to DCH.  Also, having DCH ED physicians communicate telephonically with the nursing home staff has prevented unnecessary readmissions to DCH. </t>
    </r>
  </si>
  <si>
    <t>Rate Order Value</t>
  </si>
  <si>
    <t>Sickle Cell Clinic: As a result of the review of readmission patients, the hospital identified that Sickle Cell patients were being readmitted due to the lack of proper outpatient protocols.  After discussions with the local physician practices and meetings with Johns Hopkins clinical representatives, the hospital decided to offer the Johns Hopkins protocols in our Infustion Clinic Center.  The clinic is staffed with DCH healthcare professionals and a Medical Director.  The objective is to reduce sickle cell readmissions (as defined by the HSCRC) while maintaining quality of care, reducing individual costs, and improving the community's health results.  Following the expansion of the Clinic's focus into the Sickle Cell protocols, the local physicians expanded their hours and services, both of which helped to reduce unnecessary ER visits.</t>
  </si>
  <si>
    <t>FY 13 total revenue</t>
  </si>
  <si>
    <t>FY 14 total revenue</t>
  </si>
  <si>
    <t>Return on investment:</t>
  </si>
  <si>
    <t>Outcomes Percentage in Dollar Savings</t>
  </si>
  <si>
    <r>
      <t xml:space="preserve">Reduce sickle cell readmissions and admissions to statewide average.
</t>
    </r>
    <r>
      <rPr>
        <b/>
        <sz val="14"/>
        <color theme="1"/>
        <rFont val="Calibri"/>
        <family val="2"/>
        <scheme val="minor"/>
      </rPr>
      <t>Reduced sickle cell readmissions by 34% FY14 vs. FY13 and related revenue by 45% (this additional revenue helped with expanding more population health efforts).</t>
    </r>
  </si>
  <si>
    <t>ROI = 7.98</t>
  </si>
  <si>
    <r>
      <rPr>
        <sz val="14"/>
        <color theme="1"/>
        <rFont val="Calibri"/>
        <family val="2"/>
        <scheme val="minor"/>
      </rPr>
      <t xml:space="preserve">Reduce CHF readmissions and admissions to statewide average. 
</t>
    </r>
    <r>
      <rPr>
        <b/>
        <sz val="14"/>
        <color theme="1"/>
        <rFont val="Calibri"/>
        <family val="2"/>
        <scheme val="minor"/>
      </rPr>
      <t>24 patients went through the 4-week class from February to June 2014.</t>
    </r>
  </si>
  <si>
    <t>The CHF clinic was effective in reducing readmissions for those patients that were enrolled in the clinic.  Barriers include hesitation of private Cardiologists not prefering their patients to attend, or steering them away from the clinic.  The clinic would have improved effectiveness if all Cardiologists encouraged patient participation.  Another barrier encountered was patient transportation, as patients visit the clinic once/week.  We learned that we need to engage our CMO with the Cardiologists and identify readmissions per practice to help in identifying other care coordination programs to reduce CHF readmissions.</t>
  </si>
  <si>
    <t>Total savings</t>
  </si>
  <si>
    <t>Total one time cost of report design</t>
  </si>
  <si>
    <t>ROI</t>
  </si>
  <si>
    <t>CY 14 reduction percentage</t>
  </si>
  <si>
    <t>total readmissions reduced in one year</t>
  </si>
  <si>
    <t>CY 13 total number of expected readmissions (HSCRC)</t>
  </si>
  <si>
    <t>ROI = 14.40</t>
  </si>
  <si>
    <t>Doctors Community Hostial ("DCH") is actively working to achieve the Triple Aim of healthcare and the goals of Maryland's All-Payer Model Agreement between the State of Maryland and the Center for Medicare &amp; Medicaid Innovation (CMMI).  Under the flexibility of GBR funding, FY 2014 was the first year that DCH focused on population health initiatives.  These initiatives aim at keeping patients in our community healthy at home,  reducing hospital costs, and improving our quality of care in the hospital.  Our overall goal is to improve our results in patient-centered and population-focused performance standards.  To acheive these goals our initiatives range from the regulated settings of our hospital and the medical office building to the unregulated settings of our physician offices out in our community.</t>
  </si>
  <si>
    <t>Charges per case - FY14 Rate Order</t>
  </si>
  <si>
    <t>Savings</t>
  </si>
  <si>
    <t>Cost</t>
  </si>
  <si>
    <t>no additional hospital staff</t>
  </si>
  <si>
    <r>
      <t>This initiative was effective for improving throughput in the ED, however as the outcome measures show, diversion still needs improvement.  Barriers include community physicians meeting telemetry criteria which also affects our ability to reduce diversion</t>
    </r>
    <r>
      <rPr>
        <sz val="14"/>
        <color rgb="FFFF0000"/>
        <rFont val="Calibri"/>
        <family val="2"/>
        <scheme val="minor"/>
      </rPr>
      <t>.</t>
    </r>
    <r>
      <rPr>
        <sz val="14"/>
        <rFont val="Calibri"/>
        <family val="2"/>
        <scheme val="minor"/>
      </rPr>
      <t xml:space="preserve">  In FY 2016, the CMO will be discussing the addition of a Cardiology Medical Director who will discuss potential inappropriate telemetry admissions prior to the patient's transfer from the ED.</t>
    </r>
  </si>
  <si>
    <t>July 26th, 2015</t>
  </si>
  <si>
    <t>The reports are used to determine focus areas, however, more detail is required in order to develop specific action plans.  This led to the development of the Quality Outcomes committee (Investment 2).  These reports are shared monthly with hospital leadership (executive staff and department directors).</t>
  </si>
  <si>
    <t>no additional hospital staff in FY 2014</t>
  </si>
  <si>
    <r>
      <t xml:space="preserve">Reduce Readmissions to statewide average.  Also, improve ED wait times, diversion, and patient satisfaction.
</t>
    </r>
    <r>
      <rPr>
        <b/>
        <sz val="14"/>
        <color theme="1"/>
        <rFont val="Calibri"/>
        <family val="2"/>
        <scheme val="minor"/>
      </rPr>
      <t xml:space="preserve">1) 17% reduction in Readmissions FY14 vs. FY13 (source GBR monthly dashboard - June 2014)
2) FY14 Press Ganey ED Patient Satisfaction survey shows improvement in all questions vs. FY13 results.  See summary below:
- Std. Overall 47.7% vs. 47.0% (Goal is 58%)
- Likelihood of Recommending 47.4% vs. 44.2%
3) Reduce ER Wait Times and Diversion.
-  Reduced Arrival to Provider wait time from 157 minutes (FY13) to 87 minutes (FY14).
-  Reduced Bed Request to ED Depart from 124 minutes (FY13) to 71 minutes (FY14).
-  Diversion remains higher than our goal.  FY 2014's average was 81 hours/month.  Our goal is less than 50 hours/month.  
</t>
    </r>
  </si>
  <si>
    <t>Planning Stage - ROI not applicable at this time.</t>
  </si>
  <si>
    <t>ROI: Data being gathered.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</si>
</sst>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44" formatCode="_(&quot;$&quot;* #,##0.00_);_(&quot;$&quot;* \(#,##0.00\);_(&quot;$&quot;* &quot;-&quot;??_);_(@_)"/>
    <numFmt numFmtId="43" formatCode="_(* #,##0.00_);_(* \(#,##0.00\);_(* &quot;-&quot;??_);_(@_)"/>
    <numFmt numFmtId="164" formatCode="_(* #,##0_);_(* \(#,##0\);_(* &quot;-&quot;??_);_(@_)"/>
  </numFmts>
  <fonts count="14"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sz val="12"/>
      <color rgb="FFFF0000"/>
      <name val="Calibri"/>
      <family val="2"/>
      <scheme val="minor"/>
    </font>
    <font>
      <b/>
      <sz val="11"/>
      <color theme="1"/>
      <name val="Calibri"/>
      <family val="2"/>
      <scheme val="minor"/>
    </font>
    <font>
      <b/>
      <sz val="11"/>
      <color rgb="FFFF0000"/>
      <name val="Calibri"/>
      <family val="2"/>
      <scheme val="minor"/>
    </font>
    <font>
      <i/>
      <sz val="14"/>
      <color theme="1"/>
      <name val="Calibri"/>
      <family val="2"/>
      <scheme val="minor"/>
    </font>
    <font>
      <b/>
      <u/>
      <sz val="12"/>
      <color theme="1"/>
      <name val="Calibri"/>
      <family val="2"/>
      <scheme val="minor"/>
    </font>
    <font>
      <sz val="14"/>
      <color rgb="FFFF0000"/>
      <name val="Calibri"/>
      <family val="2"/>
      <scheme val="minor"/>
    </font>
    <font>
      <sz val="12"/>
      <color theme="1"/>
      <name val="Times New Roman"/>
      <family val="1"/>
    </font>
    <font>
      <sz val="14"/>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10">
    <xf numFmtId="0" fontId="0" fillId="0" borderId="0" xfId="0"/>
    <xf numFmtId="0" fontId="3" fillId="0" borderId="0" xfId="0" applyFont="1"/>
    <xf numFmtId="0" fontId="2" fillId="0" borderId="1" xfId="0" applyFont="1" applyBorder="1" applyAlignment="1">
      <alignment horizontal="right"/>
    </xf>
    <xf numFmtId="0" fontId="2" fillId="0" borderId="1" xfId="0" applyFont="1" applyBorder="1"/>
    <xf numFmtId="0" fontId="2" fillId="0" borderId="1" xfId="0" applyFont="1" applyBorder="1" applyAlignment="1">
      <alignment horizontal="right" wrapText="1"/>
    </xf>
    <xf numFmtId="0" fontId="4" fillId="0" borderId="1" xfId="0" applyFont="1" applyBorder="1" applyAlignment="1">
      <alignment horizontal="left" wrapText="1"/>
    </xf>
    <xf numFmtId="0" fontId="4" fillId="0" borderId="1" xfId="0" applyFont="1" applyBorder="1" applyAlignment="1">
      <alignment horizontal="left" vertical="top" wrapText="1"/>
    </xf>
    <xf numFmtId="6" fontId="4" fillId="0" borderId="1" xfId="0" applyNumberFormat="1" applyFont="1" applyBorder="1" applyAlignment="1">
      <alignment horizontal="left" wrapText="1"/>
    </xf>
    <xf numFmtId="16" fontId="4" fillId="0" borderId="1" xfId="0" applyNumberFormat="1" applyFont="1" applyBorder="1" applyAlignment="1">
      <alignment horizontal="left" wrapText="1"/>
    </xf>
    <xf numFmtId="0" fontId="1" fillId="0" borderId="0" xfId="0" applyFont="1"/>
    <xf numFmtId="0" fontId="1" fillId="0" borderId="0" xfId="0" applyFont="1" applyAlignment="1">
      <alignment horizontal="left"/>
    </xf>
    <xf numFmtId="0" fontId="1" fillId="0" borderId="0" xfId="0" applyFont="1" applyAlignment="1">
      <alignment wrapText="1"/>
    </xf>
    <xf numFmtId="0" fontId="5" fillId="0" borderId="1" xfId="1" applyFont="1" applyBorder="1" applyAlignment="1">
      <alignment horizontal="center" vertical="top" wrapText="1"/>
    </xf>
    <xf numFmtId="0" fontId="5" fillId="0" borderId="1" xfId="1" applyFont="1" applyBorder="1" applyAlignment="1">
      <alignment horizontal="left" vertical="top" wrapText="1"/>
    </xf>
    <xf numFmtId="0" fontId="2" fillId="0" borderId="1" xfId="1" applyFont="1" applyBorder="1" applyAlignment="1">
      <alignment horizontal="left" vertical="top" wrapText="1"/>
    </xf>
    <xf numFmtId="0" fontId="3" fillId="0" borderId="0" xfId="0" applyFont="1" applyAlignment="1">
      <alignment wrapText="1"/>
    </xf>
    <xf numFmtId="0" fontId="6" fillId="0" borderId="0" xfId="0" applyFont="1"/>
    <xf numFmtId="0" fontId="3" fillId="2" borderId="0" xfId="0" applyFont="1" applyFill="1"/>
    <xf numFmtId="0" fontId="5" fillId="2" borderId="0" xfId="0" applyFont="1" applyFill="1" applyAlignment="1">
      <alignment horizontal="center"/>
    </xf>
    <xf numFmtId="0" fontId="5" fillId="2" borderId="0" xfId="0" applyFont="1" applyFill="1" applyAlignment="1">
      <alignment horizontal="center" wrapText="1"/>
    </xf>
    <xf numFmtId="0" fontId="3" fillId="0" borderId="1" xfId="0" applyFont="1" applyBorder="1" applyAlignment="1">
      <alignment wrapText="1"/>
    </xf>
    <xf numFmtId="0" fontId="3" fillId="0" borderId="1" xfId="0" applyFont="1" applyBorder="1" applyAlignment="1">
      <alignment vertical="center" wrapText="1"/>
    </xf>
    <xf numFmtId="0" fontId="2" fillId="0" borderId="1" xfId="1" applyFont="1" applyBorder="1" applyAlignment="1">
      <alignment horizontal="center" vertical="top" wrapText="1"/>
    </xf>
    <xf numFmtId="0" fontId="2" fillId="0" borderId="0" xfId="1" applyFont="1" applyBorder="1" applyAlignment="1">
      <alignment horizontal="center" vertical="top" wrapText="1"/>
    </xf>
    <xf numFmtId="0" fontId="0" fillId="0" borderId="0" xfId="0" applyFont="1"/>
    <xf numFmtId="0" fontId="3" fillId="0" borderId="1" xfId="0" applyFont="1" applyBorder="1"/>
    <xf numFmtId="0" fontId="0" fillId="0" borderId="1" xfId="0" applyBorder="1" applyAlignment="1">
      <alignment horizontal="left" vertical="center" wrapText="1"/>
    </xf>
    <xf numFmtId="0" fontId="0" fillId="0" borderId="1" xfId="0" applyBorder="1" applyAlignment="1">
      <alignment wrapText="1"/>
    </xf>
    <xf numFmtId="43" fontId="4" fillId="0" borderId="1" xfId="2" quotePrefix="1" applyFont="1" applyBorder="1" applyAlignment="1">
      <alignment wrapText="1"/>
    </xf>
    <xf numFmtId="0" fontId="0" fillId="0" borderId="0" xfId="0" quotePrefix="1" applyFont="1"/>
    <xf numFmtId="0" fontId="0" fillId="0" borderId="8" xfId="0" applyFont="1" applyBorder="1" applyAlignment="1">
      <alignment horizontal="center"/>
    </xf>
    <xf numFmtId="0" fontId="0" fillId="0" borderId="0" xfId="0" applyFont="1" applyAlignment="1">
      <alignment horizontal="left"/>
    </xf>
    <xf numFmtId="0" fontId="7" fillId="0" borderId="0" xfId="0" applyFont="1" applyAlignment="1">
      <alignment horizontal="left"/>
    </xf>
    <xf numFmtId="44" fontId="1" fillId="0" borderId="0" xfId="3" applyFont="1"/>
    <xf numFmtId="0" fontId="7" fillId="0" borderId="0" xfId="0" applyFont="1"/>
    <xf numFmtId="0" fontId="7" fillId="0" borderId="0" xfId="0" applyFont="1" applyAlignment="1">
      <alignment wrapText="1"/>
    </xf>
    <xf numFmtId="44" fontId="7" fillId="0" borderId="9" xfId="3" applyFont="1" applyBorder="1"/>
    <xf numFmtId="0" fontId="0" fillId="0" borderId="0" xfId="0" applyFont="1" applyBorder="1" applyAlignment="1">
      <alignment horizontal="center"/>
    </xf>
    <xf numFmtId="0" fontId="1" fillId="0" borderId="0" xfId="0" applyFont="1" applyBorder="1"/>
    <xf numFmtId="0" fontId="5" fillId="0" borderId="1" xfId="0" applyFont="1" applyBorder="1" applyAlignment="1">
      <alignment horizontal="left" vertical="top" wrapText="1"/>
    </xf>
    <xf numFmtId="16" fontId="4" fillId="0" borderId="1" xfId="0" quotePrefix="1" applyNumberFormat="1" applyFont="1" applyBorder="1" applyAlignment="1">
      <alignment horizontal="left" wrapText="1"/>
    </xf>
    <xf numFmtId="0" fontId="0" fillId="0" borderId="0" xfId="0" applyFont="1" applyAlignment="1">
      <alignment wrapText="1"/>
    </xf>
    <xf numFmtId="44" fontId="4" fillId="0" borderId="1" xfId="0" applyNumberFormat="1" applyFont="1" applyFill="1" applyBorder="1" applyAlignment="1">
      <alignment horizontal="left" wrapText="1"/>
    </xf>
    <xf numFmtId="0" fontId="8" fillId="0" borderId="0" xfId="0" applyFont="1" applyAlignment="1">
      <alignment horizontal="left"/>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0" fontId="5" fillId="0" borderId="1" xfId="1" applyFont="1" applyFill="1" applyBorder="1" applyAlignment="1">
      <alignment horizontal="center" vertical="top" wrapText="1"/>
    </xf>
    <xf numFmtId="0" fontId="5" fillId="0" borderId="1" xfId="1" applyFont="1" applyFill="1" applyBorder="1" applyAlignment="1">
      <alignment horizontal="left" vertical="top" wrapText="1"/>
    </xf>
    <xf numFmtId="0" fontId="3" fillId="0" borderId="0" xfId="0" applyFont="1" applyFill="1"/>
    <xf numFmtId="0" fontId="1" fillId="0" borderId="0" xfId="0" applyFont="1" applyFill="1"/>
    <xf numFmtId="0" fontId="0" fillId="0" borderId="0" xfId="0" applyFont="1" applyFill="1"/>
    <xf numFmtId="0" fontId="0" fillId="0" borderId="0" xfId="0" quotePrefix="1" applyFont="1" applyFill="1"/>
    <xf numFmtId="6" fontId="4" fillId="0" borderId="1" xfId="0" applyNumberFormat="1" applyFont="1" applyFill="1" applyBorder="1" applyAlignment="1">
      <alignment horizontal="left" wrapText="1"/>
    </xf>
    <xf numFmtId="0" fontId="2" fillId="0" borderId="0" xfId="1" applyFont="1" applyFill="1" applyBorder="1" applyAlignment="1">
      <alignment horizontal="center" vertical="top" wrapText="1"/>
    </xf>
    <xf numFmtId="0" fontId="1" fillId="0" borderId="0" xfId="0" applyFont="1" applyFill="1" applyAlignment="1">
      <alignment horizontal="left"/>
    </xf>
    <xf numFmtId="0" fontId="1" fillId="0" borderId="0" xfId="0" applyFont="1" applyFill="1" applyAlignment="1">
      <alignment wrapText="1"/>
    </xf>
    <xf numFmtId="0" fontId="7" fillId="0" borderId="0" xfId="0" applyFont="1" applyFill="1" applyAlignment="1">
      <alignment horizontal="left"/>
    </xf>
    <xf numFmtId="0" fontId="0" fillId="0" borderId="8" xfId="0" applyFont="1" applyFill="1" applyBorder="1" applyAlignment="1">
      <alignment horizontal="center"/>
    </xf>
    <xf numFmtId="0" fontId="0" fillId="0" borderId="0" xfId="0" applyFont="1" applyFill="1" applyAlignment="1">
      <alignment wrapText="1"/>
    </xf>
    <xf numFmtId="44" fontId="1" fillId="0" borderId="0" xfId="3" applyFont="1" applyFill="1"/>
    <xf numFmtId="0" fontId="0" fillId="0" borderId="0" xfId="0" applyFont="1" applyFill="1" applyAlignment="1">
      <alignment horizontal="left"/>
    </xf>
    <xf numFmtId="44" fontId="7" fillId="0" borderId="9" xfId="3" applyFont="1" applyFill="1" applyBorder="1"/>
    <xf numFmtId="0" fontId="7" fillId="0" borderId="0" xfId="0" applyFont="1" applyFill="1"/>
    <xf numFmtId="0" fontId="7" fillId="0" borderId="0" xfId="0" applyFont="1" applyFill="1" applyAlignment="1">
      <alignment wrapText="1"/>
    </xf>
    <xf numFmtId="0" fontId="2" fillId="3" borderId="0" xfId="0" applyFont="1" applyFill="1"/>
    <xf numFmtId="0" fontId="2" fillId="0" borderId="0" xfId="0" applyFont="1" applyFill="1"/>
    <xf numFmtId="16" fontId="4" fillId="0" borderId="1" xfId="0" quotePrefix="1" applyNumberFormat="1" applyFont="1" applyFill="1" applyBorder="1" applyAlignment="1">
      <alignment horizontal="left" wrapText="1"/>
    </xf>
    <xf numFmtId="43" fontId="4" fillId="0" borderId="1" xfId="2" applyFont="1" applyFill="1" applyBorder="1" applyAlignment="1">
      <alignment horizontal="left" wrapText="1"/>
    </xf>
    <xf numFmtId="44" fontId="0" fillId="0" borderId="0" xfId="3" applyFont="1" applyFill="1"/>
    <xf numFmtId="0" fontId="5" fillId="0" borderId="1" xfId="0" applyFont="1" applyFill="1" applyBorder="1" applyAlignment="1">
      <alignment horizontal="left" vertical="top" wrapText="1"/>
    </xf>
    <xf numFmtId="16" fontId="4" fillId="0" borderId="1" xfId="0" quotePrefix="1" applyNumberFormat="1" applyFont="1" applyFill="1" applyBorder="1" applyAlignment="1">
      <alignment horizontal="left"/>
    </xf>
    <xf numFmtId="0" fontId="4" fillId="0" borderId="1" xfId="0" applyFont="1" applyFill="1" applyBorder="1" applyAlignment="1">
      <alignment horizontal="right" wrapText="1"/>
    </xf>
    <xf numFmtId="16" fontId="4" fillId="0" borderId="1" xfId="0" applyNumberFormat="1" applyFont="1" applyFill="1" applyBorder="1" applyAlignment="1">
      <alignment horizontal="left" wrapText="1"/>
    </xf>
    <xf numFmtId="0" fontId="12" fillId="0" borderId="0" xfId="0" applyFont="1"/>
    <xf numFmtId="44" fontId="3" fillId="0" borderId="1" xfId="3" applyFont="1" applyBorder="1" applyAlignment="1">
      <alignment horizontal="right"/>
    </xf>
    <xf numFmtId="0" fontId="5" fillId="0" borderId="0" xfId="1" applyFont="1" applyFill="1" applyBorder="1" applyAlignment="1">
      <alignment horizontal="center" vertical="top" wrapText="1"/>
    </xf>
    <xf numFmtId="43" fontId="1" fillId="0" borderId="0" xfId="2" applyFont="1" applyFill="1" applyAlignment="1">
      <alignment wrapText="1"/>
    </xf>
    <xf numFmtId="44" fontId="1" fillId="0" borderId="0" xfId="0" applyNumberFormat="1" applyFont="1" applyFill="1" applyAlignment="1">
      <alignment wrapText="1"/>
    </xf>
    <xf numFmtId="43" fontId="1" fillId="0" borderId="0" xfId="2" applyFont="1" applyFill="1"/>
    <xf numFmtId="164" fontId="1" fillId="0" borderId="0" xfId="2" applyNumberFormat="1" applyFont="1" applyFill="1"/>
    <xf numFmtId="9" fontId="1" fillId="0" borderId="0" xfId="4" applyFont="1" applyFill="1" applyAlignment="1">
      <alignment wrapText="1"/>
    </xf>
    <xf numFmtId="44" fontId="1" fillId="0" borderId="0" xfId="3" applyFont="1" applyFill="1" applyAlignment="1">
      <alignment wrapText="1"/>
    </xf>
    <xf numFmtId="44" fontId="1" fillId="0" borderId="0" xfId="0" applyNumberFormat="1" applyFont="1" applyAlignment="1">
      <alignment wrapText="1"/>
    </xf>
    <xf numFmtId="10" fontId="1" fillId="0" borderId="0" xfId="4" applyNumberFormat="1" applyFont="1" applyFill="1"/>
    <xf numFmtId="43" fontId="1" fillId="0" borderId="0" xfId="2" applyFont="1" applyAlignment="1">
      <alignment wrapText="1"/>
    </xf>
    <xf numFmtId="164" fontId="7" fillId="0" borderId="14" xfId="2" applyNumberFormat="1" applyFont="1" applyFill="1" applyBorder="1"/>
    <xf numFmtId="44" fontId="1" fillId="0" borderId="9" xfId="0" applyNumberFormat="1" applyFont="1" applyFill="1" applyBorder="1" applyAlignment="1">
      <alignment wrapText="1"/>
    </xf>
    <xf numFmtId="0" fontId="10" fillId="0" borderId="0" xfId="0" applyFont="1" applyFill="1"/>
    <xf numFmtId="44" fontId="3" fillId="0" borderId="0" xfId="0" applyNumberFormat="1" applyFont="1" applyFill="1"/>
    <xf numFmtId="0" fontId="2" fillId="0" borderId="1" xfId="0" applyFont="1" applyBorder="1" applyAlignment="1">
      <alignment horizontal="right"/>
    </xf>
    <xf numFmtId="0" fontId="2" fillId="0" borderId="1" xfId="0" applyFont="1" applyBorder="1" applyAlignment="1">
      <alignment horizontal="right" vertical="top" wrapText="1"/>
    </xf>
    <xf numFmtId="0" fontId="3" fillId="0" borderId="10" xfId="0" applyFont="1" applyFill="1" applyBorder="1" applyAlignment="1">
      <alignment horizontal="center" vertical="top" wrapText="1"/>
    </xf>
    <xf numFmtId="0" fontId="3" fillId="0" borderId="11"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13"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1" xfId="0" applyFont="1" applyBorder="1" applyAlignment="1">
      <alignment horizontal="center"/>
    </xf>
    <xf numFmtId="44" fontId="3" fillId="0" borderId="1" xfId="0" applyNumberFormat="1" applyFont="1" applyBorder="1" applyAlignment="1">
      <alignment horizontal="center"/>
    </xf>
    <xf numFmtId="0" fontId="3" fillId="0" borderId="1" xfId="0" applyFont="1" applyBorder="1" applyAlignment="1"/>
    <xf numFmtId="0" fontId="2" fillId="0" borderId="2" xfId="1" applyFont="1" applyBorder="1" applyAlignment="1">
      <alignment horizontal="center" vertical="top" wrapText="1"/>
    </xf>
    <xf numFmtId="0" fontId="2" fillId="0" borderId="3" xfId="1" applyFont="1" applyBorder="1" applyAlignment="1">
      <alignment horizontal="center" vertical="top" wrapText="1"/>
    </xf>
    <xf numFmtId="0" fontId="2" fillId="0" borderId="4" xfId="1" applyFont="1" applyBorder="1" applyAlignment="1">
      <alignment horizontal="center" vertical="top" wrapText="1"/>
    </xf>
    <xf numFmtId="0" fontId="2" fillId="0" borderId="5" xfId="1" applyFont="1" applyBorder="1" applyAlignment="1">
      <alignment horizontal="left" vertical="top" wrapText="1"/>
    </xf>
    <xf numFmtId="0" fontId="2" fillId="0" borderId="6" xfId="1" applyFont="1" applyBorder="1" applyAlignment="1">
      <alignment horizontal="left" vertical="top" wrapText="1"/>
    </xf>
    <xf numFmtId="0" fontId="2" fillId="0" borderId="7" xfId="1" applyFont="1" applyBorder="1" applyAlignment="1">
      <alignment horizontal="left" vertical="top" wrapText="1"/>
    </xf>
    <xf numFmtId="14" fontId="3" fillId="0" borderId="1" xfId="0" applyNumberFormat="1" applyFont="1" applyBorder="1" applyAlignment="1"/>
  </cellXfs>
  <cellStyles count="5">
    <cellStyle name="Comma" xfId="2" builtinId="3"/>
    <cellStyle name="Currency" xfId="3" builtinId="4"/>
    <cellStyle name="Normal" xfId="0" builtinId="0"/>
    <cellStyle name="Normal 2" xfId="1"/>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chuster/Downloads/InterventionsTracking2012-06-12%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schuster/AppData/Local/Microsoft/Windows/Temporary%20Internet%20Files/Content.Outlook/O3Y8J8I0/HSCRC%20GBR%20Investment%20in%20Infrastructure%20Reporting%20Template%2010222014%20BSB%20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entist-WAH-Shady Grove "/>
      <sheetName val="Anne Arundel MC "/>
      <sheetName val="BaltimoreWashingtonMC"/>
      <sheetName val="Bon Secours"/>
      <sheetName val="Civista"/>
      <sheetName val="Doctors"/>
      <sheetName val="Franklin Square"/>
      <sheetName val="Frederick"/>
      <sheetName val="GBMC"/>
      <sheetName val="Harbor Hospital"/>
      <sheetName val="Holy Cross "/>
      <sheetName val="JohnsHopkinsHS"/>
      <sheetName val="Kernan"/>
      <sheetName val="Lifebridge-Sinai Northwest"/>
      <sheetName val="Maryland General"/>
      <sheetName val="Mercy"/>
      <sheetName val="Montgomery General"/>
      <sheetName val="Peninsula "/>
      <sheetName val="St. Agnes"/>
      <sheetName val="St. Joseph"/>
      <sheetName val="St. Marys"/>
      <sheetName val="Union Memorial"/>
      <sheetName val="UnivMarlandMC"/>
      <sheetName val="Upper Chesapeake-Harford"/>
      <sheetName val="(Sub) Intervention Categories"/>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Case Mgmt/Care Coordin</v>
          </cell>
        </row>
        <row r="2">
          <cell r="A2" t="str">
            <v>Medication Mgmt</v>
          </cell>
        </row>
        <row r="3">
          <cell r="A3" t="str">
            <v>Discharge Process Reengin</v>
          </cell>
        </row>
        <row r="4">
          <cell r="A4" t="str">
            <v>Patient Education</v>
          </cell>
        </row>
        <row r="5">
          <cell r="A5" t="str">
            <v>Readm Risk Assessment</v>
          </cell>
        </row>
        <row r="6">
          <cell r="A6" t="str">
            <v>Clinical Pathways</v>
          </cell>
        </row>
        <row r="7">
          <cell r="A7" t="str">
            <v>Primary Care Handoff</v>
          </cell>
        </row>
      </sheetData>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1 Overview"/>
      <sheetName val="Tab 2 Investment X"/>
      <sheetName val="Instructions"/>
      <sheetName val="Example 1"/>
      <sheetName val="Example 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abSelected="1" view="pageBreakPreview" zoomScaleNormal="100" zoomScaleSheetLayoutView="100" workbookViewId="0">
      <selection activeCell="B2" sqref="B2:E2"/>
    </sheetView>
  </sheetViews>
  <sheetFormatPr defaultRowHeight="15.75" x14ac:dyDescent="0.25"/>
  <cols>
    <col min="1" max="1" width="25.85546875" style="1" bestFit="1" customWidth="1"/>
    <col min="2" max="5" width="9.140625" style="1"/>
    <col min="6" max="6" width="4.28515625" style="1" customWidth="1"/>
    <col min="7" max="8" width="9.140625" style="1"/>
    <col min="9" max="9" width="16.5703125" style="1" customWidth="1"/>
    <col min="10" max="13" width="9.140625" style="1"/>
    <col min="14" max="14" width="2.28515625" style="1" customWidth="1"/>
    <col min="15" max="15" width="19" style="1" bestFit="1" customWidth="1"/>
    <col min="16" max="16" width="48.42578125" style="1" bestFit="1" customWidth="1"/>
    <col min="17" max="17" width="14" style="1" bestFit="1" customWidth="1"/>
    <col min="18" max="16384" width="9.140625" style="1"/>
  </cols>
  <sheetData>
    <row r="1" spans="1:17" x14ac:dyDescent="0.25">
      <c r="A1" s="4" t="s">
        <v>0</v>
      </c>
      <c r="B1" s="102" t="s">
        <v>61</v>
      </c>
      <c r="C1" s="102"/>
      <c r="D1" s="102"/>
      <c r="E1" s="102"/>
      <c r="G1" s="89" t="s">
        <v>7</v>
      </c>
      <c r="H1" s="89"/>
      <c r="I1" s="89"/>
      <c r="J1" s="100">
        <v>7</v>
      </c>
      <c r="K1" s="100"/>
      <c r="L1" s="100"/>
      <c r="M1" s="100"/>
      <c r="O1" s="1" t="s">
        <v>186</v>
      </c>
    </row>
    <row r="2" spans="1:17" x14ac:dyDescent="0.25">
      <c r="A2" s="2" t="s">
        <v>4</v>
      </c>
      <c r="B2" s="109">
        <v>42277</v>
      </c>
      <c r="C2" s="109"/>
      <c r="D2" s="109"/>
      <c r="E2" s="109"/>
      <c r="G2" s="89" t="s">
        <v>30</v>
      </c>
      <c r="H2" s="89"/>
      <c r="I2" s="89"/>
      <c r="J2" s="101">
        <f>'Tab 2 Investment 1'!C6+'Tab 2 Investment 2'!C6+'Tab 2 Investment 3'!C6+'Tab 2 Investment 4'!C6+'Tab 2 Investment 5'!C6+'Tab 2 Investment 6'!C6+'Tab 2 Investment 7'!C6+'Tab 2 Investment 8'!C6</f>
        <v>986071.15410256421</v>
      </c>
      <c r="K2" s="100"/>
      <c r="L2" s="100"/>
      <c r="M2" s="100"/>
      <c r="O2" s="74">
        <v>718517</v>
      </c>
    </row>
    <row r="3" spans="1:17" x14ac:dyDescent="0.25">
      <c r="A3" s="3" t="s">
        <v>5</v>
      </c>
      <c r="B3" s="102" t="s">
        <v>62</v>
      </c>
      <c r="C3" s="102"/>
      <c r="D3" s="102"/>
      <c r="E3" s="102"/>
      <c r="G3" s="89"/>
      <c r="H3" s="89"/>
      <c r="I3" s="89"/>
      <c r="J3" s="100"/>
      <c r="K3" s="100"/>
      <c r="L3" s="100"/>
      <c r="M3" s="100"/>
    </row>
    <row r="5" spans="1:17" ht="47.25" customHeight="1" x14ac:dyDescent="0.25">
      <c r="A5" s="90" t="s">
        <v>6</v>
      </c>
      <c r="B5" s="91" t="s">
        <v>203</v>
      </c>
      <c r="C5" s="92"/>
      <c r="D5" s="92"/>
      <c r="E5" s="92"/>
      <c r="F5" s="92"/>
      <c r="G5" s="92"/>
      <c r="H5" s="92"/>
      <c r="I5" s="92"/>
      <c r="J5" s="92"/>
      <c r="K5" s="92"/>
      <c r="L5" s="92"/>
      <c r="M5" s="93"/>
    </row>
    <row r="6" spans="1:17" x14ac:dyDescent="0.25">
      <c r="A6" s="90"/>
      <c r="B6" s="94"/>
      <c r="C6" s="95"/>
      <c r="D6" s="95"/>
      <c r="E6" s="95"/>
      <c r="F6" s="95"/>
      <c r="G6" s="95"/>
      <c r="H6" s="95"/>
      <c r="I6" s="95"/>
      <c r="J6" s="95"/>
      <c r="K6" s="95"/>
      <c r="L6" s="95"/>
      <c r="M6" s="96"/>
    </row>
    <row r="7" spans="1:17" x14ac:dyDescent="0.25">
      <c r="A7" s="90"/>
      <c r="B7" s="94"/>
      <c r="C7" s="95"/>
      <c r="D7" s="95"/>
      <c r="E7" s="95"/>
      <c r="F7" s="95"/>
      <c r="G7" s="95"/>
      <c r="H7" s="95"/>
      <c r="I7" s="95"/>
      <c r="J7" s="95"/>
      <c r="K7" s="95"/>
      <c r="L7" s="95"/>
      <c r="M7" s="96"/>
    </row>
    <row r="8" spans="1:17" x14ac:dyDescent="0.25">
      <c r="A8" s="90"/>
      <c r="B8" s="94"/>
      <c r="C8" s="95"/>
      <c r="D8" s="95"/>
      <c r="E8" s="95"/>
      <c r="F8" s="95"/>
      <c r="G8" s="95"/>
      <c r="H8" s="95"/>
      <c r="I8" s="95"/>
      <c r="J8" s="95"/>
      <c r="K8" s="95"/>
      <c r="L8" s="95"/>
      <c r="M8" s="96"/>
      <c r="O8" s="87" t="s">
        <v>156</v>
      </c>
      <c r="P8" s="48"/>
      <c r="Q8" s="48"/>
    </row>
    <row r="9" spans="1:17" x14ac:dyDescent="0.25">
      <c r="A9" s="90"/>
      <c r="B9" s="94"/>
      <c r="C9" s="95"/>
      <c r="D9" s="95"/>
      <c r="E9" s="95"/>
      <c r="F9" s="95"/>
      <c r="G9" s="95"/>
      <c r="H9" s="95"/>
      <c r="I9" s="95"/>
      <c r="J9" s="95"/>
      <c r="K9" s="95"/>
      <c r="L9" s="95"/>
      <c r="M9" s="96"/>
      <c r="O9" s="48" t="s">
        <v>157</v>
      </c>
      <c r="P9" s="48" t="s">
        <v>158</v>
      </c>
      <c r="Q9" s="88">
        <f>+'Tab 2 Investment 1'!$C$6</f>
        <v>209502.73564102565</v>
      </c>
    </row>
    <row r="10" spans="1:17" x14ac:dyDescent="0.25">
      <c r="A10" s="90"/>
      <c r="B10" s="94"/>
      <c r="C10" s="95"/>
      <c r="D10" s="95"/>
      <c r="E10" s="95"/>
      <c r="F10" s="95"/>
      <c r="G10" s="95"/>
      <c r="H10" s="95"/>
      <c r="I10" s="95"/>
      <c r="J10" s="95"/>
      <c r="K10" s="95"/>
      <c r="L10" s="95"/>
      <c r="M10" s="96"/>
      <c r="O10" s="48" t="s">
        <v>159</v>
      </c>
      <c r="P10" s="48" t="s">
        <v>161</v>
      </c>
      <c r="Q10" s="88">
        <f>+'Tab 2 Investment 2'!$C$6</f>
        <v>0</v>
      </c>
    </row>
    <row r="11" spans="1:17" x14ac:dyDescent="0.25">
      <c r="A11" s="90"/>
      <c r="B11" s="94"/>
      <c r="C11" s="95"/>
      <c r="D11" s="95"/>
      <c r="E11" s="95"/>
      <c r="F11" s="95"/>
      <c r="G11" s="95"/>
      <c r="H11" s="95"/>
      <c r="I11" s="95"/>
      <c r="J11" s="95"/>
      <c r="K11" s="95"/>
      <c r="L11" s="95"/>
      <c r="M11" s="96"/>
      <c r="O11" s="48" t="s">
        <v>160</v>
      </c>
      <c r="P11" s="48" t="s">
        <v>65</v>
      </c>
      <c r="Q11" s="88">
        <f>+'Tab 2 Investment 3'!$C$6</f>
        <v>2403.8461538461538</v>
      </c>
    </row>
    <row r="12" spans="1:17" x14ac:dyDescent="0.25">
      <c r="A12" s="90"/>
      <c r="B12" s="94"/>
      <c r="C12" s="95"/>
      <c r="D12" s="95"/>
      <c r="E12" s="95"/>
      <c r="F12" s="95"/>
      <c r="G12" s="95"/>
      <c r="H12" s="95"/>
      <c r="I12" s="95"/>
      <c r="J12" s="95"/>
      <c r="K12" s="95"/>
      <c r="L12" s="95"/>
      <c r="M12" s="96"/>
      <c r="O12" s="48" t="s">
        <v>162</v>
      </c>
      <c r="P12" s="48" t="s">
        <v>68</v>
      </c>
      <c r="Q12" s="88">
        <f>+'Tab 2 Investment 4'!$C$6</f>
        <v>54318</v>
      </c>
    </row>
    <row r="13" spans="1:17" x14ac:dyDescent="0.25">
      <c r="A13" s="90"/>
      <c r="B13" s="94"/>
      <c r="C13" s="95"/>
      <c r="D13" s="95"/>
      <c r="E13" s="95"/>
      <c r="F13" s="95"/>
      <c r="G13" s="95"/>
      <c r="H13" s="95"/>
      <c r="I13" s="95"/>
      <c r="J13" s="95"/>
      <c r="K13" s="95"/>
      <c r="L13" s="95"/>
      <c r="M13" s="96"/>
      <c r="O13" s="48" t="s">
        <v>163</v>
      </c>
      <c r="P13" s="48" t="s">
        <v>69</v>
      </c>
      <c r="Q13" s="88">
        <f>+'Tab 2 Investment 5'!$C$6</f>
        <v>21551.076923076922</v>
      </c>
    </row>
    <row r="14" spans="1:17" x14ac:dyDescent="0.25">
      <c r="A14" s="90"/>
      <c r="B14" s="94"/>
      <c r="C14" s="95"/>
      <c r="D14" s="95"/>
      <c r="E14" s="95"/>
      <c r="F14" s="95"/>
      <c r="G14" s="95"/>
      <c r="H14" s="95"/>
      <c r="I14" s="95"/>
      <c r="J14" s="95"/>
      <c r="K14" s="95"/>
      <c r="L14" s="95"/>
      <c r="M14" s="96"/>
      <c r="O14" s="48" t="s">
        <v>164</v>
      </c>
      <c r="P14" s="48" t="s">
        <v>91</v>
      </c>
      <c r="Q14" s="88">
        <f>+'Tab 2 Investment 6'!$C$6</f>
        <v>174957.88</v>
      </c>
    </row>
    <row r="15" spans="1:17" x14ac:dyDescent="0.25">
      <c r="A15" s="90"/>
      <c r="B15" s="94"/>
      <c r="C15" s="95"/>
      <c r="D15" s="95"/>
      <c r="E15" s="95"/>
      <c r="F15" s="95"/>
      <c r="G15" s="95"/>
      <c r="H15" s="95"/>
      <c r="I15" s="95"/>
      <c r="J15" s="95"/>
      <c r="K15" s="95"/>
      <c r="L15" s="95"/>
      <c r="M15" s="96"/>
      <c r="O15" s="48" t="s">
        <v>165</v>
      </c>
      <c r="P15" s="48" t="s">
        <v>166</v>
      </c>
      <c r="Q15" s="88">
        <f>+'Tab 2 Investment 7'!$C$6</f>
        <v>520453</v>
      </c>
    </row>
    <row r="16" spans="1:17" x14ac:dyDescent="0.25">
      <c r="A16" s="90"/>
      <c r="B16" s="94"/>
      <c r="C16" s="95"/>
      <c r="D16" s="95"/>
      <c r="E16" s="95"/>
      <c r="F16" s="95"/>
      <c r="G16" s="95"/>
      <c r="H16" s="95"/>
      <c r="I16" s="95"/>
      <c r="J16" s="95"/>
      <c r="K16" s="95"/>
      <c r="L16" s="95"/>
      <c r="M16" s="96"/>
      <c r="O16" s="48" t="s">
        <v>167</v>
      </c>
      <c r="P16" s="48" t="s">
        <v>168</v>
      </c>
      <c r="Q16" s="88">
        <f>+'Tab 2 Investment 8'!$C$6</f>
        <v>2884.6153846153848</v>
      </c>
    </row>
    <row r="17" spans="1:13" x14ac:dyDescent="0.25">
      <c r="A17" s="90"/>
      <c r="B17" s="94"/>
      <c r="C17" s="95"/>
      <c r="D17" s="95"/>
      <c r="E17" s="95"/>
      <c r="F17" s="95"/>
      <c r="G17" s="95"/>
      <c r="H17" s="95"/>
      <c r="I17" s="95"/>
      <c r="J17" s="95"/>
      <c r="K17" s="95"/>
      <c r="L17" s="95"/>
      <c r="M17" s="96"/>
    </row>
    <row r="18" spans="1:13" x14ac:dyDescent="0.25">
      <c r="A18" s="90"/>
      <c r="B18" s="94"/>
      <c r="C18" s="95"/>
      <c r="D18" s="95"/>
      <c r="E18" s="95"/>
      <c r="F18" s="95"/>
      <c r="G18" s="95"/>
      <c r="H18" s="95"/>
      <c r="I18" s="95"/>
      <c r="J18" s="95"/>
      <c r="K18" s="95"/>
      <c r="L18" s="95"/>
      <c r="M18" s="96"/>
    </row>
    <row r="19" spans="1:13" x14ac:dyDescent="0.25">
      <c r="A19" s="90"/>
      <c r="B19" s="94"/>
      <c r="C19" s="95"/>
      <c r="D19" s="95"/>
      <c r="E19" s="95"/>
      <c r="F19" s="95"/>
      <c r="G19" s="95"/>
      <c r="H19" s="95"/>
      <c r="I19" s="95"/>
      <c r="J19" s="95"/>
      <c r="K19" s="95"/>
      <c r="L19" s="95"/>
      <c r="M19" s="96"/>
    </row>
    <row r="20" spans="1:13" x14ac:dyDescent="0.25">
      <c r="A20" s="90"/>
      <c r="B20" s="94"/>
      <c r="C20" s="95"/>
      <c r="D20" s="95"/>
      <c r="E20" s="95"/>
      <c r="F20" s="95"/>
      <c r="G20" s="95"/>
      <c r="H20" s="95"/>
      <c r="I20" s="95"/>
      <c r="J20" s="95"/>
      <c r="K20" s="95"/>
      <c r="L20" s="95"/>
      <c r="M20" s="96"/>
    </row>
    <row r="21" spans="1:13" x14ac:dyDescent="0.25">
      <c r="A21" s="90"/>
      <c r="B21" s="94"/>
      <c r="C21" s="95"/>
      <c r="D21" s="95"/>
      <c r="E21" s="95"/>
      <c r="F21" s="95"/>
      <c r="G21" s="95"/>
      <c r="H21" s="95"/>
      <c r="I21" s="95"/>
      <c r="J21" s="95"/>
      <c r="K21" s="95"/>
      <c r="L21" s="95"/>
      <c r="M21" s="96"/>
    </row>
    <row r="22" spans="1:13" x14ac:dyDescent="0.25">
      <c r="A22" s="90"/>
      <c r="B22" s="94"/>
      <c r="C22" s="95"/>
      <c r="D22" s="95"/>
      <c r="E22" s="95"/>
      <c r="F22" s="95"/>
      <c r="G22" s="95"/>
      <c r="H22" s="95"/>
      <c r="I22" s="95"/>
      <c r="J22" s="95"/>
      <c r="K22" s="95"/>
      <c r="L22" s="95"/>
      <c r="M22" s="96"/>
    </row>
    <row r="23" spans="1:13" x14ac:dyDescent="0.25">
      <c r="A23" s="90"/>
      <c r="B23" s="94"/>
      <c r="C23" s="95"/>
      <c r="D23" s="95"/>
      <c r="E23" s="95"/>
      <c r="F23" s="95"/>
      <c r="G23" s="95"/>
      <c r="H23" s="95"/>
      <c r="I23" s="95"/>
      <c r="J23" s="95"/>
      <c r="K23" s="95"/>
      <c r="L23" s="95"/>
      <c r="M23" s="96"/>
    </row>
    <row r="24" spans="1:13" x14ac:dyDescent="0.25">
      <c r="A24" s="90"/>
      <c r="B24" s="94"/>
      <c r="C24" s="95"/>
      <c r="D24" s="95"/>
      <c r="E24" s="95"/>
      <c r="F24" s="95"/>
      <c r="G24" s="95"/>
      <c r="H24" s="95"/>
      <c r="I24" s="95"/>
      <c r="J24" s="95"/>
      <c r="K24" s="95"/>
      <c r="L24" s="95"/>
      <c r="M24" s="96"/>
    </row>
    <row r="25" spans="1:13" x14ac:dyDescent="0.25">
      <c r="A25" s="90"/>
      <c r="B25" s="94"/>
      <c r="C25" s="95"/>
      <c r="D25" s="95"/>
      <c r="E25" s="95"/>
      <c r="F25" s="95"/>
      <c r="G25" s="95"/>
      <c r="H25" s="95"/>
      <c r="I25" s="95"/>
      <c r="J25" s="95"/>
      <c r="K25" s="95"/>
      <c r="L25" s="95"/>
      <c r="M25" s="96"/>
    </row>
    <row r="26" spans="1:13" x14ac:dyDescent="0.25">
      <c r="A26" s="90"/>
      <c r="B26" s="94"/>
      <c r="C26" s="95"/>
      <c r="D26" s="95"/>
      <c r="E26" s="95"/>
      <c r="F26" s="95"/>
      <c r="G26" s="95"/>
      <c r="H26" s="95"/>
      <c r="I26" s="95"/>
      <c r="J26" s="95"/>
      <c r="K26" s="95"/>
      <c r="L26" s="95"/>
      <c r="M26" s="96"/>
    </row>
    <row r="27" spans="1:13" x14ac:dyDescent="0.25">
      <c r="A27" s="90"/>
      <c r="B27" s="94"/>
      <c r="C27" s="95"/>
      <c r="D27" s="95"/>
      <c r="E27" s="95"/>
      <c r="F27" s="95"/>
      <c r="G27" s="95"/>
      <c r="H27" s="95"/>
      <c r="I27" s="95"/>
      <c r="J27" s="95"/>
      <c r="K27" s="95"/>
      <c r="L27" s="95"/>
      <c r="M27" s="96"/>
    </row>
    <row r="28" spans="1:13" x14ac:dyDescent="0.25">
      <c r="A28" s="90"/>
      <c r="B28" s="94"/>
      <c r="C28" s="95"/>
      <c r="D28" s="95"/>
      <c r="E28" s="95"/>
      <c r="F28" s="95"/>
      <c r="G28" s="95"/>
      <c r="H28" s="95"/>
      <c r="I28" s="95"/>
      <c r="J28" s="95"/>
      <c r="K28" s="95"/>
      <c r="L28" s="95"/>
      <c r="M28" s="96"/>
    </row>
    <row r="29" spans="1:13" x14ac:dyDescent="0.25">
      <c r="A29" s="90"/>
      <c r="B29" s="94"/>
      <c r="C29" s="95"/>
      <c r="D29" s="95"/>
      <c r="E29" s="95"/>
      <c r="F29" s="95"/>
      <c r="G29" s="95"/>
      <c r="H29" s="95"/>
      <c r="I29" s="95"/>
      <c r="J29" s="95"/>
      <c r="K29" s="95"/>
      <c r="L29" s="95"/>
      <c r="M29" s="96"/>
    </row>
    <row r="30" spans="1:13" x14ac:dyDescent="0.25">
      <c r="A30" s="90"/>
      <c r="B30" s="94"/>
      <c r="C30" s="95"/>
      <c r="D30" s="95"/>
      <c r="E30" s="95"/>
      <c r="F30" s="95"/>
      <c r="G30" s="95"/>
      <c r="H30" s="95"/>
      <c r="I30" s="95"/>
      <c r="J30" s="95"/>
      <c r="K30" s="95"/>
      <c r="L30" s="95"/>
      <c r="M30" s="96"/>
    </row>
    <row r="31" spans="1:13" x14ac:dyDescent="0.25">
      <c r="A31" s="90"/>
      <c r="B31" s="94"/>
      <c r="C31" s="95"/>
      <c r="D31" s="95"/>
      <c r="E31" s="95"/>
      <c r="F31" s="95"/>
      <c r="G31" s="95"/>
      <c r="H31" s="95"/>
      <c r="I31" s="95"/>
      <c r="J31" s="95"/>
      <c r="K31" s="95"/>
      <c r="L31" s="95"/>
      <c r="M31" s="96"/>
    </row>
    <row r="32" spans="1:13" x14ac:dyDescent="0.25">
      <c r="A32" s="90"/>
      <c r="B32" s="94"/>
      <c r="C32" s="95"/>
      <c r="D32" s="95"/>
      <c r="E32" s="95"/>
      <c r="F32" s="95"/>
      <c r="G32" s="95"/>
      <c r="H32" s="95"/>
      <c r="I32" s="95"/>
      <c r="J32" s="95"/>
      <c r="K32" s="95"/>
      <c r="L32" s="95"/>
      <c r="M32" s="96"/>
    </row>
    <row r="33" spans="1:13" x14ac:dyDescent="0.25">
      <c r="A33" s="90"/>
      <c r="B33" s="94"/>
      <c r="C33" s="95"/>
      <c r="D33" s="95"/>
      <c r="E33" s="95"/>
      <c r="F33" s="95"/>
      <c r="G33" s="95"/>
      <c r="H33" s="95"/>
      <c r="I33" s="95"/>
      <c r="J33" s="95"/>
      <c r="K33" s="95"/>
      <c r="L33" s="95"/>
      <c r="M33" s="96"/>
    </row>
    <row r="34" spans="1:13" x14ac:dyDescent="0.25">
      <c r="A34" s="90"/>
      <c r="B34" s="94"/>
      <c r="C34" s="95"/>
      <c r="D34" s="95"/>
      <c r="E34" s="95"/>
      <c r="F34" s="95"/>
      <c r="G34" s="95"/>
      <c r="H34" s="95"/>
      <c r="I34" s="95"/>
      <c r="J34" s="95"/>
      <c r="K34" s="95"/>
      <c r="L34" s="95"/>
      <c r="M34" s="96"/>
    </row>
    <row r="35" spans="1:13" x14ac:dyDescent="0.25">
      <c r="A35" s="90"/>
      <c r="B35" s="97"/>
      <c r="C35" s="98"/>
      <c r="D35" s="98"/>
      <c r="E35" s="98"/>
      <c r="F35" s="98"/>
      <c r="G35" s="98"/>
      <c r="H35" s="98"/>
      <c r="I35" s="98"/>
      <c r="J35" s="98"/>
      <c r="K35" s="98"/>
      <c r="L35" s="98"/>
      <c r="M35" s="99"/>
    </row>
    <row r="37" spans="1:13" x14ac:dyDescent="0.25">
      <c r="B37" s="73"/>
    </row>
    <row r="38" spans="1:13" x14ac:dyDescent="0.25">
      <c r="B38" s="73"/>
    </row>
    <row r="39" spans="1:13" x14ac:dyDescent="0.25">
      <c r="B39" s="73"/>
    </row>
  </sheetData>
  <mergeCells count="11">
    <mergeCell ref="G3:I3"/>
    <mergeCell ref="A5:A35"/>
    <mergeCell ref="B5:M35"/>
    <mergeCell ref="J1:M1"/>
    <mergeCell ref="J2:M2"/>
    <mergeCell ref="J3:M3"/>
    <mergeCell ref="G1:I1"/>
    <mergeCell ref="G2:I2"/>
    <mergeCell ref="B1:E1"/>
    <mergeCell ref="B2:E2"/>
    <mergeCell ref="B3:E3"/>
  </mergeCells>
  <pageMargins left="0.7" right="0.7" top="0.75" bottom="0.75" header="0.3" footer="0.3"/>
  <pageSetup scale="5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4" workbookViewId="0">
      <selection activeCell="C23" sqref="C23"/>
    </sheetView>
  </sheetViews>
  <sheetFormatPr defaultRowHeight="15.75" x14ac:dyDescent="0.25"/>
  <cols>
    <col min="1" max="1" width="9.140625" style="1"/>
    <col min="2" max="2" width="72.5703125" style="1" customWidth="1"/>
    <col min="3" max="3" width="72.5703125" style="15" customWidth="1"/>
    <col min="4" max="16384" width="9.140625" style="1"/>
  </cols>
  <sheetData>
    <row r="1" spans="1:3" ht="18.75" x14ac:dyDescent="0.3">
      <c r="A1" s="17"/>
      <c r="B1" s="18" t="s">
        <v>37</v>
      </c>
      <c r="C1" s="19" t="s">
        <v>42</v>
      </c>
    </row>
    <row r="2" spans="1:3" ht="31.5" x14ac:dyDescent="0.25">
      <c r="A2" s="22">
        <v>1</v>
      </c>
      <c r="B2" s="14" t="s">
        <v>43</v>
      </c>
      <c r="C2" s="20" t="s">
        <v>44</v>
      </c>
    </row>
    <row r="3" spans="1:3" x14ac:dyDescent="0.25">
      <c r="A3" s="22">
        <v>2</v>
      </c>
      <c r="B3" s="14" t="s">
        <v>8</v>
      </c>
      <c r="C3" s="20"/>
    </row>
    <row r="4" spans="1:3" x14ac:dyDescent="0.25">
      <c r="A4" s="103">
        <v>3</v>
      </c>
      <c r="B4" s="106" t="s">
        <v>24</v>
      </c>
      <c r="C4" s="20" t="s">
        <v>22</v>
      </c>
    </row>
    <row r="5" spans="1:3" x14ac:dyDescent="0.25">
      <c r="A5" s="104"/>
      <c r="B5" s="107"/>
      <c r="C5" s="20" t="s">
        <v>16</v>
      </c>
    </row>
    <row r="6" spans="1:3" x14ac:dyDescent="0.25">
      <c r="A6" s="104"/>
      <c r="B6" s="107"/>
      <c r="C6" s="20" t="s">
        <v>23</v>
      </c>
    </row>
    <row r="7" spans="1:3" x14ac:dyDescent="0.25">
      <c r="A7" s="105"/>
      <c r="B7" s="108"/>
      <c r="C7" s="25" t="s">
        <v>48</v>
      </c>
    </row>
    <row r="8" spans="1:3" ht="31.5" x14ac:dyDescent="0.25">
      <c r="A8" s="22">
        <v>4</v>
      </c>
      <c r="B8" s="14" t="s">
        <v>25</v>
      </c>
      <c r="C8" s="20" t="s">
        <v>50</v>
      </c>
    </row>
    <row r="9" spans="1:3" ht="47.25" x14ac:dyDescent="0.25">
      <c r="A9" s="22">
        <v>5</v>
      </c>
      <c r="B9" s="14" t="s">
        <v>15</v>
      </c>
      <c r="C9" s="20" t="s">
        <v>31</v>
      </c>
    </row>
    <row r="10" spans="1:3" ht="47.25" x14ac:dyDescent="0.25">
      <c r="A10" s="22">
        <v>6</v>
      </c>
      <c r="B10" s="14" t="s">
        <v>2</v>
      </c>
      <c r="C10" s="20" t="s">
        <v>32</v>
      </c>
    </row>
    <row r="11" spans="1:3" ht="31.5" x14ac:dyDescent="0.25">
      <c r="A11" s="22">
        <v>7</v>
      </c>
      <c r="B11" s="14" t="s">
        <v>3</v>
      </c>
      <c r="C11" s="21" t="s">
        <v>33</v>
      </c>
    </row>
    <row r="12" spans="1:3" x14ac:dyDescent="0.25">
      <c r="A12" s="22">
        <v>8</v>
      </c>
      <c r="B12" s="14" t="s">
        <v>14</v>
      </c>
      <c r="C12" s="20"/>
    </row>
    <row r="13" spans="1:3" x14ac:dyDescent="0.25">
      <c r="A13" s="22">
        <v>9</v>
      </c>
      <c r="B13" s="14" t="s">
        <v>10</v>
      </c>
      <c r="C13" s="20" t="s">
        <v>34</v>
      </c>
    </row>
    <row r="14" spans="1:3" x14ac:dyDescent="0.25">
      <c r="A14" s="22">
        <v>10</v>
      </c>
      <c r="B14" s="14" t="s">
        <v>9</v>
      </c>
      <c r="C14" s="20" t="s">
        <v>35</v>
      </c>
    </row>
    <row r="15" spans="1:3" ht="47.25" x14ac:dyDescent="0.25">
      <c r="A15" s="22">
        <v>11</v>
      </c>
      <c r="B15" s="14" t="s">
        <v>13</v>
      </c>
      <c r="C15" s="20" t="s">
        <v>36</v>
      </c>
    </row>
    <row r="16" spans="1:3" ht="30" x14ac:dyDescent="0.25">
      <c r="A16" s="22">
        <v>12</v>
      </c>
      <c r="B16" s="14" t="s">
        <v>27</v>
      </c>
      <c r="C16" s="26" t="s">
        <v>38</v>
      </c>
    </row>
    <row r="17" spans="1:3" ht="30" x14ac:dyDescent="0.25">
      <c r="A17" s="22">
        <v>13</v>
      </c>
      <c r="B17" s="14" t="s">
        <v>49</v>
      </c>
      <c r="C17" s="27" t="s">
        <v>39</v>
      </c>
    </row>
    <row r="18" spans="1:3" ht="60" x14ac:dyDescent="0.25">
      <c r="A18" s="22">
        <v>14</v>
      </c>
      <c r="B18" s="14" t="s">
        <v>1</v>
      </c>
      <c r="C18" s="27" t="s">
        <v>40</v>
      </c>
    </row>
    <row r="19" spans="1:3" ht="75" x14ac:dyDescent="0.25">
      <c r="A19" s="22">
        <v>15</v>
      </c>
      <c r="B19" s="14" t="s">
        <v>29</v>
      </c>
      <c r="C19" s="27" t="s">
        <v>41</v>
      </c>
    </row>
    <row r="20" spans="1:3" ht="31.5" x14ac:dyDescent="0.25">
      <c r="A20" s="22">
        <v>16</v>
      </c>
      <c r="B20" s="14" t="s">
        <v>11</v>
      </c>
      <c r="C20" s="20"/>
    </row>
    <row r="21" spans="1:3" x14ac:dyDescent="0.25">
      <c r="A21" s="22">
        <v>17</v>
      </c>
      <c r="B21" s="14" t="s">
        <v>12</v>
      </c>
      <c r="C21" s="20"/>
    </row>
    <row r="25" spans="1:3" x14ac:dyDescent="0.25">
      <c r="B25" s="16"/>
    </row>
  </sheetData>
  <mergeCells count="2">
    <mergeCell ref="A4:A7"/>
    <mergeCell ref="B4:B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5" zoomScale="80" zoomScaleNormal="80" workbookViewId="0">
      <selection activeCell="C23" sqref="C23"/>
    </sheetView>
  </sheetViews>
  <sheetFormatPr defaultRowHeight="15" x14ac:dyDescent="0.25"/>
  <cols>
    <col min="1" max="1" width="9.140625" style="9"/>
    <col min="2" max="2" width="84.7109375" style="10" customWidth="1"/>
    <col min="3" max="3" width="91.140625" style="11" customWidth="1"/>
    <col min="4" max="16384" width="9.140625" style="9"/>
  </cols>
  <sheetData>
    <row r="1" spans="1:3" s="1" customFormat="1" ht="18.75" x14ac:dyDescent="0.3">
      <c r="A1" s="12">
        <v>1</v>
      </c>
      <c r="B1" s="13" t="s">
        <v>43</v>
      </c>
      <c r="C1" s="5" t="s">
        <v>46</v>
      </c>
    </row>
    <row r="2" spans="1:3" ht="18.75" x14ac:dyDescent="0.3">
      <c r="A2" s="12">
        <v>2</v>
      </c>
      <c r="B2" s="13" t="s">
        <v>8</v>
      </c>
      <c r="C2" s="5" t="s">
        <v>47</v>
      </c>
    </row>
    <row r="3" spans="1:3" ht="21.75" customHeight="1" x14ac:dyDescent="0.3">
      <c r="A3" s="12">
        <v>3</v>
      </c>
      <c r="B3" s="13" t="s">
        <v>24</v>
      </c>
      <c r="C3" s="5" t="s">
        <v>23</v>
      </c>
    </row>
    <row r="4" spans="1:3" ht="103.5" customHeight="1" x14ac:dyDescent="0.25">
      <c r="A4" s="12">
        <v>4</v>
      </c>
      <c r="B4" s="13" t="s">
        <v>25</v>
      </c>
      <c r="C4" s="6" t="s">
        <v>26</v>
      </c>
    </row>
    <row r="5" spans="1:3" ht="21.75" customHeight="1" x14ac:dyDescent="0.3">
      <c r="A5" s="12">
        <v>5</v>
      </c>
      <c r="B5" s="13" t="s">
        <v>15</v>
      </c>
      <c r="C5" s="5" t="s">
        <v>17</v>
      </c>
    </row>
    <row r="6" spans="1:3" ht="21.75" customHeight="1" x14ac:dyDescent="0.3">
      <c r="A6" s="12">
        <v>6</v>
      </c>
      <c r="B6" s="13" t="s">
        <v>2</v>
      </c>
      <c r="C6" s="5" t="s">
        <v>19</v>
      </c>
    </row>
    <row r="7" spans="1:3" ht="21.75" customHeight="1" x14ac:dyDescent="0.3">
      <c r="A7" s="12">
        <v>7</v>
      </c>
      <c r="B7" s="13" t="s">
        <v>3</v>
      </c>
      <c r="C7" s="7">
        <v>0</v>
      </c>
    </row>
    <row r="8" spans="1:3" ht="45.75" customHeight="1" x14ac:dyDescent="0.3">
      <c r="A8" s="12">
        <v>8</v>
      </c>
      <c r="B8" s="13" t="s">
        <v>14</v>
      </c>
      <c r="C8" s="5" t="s">
        <v>18</v>
      </c>
    </row>
    <row r="9" spans="1:3" ht="21.75" customHeight="1" x14ac:dyDescent="0.3">
      <c r="A9" s="12">
        <v>9</v>
      </c>
      <c r="B9" s="13" t="s">
        <v>10</v>
      </c>
      <c r="C9" s="8">
        <v>41864</v>
      </c>
    </row>
    <row r="10" spans="1:3" ht="21.75" customHeight="1" x14ac:dyDescent="0.3">
      <c r="A10" s="12">
        <v>10</v>
      </c>
      <c r="B10" s="13" t="s">
        <v>9</v>
      </c>
      <c r="C10" s="8">
        <v>41743</v>
      </c>
    </row>
    <row r="11" spans="1:3" ht="21.75" customHeight="1" x14ac:dyDescent="0.3">
      <c r="A11" s="12">
        <v>11</v>
      </c>
      <c r="B11" s="13" t="s">
        <v>13</v>
      </c>
      <c r="C11" s="5" t="s">
        <v>20</v>
      </c>
    </row>
    <row r="12" spans="1:3" ht="21.75" customHeight="1" x14ac:dyDescent="0.3">
      <c r="A12" s="12">
        <v>12</v>
      </c>
      <c r="B12" s="13" t="s">
        <v>27</v>
      </c>
      <c r="C12" s="5">
        <v>2.1</v>
      </c>
    </row>
    <row r="13" spans="1:3" ht="21.75" customHeight="1" x14ac:dyDescent="0.3">
      <c r="A13" s="12">
        <v>13</v>
      </c>
      <c r="B13" s="13" t="s">
        <v>49</v>
      </c>
      <c r="C13" s="5" t="s">
        <v>21</v>
      </c>
    </row>
    <row r="14" spans="1:3" ht="44.25" customHeight="1" x14ac:dyDescent="0.3">
      <c r="A14" s="12">
        <v>14</v>
      </c>
      <c r="B14" s="13" t="s">
        <v>1</v>
      </c>
      <c r="C14" s="5" t="s">
        <v>21</v>
      </c>
    </row>
    <row r="15" spans="1:3" ht="43.5" customHeight="1" x14ac:dyDescent="0.25">
      <c r="A15" s="12">
        <v>15</v>
      </c>
      <c r="B15" s="13" t="s">
        <v>29</v>
      </c>
      <c r="C15" s="6" t="s">
        <v>28</v>
      </c>
    </row>
    <row r="16" spans="1:3" ht="112.5" x14ac:dyDescent="0.3">
      <c r="A16" s="12">
        <v>16</v>
      </c>
      <c r="B16" s="13" t="s">
        <v>11</v>
      </c>
      <c r="C16" s="5" t="s">
        <v>45</v>
      </c>
    </row>
    <row r="17" spans="1:3" ht="41.25" customHeight="1" x14ac:dyDescent="0.3">
      <c r="A17" s="12">
        <v>17</v>
      </c>
      <c r="B17" s="13" t="s">
        <v>12</v>
      </c>
      <c r="C17" s="5"/>
    </row>
    <row r="18" spans="1:3" ht="15.75" x14ac:dyDescent="0.25">
      <c r="A18" s="23"/>
    </row>
    <row r="19" spans="1:3" ht="15.75" x14ac:dyDescent="0.25">
      <c r="A19" s="23"/>
    </row>
  </sheetData>
  <pageMargins left="0.7" right="0.7" top="0.75" bottom="0.75" header="0.3" footer="0.3"/>
  <pageSetup scale="63" orientation="portrait"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Instructions!$C$4:$C$6</xm:f>
          </x14:formula1>
          <xm:sqref>C3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91" zoomScaleNormal="91" workbookViewId="0">
      <selection activeCell="C23" sqref="C23"/>
    </sheetView>
  </sheetViews>
  <sheetFormatPr defaultRowHeight="15" x14ac:dyDescent="0.25"/>
  <cols>
    <col min="1" max="1" width="9.140625" style="9"/>
    <col min="2" max="2" width="84.7109375" style="10" customWidth="1"/>
    <col min="3" max="3" width="91.140625" style="11" customWidth="1"/>
    <col min="4" max="16384" width="9.140625" style="9"/>
  </cols>
  <sheetData>
    <row r="1" spans="1:3" s="1" customFormat="1" ht="18.75" x14ac:dyDescent="0.3">
      <c r="A1" s="12">
        <v>1</v>
      </c>
      <c r="B1" s="13" t="s">
        <v>43</v>
      </c>
      <c r="C1" s="5" t="s">
        <v>60</v>
      </c>
    </row>
    <row r="2" spans="1:3" ht="18.75" x14ac:dyDescent="0.3">
      <c r="A2" s="12">
        <v>2</v>
      </c>
      <c r="B2" s="13" t="s">
        <v>8</v>
      </c>
      <c r="C2" s="5" t="s">
        <v>59</v>
      </c>
    </row>
    <row r="3" spans="1:3" ht="21.75" customHeight="1" x14ac:dyDescent="0.3">
      <c r="A3" s="12">
        <v>3</v>
      </c>
      <c r="B3" s="13" t="s">
        <v>24</v>
      </c>
      <c r="C3" s="5" t="s">
        <v>22</v>
      </c>
    </row>
    <row r="4" spans="1:3" ht="186" customHeight="1" x14ac:dyDescent="0.25">
      <c r="A4" s="12">
        <v>4</v>
      </c>
      <c r="B4" s="13" t="s">
        <v>25</v>
      </c>
      <c r="C4" s="6" t="s">
        <v>58</v>
      </c>
    </row>
    <row r="5" spans="1:3" ht="48" customHeight="1" x14ac:dyDescent="0.3">
      <c r="A5" s="12">
        <v>5</v>
      </c>
      <c r="B5" s="13" t="s">
        <v>15</v>
      </c>
      <c r="C5" s="5" t="s">
        <v>57</v>
      </c>
    </row>
    <row r="6" spans="1:3" ht="21.75" customHeight="1" x14ac:dyDescent="0.3">
      <c r="A6" s="12">
        <v>6</v>
      </c>
      <c r="B6" s="13" t="s">
        <v>2</v>
      </c>
      <c r="C6" s="7">
        <v>123000</v>
      </c>
    </row>
    <row r="7" spans="1:3" ht="21.75" customHeight="1" x14ac:dyDescent="0.3">
      <c r="A7" s="12">
        <v>7</v>
      </c>
      <c r="B7" s="13" t="s">
        <v>3</v>
      </c>
      <c r="C7" s="7">
        <v>0</v>
      </c>
    </row>
    <row r="8" spans="1:3" ht="45.75" customHeight="1" x14ac:dyDescent="0.3">
      <c r="A8" s="12">
        <v>8</v>
      </c>
      <c r="B8" s="13" t="s">
        <v>14</v>
      </c>
      <c r="C8" s="5" t="s">
        <v>56</v>
      </c>
    </row>
    <row r="9" spans="1:3" ht="21.75" customHeight="1" x14ac:dyDescent="0.3">
      <c r="A9" s="12">
        <v>9</v>
      </c>
      <c r="B9" s="13" t="s">
        <v>10</v>
      </c>
      <c r="C9" s="8">
        <v>41743</v>
      </c>
    </row>
    <row r="10" spans="1:3" ht="21.75" customHeight="1" x14ac:dyDescent="0.3">
      <c r="A10" s="12">
        <v>10</v>
      </c>
      <c r="B10" s="13" t="s">
        <v>9</v>
      </c>
      <c r="C10" s="8">
        <v>41865</v>
      </c>
    </row>
    <row r="11" spans="1:3" ht="21.75" customHeight="1" x14ac:dyDescent="0.3">
      <c r="A11" s="12">
        <v>11</v>
      </c>
      <c r="B11" s="13" t="s">
        <v>13</v>
      </c>
      <c r="C11" s="5" t="s">
        <v>55</v>
      </c>
    </row>
    <row r="12" spans="1:3" ht="21.75" customHeight="1" x14ac:dyDescent="0.3">
      <c r="A12" s="12">
        <v>12</v>
      </c>
      <c r="B12" s="13" t="s">
        <v>27</v>
      </c>
      <c r="C12" s="28" t="s">
        <v>54</v>
      </c>
    </row>
    <row r="13" spans="1:3" ht="21.75" customHeight="1" x14ac:dyDescent="0.3">
      <c r="A13" s="12">
        <v>13</v>
      </c>
      <c r="B13" s="13" t="s">
        <v>49</v>
      </c>
      <c r="C13" s="5" t="s">
        <v>53</v>
      </c>
    </row>
    <row r="14" spans="1:3" ht="44.25" customHeight="1" x14ac:dyDescent="0.3">
      <c r="A14" s="12">
        <v>14</v>
      </c>
      <c r="B14" s="13" t="s">
        <v>1</v>
      </c>
      <c r="C14" s="5" t="s">
        <v>21</v>
      </c>
    </row>
    <row r="15" spans="1:3" ht="43.5" customHeight="1" x14ac:dyDescent="0.25">
      <c r="A15" s="12">
        <v>15</v>
      </c>
      <c r="B15" s="13" t="s">
        <v>29</v>
      </c>
      <c r="C15" s="6" t="s">
        <v>52</v>
      </c>
    </row>
    <row r="16" spans="1:3" ht="94.5" customHeight="1" x14ac:dyDescent="0.3">
      <c r="A16" s="12">
        <v>16</v>
      </c>
      <c r="B16" s="13" t="s">
        <v>11</v>
      </c>
      <c r="C16" s="5" t="s">
        <v>51</v>
      </c>
    </row>
    <row r="17" spans="1:3" ht="41.25" customHeight="1" x14ac:dyDescent="0.3">
      <c r="A17" s="12">
        <v>17</v>
      </c>
      <c r="B17" s="13" t="s">
        <v>12</v>
      </c>
      <c r="C17" s="5"/>
    </row>
    <row r="18" spans="1:3" ht="15.75" x14ac:dyDescent="0.25">
      <c r="A18" s="23"/>
    </row>
    <row r="19" spans="1:3" ht="15.75" x14ac:dyDescent="0.25">
      <c r="A19" s="23"/>
    </row>
  </sheetData>
  <pageMargins left="0.7" right="0.7" top="0.75" bottom="0.75" header="0.3" footer="0.3"/>
  <pageSetup scale="63" orientation="portrait"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[2]Instructions!#REF!</xm:f>
          </x14:formula1>
          <xm:sqref>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0"/>
  <sheetViews>
    <sheetView view="pageBreakPreview" zoomScale="60" zoomScaleNormal="80" workbookViewId="0"/>
  </sheetViews>
  <sheetFormatPr defaultRowHeight="15" x14ac:dyDescent="0.25"/>
  <cols>
    <col min="1" max="1" width="9.140625" style="9"/>
    <col min="2" max="2" width="84.7109375" style="10" customWidth="1"/>
    <col min="3" max="3" width="91.140625" style="11" customWidth="1"/>
    <col min="4" max="4" width="18.7109375" style="9" bestFit="1" customWidth="1"/>
    <col min="5" max="5" width="57.7109375" style="9" bestFit="1" customWidth="1"/>
    <col min="6" max="16384" width="9.140625" style="9"/>
  </cols>
  <sheetData>
    <row r="1" spans="1:4" s="1" customFormat="1" ht="18.75" x14ac:dyDescent="0.3">
      <c r="A1" s="12">
        <v>1</v>
      </c>
      <c r="B1" s="13" t="s">
        <v>43</v>
      </c>
      <c r="C1" s="5">
        <v>1</v>
      </c>
    </row>
    <row r="2" spans="1:4" ht="18.75" x14ac:dyDescent="0.3">
      <c r="A2" s="12">
        <v>2</v>
      </c>
      <c r="B2" s="13" t="s">
        <v>8</v>
      </c>
      <c r="C2" s="5" t="str">
        <f>'Tab 1 Overview'!$B$1</f>
        <v>Doctors Community Hospital</v>
      </c>
    </row>
    <row r="3" spans="1:4" ht="21.75" customHeight="1" x14ac:dyDescent="0.3">
      <c r="A3" s="12">
        <v>3</v>
      </c>
      <c r="B3" s="13" t="s">
        <v>24</v>
      </c>
      <c r="C3" s="5" t="s">
        <v>48</v>
      </c>
    </row>
    <row r="4" spans="1:4" ht="103.5" customHeight="1" x14ac:dyDescent="0.25">
      <c r="A4" s="12">
        <v>4</v>
      </c>
      <c r="B4" s="13" t="s">
        <v>25</v>
      </c>
      <c r="C4" s="6" t="s">
        <v>146</v>
      </c>
      <c r="D4" s="24"/>
    </row>
    <row r="5" spans="1:4" ht="21.75" customHeight="1" x14ac:dyDescent="0.3">
      <c r="A5" s="12">
        <v>5</v>
      </c>
      <c r="B5" s="13" t="s">
        <v>15</v>
      </c>
      <c r="C5" s="5" t="s">
        <v>147</v>
      </c>
    </row>
    <row r="6" spans="1:4" ht="21.75" customHeight="1" x14ac:dyDescent="0.3">
      <c r="A6" s="12">
        <v>6</v>
      </c>
      <c r="B6" s="13" t="s">
        <v>2</v>
      </c>
      <c r="C6" s="42">
        <f>D30</f>
        <v>209502.73564102565</v>
      </c>
    </row>
    <row r="7" spans="1:4" ht="21.75" customHeight="1" x14ac:dyDescent="0.3">
      <c r="A7" s="12">
        <v>7</v>
      </c>
      <c r="B7" s="13" t="s">
        <v>3</v>
      </c>
      <c r="C7" s="7">
        <v>0</v>
      </c>
    </row>
    <row r="8" spans="1:4" ht="45.75" customHeight="1" x14ac:dyDescent="0.3">
      <c r="A8" s="12">
        <v>8</v>
      </c>
      <c r="B8" s="13" t="s">
        <v>14</v>
      </c>
      <c r="C8" s="5" t="s">
        <v>63</v>
      </c>
    </row>
    <row r="9" spans="1:4" ht="21.75" customHeight="1" x14ac:dyDescent="0.3">
      <c r="A9" s="12">
        <v>9</v>
      </c>
      <c r="B9" s="13" t="s">
        <v>10</v>
      </c>
      <c r="C9" s="40" t="s">
        <v>98</v>
      </c>
    </row>
    <row r="10" spans="1:4" ht="21.75" customHeight="1" x14ac:dyDescent="0.3">
      <c r="A10" s="12">
        <v>10</v>
      </c>
      <c r="B10" s="13" t="s">
        <v>9</v>
      </c>
      <c r="C10" s="8" t="str">
        <f>C9</f>
        <v>January 2014</v>
      </c>
    </row>
    <row r="11" spans="1:4" ht="21.75" customHeight="1" x14ac:dyDescent="0.3">
      <c r="A11" s="12">
        <v>11</v>
      </c>
      <c r="B11" s="13" t="s">
        <v>13</v>
      </c>
      <c r="C11" s="5" t="s">
        <v>148</v>
      </c>
    </row>
    <row r="12" spans="1:4" ht="21.75" customHeight="1" x14ac:dyDescent="0.3">
      <c r="A12" s="12">
        <v>12</v>
      </c>
      <c r="B12" s="13" t="s">
        <v>27</v>
      </c>
      <c r="C12" s="67" t="s">
        <v>207</v>
      </c>
    </row>
    <row r="13" spans="1:4" ht="21.75" customHeight="1" x14ac:dyDescent="0.3">
      <c r="A13" s="12">
        <v>13</v>
      </c>
      <c r="B13" s="13" t="s">
        <v>49</v>
      </c>
      <c r="C13" s="5" t="s">
        <v>64</v>
      </c>
    </row>
    <row r="14" spans="1:4" ht="44.25" customHeight="1" x14ac:dyDescent="0.3">
      <c r="A14" s="12">
        <v>14</v>
      </c>
      <c r="B14" s="13" t="s">
        <v>1</v>
      </c>
      <c r="C14" s="5" t="s">
        <v>62</v>
      </c>
    </row>
    <row r="15" spans="1:4" ht="150" x14ac:dyDescent="0.25">
      <c r="A15" s="12">
        <v>15</v>
      </c>
      <c r="B15" s="13" t="s">
        <v>29</v>
      </c>
      <c r="C15" s="39" t="s">
        <v>152</v>
      </c>
    </row>
    <row r="16" spans="1:4" ht="94.5" customHeight="1" x14ac:dyDescent="0.3">
      <c r="A16" s="12">
        <v>16</v>
      </c>
      <c r="B16" s="13" t="s">
        <v>11</v>
      </c>
      <c r="C16" s="5" t="s">
        <v>210</v>
      </c>
    </row>
    <row r="17" spans="1:5" ht="41.25" customHeight="1" x14ac:dyDescent="0.3">
      <c r="A17" s="12">
        <v>17</v>
      </c>
      <c r="B17" s="13" t="s">
        <v>12</v>
      </c>
      <c r="C17" s="44" t="s">
        <v>202</v>
      </c>
    </row>
    <row r="18" spans="1:5" ht="15.75" x14ac:dyDescent="0.25">
      <c r="A18" s="23"/>
    </row>
    <row r="19" spans="1:5" ht="15.75" x14ac:dyDescent="0.25">
      <c r="A19" s="23"/>
    </row>
    <row r="20" spans="1:5" x14ac:dyDescent="0.25">
      <c r="B20" s="32" t="s">
        <v>74</v>
      </c>
    </row>
    <row r="21" spans="1:5" x14ac:dyDescent="0.25">
      <c r="B21" s="9"/>
      <c r="D21" s="30" t="s">
        <v>71</v>
      </c>
    </row>
    <row r="22" spans="1:5" x14ac:dyDescent="0.25">
      <c r="B22" s="24" t="s">
        <v>70</v>
      </c>
      <c r="C22" s="24" t="s">
        <v>73</v>
      </c>
      <c r="D22" s="33">
        <f>15900+1905+10956.25+2245.5+4605</f>
        <v>35611.75</v>
      </c>
      <c r="E22" s="24" t="s">
        <v>97</v>
      </c>
    </row>
    <row r="23" spans="1:5" x14ac:dyDescent="0.25">
      <c r="B23" s="24" t="s">
        <v>77</v>
      </c>
      <c r="C23" s="24" t="s">
        <v>73</v>
      </c>
      <c r="D23" s="33">
        <v>118500</v>
      </c>
    </row>
    <row r="24" spans="1:5" x14ac:dyDescent="0.25">
      <c r="B24" s="31" t="s">
        <v>75</v>
      </c>
      <c r="C24" s="41" t="s">
        <v>109</v>
      </c>
      <c r="D24" s="33">
        <f>100*25</f>
        <v>2500</v>
      </c>
    </row>
    <row r="25" spans="1:5" x14ac:dyDescent="0.25">
      <c r="B25" s="31" t="s">
        <v>75</v>
      </c>
      <c r="C25" s="41" t="s">
        <v>110</v>
      </c>
      <c r="D25" s="33">
        <f>250/12*4*25</f>
        <v>2083.333333333333</v>
      </c>
      <c r="E25" s="24"/>
    </row>
    <row r="26" spans="1:5" x14ac:dyDescent="0.25">
      <c r="B26" s="31" t="s">
        <v>76</v>
      </c>
      <c r="C26" s="41" t="s">
        <v>96</v>
      </c>
      <c r="D26" s="33">
        <v>1000</v>
      </c>
    </row>
    <row r="27" spans="1:5" x14ac:dyDescent="0.25">
      <c r="B27" s="31" t="s">
        <v>117</v>
      </c>
      <c r="C27" s="41" t="s">
        <v>118</v>
      </c>
      <c r="D27" s="33">
        <v>39999.960000000006</v>
      </c>
    </row>
    <row r="28" spans="1:5" x14ac:dyDescent="0.25">
      <c r="B28" s="31" t="s">
        <v>122</v>
      </c>
      <c r="C28" s="41" t="s">
        <v>121</v>
      </c>
      <c r="D28" s="33">
        <f>(100000/2080)*46*4</f>
        <v>8846.1538461538476</v>
      </c>
    </row>
    <row r="29" spans="1:5" x14ac:dyDescent="0.25">
      <c r="B29" s="31" t="s">
        <v>123</v>
      </c>
      <c r="C29" s="41" t="s">
        <v>124</v>
      </c>
      <c r="D29" s="33">
        <f>8*(250000/2080)</f>
        <v>961.53846153846155</v>
      </c>
    </row>
    <row r="30" spans="1:5" s="34" customFormat="1" ht="15.75" thickBot="1" x14ac:dyDescent="0.3">
      <c r="B30" s="32" t="s">
        <v>78</v>
      </c>
      <c r="C30" s="35"/>
      <c r="D30" s="36">
        <f>SUM(D22:D29)</f>
        <v>209502.73564102565</v>
      </c>
    </row>
    <row r="31" spans="1:5" ht="15.75" thickTop="1" x14ac:dyDescent="0.25"/>
    <row r="33" spans="1:3" s="49" customFormat="1" x14ac:dyDescent="0.25">
      <c r="A33" s="49">
        <v>17</v>
      </c>
      <c r="B33" s="56" t="s">
        <v>12</v>
      </c>
      <c r="C33" s="55"/>
    </row>
    <row r="34" spans="1:3" s="49" customFormat="1" x14ac:dyDescent="0.25">
      <c r="B34" s="60" t="s">
        <v>201</v>
      </c>
      <c r="C34" s="78">
        <v>1658</v>
      </c>
    </row>
    <row r="35" spans="1:3" s="49" customFormat="1" x14ac:dyDescent="0.25">
      <c r="B35" s="60" t="s">
        <v>199</v>
      </c>
      <c r="C35" s="83">
        <v>0.13969999999999999</v>
      </c>
    </row>
    <row r="36" spans="1:3" s="49" customFormat="1" x14ac:dyDescent="0.25">
      <c r="B36" s="60" t="s">
        <v>200</v>
      </c>
      <c r="C36" s="85">
        <f>+C34*C35</f>
        <v>231.62259999999998</v>
      </c>
    </row>
    <row r="37" spans="1:3" s="49" customFormat="1" x14ac:dyDescent="0.25">
      <c r="B37" s="60" t="s">
        <v>204</v>
      </c>
      <c r="C37" s="81">
        <v>13022.089787668976</v>
      </c>
    </row>
    <row r="38" spans="1:3" s="49" customFormat="1" ht="15.75" thickBot="1" x14ac:dyDescent="0.3">
      <c r="B38" s="60" t="s">
        <v>196</v>
      </c>
      <c r="C38" s="86">
        <f>+C37*C36</f>
        <v>3016210.2940533357</v>
      </c>
    </row>
    <row r="39" spans="1:3" ht="15.75" thickTop="1" x14ac:dyDescent="0.25">
      <c r="B39" s="31" t="s">
        <v>197</v>
      </c>
      <c r="C39" s="82">
        <f>+D30</f>
        <v>209502.73564102565</v>
      </c>
    </row>
    <row r="40" spans="1:3" x14ac:dyDescent="0.25">
      <c r="B40" s="31" t="s">
        <v>198</v>
      </c>
      <c r="C40" s="84">
        <f>+C38/C39</f>
        <v>14.396997179175209</v>
      </c>
    </row>
  </sheetData>
  <pageMargins left="0.45" right="0.45" top="0.75" bottom="0.75" header="0.3" footer="0.3"/>
  <pageSetup scale="70" orientation="landscape" r:id="rId1"/>
  <headerFooter>
    <oddHeader>&amp;R&amp;D  &amp;T</oddHeader>
    <oddFooter>&amp;L&amp;F</oddFooter>
  </headerFooter>
  <extLst>
    <ext xmlns:x14="http://schemas.microsoft.com/office/spreadsheetml/2009/9/main" uri="{CCE6A557-97BC-4b89-ADB6-D9C93CAAB3DF}">
      <x14:dataValidations xmlns:xm="http://schemas.microsoft.com/office/excel/2006/main" disablePrompts="1" count="1">
        <x14:dataValidation type="list" errorStyle="warning" allowBlank="1" showInputMessage="1" showErrorMessage="1">
          <x14:formula1>
            <xm:f>Instructions!$C$4:$C$7</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H27"/>
  <sheetViews>
    <sheetView zoomScale="80" zoomScaleNormal="80" workbookViewId="0">
      <selection activeCell="C15" sqref="C15"/>
    </sheetView>
  </sheetViews>
  <sheetFormatPr defaultRowHeight="15" x14ac:dyDescent="0.25"/>
  <cols>
    <col min="1" max="1" width="9.140625" style="9"/>
    <col min="2" max="2" width="84.7109375" style="10" customWidth="1"/>
    <col min="3" max="3" width="91.140625" style="11" customWidth="1"/>
    <col min="4" max="4" width="19.140625" style="9" bestFit="1" customWidth="1"/>
    <col min="5" max="16384" width="9.140625" style="9"/>
  </cols>
  <sheetData>
    <row r="1" spans="1:8" s="1" customFormat="1" ht="18.75" x14ac:dyDescent="0.3">
      <c r="A1" s="12">
        <v>1</v>
      </c>
      <c r="B1" s="13" t="s">
        <v>43</v>
      </c>
      <c r="C1" s="5">
        <v>2</v>
      </c>
      <c r="D1" s="64" t="s">
        <v>144</v>
      </c>
    </row>
    <row r="2" spans="1:8" ht="18.75" x14ac:dyDescent="0.3">
      <c r="A2" s="12">
        <v>2</v>
      </c>
      <c r="B2" s="13" t="s">
        <v>8</v>
      </c>
      <c r="C2" s="5" t="str">
        <f>'Tab 1 Overview'!$B$1</f>
        <v>Doctors Community Hospital</v>
      </c>
    </row>
    <row r="3" spans="1:8" ht="21.75" customHeight="1" x14ac:dyDescent="0.3">
      <c r="A3" s="12">
        <v>3</v>
      </c>
      <c r="B3" s="13" t="s">
        <v>24</v>
      </c>
      <c r="C3" s="5" t="s">
        <v>48</v>
      </c>
    </row>
    <row r="4" spans="1:8" ht="103.5" customHeight="1" x14ac:dyDescent="0.25">
      <c r="A4" s="12">
        <v>4</v>
      </c>
      <c r="B4" s="13" t="s">
        <v>25</v>
      </c>
      <c r="C4" s="6" t="s">
        <v>80</v>
      </c>
      <c r="D4" s="24"/>
    </row>
    <row r="5" spans="1:8" ht="21.75" customHeight="1" x14ac:dyDescent="0.3">
      <c r="A5" s="12">
        <v>5</v>
      </c>
      <c r="B5" s="13" t="s">
        <v>15</v>
      </c>
      <c r="C5" s="44" t="s">
        <v>142</v>
      </c>
    </row>
    <row r="6" spans="1:8" ht="21.75" customHeight="1" x14ac:dyDescent="0.3">
      <c r="A6" s="12">
        <v>6</v>
      </c>
      <c r="B6" s="13" t="s">
        <v>2</v>
      </c>
      <c r="C6" s="42">
        <f>D26</f>
        <v>0</v>
      </c>
      <c r="D6" s="29"/>
      <c r="H6" s="37"/>
    </row>
    <row r="7" spans="1:8" ht="21.75" customHeight="1" x14ac:dyDescent="0.3">
      <c r="A7" s="12">
        <v>7</v>
      </c>
      <c r="B7" s="13" t="s">
        <v>3</v>
      </c>
      <c r="C7" s="7">
        <v>0</v>
      </c>
      <c r="H7" s="38"/>
    </row>
    <row r="8" spans="1:8" ht="45.75" customHeight="1" x14ac:dyDescent="0.3">
      <c r="A8" s="12">
        <v>8</v>
      </c>
      <c r="B8" s="13" t="s">
        <v>14</v>
      </c>
      <c r="C8" s="5" t="s">
        <v>63</v>
      </c>
      <c r="H8" s="38"/>
    </row>
    <row r="9" spans="1:8" ht="21.75" customHeight="1" x14ac:dyDescent="0.3">
      <c r="A9" s="12">
        <v>9</v>
      </c>
      <c r="B9" s="13" t="s">
        <v>10</v>
      </c>
      <c r="C9" s="40" t="s">
        <v>149</v>
      </c>
    </row>
    <row r="10" spans="1:8" ht="21.75" customHeight="1" x14ac:dyDescent="0.3">
      <c r="A10" s="12">
        <v>10</v>
      </c>
      <c r="B10" s="13" t="s">
        <v>9</v>
      </c>
      <c r="C10" s="40" t="s">
        <v>150</v>
      </c>
    </row>
    <row r="11" spans="1:8" ht="37.5" x14ac:dyDescent="0.3">
      <c r="A11" s="12">
        <v>11</v>
      </c>
      <c r="B11" s="13" t="s">
        <v>13</v>
      </c>
      <c r="C11" s="5" t="s">
        <v>151</v>
      </c>
    </row>
    <row r="12" spans="1:8" ht="21.75" customHeight="1" x14ac:dyDescent="0.3">
      <c r="A12" s="12">
        <v>12</v>
      </c>
      <c r="B12" s="13" t="s">
        <v>27</v>
      </c>
      <c r="C12" s="5">
        <v>0</v>
      </c>
    </row>
    <row r="13" spans="1:8" ht="21.75" customHeight="1" x14ac:dyDescent="0.3">
      <c r="A13" s="12">
        <v>13</v>
      </c>
      <c r="B13" s="13" t="s">
        <v>49</v>
      </c>
      <c r="C13" s="5" t="s">
        <v>64</v>
      </c>
    </row>
    <row r="14" spans="1:8" ht="44.25" customHeight="1" x14ac:dyDescent="0.3">
      <c r="A14" s="12">
        <v>14</v>
      </c>
      <c r="B14" s="13" t="s">
        <v>1</v>
      </c>
      <c r="C14" s="5" t="s">
        <v>62</v>
      </c>
    </row>
    <row r="15" spans="1:8" ht="75" x14ac:dyDescent="0.25">
      <c r="A15" s="12">
        <v>15</v>
      </c>
      <c r="B15" s="13" t="s">
        <v>29</v>
      </c>
      <c r="C15" s="6" t="s">
        <v>125</v>
      </c>
    </row>
    <row r="16" spans="1:8" ht="94.5" customHeight="1" x14ac:dyDescent="0.3">
      <c r="A16" s="12">
        <v>16</v>
      </c>
      <c r="B16" s="13" t="s">
        <v>11</v>
      </c>
      <c r="C16" s="5"/>
    </row>
    <row r="17" spans="1:5" ht="41.25" customHeight="1" x14ac:dyDescent="0.3">
      <c r="A17" s="12">
        <v>17</v>
      </c>
      <c r="B17" s="13" t="s">
        <v>12</v>
      </c>
      <c r="C17" s="5"/>
    </row>
    <row r="18" spans="1:5" ht="15.75" x14ac:dyDescent="0.25">
      <c r="A18" s="23"/>
    </row>
    <row r="19" spans="1:5" ht="15.75" x14ac:dyDescent="0.25">
      <c r="A19" s="23"/>
    </row>
    <row r="20" spans="1:5" x14ac:dyDescent="0.25">
      <c r="B20" s="32" t="s">
        <v>74</v>
      </c>
    </row>
    <row r="21" spans="1:5" x14ac:dyDescent="0.25">
      <c r="B21" s="9"/>
      <c r="D21" s="30" t="s">
        <v>71</v>
      </c>
    </row>
    <row r="22" spans="1:5" x14ac:dyDescent="0.25">
      <c r="B22" s="24" t="s">
        <v>79</v>
      </c>
      <c r="C22" s="24" t="s">
        <v>85</v>
      </c>
      <c r="D22" s="33"/>
    </row>
    <row r="23" spans="1:5" x14ac:dyDescent="0.25">
      <c r="B23" s="24" t="s">
        <v>84</v>
      </c>
      <c r="C23" s="24" t="s">
        <v>73</v>
      </c>
      <c r="D23" s="33"/>
    </row>
    <row r="24" spans="1:5" x14ac:dyDescent="0.25">
      <c r="B24" s="24" t="s">
        <v>72</v>
      </c>
      <c r="C24" s="24" t="s">
        <v>73</v>
      </c>
      <c r="D24" s="33"/>
      <c r="E24" s="24" t="s">
        <v>107</v>
      </c>
    </row>
    <row r="25" spans="1:5" x14ac:dyDescent="0.25">
      <c r="B25" s="31"/>
      <c r="D25" s="33"/>
    </row>
    <row r="26" spans="1:5" s="34" customFormat="1" ht="15.75" thickBot="1" x14ac:dyDescent="0.3">
      <c r="B26" s="32" t="s">
        <v>78</v>
      </c>
      <c r="C26" s="35"/>
      <c r="D26" s="36">
        <f>SUM(D22:D25)</f>
        <v>0</v>
      </c>
    </row>
    <row r="27" spans="1:5" ht="15.75" thickTop="1" x14ac:dyDescent="0.25">
      <c r="B27" s="43" t="s">
        <v>108</v>
      </c>
    </row>
  </sheetData>
  <pageMargins left="0.45" right="0.45" top="0.75" bottom="0.75" header="0.3" footer="0.3"/>
  <pageSetup scale="55" orientation="landscape" r:id="rId1"/>
  <headerFooter>
    <oddHeader>&amp;R&amp;D  &amp;T</oddHeader>
    <oddFooter>&amp;L&amp;F</oddFooter>
  </headerFooter>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
  <sheetViews>
    <sheetView view="pageBreakPreview" zoomScale="60" zoomScaleNormal="80" workbookViewId="0"/>
  </sheetViews>
  <sheetFormatPr defaultRowHeight="15" x14ac:dyDescent="0.25"/>
  <cols>
    <col min="1" max="1" width="9.140625" style="9"/>
    <col min="2" max="2" width="84.7109375" style="10" customWidth="1"/>
    <col min="3" max="3" width="91.140625" style="11" customWidth="1"/>
    <col min="4" max="4" width="16.42578125" style="9" bestFit="1" customWidth="1"/>
    <col min="5" max="16384" width="9.140625" style="9"/>
  </cols>
  <sheetData>
    <row r="1" spans="1:4" s="1" customFormat="1" ht="18.75" x14ac:dyDescent="0.3">
      <c r="A1" s="12">
        <v>1</v>
      </c>
      <c r="B1" s="13" t="s">
        <v>43</v>
      </c>
      <c r="C1" s="5">
        <v>3</v>
      </c>
      <c r="D1" s="65"/>
    </row>
    <row r="2" spans="1:4" ht="18.75" x14ac:dyDescent="0.3">
      <c r="A2" s="12">
        <v>2</v>
      </c>
      <c r="B2" s="13" t="s">
        <v>8</v>
      </c>
      <c r="C2" s="5" t="str">
        <f>'Tab 1 Overview'!$B$1</f>
        <v>Doctors Community Hospital</v>
      </c>
    </row>
    <row r="3" spans="1:4" ht="21.75" customHeight="1" x14ac:dyDescent="0.3">
      <c r="A3" s="12">
        <v>3</v>
      </c>
      <c r="B3" s="13" t="s">
        <v>24</v>
      </c>
      <c r="C3" s="5" t="s">
        <v>22</v>
      </c>
    </row>
    <row r="4" spans="1:4" ht="225" x14ac:dyDescent="0.25">
      <c r="A4" s="12">
        <v>4</v>
      </c>
      <c r="B4" s="13" t="s">
        <v>25</v>
      </c>
      <c r="C4" s="6" t="s">
        <v>178</v>
      </c>
      <c r="D4" s="24"/>
    </row>
    <row r="5" spans="1:4" ht="21.75" customHeight="1" x14ac:dyDescent="0.3">
      <c r="A5" s="12">
        <v>5</v>
      </c>
      <c r="B5" s="13" t="s">
        <v>15</v>
      </c>
      <c r="C5" s="44" t="s">
        <v>138</v>
      </c>
    </row>
    <row r="6" spans="1:4" ht="21.75" customHeight="1" x14ac:dyDescent="0.3">
      <c r="A6" s="12">
        <v>6</v>
      </c>
      <c r="B6" s="13" t="s">
        <v>2</v>
      </c>
      <c r="C6" s="42">
        <f>D26</f>
        <v>2403.8461538461538</v>
      </c>
      <c r="D6" s="29"/>
    </row>
    <row r="7" spans="1:4" ht="21.75" customHeight="1" x14ac:dyDescent="0.3">
      <c r="A7" s="12">
        <v>7</v>
      </c>
      <c r="B7" s="13" t="s">
        <v>3</v>
      </c>
      <c r="C7" s="7" t="s">
        <v>140</v>
      </c>
    </row>
    <row r="8" spans="1:4" ht="45.75" customHeight="1" x14ac:dyDescent="0.3">
      <c r="A8" s="12">
        <v>8</v>
      </c>
      <c r="B8" s="13" t="s">
        <v>14</v>
      </c>
      <c r="C8" s="5" t="s">
        <v>66</v>
      </c>
    </row>
    <row r="9" spans="1:4" ht="21.75" customHeight="1" x14ac:dyDescent="0.3">
      <c r="A9" s="12">
        <v>9</v>
      </c>
      <c r="B9" s="13" t="s">
        <v>10</v>
      </c>
      <c r="C9" s="40" t="s">
        <v>81</v>
      </c>
    </row>
    <row r="10" spans="1:4" ht="21.75" customHeight="1" x14ac:dyDescent="0.3">
      <c r="A10" s="12">
        <v>10</v>
      </c>
      <c r="B10" s="13" t="s">
        <v>9</v>
      </c>
      <c r="C10" s="66" t="s">
        <v>209</v>
      </c>
    </row>
    <row r="11" spans="1:4" ht="18.75" x14ac:dyDescent="0.3">
      <c r="A11" s="12">
        <v>11</v>
      </c>
      <c r="B11" s="13" t="s">
        <v>13</v>
      </c>
      <c r="C11" s="5" t="s">
        <v>141</v>
      </c>
    </row>
    <row r="12" spans="1:4" ht="21.75" customHeight="1" x14ac:dyDescent="0.3">
      <c r="A12" s="12">
        <v>12</v>
      </c>
      <c r="B12" s="13" t="s">
        <v>27</v>
      </c>
      <c r="C12" s="67" t="s">
        <v>211</v>
      </c>
    </row>
    <row r="13" spans="1:4" ht="21.75" customHeight="1" x14ac:dyDescent="0.3">
      <c r="A13" s="12">
        <v>13</v>
      </c>
      <c r="B13" s="13" t="s">
        <v>49</v>
      </c>
      <c r="C13" s="5" t="s">
        <v>67</v>
      </c>
    </row>
    <row r="14" spans="1:4" ht="44.25" customHeight="1" x14ac:dyDescent="0.3">
      <c r="A14" s="12">
        <v>14</v>
      </c>
      <c r="B14" s="13" t="s">
        <v>1</v>
      </c>
      <c r="C14" s="5" t="s">
        <v>62</v>
      </c>
    </row>
    <row r="15" spans="1:4" ht="75" x14ac:dyDescent="0.25">
      <c r="A15" s="12">
        <v>15</v>
      </c>
      <c r="B15" s="13" t="s">
        <v>29</v>
      </c>
      <c r="C15" s="6" t="s">
        <v>145</v>
      </c>
    </row>
    <row r="16" spans="1:4" ht="94.5" customHeight="1" x14ac:dyDescent="0.3">
      <c r="A16" s="12">
        <v>16</v>
      </c>
      <c r="B16" s="13" t="s">
        <v>11</v>
      </c>
      <c r="C16" s="5" t="s">
        <v>153</v>
      </c>
    </row>
    <row r="17" spans="1:4" ht="41.25" customHeight="1" x14ac:dyDescent="0.3">
      <c r="A17" s="12">
        <v>17</v>
      </c>
      <c r="B17" s="13" t="s">
        <v>12</v>
      </c>
      <c r="C17" s="5" t="s">
        <v>213</v>
      </c>
    </row>
    <row r="18" spans="1:4" ht="15.75" x14ac:dyDescent="0.25">
      <c r="A18" s="23"/>
    </row>
    <row r="19" spans="1:4" ht="15.75" x14ac:dyDescent="0.25">
      <c r="A19" s="23"/>
    </row>
    <row r="20" spans="1:4" x14ac:dyDescent="0.25">
      <c r="B20" s="32" t="s">
        <v>74</v>
      </c>
    </row>
    <row r="21" spans="1:4" x14ac:dyDescent="0.25">
      <c r="B21" s="9"/>
      <c r="D21" s="30" t="s">
        <v>71</v>
      </c>
    </row>
    <row r="22" spans="1:4" x14ac:dyDescent="0.25">
      <c r="B22" s="24" t="s">
        <v>82</v>
      </c>
      <c r="C22" s="24" t="s">
        <v>83</v>
      </c>
      <c r="D22" s="33"/>
    </row>
    <row r="23" spans="1:4" x14ac:dyDescent="0.25">
      <c r="B23" s="24" t="s">
        <v>100</v>
      </c>
      <c r="C23" s="24" t="s">
        <v>139</v>
      </c>
      <c r="D23" s="33">
        <f>20*(250000/2080)</f>
        <v>2403.8461538461538</v>
      </c>
    </row>
    <row r="24" spans="1:4" x14ac:dyDescent="0.25">
      <c r="B24" s="31"/>
      <c r="D24" s="33"/>
    </row>
    <row r="25" spans="1:4" x14ac:dyDescent="0.25">
      <c r="B25" s="31"/>
      <c r="D25" s="33"/>
    </row>
    <row r="26" spans="1:4" s="34" customFormat="1" ht="15.75" thickBot="1" x14ac:dyDescent="0.3">
      <c r="B26" s="32" t="s">
        <v>78</v>
      </c>
      <c r="C26" s="35"/>
      <c r="D26" s="36">
        <f>SUM(D22:D25)</f>
        <v>2403.8461538461538</v>
      </c>
    </row>
    <row r="27" spans="1:4" ht="15.75" thickTop="1" x14ac:dyDescent="0.25"/>
  </sheetData>
  <pageMargins left="0.45" right="0.45" top="0.75" bottom="0.75" header="0.3" footer="0.3"/>
  <pageSetup scale="69" orientation="landscape" r:id="rId1"/>
  <headerFooter>
    <oddHeader>&amp;R&amp;D  &amp;T</oddHeader>
    <oddFooter>&amp;L&amp;F</oddFooter>
  </headerFooter>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0"/>
  <sheetViews>
    <sheetView view="pageBreakPreview" zoomScale="60" zoomScaleNormal="80" workbookViewId="0"/>
  </sheetViews>
  <sheetFormatPr defaultRowHeight="15" x14ac:dyDescent="0.25"/>
  <cols>
    <col min="1" max="1" width="9.140625" style="49"/>
    <col min="2" max="2" width="84.7109375" style="54" customWidth="1"/>
    <col min="3" max="3" width="91.140625" style="55" customWidth="1"/>
    <col min="4" max="4" width="16.42578125" style="49" bestFit="1" customWidth="1"/>
    <col min="5" max="16384" width="9.140625" style="49"/>
  </cols>
  <sheetData>
    <row r="1" spans="1:4" s="48" customFormat="1" ht="18.75" x14ac:dyDescent="0.3">
      <c r="A1" s="46">
        <v>1</v>
      </c>
      <c r="B1" s="47" t="s">
        <v>43</v>
      </c>
      <c r="C1" s="44">
        <v>4</v>
      </c>
    </row>
    <row r="2" spans="1:4" ht="18.75" x14ac:dyDescent="0.3">
      <c r="A2" s="46">
        <v>2</v>
      </c>
      <c r="B2" s="47" t="s">
        <v>8</v>
      </c>
      <c r="C2" s="44" t="str">
        <f>'Tab 1 Overview'!$B$1</f>
        <v>Doctors Community Hospital</v>
      </c>
    </row>
    <row r="3" spans="1:4" ht="21.75" customHeight="1" x14ac:dyDescent="0.3">
      <c r="A3" s="46">
        <v>3</v>
      </c>
      <c r="B3" s="47" t="s">
        <v>24</v>
      </c>
      <c r="C3" s="44" t="s">
        <v>22</v>
      </c>
    </row>
    <row r="4" spans="1:4" ht="213" customHeight="1" x14ac:dyDescent="0.25">
      <c r="A4" s="46">
        <v>4</v>
      </c>
      <c r="B4" s="47" t="s">
        <v>25</v>
      </c>
      <c r="C4" s="45" t="s">
        <v>187</v>
      </c>
      <c r="D4" s="50"/>
    </row>
    <row r="5" spans="1:4" ht="21.75" customHeight="1" x14ac:dyDescent="0.3">
      <c r="A5" s="46">
        <v>5</v>
      </c>
      <c r="B5" s="47" t="s">
        <v>15</v>
      </c>
      <c r="C5" s="44" t="s">
        <v>86</v>
      </c>
    </row>
    <row r="6" spans="1:4" ht="21.75" customHeight="1" x14ac:dyDescent="0.3">
      <c r="A6" s="46">
        <v>6</v>
      </c>
      <c r="B6" s="47" t="s">
        <v>2</v>
      </c>
      <c r="C6" s="42">
        <f>D27</f>
        <v>54318</v>
      </c>
      <c r="D6" s="51"/>
    </row>
    <row r="7" spans="1:4" ht="21.75" customHeight="1" x14ac:dyDescent="0.3">
      <c r="A7" s="46">
        <v>7</v>
      </c>
      <c r="B7" s="47" t="s">
        <v>3</v>
      </c>
      <c r="C7" s="52" t="s">
        <v>132</v>
      </c>
    </row>
    <row r="8" spans="1:4" ht="45.75" customHeight="1" x14ac:dyDescent="0.3">
      <c r="A8" s="46">
        <v>8</v>
      </c>
      <c r="B8" s="47" t="s">
        <v>14</v>
      </c>
      <c r="C8" s="44" t="s">
        <v>63</v>
      </c>
    </row>
    <row r="9" spans="1:4" ht="21.75" customHeight="1" x14ac:dyDescent="0.3">
      <c r="A9" s="46">
        <v>9</v>
      </c>
      <c r="B9" s="47" t="s">
        <v>10</v>
      </c>
      <c r="C9" s="66" t="s">
        <v>89</v>
      </c>
    </row>
    <row r="10" spans="1:4" ht="21.75" customHeight="1" x14ac:dyDescent="0.3">
      <c r="A10" s="46">
        <v>10</v>
      </c>
      <c r="B10" s="47" t="s">
        <v>9</v>
      </c>
      <c r="C10" s="66" t="s">
        <v>90</v>
      </c>
    </row>
    <row r="11" spans="1:4" ht="21.75" customHeight="1" x14ac:dyDescent="0.3">
      <c r="A11" s="46">
        <v>11</v>
      </c>
      <c r="B11" s="47" t="s">
        <v>13</v>
      </c>
      <c r="C11" s="44" t="s">
        <v>133</v>
      </c>
    </row>
    <row r="12" spans="1:4" ht="21.75" customHeight="1" x14ac:dyDescent="0.3">
      <c r="A12" s="46">
        <v>12</v>
      </c>
      <c r="B12" s="47" t="s">
        <v>27</v>
      </c>
      <c r="C12" s="67">
        <f>(G22-F22)/2080</f>
        <v>0.39663461538461536</v>
      </c>
      <c r="D12" s="50" t="s">
        <v>134</v>
      </c>
    </row>
    <row r="13" spans="1:4" ht="21.75" customHeight="1" x14ac:dyDescent="0.3">
      <c r="A13" s="46">
        <v>13</v>
      </c>
      <c r="B13" s="47" t="s">
        <v>49</v>
      </c>
      <c r="C13" s="44" t="s">
        <v>62</v>
      </c>
    </row>
    <row r="14" spans="1:4" ht="44.25" customHeight="1" x14ac:dyDescent="0.3">
      <c r="A14" s="46">
        <v>14</v>
      </c>
      <c r="B14" s="47" t="s">
        <v>1</v>
      </c>
      <c r="C14" s="44" t="s">
        <v>62</v>
      </c>
    </row>
    <row r="15" spans="1:4" ht="75" x14ac:dyDescent="0.25">
      <c r="A15" s="46">
        <v>15</v>
      </c>
      <c r="B15" s="47" t="s">
        <v>29</v>
      </c>
      <c r="C15" s="45" t="s">
        <v>192</v>
      </c>
    </row>
    <row r="16" spans="1:4" ht="94.5" customHeight="1" x14ac:dyDescent="0.3">
      <c r="A16" s="46">
        <v>16</v>
      </c>
      <c r="B16" s="47" t="s">
        <v>11</v>
      </c>
      <c r="C16" s="44" t="s">
        <v>169</v>
      </c>
    </row>
    <row r="17" spans="1:7" ht="41.25" customHeight="1" x14ac:dyDescent="0.3">
      <c r="A17" s="46">
        <v>17</v>
      </c>
      <c r="B17" s="47" t="s">
        <v>12</v>
      </c>
      <c r="C17" s="44" t="s">
        <v>193</v>
      </c>
    </row>
    <row r="18" spans="1:7" ht="15.75" x14ac:dyDescent="0.25">
      <c r="A18" s="53"/>
    </row>
    <row r="19" spans="1:7" ht="15.75" x14ac:dyDescent="0.25">
      <c r="A19" s="53"/>
    </row>
    <row r="20" spans="1:7" ht="18.75" x14ac:dyDescent="0.25">
      <c r="A20" s="75">
        <v>6</v>
      </c>
      <c r="B20" s="56" t="s">
        <v>74</v>
      </c>
      <c r="F20" s="50" t="s">
        <v>100</v>
      </c>
    </row>
    <row r="21" spans="1:7" x14ac:dyDescent="0.25">
      <c r="B21" s="49"/>
      <c r="D21" s="57" t="s">
        <v>71</v>
      </c>
      <c r="F21" s="50" t="s">
        <v>101</v>
      </c>
      <c r="G21" s="50" t="s">
        <v>102</v>
      </c>
    </row>
    <row r="22" spans="1:7" x14ac:dyDescent="0.25">
      <c r="B22" s="50" t="s">
        <v>87</v>
      </c>
      <c r="C22" s="50" t="s">
        <v>99</v>
      </c>
      <c r="D22" s="68">
        <f>192280-160050</f>
        <v>32230</v>
      </c>
      <c r="F22" s="49">
        <f>3707+296+4+12</f>
        <v>4019</v>
      </c>
      <c r="G22" s="49">
        <f>4383+404+57</f>
        <v>4844</v>
      </c>
    </row>
    <row r="23" spans="1:7" x14ac:dyDescent="0.25">
      <c r="B23" s="50" t="s">
        <v>111</v>
      </c>
      <c r="C23" s="50"/>
      <c r="D23" s="59">
        <v>14000</v>
      </c>
    </row>
    <row r="24" spans="1:7" x14ac:dyDescent="0.25">
      <c r="B24" s="60" t="s">
        <v>119</v>
      </c>
      <c r="D24" s="59">
        <v>4809</v>
      </c>
    </row>
    <row r="25" spans="1:7" x14ac:dyDescent="0.25">
      <c r="B25" s="60" t="s">
        <v>120</v>
      </c>
      <c r="D25" s="59">
        <v>2279</v>
      </c>
    </row>
    <row r="26" spans="1:7" x14ac:dyDescent="0.25">
      <c r="B26" s="60" t="s">
        <v>128</v>
      </c>
      <c r="D26" s="59">
        <v>1000</v>
      </c>
    </row>
    <row r="27" spans="1:7" s="62" customFormat="1" ht="15.75" thickBot="1" x14ac:dyDescent="0.3">
      <c r="B27" s="56" t="s">
        <v>78</v>
      </c>
      <c r="C27" s="63"/>
      <c r="D27" s="61">
        <f>SUM(D22:D26)</f>
        <v>54318</v>
      </c>
    </row>
    <row r="28" spans="1:7" ht="15.75" thickTop="1" x14ac:dyDescent="0.25"/>
    <row r="30" spans="1:7" ht="17.25" customHeight="1" x14ac:dyDescent="0.25"/>
    <row r="31" spans="1:7" ht="17.25" customHeight="1" x14ac:dyDescent="0.25"/>
    <row r="32" spans="1:7" ht="17.25" customHeight="1" x14ac:dyDescent="0.25"/>
    <row r="33" spans="1:3" x14ac:dyDescent="0.25">
      <c r="A33" s="49">
        <v>17</v>
      </c>
      <c r="B33" s="56" t="s">
        <v>12</v>
      </c>
    </row>
    <row r="34" spans="1:3" x14ac:dyDescent="0.25">
      <c r="B34" s="60" t="s">
        <v>188</v>
      </c>
      <c r="C34" s="59">
        <v>956281</v>
      </c>
    </row>
    <row r="35" spans="1:3" x14ac:dyDescent="0.25">
      <c r="B35" s="60" t="s">
        <v>189</v>
      </c>
      <c r="C35" s="79">
        <v>522870</v>
      </c>
    </row>
    <row r="36" spans="1:3" ht="15.75" thickBot="1" x14ac:dyDescent="0.3">
      <c r="B36" s="60" t="s">
        <v>205</v>
      </c>
      <c r="C36" s="61">
        <f>+C34-C35</f>
        <v>433411</v>
      </c>
    </row>
    <row r="37" spans="1:3" ht="15.75" thickTop="1" x14ac:dyDescent="0.25">
      <c r="B37" s="60" t="s">
        <v>191</v>
      </c>
      <c r="C37" s="80">
        <f>+C36/C34</f>
        <v>0.45322556863516056</v>
      </c>
    </row>
    <row r="38" spans="1:3" x14ac:dyDescent="0.25">
      <c r="B38" s="60" t="s">
        <v>190</v>
      </c>
      <c r="C38" s="77">
        <f>+C36</f>
        <v>433411</v>
      </c>
    </row>
    <row r="39" spans="1:3" x14ac:dyDescent="0.25">
      <c r="B39" s="60" t="s">
        <v>206</v>
      </c>
      <c r="C39" s="77">
        <f>+D27</f>
        <v>54318</v>
      </c>
    </row>
    <row r="40" spans="1:3" x14ac:dyDescent="0.25">
      <c r="B40" s="60" t="s">
        <v>198</v>
      </c>
      <c r="C40" s="76">
        <f>+C38/C39</f>
        <v>7.9791413527744028</v>
      </c>
    </row>
  </sheetData>
  <pageMargins left="0.45" right="0.45" top="0.75" bottom="0.75" header="0.3" footer="0.3"/>
  <pageSetup scale="70" orientation="landscape" r:id="rId1"/>
  <headerFooter>
    <oddHeader>&amp;R&amp;D  &amp;T</oddHeader>
    <oddFooter>&amp;L&amp;F</oddFooter>
  </headerFooter>
  <extLst>
    <ext xmlns:x14="http://schemas.microsoft.com/office/spreadsheetml/2009/9/main" uri="{CCE6A557-97BC-4b89-ADB6-D9C93CAAB3DF}">
      <x14:dataValidations xmlns:xm="http://schemas.microsoft.com/office/excel/2006/main" disablePrompts="1" count="1">
        <x14:dataValidation type="list" errorStyle="warning" allowBlank="1" showInputMessage="1" showErrorMessage="1">
          <x14:formula1>
            <xm:f>Instructions!$C$4:$C$7</xm:f>
          </x14:formula1>
          <xm:sqref>C3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0"/>
  <sheetViews>
    <sheetView view="pageBreakPreview" zoomScale="60" zoomScaleNormal="80" workbookViewId="0"/>
  </sheetViews>
  <sheetFormatPr defaultRowHeight="15" x14ac:dyDescent="0.25"/>
  <cols>
    <col min="1" max="1" width="9.140625" style="49"/>
    <col min="2" max="2" width="84.7109375" style="54" customWidth="1"/>
    <col min="3" max="3" width="91.140625" style="55" customWidth="1"/>
    <col min="4" max="4" width="16.42578125" style="49" bestFit="1" customWidth="1"/>
    <col min="5" max="16384" width="9.140625" style="49"/>
  </cols>
  <sheetData>
    <row r="1" spans="1:4" s="48" customFormat="1" ht="18.75" x14ac:dyDescent="0.3">
      <c r="A1" s="46">
        <v>1</v>
      </c>
      <c r="B1" s="47" t="s">
        <v>43</v>
      </c>
      <c r="C1" s="44">
        <v>5</v>
      </c>
    </row>
    <row r="2" spans="1:4" ht="18.75" x14ac:dyDescent="0.3">
      <c r="A2" s="46">
        <v>2</v>
      </c>
      <c r="B2" s="47" t="s">
        <v>8</v>
      </c>
      <c r="C2" s="44" t="str">
        <f>'Tab 1 Overview'!$B$1</f>
        <v>Doctors Community Hospital</v>
      </c>
    </row>
    <row r="3" spans="1:4" ht="21.75" customHeight="1" x14ac:dyDescent="0.3">
      <c r="A3" s="46">
        <v>3</v>
      </c>
      <c r="B3" s="47" t="s">
        <v>24</v>
      </c>
      <c r="C3" s="44" t="s">
        <v>22</v>
      </c>
    </row>
    <row r="4" spans="1:4" ht="300" x14ac:dyDescent="0.25">
      <c r="A4" s="46">
        <v>4</v>
      </c>
      <c r="B4" s="47" t="s">
        <v>25</v>
      </c>
      <c r="C4" s="45" t="s">
        <v>179</v>
      </c>
      <c r="D4" s="50"/>
    </row>
    <row r="5" spans="1:4" ht="21.75" customHeight="1" x14ac:dyDescent="0.3">
      <c r="A5" s="46">
        <v>5</v>
      </c>
      <c r="B5" s="47" t="s">
        <v>15</v>
      </c>
      <c r="C5" s="44" t="s">
        <v>180</v>
      </c>
    </row>
    <row r="6" spans="1:4" ht="21.75" customHeight="1" x14ac:dyDescent="0.3">
      <c r="A6" s="46">
        <v>6</v>
      </c>
      <c r="B6" s="47" t="s">
        <v>2</v>
      </c>
      <c r="C6" s="42">
        <f>D26</f>
        <v>21551.076923076922</v>
      </c>
      <c r="D6" s="51"/>
    </row>
    <row r="7" spans="1:4" ht="21.75" customHeight="1" x14ac:dyDescent="0.3">
      <c r="A7" s="46">
        <v>7</v>
      </c>
      <c r="B7" s="47" t="s">
        <v>3</v>
      </c>
      <c r="C7" s="52" t="s">
        <v>132</v>
      </c>
    </row>
    <row r="8" spans="1:4" ht="45.75" customHeight="1" x14ac:dyDescent="0.3">
      <c r="A8" s="46">
        <v>8</v>
      </c>
      <c r="B8" s="47" t="s">
        <v>14</v>
      </c>
      <c r="C8" s="44" t="s">
        <v>66</v>
      </c>
    </row>
    <row r="9" spans="1:4" ht="21.75" customHeight="1" x14ac:dyDescent="0.3">
      <c r="A9" s="46">
        <v>9</v>
      </c>
      <c r="B9" s="47" t="s">
        <v>10</v>
      </c>
      <c r="C9" s="66" t="s">
        <v>173</v>
      </c>
      <c r="D9" s="9"/>
    </row>
    <row r="10" spans="1:4" ht="21.75" customHeight="1" x14ac:dyDescent="0.3">
      <c r="A10" s="46">
        <v>10</v>
      </c>
      <c r="B10" s="47" t="s">
        <v>9</v>
      </c>
      <c r="C10" s="70" t="s">
        <v>90</v>
      </c>
      <c r="D10" s="9"/>
    </row>
    <row r="11" spans="1:4" ht="21.75" customHeight="1" x14ac:dyDescent="0.3">
      <c r="A11" s="46">
        <v>11</v>
      </c>
      <c r="B11" s="47" t="s">
        <v>13</v>
      </c>
      <c r="C11" s="44" t="s">
        <v>174</v>
      </c>
      <c r="D11" s="9"/>
    </row>
    <row r="12" spans="1:4" ht="21.75" customHeight="1" x14ac:dyDescent="0.3">
      <c r="A12" s="46">
        <v>12</v>
      </c>
      <c r="B12" s="47" t="s">
        <v>27</v>
      </c>
      <c r="C12" s="71">
        <f>D29</f>
        <v>0.3</v>
      </c>
      <c r="D12" s="9"/>
    </row>
    <row r="13" spans="1:4" ht="21.75" customHeight="1" x14ac:dyDescent="0.3">
      <c r="A13" s="46">
        <v>13</v>
      </c>
      <c r="B13" s="47" t="s">
        <v>49</v>
      </c>
      <c r="C13" s="5" t="s">
        <v>135</v>
      </c>
      <c r="D13" s="9"/>
    </row>
    <row r="14" spans="1:4" ht="44.25" customHeight="1" x14ac:dyDescent="0.3">
      <c r="A14" s="46">
        <v>14</v>
      </c>
      <c r="B14" s="47" t="s">
        <v>1</v>
      </c>
      <c r="C14" s="5" t="s">
        <v>62</v>
      </c>
      <c r="D14" s="9"/>
    </row>
    <row r="15" spans="1:4" ht="37.5" x14ac:dyDescent="0.25">
      <c r="A15" s="46">
        <v>15</v>
      </c>
      <c r="B15" s="47" t="s">
        <v>29</v>
      </c>
      <c r="C15" s="69" t="s">
        <v>194</v>
      </c>
    </row>
    <row r="16" spans="1:4" ht="150" x14ac:dyDescent="0.3">
      <c r="A16" s="46">
        <v>16</v>
      </c>
      <c r="B16" s="47" t="s">
        <v>11</v>
      </c>
      <c r="C16" s="44" t="s">
        <v>195</v>
      </c>
      <c r="D16" s="9"/>
    </row>
    <row r="17" spans="1:4" ht="41.25" customHeight="1" x14ac:dyDescent="0.3">
      <c r="A17" s="46">
        <v>17</v>
      </c>
      <c r="B17" s="47" t="s">
        <v>12</v>
      </c>
      <c r="C17" s="44" t="s">
        <v>214</v>
      </c>
    </row>
    <row r="18" spans="1:4" ht="15.75" x14ac:dyDescent="0.25">
      <c r="A18" s="53"/>
    </row>
    <row r="19" spans="1:4" ht="15.75" x14ac:dyDescent="0.25">
      <c r="A19" s="53"/>
    </row>
    <row r="20" spans="1:4" x14ac:dyDescent="0.25">
      <c r="B20" s="56" t="s">
        <v>74</v>
      </c>
    </row>
    <row r="21" spans="1:4" x14ac:dyDescent="0.25">
      <c r="B21" s="49"/>
      <c r="D21" s="57" t="s">
        <v>71</v>
      </c>
    </row>
    <row r="22" spans="1:4" x14ac:dyDescent="0.25">
      <c r="B22" s="50" t="s">
        <v>103</v>
      </c>
      <c r="C22" s="50" t="s">
        <v>88</v>
      </c>
      <c r="D22" s="59">
        <v>19628</v>
      </c>
    </row>
    <row r="23" spans="1:4" x14ac:dyDescent="0.25">
      <c r="B23" s="50" t="s">
        <v>129</v>
      </c>
      <c r="C23" s="50"/>
      <c r="D23" s="59">
        <f>16*(250000/2080)</f>
        <v>1923.0769230769231</v>
      </c>
    </row>
    <row r="24" spans="1:4" x14ac:dyDescent="0.25">
      <c r="B24" s="60"/>
      <c r="D24" s="59"/>
    </row>
    <row r="25" spans="1:4" x14ac:dyDescent="0.25">
      <c r="B25" s="60"/>
      <c r="D25" s="59"/>
    </row>
    <row r="26" spans="1:4" s="62" customFormat="1" ht="15.75" thickBot="1" x14ac:dyDescent="0.3">
      <c r="B26" s="56" t="s">
        <v>78</v>
      </c>
      <c r="C26" s="63"/>
      <c r="D26" s="61">
        <f>SUM(D22:D25)</f>
        <v>21551.076923076922</v>
      </c>
    </row>
    <row r="27" spans="1:4" ht="15.75" thickTop="1" x14ac:dyDescent="0.25"/>
    <row r="28" spans="1:4" x14ac:dyDescent="0.25">
      <c r="B28" s="31" t="s">
        <v>170</v>
      </c>
      <c r="C28" s="11"/>
      <c r="D28" s="9"/>
    </row>
    <row r="29" spans="1:4" ht="18.75" x14ac:dyDescent="0.3">
      <c r="B29" s="44" t="s">
        <v>171</v>
      </c>
      <c r="C29" s="41" t="s">
        <v>172</v>
      </c>
      <c r="D29" s="9">
        <f>(12*52)/2080</f>
        <v>0.3</v>
      </c>
    </row>
    <row r="33" spans="1:3" x14ac:dyDescent="0.25">
      <c r="A33" s="49">
        <v>17</v>
      </c>
      <c r="B33" s="56" t="s">
        <v>12</v>
      </c>
    </row>
    <row r="34" spans="1:3" x14ac:dyDescent="0.25">
      <c r="B34" s="60" t="s">
        <v>188</v>
      </c>
      <c r="C34" s="59"/>
    </row>
    <row r="35" spans="1:3" x14ac:dyDescent="0.25">
      <c r="B35" s="60" t="s">
        <v>189</v>
      </c>
      <c r="C35" s="79"/>
    </row>
    <row r="36" spans="1:3" ht="15.75" thickBot="1" x14ac:dyDescent="0.3">
      <c r="B36" s="60" t="s">
        <v>205</v>
      </c>
      <c r="C36" s="61">
        <f>+C34-C35</f>
        <v>0</v>
      </c>
    </row>
    <row r="37" spans="1:3" ht="15.75" thickTop="1" x14ac:dyDescent="0.25">
      <c r="B37" s="60" t="s">
        <v>191</v>
      </c>
      <c r="C37" s="80" t="e">
        <f>+C36/C34</f>
        <v>#DIV/0!</v>
      </c>
    </row>
    <row r="38" spans="1:3" x14ac:dyDescent="0.25">
      <c r="B38" s="60" t="s">
        <v>190</v>
      </c>
      <c r="C38" s="77">
        <f>+C36</f>
        <v>0</v>
      </c>
    </row>
    <row r="39" spans="1:3" x14ac:dyDescent="0.25">
      <c r="B39" s="60" t="s">
        <v>206</v>
      </c>
      <c r="C39" s="77">
        <f>+D26</f>
        <v>21551.076923076922</v>
      </c>
    </row>
    <row r="40" spans="1:3" x14ac:dyDescent="0.25">
      <c r="B40" s="60" t="s">
        <v>198</v>
      </c>
      <c r="C40" s="76">
        <f>+C38/C39</f>
        <v>0</v>
      </c>
    </row>
  </sheetData>
  <pageMargins left="0.45" right="0.45" top="0.75" bottom="0.75" header="0.3" footer="0.3"/>
  <pageSetup scale="61" orientation="landscape" r:id="rId1"/>
  <headerFooter>
    <oddHeader>&amp;R&amp;D  &amp;T</oddHeader>
    <oddFooter>&amp;L&amp;F</oddFooter>
  </headerFooter>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view="pageBreakPreview" zoomScale="60" zoomScaleNormal="80" workbookViewId="0"/>
  </sheetViews>
  <sheetFormatPr defaultRowHeight="15" x14ac:dyDescent="0.25"/>
  <cols>
    <col min="1" max="1" width="9.140625" style="49"/>
    <col min="2" max="2" width="84.7109375" style="54" customWidth="1"/>
    <col min="3" max="3" width="91.140625" style="55" customWidth="1"/>
    <col min="4" max="4" width="16.42578125" style="49" bestFit="1" customWidth="1"/>
    <col min="5" max="16384" width="9.140625" style="49"/>
  </cols>
  <sheetData>
    <row r="1" spans="1:4" s="48" customFormat="1" ht="18.75" x14ac:dyDescent="0.3">
      <c r="A1" s="46">
        <v>1</v>
      </c>
      <c r="B1" s="47" t="s">
        <v>43</v>
      </c>
      <c r="C1" s="44">
        <v>6</v>
      </c>
    </row>
    <row r="2" spans="1:4" ht="18.75" x14ac:dyDescent="0.3">
      <c r="A2" s="46">
        <v>2</v>
      </c>
      <c r="B2" s="47" t="s">
        <v>8</v>
      </c>
      <c r="C2" s="44" t="str">
        <f>'Tab 1 Overview'!$B$1</f>
        <v>Doctors Community Hospital</v>
      </c>
    </row>
    <row r="3" spans="1:4" ht="21.75" customHeight="1" x14ac:dyDescent="0.3">
      <c r="A3" s="46">
        <v>3</v>
      </c>
      <c r="B3" s="47" t="s">
        <v>24</v>
      </c>
      <c r="C3" s="44" t="s">
        <v>16</v>
      </c>
    </row>
    <row r="4" spans="1:4" ht="75" x14ac:dyDescent="0.25">
      <c r="A4" s="46">
        <v>4</v>
      </c>
      <c r="B4" s="47" t="s">
        <v>25</v>
      </c>
      <c r="C4" s="45" t="s">
        <v>181</v>
      </c>
      <c r="D4" s="50"/>
    </row>
    <row r="5" spans="1:4" ht="21.75" customHeight="1" x14ac:dyDescent="0.3">
      <c r="A5" s="46">
        <v>5</v>
      </c>
      <c r="B5" s="47" t="s">
        <v>15</v>
      </c>
      <c r="C5" s="44" t="s">
        <v>95</v>
      </c>
      <c r="D5" s="50"/>
    </row>
    <row r="6" spans="1:4" ht="21.75" customHeight="1" x14ac:dyDescent="0.3">
      <c r="A6" s="46">
        <v>6</v>
      </c>
      <c r="B6" s="47" t="s">
        <v>2</v>
      </c>
      <c r="C6" s="42">
        <f>D25</f>
        <v>174957.88</v>
      </c>
      <c r="D6" s="51"/>
    </row>
    <row r="7" spans="1:4" ht="21.75" customHeight="1" x14ac:dyDescent="0.3">
      <c r="A7" s="46">
        <v>7</v>
      </c>
      <c r="B7" s="47" t="s">
        <v>3</v>
      </c>
      <c r="C7" s="52" t="s">
        <v>132</v>
      </c>
    </row>
    <row r="8" spans="1:4" ht="45.75" customHeight="1" x14ac:dyDescent="0.3">
      <c r="A8" s="46">
        <v>8</v>
      </c>
      <c r="B8" s="47" t="s">
        <v>14</v>
      </c>
      <c r="C8" s="44" t="s">
        <v>66</v>
      </c>
    </row>
    <row r="9" spans="1:4" ht="21.75" customHeight="1" x14ac:dyDescent="0.3">
      <c r="A9" s="46">
        <v>9</v>
      </c>
      <c r="B9" s="47" t="s">
        <v>10</v>
      </c>
      <c r="C9" s="66" t="s">
        <v>98</v>
      </c>
    </row>
    <row r="10" spans="1:4" ht="21.75" customHeight="1" x14ac:dyDescent="0.3">
      <c r="A10" s="46">
        <v>10</v>
      </c>
      <c r="B10" s="47" t="s">
        <v>9</v>
      </c>
      <c r="C10" s="66" t="s">
        <v>130</v>
      </c>
    </row>
    <row r="11" spans="1:4" ht="21.75" customHeight="1" x14ac:dyDescent="0.3">
      <c r="A11" s="46">
        <v>11</v>
      </c>
      <c r="B11" s="47" t="s">
        <v>13</v>
      </c>
      <c r="C11" s="44" t="s">
        <v>136</v>
      </c>
    </row>
    <row r="12" spans="1:4" ht="21.75" customHeight="1" x14ac:dyDescent="0.3">
      <c r="A12" s="46">
        <v>12</v>
      </c>
      <c r="B12" s="47" t="s">
        <v>27</v>
      </c>
      <c r="C12" s="67" t="s">
        <v>207</v>
      </c>
    </row>
    <row r="13" spans="1:4" ht="21.75" customHeight="1" x14ac:dyDescent="0.3">
      <c r="A13" s="46">
        <v>13</v>
      </c>
      <c r="B13" s="47" t="s">
        <v>49</v>
      </c>
      <c r="C13" s="44" t="s">
        <v>106</v>
      </c>
    </row>
    <row r="14" spans="1:4" ht="44.25" customHeight="1" x14ac:dyDescent="0.3">
      <c r="A14" s="46">
        <v>14</v>
      </c>
      <c r="B14" s="47" t="s">
        <v>1</v>
      </c>
      <c r="C14" s="44" t="s">
        <v>143</v>
      </c>
    </row>
    <row r="15" spans="1:4" ht="37.5" x14ac:dyDescent="0.25">
      <c r="A15" s="46">
        <v>15</v>
      </c>
      <c r="B15" s="47" t="s">
        <v>29</v>
      </c>
      <c r="C15" s="45" t="s">
        <v>131</v>
      </c>
    </row>
    <row r="16" spans="1:4" ht="94.5" customHeight="1" x14ac:dyDescent="0.3">
      <c r="A16" s="46">
        <v>16</v>
      </c>
      <c r="B16" s="47" t="s">
        <v>11</v>
      </c>
      <c r="C16" s="44" t="s">
        <v>154</v>
      </c>
    </row>
    <row r="17" spans="1:4" ht="41.25" customHeight="1" x14ac:dyDescent="0.3">
      <c r="A17" s="46">
        <v>17</v>
      </c>
      <c r="B17" s="47" t="s">
        <v>12</v>
      </c>
      <c r="C17" s="5" t="s">
        <v>213</v>
      </c>
    </row>
    <row r="18" spans="1:4" ht="15.75" x14ac:dyDescent="0.25">
      <c r="A18" s="53"/>
    </row>
    <row r="19" spans="1:4" ht="15.75" x14ac:dyDescent="0.25">
      <c r="A19" s="53"/>
    </row>
    <row r="20" spans="1:4" x14ac:dyDescent="0.25">
      <c r="B20" s="56" t="s">
        <v>74</v>
      </c>
      <c r="D20" s="57" t="s">
        <v>71</v>
      </c>
    </row>
    <row r="21" spans="1:4" x14ac:dyDescent="0.25">
      <c r="B21" s="50" t="s">
        <v>92</v>
      </c>
      <c r="C21" s="58" t="s">
        <v>104</v>
      </c>
      <c r="D21" s="59">
        <v>45000</v>
      </c>
    </row>
    <row r="22" spans="1:4" x14ac:dyDescent="0.25">
      <c r="B22" s="50" t="s">
        <v>93</v>
      </c>
      <c r="C22" s="50" t="s">
        <v>105</v>
      </c>
      <c r="D22" s="59">
        <v>129957.88</v>
      </c>
    </row>
    <row r="23" spans="1:4" x14ac:dyDescent="0.25">
      <c r="B23" s="50" t="s">
        <v>94</v>
      </c>
      <c r="C23" s="50"/>
      <c r="D23" s="59"/>
    </row>
    <row r="24" spans="1:4" x14ac:dyDescent="0.25">
      <c r="B24" s="60"/>
      <c r="D24" s="59"/>
    </row>
    <row r="25" spans="1:4" ht="15.75" thickBot="1" x14ac:dyDescent="0.3">
      <c r="B25" s="60"/>
      <c r="D25" s="61">
        <f>SUM(D21:D24)</f>
        <v>174957.88</v>
      </c>
    </row>
    <row r="26" spans="1:4" s="62" customFormat="1" ht="15.75" thickTop="1" x14ac:dyDescent="0.25">
      <c r="B26" s="56" t="s">
        <v>78</v>
      </c>
      <c r="C26" s="63"/>
    </row>
  </sheetData>
  <pageMargins left="0.45" right="0.45" top="0.75" bottom="0.75" header="0.3" footer="0.3"/>
  <pageSetup scale="70" orientation="landscape" r:id="rId1"/>
  <headerFooter>
    <oddHeader>&amp;R&amp;D  &amp;T</oddHeader>
    <oddFooter>&amp;L&amp;F</oddFooter>
  </headerFooter>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view="pageBreakPreview" zoomScale="60" zoomScaleNormal="80" workbookViewId="0"/>
  </sheetViews>
  <sheetFormatPr defaultRowHeight="15" x14ac:dyDescent="0.25"/>
  <cols>
    <col min="1" max="1" width="9.28515625" style="9" bestFit="1" customWidth="1"/>
    <col min="2" max="2" width="84.7109375" style="10" customWidth="1"/>
    <col min="3" max="3" width="91.140625" style="55" customWidth="1"/>
    <col min="4" max="4" width="16.85546875" style="49" bestFit="1" customWidth="1"/>
    <col min="5" max="16384" width="9.140625" style="9"/>
  </cols>
  <sheetData>
    <row r="1" spans="1:4" s="1" customFormat="1" ht="18.75" x14ac:dyDescent="0.3">
      <c r="A1" s="12">
        <v>1</v>
      </c>
      <c r="B1" s="13" t="s">
        <v>43</v>
      </c>
      <c r="C1" s="44">
        <v>7</v>
      </c>
      <c r="D1" s="48"/>
    </row>
    <row r="2" spans="1:4" ht="18.75" x14ac:dyDescent="0.3">
      <c r="A2" s="12">
        <v>2</v>
      </c>
      <c r="B2" s="13" t="s">
        <v>8</v>
      </c>
      <c r="C2" s="44" t="str">
        <f>'Tab 1 Overview'!$B$1</f>
        <v>Doctors Community Hospital</v>
      </c>
    </row>
    <row r="3" spans="1:4" ht="21.75" customHeight="1" x14ac:dyDescent="0.3">
      <c r="A3" s="12">
        <v>3</v>
      </c>
      <c r="B3" s="13" t="s">
        <v>24</v>
      </c>
      <c r="C3" s="44" t="s">
        <v>16</v>
      </c>
    </row>
    <row r="4" spans="1:4" ht="103.5" customHeight="1" x14ac:dyDescent="0.25">
      <c r="A4" s="12">
        <v>4</v>
      </c>
      <c r="B4" s="13" t="s">
        <v>25</v>
      </c>
      <c r="C4" s="45" t="s">
        <v>182</v>
      </c>
      <c r="D4" s="50"/>
    </row>
    <row r="5" spans="1:4" ht="21.75" customHeight="1" x14ac:dyDescent="0.3">
      <c r="A5" s="12">
        <v>5</v>
      </c>
      <c r="B5" s="13" t="s">
        <v>15</v>
      </c>
      <c r="C5" s="44" t="s">
        <v>95</v>
      </c>
      <c r="D5" s="50"/>
    </row>
    <row r="6" spans="1:4" ht="21.75" customHeight="1" x14ac:dyDescent="0.3">
      <c r="A6" s="12">
        <v>6</v>
      </c>
      <c r="B6" s="13" t="s">
        <v>2</v>
      </c>
      <c r="C6" s="42">
        <f>D21</f>
        <v>520453</v>
      </c>
      <c r="D6" s="51"/>
    </row>
    <row r="7" spans="1:4" ht="21.75" customHeight="1" x14ac:dyDescent="0.3">
      <c r="A7" s="12">
        <v>7</v>
      </c>
      <c r="B7" s="13" t="s">
        <v>3</v>
      </c>
      <c r="C7" s="52" t="s">
        <v>132</v>
      </c>
    </row>
    <row r="8" spans="1:4" ht="45.75" customHeight="1" x14ac:dyDescent="0.3">
      <c r="A8" s="12">
        <v>8</v>
      </c>
      <c r="B8" s="13" t="s">
        <v>14</v>
      </c>
      <c r="C8" s="44" t="s">
        <v>63</v>
      </c>
    </row>
    <row r="9" spans="1:4" ht="21.75" customHeight="1" x14ac:dyDescent="0.3">
      <c r="A9" s="12">
        <v>9</v>
      </c>
      <c r="B9" s="13" t="s">
        <v>10</v>
      </c>
      <c r="C9" s="66" t="s">
        <v>183</v>
      </c>
      <c r="D9" s="50"/>
    </row>
    <row r="10" spans="1:4" ht="21.75" customHeight="1" x14ac:dyDescent="0.3">
      <c r="A10" s="12">
        <v>10</v>
      </c>
      <c r="B10" s="13" t="s">
        <v>9</v>
      </c>
      <c r="C10" s="66" t="s">
        <v>175</v>
      </c>
      <c r="D10" s="50"/>
    </row>
    <row r="11" spans="1:4" ht="21.75" customHeight="1" x14ac:dyDescent="0.3">
      <c r="A11" s="12">
        <v>11</v>
      </c>
      <c r="B11" s="13" t="s">
        <v>13</v>
      </c>
      <c r="C11" s="44" t="s">
        <v>176</v>
      </c>
    </row>
    <row r="12" spans="1:4" ht="21.75" customHeight="1" x14ac:dyDescent="0.3">
      <c r="A12" s="12">
        <v>12</v>
      </c>
      <c r="B12" s="13" t="s">
        <v>27</v>
      </c>
      <c r="C12" s="67" t="s">
        <v>207</v>
      </c>
      <c r="D12" s="50"/>
    </row>
    <row r="13" spans="1:4" ht="21.75" customHeight="1" x14ac:dyDescent="0.3">
      <c r="A13" s="12">
        <v>13</v>
      </c>
      <c r="B13" s="13" t="s">
        <v>49</v>
      </c>
      <c r="C13" s="44" t="s">
        <v>177</v>
      </c>
    </row>
    <row r="14" spans="1:4" ht="44.25" customHeight="1" x14ac:dyDescent="0.3">
      <c r="A14" s="12">
        <v>14</v>
      </c>
      <c r="B14" s="13" t="s">
        <v>1</v>
      </c>
      <c r="C14" s="44" t="s">
        <v>132</v>
      </c>
    </row>
    <row r="15" spans="1:4" ht="356.25" x14ac:dyDescent="0.25">
      <c r="A15" s="12">
        <v>15</v>
      </c>
      <c r="B15" s="13" t="s">
        <v>29</v>
      </c>
      <c r="C15" s="45" t="s">
        <v>212</v>
      </c>
      <c r="D15" s="58"/>
    </row>
    <row r="16" spans="1:4" ht="112.5" x14ac:dyDescent="0.3">
      <c r="A16" s="12">
        <v>16</v>
      </c>
      <c r="B16" s="13" t="s">
        <v>11</v>
      </c>
      <c r="C16" s="44" t="s">
        <v>208</v>
      </c>
      <c r="D16" s="50"/>
    </row>
    <row r="17" spans="1:4" ht="41.25" customHeight="1" x14ac:dyDescent="0.3">
      <c r="A17" s="12">
        <v>17</v>
      </c>
      <c r="B17" s="13" t="s">
        <v>12</v>
      </c>
      <c r="C17" s="44" t="s">
        <v>214</v>
      </c>
    </row>
    <row r="18" spans="1:4" ht="15.75" x14ac:dyDescent="0.25">
      <c r="A18" s="23"/>
    </row>
    <row r="19" spans="1:4" ht="15.75" x14ac:dyDescent="0.25">
      <c r="A19" s="23"/>
    </row>
    <row r="20" spans="1:4" x14ac:dyDescent="0.25">
      <c r="B20" s="32" t="s">
        <v>74</v>
      </c>
      <c r="D20" s="57" t="s">
        <v>71</v>
      </c>
    </row>
    <row r="21" spans="1:4" ht="18.75" x14ac:dyDescent="0.3">
      <c r="B21" s="24" t="s">
        <v>112</v>
      </c>
      <c r="C21" s="58" t="s">
        <v>104</v>
      </c>
      <c r="D21" s="42">
        <v>520453</v>
      </c>
    </row>
    <row r="22" spans="1:4" x14ac:dyDescent="0.25">
      <c r="B22" s="24"/>
      <c r="C22" s="50"/>
      <c r="D22" s="59"/>
    </row>
    <row r="23" spans="1:4" x14ac:dyDescent="0.25">
      <c r="B23" s="24"/>
      <c r="C23" s="50"/>
      <c r="D23" s="59"/>
    </row>
    <row r="24" spans="1:4" x14ac:dyDescent="0.25">
      <c r="B24" s="31"/>
      <c r="D24" s="59"/>
    </row>
    <row r="25" spans="1:4" ht="15.75" thickBot="1" x14ac:dyDescent="0.3">
      <c r="B25" s="31"/>
      <c r="D25" s="61">
        <f>SUM(D21:D24)</f>
        <v>520453</v>
      </c>
    </row>
    <row r="26" spans="1:4" s="34" customFormat="1" ht="15.75" thickTop="1" x14ac:dyDescent="0.25">
      <c r="B26" s="32" t="s">
        <v>78</v>
      </c>
      <c r="C26" s="63"/>
      <c r="D26" s="62"/>
    </row>
  </sheetData>
  <pageMargins left="0.45" right="0.45" top="0.75" bottom="0.75" header="0.3" footer="0.3"/>
  <pageSetup scale="56" orientation="landscape" r:id="rId1"/>
  <headerFooter>
    <oddHeader>&amp;R&amp;D  &amp;T</oddHeader>
    <oddFooter>&amp;L&amp;F</oddFooter>
  </headerFooter>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0"/>
  <sheetViews>
    <sheetView view="pageBreakPreview" zoomScale="60" zoomScaleNormal="80" workbookViewId="0"/>
  </sheetViews>
  <sheetFormatPr defaultRowHeight="15" x14ac:dyDescent="0.25"/>
  <cols>
    <col min="1" max="1" width="9.140625" style="9"/>
    <col min="2" max="2" width="84.7109375" style="10" customWidth="1"/>
    <col min="3" max="3" width="91.140625" style="11" customWidth="1"/>
    <col min="4" max="4" width="16.42578125" style="9" bestFit="1" customWidth="1"/>
    <col min="5" max="16384" width="9.140625" style="9"/>
  </cols>
  <sheetData>
    <row r="1" spans="1:4" s="1" customFormat="1" ht="18.75" x14ac:dyDescent="0.3">
      <c r="A1" s="12">
        <v>1</v>
      </c>
      <c r="B1" s="13" t="s">
        <v>43</v>
      </c>
      <c r="C1" s="5">
        <v>8</v>
      </c>
    </row>
    <row r="2" spans="1:4" ht="18.75" x14ac:dyDescent="0.3">
      <c r="A2" s="12">
        <v>2</v>
      </c>
      <c r="B2" s="13" t="s">
        <v>8</v>
      </c>
      <c r="C2" s="5" t="str">
        <f>'Tab 1 Overview'!$B$1</f>
        <v>Doctors Community Hospital</v>
      </c>
    </row>
    <row r="3" spans="1:4" ht="21.75" customHeight="1" x14ac:dyDescent="0.3">
      <c r="A3" s="12">
        <v>3</v>
      </c>
      <c r="B3" s="13" t="s">
        <v>24</v>
      </c>
      <c r="C3" s="5" t="s">
        <v>16</v>
      </c>
    </row>
    <row r="4" spans="1:4" ht="103.5" customHeight="1" x14ac:dyDescent="0.25">
      <c r="A4" s="12">
        <v>4</v>
      </c>
      <c r="B4" s="13" t="s">
        <v>25</v>
      </c>
      <c r="C4" s="6" t="s">
        <v>184</v>
      </c>
      <c r="D4" s="24"/>
    </row>
    <row r="5" spans="1:4" ht="21.75" customHeight="1" x14ac:dyDescent="0.3">
      <c r="A5" s="12">
        <v>5</v>
      </c>
      <c r="B5" s="13" t="s">
        <v>15</v>
      </c>
      <c r="C5" s="44" t="s">
        <v>113</v>
      </c>
      <c r="D5" s="24"/>
    </row>
    <row r="6" spans="1:4" ht="21.75" customHeight="1" x14ac:dyDescent="0.3">
      <c r="A6" s="12">
        <v>6</v>
      </c>
      <c r="B6" s="13" t="s">
        <v>2</v>
      </c>
      <c r="C6" s="42">
        <f>D25</f>
        <v>2884.6153846153848</v>
      </c>
      <c r="D6" s="29"/>
    </row>
    <row r="7" spans="1:4" ht="21.75" customHeight="1" x14ac:dyDescent="0.3">
      <c r="A7" s="12">
        <v>7</v>
      </c>
      <c r="B7" s="13" t="s">
        <v>3</v>
      </c>
      <c r="C7" s="7" t="s">
        <v>132</v>
      </c>
    </row>
    <row r="8" spans="1:4" ht="45.75" customHeight="1" x14ac:dyDescent="0.3">
      <c r="A8" s="12">
        <v>8</v>
      </c>
      <c r="B8" s="13" t="s">
        <v>14</v>
      </c>
      <c r="C8" s="5" t="s">
        <v>63</v>
      </c>
      <c r="D8" s="49"/>
    </row>
    <row r="9" spans="1:4" ht="21.75" customHeight="1" x14ac:dyDescent="0.3">
      <c r="A9" s="12">
        <v>9</v>
      </c>
      <c r="B9" s="13" t="s">
        <v>10</v>
      </c>
      <c r="C9" s="72" t="s">
        <v>155</v>
      </c>
      <c r="D9" s="50"/>
    </row>
    <row r="10" spans="1:4" ht="21.75" customHeight="1" x14ac:dyDescent="0.3">
      <c r="A10" s="12">
        <v>10</v>
      </c>
      <c r="B10" s="13" t="s">
        <v>9</v>
      </c>
      <c r="C10" s="72" t="s">
        <v>155</v>
      </c>
      <c r="D10" s="50"/>
    </row>
    <row r="11" spans="1:4" ht="21.75" customHeight="1" x14ac:dyDescent="0.3">
      <c r="A11" s="12">
        <v>11</v>
      </c>
      <c r="B11" s="13" t="s">
        <v>13</v>
      </c>
      <c r="C11" s="44" t="s">
        <v>137</v>
      </c>
      <c r="D11" s="49"/>
    </row>
    <row r="12" spans="1:4" ht="21.75" customHeight="1" x14ac:dyDescent="0.3">
      <c r="A12" s="12">
        <v>12</v>
      </c>
      <c r="B12" s="13" t="s">
        <v>27</v>
      </c>
      <c r="C12" s="67" t="s">
        <v>207</v>
      </c>
      <c r="D12" s="50"/>
    </row>
    <row r="13" spans="1:4" ht="21.75" customHeight="1" x14ac:dyDescent="0.3">
      <c r="A13" s="12">
        <v>13</v>
      </c>
      <c r="B13" s="13" t="s">
        <v>49</v>
      </c>
      <c r="C13" s="5" t="s">
        <v>127</v>
      </c>
    </row>
    <row r="14" spans="1:4" ht="44.25" customHeight="1" x14ac:dyDescent="0.3">
      <c r="A14" s="12">
        <v>14</v>
      </c>
      <c r="B14" s="13" t="s">
        <v>1</v>
      </c>
      <c r="C14" s="5" t="s">
        <v>132</v>
      </c>
    </row>
    <row r="15" spans="1:4" ht="93.75" x14ac:dyDescent="0.25">
      <c r="A15" s="12">
        <v>15</v>
      </c>
      <c r="B15" s="13" t="s">
        <v>29</v>
      </c>
      <c r="C15" s="45" t="s">
        <v>126</v>
      </c>
    </row>
    <row r="16" spans="1:4" ht="206.25" x14ac:dyDescent="0.3">
      <c r="A16" s="12">
        <v>16</v>
      </c>
      <c r="B16" s="13" t="s">
        <v>11</v>
      </c>
      <c r="C16" s="44" t="s">
        <v>185</v>
      </c>
    </row>
    <row r="17" spans="1:4" ht="41.25" customHeight="1" x14ac:dyDescent="0.3">
      <c r="A17" s="12">
        <v>17</v>
      </c>
      <c r="B17" s="13" t="s">
        <v>12</v>
      </c>
      <c r="C17" s="44" t="s">
        <v>214</v>
      </c>
    </row>
    <row r="18" spans="1:4" ht="15.75" x14ac:dyDescent="0.25">
      <c r="A18" s="23"/>
    </row>
    <row r="19" spans="1:4" ht="15.75" x14ac:dyDescent="0.25">
      <c r="A19" s="23"/>
    </row>
    <row r="20" spans="1:4" x14ac:dyDescent="0.25">
      <c r="B20" s="32" t="s">
        <v>74</v>
      </c>
      <c r="D20" s="30" t="s">
        <v>71</v>
      </c>
    </row>
    <row r="21" spans="1:4" x14ac:dyDescent="0.25">
      <c r="B21" s="24" t="s">
        <v>114</v>
      </c>
      <c r="C21" s="41" t="s">
        <v>115</v>
      </c>
      <c r="D21" s="33">
        <f>2*(100000/2080)*20</f>
        <v>1923.0769230769233</v>
      </c>
    </row>
    <row r="22" spans="1:4" x14ac:dyDescent="0.25">
      <c r="B22" s="24" t="s">
        <v>116</v>
      </c>
      <c r="C22" s="41" t="s">
        <v>115</v>
      </c>
      <c r="D22" s="33">
        <f>1*(100000/2080)*20</f>
        <v>961.53846153846166</v>
      </c>
    </row>
    <row r="23" spans="1:4" x14ac:dyDescent="0.25">
      <c r="B23" s="24"/>
      <c r="C23" s="24"/>
      <c r="D23" s="33"/>
    </row>
    <row r="24" spans="1:4" x14ac:dyDescent="0.25">
      <c r="B24" s="31"/>
      <c r="D24" s="33"/>
    </row>
    <row r="25" spans="1:4" ht="15.75" thickBot="1" x14ac:dyDescent="0.3">
      <c r="B25" s="31"/>
      <c r="D25" s="36">
        <f>SUM(D21:D24)</f>
        <v>2884.6153846153848</v>
      </c>
    </row>
    <row r="26" spans="1:4" s="34" customFormat="1" ht="15.75" thickTop="1" x14ac:dyDescent="0.25">
      <c r="B26" s="32" t="s">
        <v>78</v>
      </c>
      <c r="C26" s="35"/>
    </row>
    <row r="33" spans="1:3" x14ac:dyDescent="0.25">
      <c r="A33" s="49">
        <v>17</v>
      </c>
      <c r="B33" s="56" t="s">
        <v>12</v>
      </c>
      <c r="C33" s="55"/>
    </row>
    <row r="34" spans="1:3" x14ac:dyDescent="0.25">
      <c r="A34" s="49"/>
      <c r="B34" s="60" t="s">
        <v>188</v>
      </c>
      <c r="C34" s="59"/>
    </row>
    <row r="35" spans="1:3" x14ac:dyDescent="0.25">
      <c r="A35" s="49"/>
      <c r="B35" s="60" t="s">
        <v>189</v>
      </c>
      <c r="C35" s="79"/>
    </row>
    <row r="36" spans="1:3" ht="15.75" thickBot="1" x14ac:dyDescent="0.3">
      <c r="A36" s="49"/>
      <c r="B36" s="60" t="s">
        <v>205</v>
      </c>
      <c r="C36" s="61">
        <f>+C34-C35</f>
        <v>0</v>
      </c>
    </row>
    <row r="37" spans="1:3" ht="15.75" thickTop="1" x14ac:dyDescent="0.25">
      <c r="A37" s="49"/>
      <c r="B37" s="60" t="s">
        <v>191</v>
      </c>
      <c r="C37" s="80" t="e">
        <f>+C36/C34</f>
        <v>#DIV/0!</v>
      </c>
    </row>
    <row r="38" spans="1:3" x14ac:dyDescent="0.25">
      <c r="A38" s="49"/>
      <c r="B38" s="60" t="s">
        <v>190</v>
      </c>
      <c r="C38" s="77">
        <f>+C36</f>
        <v>0</v>
      </c>
    </row>
    <row r="39" spans="1:3" x14ac:dyDescent="0.25">
      <c r="A39" s="49"/>
      <c r="B39" s="60" t="s">
        <v>206</v>
      </c>
      <c r="C39" s="77">
        <f>D25</f>
        <v>2884.6153846153848</v>
      </c>
    </row>
    <row r="40" spans="1:3" x14ac:dyDescent="0.25">
      <c r="A40" s="49"/>
      <c r="B40" s="60" t="s">
        <v>198</v>
      </c>
      <c r="C40" s="76">
        <f>+C38/C39</f>
        <v>0</v>
      </c>
    </row>
  </sheetData>
  <pageMargins left="0.45" right="0.45" top="0.75" bottom="0.75" header="0.3" footer="0.3"/>
  <pageSetup scale="68" orientation="landscape" r:id="rId1"/>
  <headerFooter>
    <oddHeader>&amp;R&amp;D  &amp;T</oddHeader>
    <oddFooter>&amp;L&amp;F</oddFooter>
  </headerFooter>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8E70523-0612-4F56-AB7D-4B5536C1CB39}"/>
</file>

<file path=customXml/itemProps2.xml><?xml version="1.0" encoding="utf-8"?>
<ds:datastoreItem xmlns:ds="http://schemas.openxmlformats.org/officeDocument/2006/customXml" ds:itemID="{333547F9-B0C3-449B-BDC9-1B21EE110CF1}"/>
</file>

<file path=customXml/itemProps3.xml><?xml version="1.0" encoding="utf-8"?>
<ds:datastoreItem xmlns:ds="http://schemas.openxmlformats.org/officeDocument/2006/customXml" ds:itemID="{0C9CA194-C6A7-4B99-9F3B-BD20DDC6CA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Tab 1 Overview</vt:lpstr>
      <vt:lpstr>Tab 2 Investment 1</vt:lpstr>
      <vt:lpstr>Tab 2 Investment 2</vt:lpstr>
      <vt:lpstr>Tab 2 Investment 3</vt:lpstr>
      <vt:lpstr>Tab 2 Investment 4</vt:lpstr>
      <vt:lpstr>Tab 2 Investment 5</vt:lpstr>
      <vt:lpstr>Tab 2 Investment 6</vt:lpstr>
      <vt:lpstr>Tab 2 Investment 7</vt:lpstr>
      <vt:lpstr>Tab 2 Investment 8</vt:lpstr>
      <vt:lpstr>Instructions</vt:lpstr>
      <vt:lpstr>Example 1</vt:lpstr>
      <vt:lpstr>Example 2</vt:lpstr>
      <vt:lpstr>'Tab 1 Overview'!Print_Area</vt:lpstr>
      <vt:lpstr>'Tab 2 Investment 1'!Print_Area</vt:lpstr>
      <vt:lpstr>'Tab 2 Investment 3'!Print_Area</vt:lpstr>
      <vt:lpstr>'Tab 2 Investment 4'!Print_Area</vt:lpstr>
      <vt:lpstr>'Tab 2 Investment 5'!Print_Area</vt:lpstr>
      <vt:lpstr>'Tab 2 Investment 6'!Print_Area</vt:lpstr>
      <vt:lpstr>'Tab 2 Investment 7'!Print_Area</vt:lpstr>
      <vt:lpstr>'Tab 2 Investment 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Alyson Schuster</dc:creator>
  <cp:lastModifiedBy>Stefano, Megan</cp:lastModifiedBy>
  <cp:lastPrinted>2015-09-30T19:28:26Z</cp:lastPrinted>
  <dcterms:created xsi:type="dcterms:W3CDTF">2014-09-18T19:34:29Z</dcterms:created>
  <dcterms:modified xsi:type="dcterms:W3CDTF">2015-09-30T19:28:38Z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