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xl/externalLinks/externalLink2.xml" ContentType="application/vnd.openxmlformats-officedocument.spreadsheetml.externalLink+xml"/>
  <Override PartName="/xl/externalLinks/externalLink1.xml" ContentType="application/vnd.openxmlformats-officedocument.spreadsheetml.externalLink+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60" windowWidth="20736" windowHeight="9636" tabRatio="768"/>
  </bookViews>
  <sheets>
    <sheet name="Tab 1 Overview" sheetId="2" r:id="rId1"/>
    <sheet name="Tab 2 Investment 1" sheetId="10" r:id="rId2"/>
    <sheet name="Tab 2 Investment 2" sheetId="3" r:id="rId3"/>
    <sheet name="Tab 2 Investment 3" sheetId="12" r:id="rId4"/>
    <sheet name="Tab 2 Investment 4" sheetId="13" r:id="rId5"/>
    <sheet name="Tab 2 Investment 5" sheetId="14" r:id="rId6"/>
    <sheet name="Tab 2 Investment 6" sheetId="15" r:id="rId7"/>
    <sheet name="Tab 2 Investment 7" sheetId="16" r:id="rId8"/>
    <sheet name="Tab 2 Investment 8" sheetId="17" r:id="rId9"/>
    <sheet name="Tab 2 Investment 9" sheetId="18" r:id="rId10"/>
    <sheet name="Tab 2 Investment 10" sheetId="19" r:id="rId11"/>
    <sheet name="Tab 2 Investment 11" sheetId="20" r:id="rId12"/>
    <sheet name="Tab 2 Investment 12" sheetId="21" r:id="rId13"/>
    <sheet name="Tab 2 Investment 13" sheetId="22" r:id="rId14"/>
    <sheet name="Tab 2 Investment 14" sheetId="23" r:id="rId15"/>
    <sheet name="Tab 2 Investment 15" sheetId="24" r:id="rId16"/>
    <sheet name="Tab 2 Investment 16" sheetId="26" r:id="rId17"/>
    <sheet name="Instructions" sheetId="4" r:id="rId18"/>
  </sheets>
  <externalReferences>
    <externalReference r:id="rId19"/>
    <externalReference r:id="rId20"/>
  </externalReferences>
  <definedNames>
    <definedName name="Intervention_Category">'[1](Sub) Intervention Categories'!$A$1:$A$7</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 i="2" l="1"/>
  <c r="C7" i="24"/>
  <c r="C6" i="24"/>
  <c r="C7" i="23"/>
  <c r="C6" i="23"/>
  <c r="C7" i="22"/>
  <c r="C6" i="22"/>
  <c r="C7" i="21"/>
  <c r="C6" i="21"/>
  <c r="C7" i="20"/>
  <c r="C6" i="20"/>
  <c r="C7" i="19"/>
  <c r="C6" i="19"/>
  <c r="C7" i="18"/>
  <c r="C6" i="18"/>
  <c r="C7" i="17"/>
  <c r="C6" i="17"/>
  <c r="C7" i="15"/>
  <c r="C6" i="15"/>
  <c r="C6" i="14"/>
  <c r="C6" i="13"/>
  <c r="C6" i="12" l="1"/>
  <c r="C6" i="3" l="1"/>
  <c r="C6" i="10"/>
  <c r="C6" i="26" l="1"/>
  <c r="C6" i="16" l="1"/>
</calcChain>
</file>

<file path=xl/sharedStrings.xml><?xml version="1.0" encoding="utf-8"?>
<sst xmlns="http://schemas.openxmlformats.org/spreadsheetml/2006/main" count="506" uniqueCount="148">
  <si>
    <t>Hospital:</t>
  </si>
  <si>
    <t>Links with existing state-wide or regional infrastructure</t>
  </si>
  <si>
    <t>Total Expenses</t>
  </si>
  <si>
    <t>Total costs covered by restricted grant or donation?</t>
  </si>
  <si>
    <t>Date of Submission:</t>
  </si>
  <si>
    <t>Health System Affliation:</t>
  </si>
  <si>
    <t>Narrative Summary on GBR Investments in Population Health:</t>
  </si>
  <si>
    <t>Number of Investments Reported:</t>
  </si>
  <si>
    <t>Hospital Name</t>
  </si>
  <si>
    <t>Hospital Start (Month/Year)</t>
  </si>
  <si>
    <t>Planning Start Date (Month/Year)</t>
  </si>
  <si>
    <t>Effectiveness of Investment in Achieving goals, including discussion of any barriers or lessons learned</t>
  </si>
  <si>
    <t>Additional Comments</t>
  </si>
  <si>
    <t>Types of Staff</t>
  </si>
  <si>
    <t xml:space="preserve">Is investment in regulated, unregulated space, or both? </t>
  </si>
  <si>
    <t>Target Patient Population</t>
  </si>
  <si>
    <t>Provider/care team investment</t>
  </si>
  <si>
    <t>CRISP</t>
  </si>
  <si>
    <t>Patient centered investment</t>
  </si>
  <si>
    <t>Health information technology to support patient or provider investment</t>
  </si>
  <si>
    <t>Investment Category (click in cell to select from drop down)</t>
  </si>
  <si>
    <t>Investment Brief Description, including rationale and primary objective</t>
  </si>
  <si>
    <t>Total Annual FTEs</t>
  </si>
  <si>
    <t>Outcome(s) or Proposed Outcome Measures</t>
  </si>
  <si>
    <t>Total Investments ($)</t>
  </si>
  <si>
    <t xml:space="preserve">Population of patients who will benefit from the investment.  If it is a provider or health information technology investment it should still be targeted to benefit a patient population. </t>
  </si>
  <si>
    <t>What were the hospital’s costs associated with this initiative?  The amount reported should include the dollars, in-kind-donations, or grants associated with the fiscal year being reported.</t>
  </si>
  <si>
    <t>Of the total costs associated with the initiative, what, if any, amount was provided through a restricted grant or donation?</t>
  </si>
  <si>
    <t>Date when planning for a program or initiative began.</t>
  </si>
  <si>
    <t>Date when the program or initiative went live.</t>
  </si>
  <si>
    <t>Type of staff associated with the investment/initiative (e.g., Registered Nurse, community health worker, data analyst, IT programmer, physician, hospital management).</t>
  </si>
  <si>
    <t>Reporting Requirement</t>
  </si>
  <si>
    <t>Total annual FTEs required for the development and implementation of an investment.</t>
  </si>
  <si>
    <t>Key partners in development/implementation (e.g., skilled nursing facilities, physician practices, external case managers, retail pharmacies)</t>
  </si>
  <si>
    <t>Links with existing statewide or regional infrastructure or initiatives (e.g., such as Local Health Improvement Coalitions, Chesapeake Regional Information System for Patients, Department of Aging, local health departments, other social services)</t>
  </si>
  <si>
    <t>What were the results of the initiative/investment in improving care delivery, population health, and reducing PAU?   Outcomes can include quality indicators, care improvement indicators, return on investment, as well as health improvement outcomes.  If outcomes are not yet available, then please provide proposed outcome measures.</t>
  </si>
  <si>
    <t>Additional Description</t>
  </si>
  <si>
    <t>Investment Number</t>
  </si>
  <si>
    <t>Consecutively number each investment reported.  Copy and paste the investment tab and add numbers to the tab name.</t>
  </si>
  <si>
    <t>Other</t>
  </si>
  <si>
    <t>External Partners</t>
  </si>
  <si>
    <t>Limit to 300 words or less.  You can provide supplementary program descriptions if you deem necessary.</t>
  </si>
  <si>
    <t>Both</t>
  </si>
  <si>
    <t>Bon Secours Hospital Baltimore, Inc.</t>
  </si>
  <si>
    <t>Baltimore City residents (primarily within the Pimlico/Arlington/Hilltop communities and includes the 21215, 21216, and 21217 zip codes.</t>
  </si>
  <si>
    <t>Unregulated</t>
  </si>
  <si>
    <t>Counselors, Administrative Assistants, Clerks, Director, Physician Assistant, Supervisor</t>
  </si>
  <si>
    <t>Baltimore Substance Abuse Systems-State funds allocated to the program to pay for uninsured patients to receive treatment, court based substance abuse assessment grants, Maryland Alcohol and Drug Abuse Adminsitration, temporary cash assistance /Urinalysis referrals made to the program for urine specimen collection detection for illicit substances; we aren't able to treat everyone for which there is a need to support that doesn't have insurance and cannot afford the program</t>
  </si>
  <si>
    <t>CIBS SCMP ("Specialized Case Management Program") - Program to assist, advocate, and link homeless individuals with mental illnesses to housing and community resources.</t>
  </si>
  <si>
    <t>Administrative Assistant, Coordinator, Director, Secretary, Social Workers, Specialist, Supervisor, Team Leader, Therapists</t>
  </si>
  <si>
    <t>To assist, advocate, and link homeless individuals with mental illnesses to housing and community resources.</t>
  </si>
  <si>
    <t>children and young parents</t>
  </si>
  <si>
    <t>Aide, Case Managers, Clerk, Coordinators, Director, Instructors, Liaisons, Manager, Specialists</t>
  </si>
  <si>
    <t>Community Works Family Support Center - A child-centered, family-focused program that promotes strong, healthy families for young parents and children (birth to age four) from high-risk neighborhoods.</t>
  </si>
  <si>
    <t>Offers facility-based and in-home services including developmental childcare, GED prep classes, parenting education, case management, family literacy events, employment premaration, health education, teen parent and fatherhood groups.  Serves and average of 170 at-risk young families (pregnant or parenting) annually.</t>
  </si>
  <si>
    <t xml:space="preserve">A child-centered, family-focused program that promotes strong, healthy families for young parents and children (birth to age four) from high-risk neighborhoods.  </t>
  </si>
  <si>
    <t>Community Works Financial Services - To improve the financial literacy, management, and access to related services.</t>
  </si>
  <si>
    <t>Clerk, Coordinator, Director, Educator, Specialist</t>
  </si>
  <si>
    <t>To improve the financial literacy, management, and access to related services.</t>
  </si>
  <si>
    <t>Provide financial education, literacy workshops, and training; provide eviction prevention assistance (and financial coaching) for 105 residents annually; free and low-cost tax preparation for 1,200 residents annually; benefits screening for 620 annually.</t>
  </si>
  <si>
    <t>Community Works Open Space Management - To improve the landscape of the community anmd provide employment experience for residents.</t>
  </si>
  <si>
    <t>Aides, Coordinator, Director, Groundskeepers, Project Coordinator, Specialist</t>
  </si>
  <si>
    <t>To improve the landscape of the community anmd provide employment experience for residents.</t>
  </si>
  <si>
    <t>Vacant lot maintenance and neighborhood for 450 Baltimore City lots; neighborhood beautification projects; workforce training (landscaping) for 8 trainees annually.</t>
  </si>
  <si>
    <t>Community Works Women's Resource Center - To provide women who are homeless or at-risk to become homeless a safe, welcoming drop-in day shelter and supportive services.</t>
  </si>
  <si>
    <t>Coordinator, Director, Specialist</t>
  </si>
  <si>
    <t>To provide women who are homeless or at-risk to become homeless a safe, welcoming drop-in day shelter and supportive services.</t>
  </si>
  <si>
    <t>Provides hospitality services (showers, laundry, meals, telelphone, mail, etc.); case management services (information and referral); individual planning and training (financial, life skills, etc.); serves at least 200 women annually.</t>
  </si>
  <si>
    <t>Community Works Workforce Development - To provide residents with a pathway to living-wage employment.</t>
  </si>
  <si>
    <t>residents in need of jobs in the surrounding area</t>
  </si>
  <si>
    <t>Clerk, Coordinator, Director</t>
  </si>
  <si>
    <t>To provide residents with a pathway to living-wage employment.</t>
  </si>
  <si>
    <t>Job preparation, placement, work-related services and post-placement follow-up for 55 youth and 100 adults annually; computer lab giving access to computer and software to conduct employment, financial management, and other personal business where computers may be needed.</t>
  </si>
  <si>
    <t>Community Works Unity Properties - To develop, manage, and preserve housing opportunities for those in need.</t>
  </si>
  <si>
    <t>Coordinator, Customer Service Representative, Executive Director, Manager</t>
  </si>
  <si>
    <t>To develop, manage, and preserve housing opportunities for those in need.</t>
  </si>
  <si>
    <t>Asset management of a portfolio of 648 units of affordable housing; devwlopment of new affordable housing properties; provide resident services (for seniors and low-income families); neighborhood improvement (i.e., neighborhood parks, supporting neighborhood associations).</t>
  </si>
  <si>
    <t>CIBS Next Passage Program - Substance abuse program under our "CIBS" (Community Institute for Behavioral Health) umbrellas that provides Baltimore City residents with Outpatient &amp; Intensive Outpatient Treatment Services and Suboxone Therapy.</t>
  </si>
  <si>
    <t>None</t>
  </si>
  <si>
    <t>Not Applicable</t>
  </si>
  <si>
    <t>Homeless individuals with mental illness</t>
  </si>
  <si>
    <t>Those within the community with a need to low income or senior housing</t>
  </si>
  <si>
    <t>Women who are homeless or at-risk to become homeless</t>
  </si>
  <si>
    <t>Surrounding area of the hospital and Baltimore system facilities</t>
  </si>
  <si>
    <t>Individuals within our PSA/SSA with the need for financial assistance and training.</t>
  </si>
  <si>
    <t>Provides case management services and liaison services between individuals and service providers.  This program supports approximately 370 encounters per month.</t>
  </si>
  <si>
    <t>Support individuals who need substance abuse treatment and treatment support.  This program supports approximately 380 encounters each month.</t>
  </si>
  <si>
    <t>GBR Infrastructure provides the funding to support these activities.</t>
  </si>
  <si>
    <t>Primary and Secondary service area</t>
  </si>
  <si>
    <t>Regulated</t>
  </si>
  <si>
    <t>July/Annually</t>
  </si>
  <si>
    <t>Director, Manager</t>
  </si>
  <si>
    <t>Portions of consulting projects included data mining within CRISP</t>
  </si>
  <si>
    <t>March/2014</t>
  </si>
  <si>
    <t>Data Analyst/Report Writer</t>
  </si>
  <si>
    <t>&lt;1</t>
  </si>
  <si>
    <t>Bon Secours tracked the ED usage for the 6 months prior to and post implementation of the first 72 high utilizers to receive the care management plans, both ED visits and admissions for these individuals were reduced by 64%.</t>
  </si>
  <si>
    <t>By implementing care plans specific to the patient, patients were able to receive consistent care regarding their chronic conditions no matter who attended to them in the ED, resultig in significant reductions in utilization.  We are working with other ED's in the area to roll out the plan to them, as well as a future state goal of having the care plans shared on CRISP.</t>
  </si>
  <si>
    <t>The data analytics enabled to our hospital to focus on certain target popultions with the highest costs of utilization.  We continue to explore the data to target population health initiatives around our health system and in the PSA &amp; SSA that we serve.  We are focusing on redsigning our care management program and continuing to expand access to primary care.  A common barrier we face is working with certain patients who are difficult to engage.</t>
  </si>
  <si>
    <t>Our efforts have resulted in Bon Secours reducing readmission rates faster than the statewide average: (1) For all payors, we achieved a 1.1% reduction in Readmissions 2014* vs. 2015** when statewide increased by 1.2%. (2) Specifically for Medicare, we achieved a 3.5% reduction in Readmissions 2014* vs 2015** when statewide it only decreased by .6%.  (*calendar year Jan2014 - Dec2014; ** Jan2015 - May2015)</t>
  </si>
  <si>
    <t>The new position Outpatient Diabetes Educator was created with the goal of educating patients in diabetes self management techniques.</t>
  </si>
  <si>
    <t>Primary and Secondary service area patients with diabetes or at-risk for diabetes</t>
  </si>
  <si>
    <t>November/2014</t>
  </si>
  <si>
    <t>Diabetes Educator</t>
  </si>
  <si>
    <t>Decrease diabetes related readmissions by 5% (through teaching patients/families diabetes self management techniques). Provide diabetes education to 25% of patients of hospital/clinics. Too soon to measure.</t>
  </si>
  <si>
    <t>It took a year to recruit and fill the position. The position was recently filled and it is too soon to report lessons learned other than barrier in filling the position.</t>
  </si>
  <si>
    <t>Cost above reflects partial year.</t>
  </si>
  <si>
    <t>Unfunded indirect costs of grant funded population health activities covering assertive community treatment, substance abuse,  specialized case management, financial literacy, family support services, GED prep, parenting education, job training, women's day shelter and supportive services, low-income/elderly/disabled housing. The primary objective is to address the socio-economic and substance abuse determinants of health.</t>
  </si>
  <si>
    <t>Primary and Secondary service area patients with socio-economic and substance abuse needs.</t>
  </si>
  <si>
    <t>April/Annually</t>
  </si>
  <si>
    <t>September/Annually</t>
  </si>
  <si>
    <t>Community Services Staff, Psychiatrists, Psychiatric Nurses, Addictions Counselors, Client Liaisons, Mental Health Associates, Program Management and Administrative Support staff</t>
  </si>
  <si>
    <t>NA</t>
  </si>
  <si>
    <t>West Baltimore Health Enterprise Zone, Behavioral Health Systems Baltimore, The Family League of Baltimore City, Mayor's Office of Homeless Services, Mayor's Office of Human Services, University of Maryland, Maryland Family Network</t>
  </si>
  <si>
    <t>Number of clients served year-over-year (program specific)</t>
  </si>
  <si>
    <t>Major barriers include staffing turn-over for hard to fill positions and funding resources. These are non-reimbursable activities that address the socio-economic determinants of health.</t>
  </si>
  <si>
    <t>Patient Centered Investment</t>
  </si>
  <si>
    <t xml:space="preserve">Unfunded portion of Health Enterprize Zone efforts. The goal of the collaborative is to work together to implement multiple strategies that improve access and quality of care aimed at reducing health disparities in West Baltimore. 
</t>
  </si>
  <si>
    <t>unregulated</t>
  </si>
  <si>
    <t>July/2012</t>
  </si>
  <si>
    <t>July/2013</t>
  </si>
  <si>
    <t>N/A</t>
  </si>
  <si>
    <t>To expand care coordination services by improving in-house reviews and better linking them with the resources available to improve the level of care.  This entails performing an independent review of patient charts, coordinating patient care with either services we provide or within the community &amp; providing social care.  Our primary objectives were to improve health outcomes, better manage chronic diseases &amp; reduce readmission rates.</t>
  </si>
  <si>
    <t>Residents of the West Baltimore who reside in our primary &amp; secondary zip codes listed in our GBR agreement</t>
  </si>
  <si>
    <t>7/1/2013</t>
  </si>
  <si>
    <t>Care Coordinators, RNs &amp; social workers</t>
  </si>
  <si>
    <t>To be most effective, we found it is important to have continuity of staff between all segments of healtcare to be the most efficient and effective in meeting our goals.</t>
  </si>
  <si>
    <t>Bon Secours Baltimore Health System (hospital ID 210013)</t>
  </si>
  <si>
    <t>To avoid utilization in part by better primary care offered through unregulated medical home clinics.</t>
  </si>
  <si>
    <t>Physicians, Nurse Practioner, Nurse Case Manager, Front Office Staff</t>
  </si>
  <si>
    <t>Increased the access to Primary Care within the locality discussed above by developing a primary care clinic with approx. 4,200 patient encounters annually.</t>
  </si>
  <si>
    <t>May 2015</t>
  </si>
  <si>
    <t>As part of our evaluation of our Year 2 progress, we identified a need to strengthen the connection between hard to reach, high cost populations and primary care providers. In order to improve continuity of care, community collaboration and care coordination are essential and must be prioritized. As such, we have embarked on an ambitious but achievable re-design of our HEZ work.</t>
  </si>
  <si>
    <t>21216, 21217, 21223, and 21229 zip codes cardiovascular high utilizer. Defined as individuals with cardiovascular disease (CVD) or at risk for CVD who have had three or more inpatient or ED encounters in a twelve-month period or have consumed $30K or more in healthcare costs for two or more consecutive years.</t>
  </si>
  <si>
    <r>
      <rPr>
        <b/>
        <sz val="14"/>
        <color theme="1"/>
        <rFont val="Calibri"/>
        <family val="2"/>
        <scheme val="minor"/>
      </rPr>
      <t>To reduce the incidence and prevalence of cardiovascular disease and other chronic illnesses for 86,000 residents.</t>
    </r>
    <r>
      <rPr>
        <sz val="14"/>
        <color theme="1"/>
        <rFont val="Calibri"/>
        <family val="2"/>
        <scheme val="minor"/>
      </rPr>
      <t xml:space="preserve"> By March 31, 2016, successfully connect 1,125 high utilizers to a Community Health Worker and provide prolonged support to 450 high utilizers.
By March 31, 2016, Community Health Workers will provide 4,725 encounters via home visits, phone, health screenings and clinic visits.
By March 31, 2016, successfully connect 100 high utilizers to a primary care provider (PCP). By March 31, 2016, increase by 3% the percentage of WBPCAC hypertensive adult patients with blood pressures lower than 140/90mmHg. By March 31, 2016, successfully connect 2,400 high utilizers to a CHW and provide prolonged support to 600 high utilizers. By March 31, 2016 5 HEZ practitioners or Qualified Employees will obtain State tax credits.</t>
    </r>
  </si>
  <si>
    <t>The new position Director of Strategic Finance was created in order to handle the operational planning and new HSCRC reporting requirements under GBR.   Further, healthcare consulting assistance targeting three key initiatives: 1) efforts to become more efficient under GBR reimbursement; 2) internal data mining to focus on avoidable utilizations and readmissions, and 3) data analysis of high utilizers by age, payor, and diagnosis.</t>
  </si>
  <si>
    <t>Managing the strategic initiatives under GBR.  These efforts have resulted in Bon Secours reducing readmission rates faster than the statewide average: (1) For all payors, we achieved a 1.1% reduction in Readmissions 2014* vs. 2015** when statewide increased by 1.2%. (2) Specifically for Medicare, we achieved a 3.5% reduction in Readmissions 2014* vs 2015** when statewide it only decreased by .6%.  (*calendar year Jan2014 - Dec2014; ** Jan2015 - May2015)</t>
  </si>
  <si>
    <t>KPMG, Berkeley Research Group, Church Road Associates, CRISP</t>
  </si>
  <si>
    <t>Bon Secours invested capital dollars to relocate the CIBS/Substance Abuse programs to a new location.  The new location enabled room for expansion and better access to program services.</t>
  </si>
  <si>
    <t>Participants of the Bon Secours Substance abuse programs.</t>
  </si>
  <si>
    <t>By investing the capital to build out the new locations, CIBS was able to expand the services it offers to program participants.</t>
  </si>
  <si>
    <t>Bon Secours Health System</t>
  </si>
  <si>
    <t>6+</t>
  </si>
  <si>
    <t>Bon Secours employed additional data analysts to focus on optimizing EPIC.  Through customized reports, enhanced monitoring and data analytics we have been able to improve the overall quality of care.</t>
  </si>
  <si>
    <t>Since GBR was implemented in July 2013, Bon Secours has continued to focus our efforts on how to improve the health disparities in the community that we have the privlidge to serve.  We have looked to maximze outcomes for every dollar we spend, both operational and capital dollars.  Bon Secours has accomplished this by taking a multi-faceted approach to population health throughout the regulated and unregulated programs we offer - through new programs and initiatives, as well as significant expansions of programs that were already in existence.  We have invested in strategic analysis, data mining and reviews of high utilizers.  Bon Secours has also invested in expanding access to primary care through our Family Care Center.  We have expanded our efforts around care management and to better link the patients we serve with resources within the community, and to help these patients manage chronic conditions.  Further, Bon Secours has long offered various programs focused on community outreach and substance abuse through  Community Works and Community Institute for Behavioral Health.  These programs, which are not fully funded by grants, are supported by the Bon Secours Baltimore Health System and include substance abuse treatment, specialized case management, family support services, a womens resource center, financial services, and workforce development.  We have expanded the services offered throughout these programs to focus on improving the overall health of the population we serve and reducing acute-care utilization.</t>
  </si>
  <si>
    <t xml:space="preserve">14 member organizations including Federally Qualified Health Centers, hospitals, community-based organizations, colleges and universities), Baltimore Medical System
Bon Secours Baltimore Health System
Coppin State University
Equity Matters
Light Health and Wellness Comprehensive Services, Inc.
University of Maryland Medical Center, Midtown Campus
Mosaic Community Services
National Council on Alcohol and Drug Dependence, Maryland
Park West Health System, Inc.
People’s Community Health Centers
Saint Agnes Hospital
Maryland Senator Verna Jones-Rodwell
Sinai Hospital of Baltimore
Total Health Care, Inc.
University of Maryland Medical Center
University of Maryland, Baltimore
</t>
  </si>
  <si>
    <t>Expansion of our primary care clinic has increased the number of residents with access to primary care.  This has helped better manage chronic conditions and reduced acute-care utilization.  However, due to portions of the population we serve, we continue to stuggle to engage with all residents to build awareness around the benefits of managing one's health through primary care.</t>
  </si>
  <si>
    <t>Report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</si>
</sst>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43" formatCode="_(* #,##0.00_);_(* \(#,##0.00\);_(* &quot;-&quot;??_);_(@_)"/>
    <numFmt numFmtId="164" formatCode="m/d/yy;@"/>
    <numFmt numFmtId="165" formatCode="_(* #,##0_);_(* \(#,##0\);_(* &quot;-&quot;??_);_(@_)"/>
  </numFmts>
  <fonts count="5" x14ac:knownFonts="1">
    <font>
      <sz val="11"/>
      <color theme="1"/>
      <name val="Calibri"/>
      <family val="2"/>
      <scheme val="minor"/>
    </font>
    <font>
      <sz val="11"/>
      <color theme="1"/>
      <name val="Calibri"/>
      <family val="2"/>
      <scheme val="minor"/>
    </font>
    <font>
      <sz val="14"/>
      <color theme="1"/>
      <name val="Calibri"/>
      <family val="2"/>
      <scheme val="minor"/>
    </font>
    <font>
      <b/>
      <sz val="14"/>
      <color theme="1"/>
      <name val="Calibri"/>
      <family val="2"/>
      <scheme val="minor"/>
    </font>
    <font>
      <sz val="14"/>
      <color rgb="FFFF0000"/>
      <name val="Calibri"/>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55">
    <xf numFmtId="0" fontId="0" fillId="0" borderId="0" xfId="0"/>
    <xf numFmtId="0" fontId="2" fillId="0" borderId="1" xfId="0" applyFont="1" applyBorder="1" applyAlignment="1">
      <alignment horizontal="left" wrapText="1"/>
    </xf>
    <xf numFmtId="0" fontId="2" fillId="0" borderId="1" xfId="0" applyFont="1" applyBorder="1" applyAlignment="1">
      <alignment horizontal="left" vertical="top" wrapText="1"/>
    </xf>
    <xf numFmtId="6" fontId="2" fillId="0" borderId="1" xfId="0" applyNumberFormat="1" applyFont="1" applyBorder="1" applyAlignment="1">
      <alignment horizontal="left" wrapText="1"/>
    </xf>
    <xf numFmtId="16" fontId="2" fillId="0" borderId="1" xfId="0" applyNumberFormat="1" applyFont="1" applyBorder="1" applyAlignment="1">
      <alignment horizontal="left" wrapText="1"/>
    </xf>
    <xf numFmtId="0" fontId="3" fillId="0" borderId="1" xfId="1" applyFont="1" applyBorder="1" applyAlignment="1">
      <alignment horizontal="center" vertical="top" wrapText="1"/>
    </xf>
    <xf numFmtId="0" fontId="3" fillId="0" borderId="1" xfId="1" applyFont="1" applyBorder="1" applyAlignment="1">
      <alignment horizontal="left" vertical="top" wrapText="1"/>
    </xf>
    <xf numFmtId="0" fontId="3" fillId="2" borderId="0" xfId="0" applyFont="1" applyFill="1" applyAlignment="1">
      <alignment horizontal="center"/>
    </xf>
    <xf numFmtId="0" fontId="3" fillId="2" borderId="0" xfId="0" applyFont="1" applyFill="1" applyAlignment="1">
      <alignment horizontal="center" wrapText="1"/>
    </xf>
    <xf numFmtId="164" fontId="2" fillId="0" borderId="1" xfId="0" applyNumberFormat="1" applyFont="1" applyFill="1" applyBorder="1" applyAlignment="1">
      <alignment horizontal="left" wrapText="1"/>
    </xf>
    <xf numFmtId="0" fontId="2" fillId="0" borderId="1" xfId="0" applyFont="1" applyFill="1" applyBorder="1" applyAlignment="1">
      <alignment horizontal="left" wrapText="1"/>
    </xf>
    <xf numFmtId="165" fontId="2" fillId="0" borderId="1" xfId="2" applyNumberFormat="1" applyFont="1" applyBorder="1" applyAlignment="1">
      <alignment horizontal="left" wrapText="1"/>
    </xf>
    <xf numFmtId="16" fontId="2" fillId="0" borderId="1" xfId="0" quotePrefix="1" applyNumberFormat="1" applyFont="1" applyBorder="1" applyAlignment="1">
      <alignment horizontal="left" wrapText="1"/>
    </xf>
    <xf numFmtId="0" fontId="2" fillId="0" borderId="5" xfId="0" applyFont="1" applyFill="1" applyBorder="1" applyAlignment="1">
      <alignment horizontal="left" vertical="top" wrapText="1"/>
    </xf>
    <xf numFmtId="0" fontId="2" fillId="0" borderId="1" xfId="0" applyFont="1" applyBorder="1" applyAlignment="1">
      <alignment wrapText="1"/>
    </xf>
    <xf numFmtId="0" fontId="2" fillId="0" borderId="1" xfId="0" applyFont="1" applyBorder="1"/>
    <xf numFmtId="0" fontId="2" fillId="0" borderId="1" xfId="0" applyFont="1" applyFill="1" applyBorder="1" applyAlignment="1">
      <alignment horizontal="left" vertical="top" wrapText="1"/>
    </xf>
    <xf numFmtId="6" fontId="2" fillId="0" borderId="1" xfId="0" applyNumberFormat="1" applyFont="1" applyFill="1" applyBorder="1" applyAlignment="1">
      <alignment horizontal="left" wrapText="1"/>
    </xf>
    <xf numFmtId="16" fontId="2" fillId="0" borderId="1" xfId="0" quotePrefix="1" applyNumberFormat="1" applyFont="1" applyFill="1" applyBorder="1" applyAlignment="1">
      <alignment horizontal="left" wrapText="1"/>
    </xf>
    <xf numFmtId="0" fontId="2" fillId="0" borderId="5" xfId="0" applyFont="1" applyFill="1" applyBorder="1" applyAlignment="1">
      <alignment horizontal="left" wrapText="1"/>
    </xf>
    <xf numFmtId="0" fontId="2" fillId="0" borderId="0" xfId="0" applyFont="1"/>
    <xf numFmtId="0" fontId="3" fillId="0" borderId="0" xfId="1" applyFont="1" applyBorder="1" applyAlignment="1">
      <alignment horizontal="center" vertical="top" wrapText="1"/>
    </xf>
    <xf numFmtId="0" fontId="2" fillId="0" borderId="0" xfId="0" applyFont="1" applyAlignment="1">
      <alignment horizontal="left"/>
    </xf>
    <xf numFmtId="0" fontId="2" fillId="0" borderId="0" xfId="0" applyFont="1" applyAlignment="1">
      <alignment wrapText="1"/>
    </xf>
    <xf numFmtId="0" fontId="2" fillId="2" borderId="0" xfId="0" applyFont="1" applyFill="1"/>
    <xf numFmtId="0" fontId="4" fillId="0" borderId="0" xfId="0" applyFont="1"/>
    <xf numFmtId="0" fontId="3" fillId="0" borderId="1" xfId="0" applyFont="1" applyBorder="1" applyAlignment="1">
      <alignment horizontal="right" wrapText="1"/>
    </xf>
    <xf numFmtId="0" fontId="3" fillId="0" borderId="1" xfId="0" applyFont="1" applyBorder="1" applyAlignment="1">
      <alignment horizontal="right"/>
    </xf>
    <xf numFmtId="0" fontId="2" fillId="0" borderId="0" xfId="0" applyFont="1" applyFill="1"/>
    <xf numFmtId="0" fontId="3" fillId="0" borderId="1" xfId="0" applyFont="1" applyBorder="1"/>
    <xf numFmtId="0" fontId="2" fillId="0" borderId="1" xfId="0" applyFont="1" applyBorder="1" applyAlignment="1">
      <alignment vertical="top" wrapText="1"/>
    </xf>
    <xf numFmtId="0" fontId="2" fillId="0" borderId="1" xfId="0" applyFont="1" applyBorder="1" applyAlignment="1">
      <alignment vertical="top"/>
    </xf>
    <xf numFmtId="0" fontId="3" fillId="0" borderId="1" xfId="0" applyFont="1" applyFill="1" applyBorder="1" applyAlignment="1">
      <alignment horizontal="right"/>
    </xf>
    <xf numFmtId="0" fontId="3" fillId="0" borderId="1" xfId="0" applyFont="1" applyBorder="1" applyAlignment="1">
      <alignment horizontal="righ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center"/>
    </xf>
    <xf numFmtId="6" fontId="2" fillId="0" borderId="1" xfId="0" applyNumberFormat="1" applyFont="1" applyFill="1" applyBorder="1" applyAlignment="1">
      <alignment horizontal="center"/>
    </xf>
    <xf numFmtId="0" fontId="3" fillId="0" borderId="1" xfId="0" applyFont="1" applyBorder="1" applyAlignment="1">
      <alignment horizontal="right"/>
    </xf>
    <xf numFmtId="0" fontId="2" fillId="0" borderId="1" xfId="0" applyFont="1" applyBorder="1" applyAlignment="1"/>
    <xf numFmtId="14" fontId="2" fillId="0" borderId="1" xfId="0" applyNumberFormat="1" applyFont="1" applyFill="1" applyBorder="1" applyAlignment="1"/>
    <xf numFmtId="0" fontId="2" fillId="0" borderId="1" xfId="0" applyFont="1" applyFill="1" applyBorder="1" applyAlignment="1"/>
    <xf numFmtId="0" fontId="3" fillId="0" borderId="2" xfId="1" applyFont="1" applyBorder="1" applyAlignment="1">
      <alignment horizontal="center" vertical="top" wrapText="1"/>
    </xf>
    <xf numFmtId="0" fontId="3" fillId="0" borderId="3" xfId="1" applyFont="1" applyBorder="1" applyAlignment="1">
      <alignment horizontal="center" vertical="top" wrapText="1"/>
    </xf>
    <xf numFmtId="0" fontId="3" fillId="0" borderId="4" xfId="1" applyFont="1" applyBorder="1" applyAlignment="1">
      <alignment horizontal="center" vertical="top" wrapText="1"/>
    </xf>
    <xf numFmtId="0" fontId="3" fillId="0" borderId="5" xfId="1" applyFont="1" applyBorder="1" applyAlignment="1">
      <alignment horizontal="left" vertical="top" wrapText="1"/>
    </xf>
    <xf numFmtId="0" fontId="3" fillId="0" borderId="6" xfId="1" applyFont="1" applyBorder="1" applyAlignment="1">
      <alignment horizontal="left" vertical="top" wrapText="1"/>
    </xf>
    <xf numFmtId="0" fontId="3" fillId="0" borderId="7" xfId="1" applyFont="1" applyBorder="1" applyAlignment="1">
      <alignment horizontal="left" vertical="top" wrapText="1"/>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chuster/Downloads/InterventionsTracking2012-06-12%2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chuster/AppData/Local/Microsoft/Windows/Temporary%20Internet%20Files/Content.Outlook/O3Y8J8I0/HSCRC%20GBR%20Investment%20in%20Infrastructure%20Reporting%20Template%2010222014%20BSB%20samp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ventist-WAH-Shady Grove "/>
      <sheetName val="Anne Arundel MC "/>
      <sheetName val="BaltimoreWashingtonMC"/>
      <sheetName val="Bon Secours"/>
      <sheetName val="Civista"/>
      <sheetName val="Doctors"/>
      <sheetName val="Franklin Square"/>
      <sheetName val="Frederick"/>
      <sheetName val="GBMC"/>
      <sheetName val="Harbor Hospital"/>
      <sheetName val="Holy Cross "/>
      <sheetName val="JohnsHopkinsHS"/>
      <sheetName val="Kernan"/>
      <sheetName val="Lifebridge-Sinai Northwest"/>
      <sheetName val="Maryland General"/>
      <sheetName val="Mercy"/>
      <sheetName val="Montgomery General"/>
      <sheetName val="Peninsula "/>
      <sheetName val="St. Agnes"/>
      <sheetName val="St. Joseph"/>
      <sheetName val="St. Marys"/>
      <sheetName val="Union Memorial"/>
      <sheetName val="UnivMarlandMC"/>
      <sheetName val="Upper Chesapeake-Harford"/>
      <sheetName val="(Sub) Intervention Categories"/>
      <sheetName val="Sheet2"/>
      <sheetName val="Instruc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A1" t="str">
            <v>Case Mgmt/Care Coordin</v>
          </cell>
        </row>
        <row r="2">
          <cell r="A2" t="str">
            <v>Medication Mgmt</v>
          </cell>
        </row>
        <row r="3">
          <cell r="A3" t="str">
            <v>Discharge Process Reengin</v>
          </cell>
        </row>
        <row r="4">
          <cell r="A4" t="str">
            <v>Patient Education</v>
          </cell>
        </row>
        <row r="5">
          <cell r="A5" t="str">
            <v>Readm Risk Assessment</v>
          </cell>
        </row>
        <row r="6">
          <cell r="A6" t="str">
            <v>Clinical Pathways</v>
          </cell>
        </row>
        <row r="7">
          <cell r="A7" t="str">
            <v>Primary Care Handoff</v>
          </cell>
        </row>
      </sheetData>
      <sheetData sheetId="25"/>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 1 Overview"/>
      <sheetName val="Tab 2 Investment X"/>
      <sheetName val="Instructions"/>
      <sheetName val="Example 1"/>
      <sheetName val="Example 2"/>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2"/>
  <sheetViews>
    <sheetView tabSelected="1" zoomScale="85" zoomScaleNormal="85" zoomScaleSheetLayoutView="100" workbookViewId="0">
      <selection activeCell="G4" sqref="G4"/>
    </sheetView>
  </sheetViews>
  <sheetFormatPr defaultColWidth="9.109375" defaultRowHeight="18" x14ac:dyDescent="0.35"/>
  <cols>
    <col min="1" max="1" width="30.6640625" style="20" customWidth="1"/>
    <col min="2" max="5" width="10.33203125" style="20" customWidth="1"/>
    <col min="6" max="6" width="4.33203125" style="20" customWidth="1"/>
    <col min="7" max="9" width="15.6640625" style="20" customWidth="1"/>
    <col min="10" max="16384" width="9.109375" style="20"/>
  </cols>
  <sheetData>
    <row r="1" spans="1:13" ht="18.75" x14ac:dyDescent="0.3">
      <c r="A1" s="26" t="s">
        <v>0</v>
      </c>
      <c r="B1" s="46" t="s">
        <v>43</v>
      </c>
      <c r="C1" s="46"/>
      <c r="D1" s="46"/>
      <c r="E1" s="46"/>
      <c r="G1" s="45" t="s">
        <v>7</v>
      </c>
      <c r="H1" s="45"/>
      <c r="I1" s="45"/>
      <c r="J1" s="43">
        <v>16</v>
      </c>
      <c r="K1" s="43"/>
      <c r="L1" s="43"/>
      <c r="M1" s="43"/>
    </row>
    <row r="2" spans="1:13" ht="18.75" x14ac:dyDescent="0.3">
      <c r="A2" s="27" t="s">
        <v>4</v>
      </c>
      <c r="B2" s="47">
        <v>42277</v>
      </c>
      <c r="C2" s="48"/>
      <c r="D2" s="48"/>
      <c r="E2" s="48"/>
      <c r="F2" s="28"/>
      <c r="G2" s="32" t="s">
        <v>24</v>
      </c>
      <c r="H2" s="32"/>
      <c r="I2" s="32"/>
      <c r="J2" s="44">
        <f>'Tab 2 Investment 1'!C6+'Tab 2 Investment 2'!C6+'Tab 2 Investment 3'!C6+'Tab 2 Investment 4'!C6+'Tab 2 Investment 5'!C6+'Tab 2 Investment 6'!C6+'Tab 2 Investment 7'!C6+'Tab 2 Investment 8'!C6+'Tab 2 Investment 9'!C6+'Tab 2 Investment 10'!C6+'Tab 2 Investment 11'!C6+'Tab 2 Investment 12'!C6+'Tab 2 Investment 13'!C6+'Tab 2 Investment 14'!C6+'Tab 2 Investment 15'!C6+'Tab 2 Investment 16'!C6</f>
        <v>10978692</v>
      </c>
      <c r="K2" s="43"/>
      <c r="L2" s="43"/>
      <c r="M2" s="43"/>
    </row>
    <row r="3" spans="1:13" ht="18.75" x14ac:dyDescent="0.3">
      <c r="A3" s="29" t="s">
        <v>5</v>
      </c>
      <c r="B3" s="48" t="s">
        <v>141</v>
      </c>
      <c r="C3" s="48"/>
      <c r="D3" s="48"/>
      <c r="E3" s="48"/>
      <c r="F3" s="28"/>
      <c r="G3" s="32" t="s">
        <v>147</v>
      </c>
      <c r="H3" s="32"/>
      <c r="I3" s="32"/>
      <c r="J3" s="43">
        <v>2015</v>
      </c>
      <c r="K3" s="43"/>
      <c r="L3" s="43"/>
      <c r="M3" s="43"/>
    </row>
    <row r="4" spans="1:13" ht="18.75" x14ac:dyDescent="0.3">
      <c r="B4" s="28"/>
      <c r="C4" s="28"/>
      <c r="D4" s="28"/>
      <c r="E4" s="28"/>
      <c r="F4" s="28"/>
      <c r="G4" s="28"/>
      <c r="H4" s="28"/>
      <c r="I4" s="28"/>
      <c r="J4" s="28"/>
      <c r="K4" s="28"/>
      <c r="L4" s="28"/>
      <c r="M4" s="28"/>
    </row>
    <row r="5" spans="1:13" ht="47.25" customHeight="1" x14ac:dyDescent="0.35">
      <c r="A5" s="33" t="s">
        <v>6</v>
      </c>
      <c r="B5" s="34" t="s">
        <v>144</v>
      </c>
      <c r="C5" s="35"/>
      <c r="D5" s="35"/>
      <c r="E5" s="35"/>
      <c r="F5" s="35"/>
      <c r="G5" s="35"/>
      <c r="H5" s="35"/>
      <c r="I5" s="35"/>
      <c r="J5" s="35"/>
      <c r="K5" s="35"/>
      <c r="L5" s="35"/>
      <c r="M5" s="36"/>
    </row>
    <row r="6" spans="1:13" x14ac:dyDescent="0.35">
      <c r="A6" s="33"/>
      <c r="B6" s="37"/>
      <c r="C6" s="38"/>
      <c r="D6" s="38"/>
      <c r="E6" s="38"/>
      <c r="F6" s="38"/>
      <c r="G6" s="38"/>
      <c r="H6" s="38"/>
      <c r="I6" s="38"/>
      <c r="J6" s="38"/>
      <c r="K6" s="38"/>
      <c r="L6" s="38"/>
      <c r="M6" s="39"/>
    </row>
    <row r="7" spans="1:13" x14ac:dyDescent="0.35">
      <c r="A7" s="33"/>
      <c r="B7" s="37"/>
      <c r="C7" s="38"/>
      <c r="D7" s="38"/>
      <c r="E7" s="38"/>
      <c r="F7" s="38"/>
      <c r="G7" s="38"/>
      <c r="H7" s="38"/>
      <c r="I7" s="38"/>
      <c r="J7" s="38"/>
      <c r="K7" s="38"/>
      <c r="L7" s="38"/>
      <c r="M7" s="39"/>
    </row>
    <row r="8" spans="1:13" x14ac:dyDescent="0.35">
      <c r="A8" s="33"/>
      <c r="B8" s="37"/>
      <c r="C8" s="38"/>
      <c r="D8" s="38"/>
      <c r="E8" s="38"/>
      <c r="F8" s="38"/>
      <c r="G8" s="38"/>
      <c r="H8" s="38"/>
      <c r="I8" s="38"/>
      <c r="J8" s="38"/>
      <c r="K8" s="38"/>
      <c r="L8" s="38"/>
      <c r="M8" s="39"/>
    </row>
    <row r="9" spans="1:13" x14ac:dyDescent="0.35">
      <c r="A9" s="33"/>
      <c r="B9" s="37"/>
      <c r="C9" s="38"/>
      <c r="D9" s="38"/>
      <c r="E9" s="38"/>
      <c r="F9" s="38"/>
      <c r="G9" s="38"/>
      <c r="H9" s="38"/>
      <c r="I9" s="38"/>
      <c r="J9" s="38"/>
      <c r="K9" s="38"/>
      <c r="L9" s="38"/>
      <c r="M9" s="39"/>
    </row>
    <row r="10" spans="1:13" x14ac:dyDescent="0.35">
      <c r="A10" s="33"/>
      <c r="B10" s="37"/>
      <c r="C10" s="38"/>
      <c r="D10" s="38"/>
      <c r="E10" s="38"/>
      <c r="F10" s="38"/>
      <c r="G10" s="38"/>
      <c r="H10" s="38"/>
      <c r="I10" s="38"/>
      <c r="J10" s="38"/>
      <c r="K10" s="38"/>
      <c r="L10" s="38"/>
      <c r="M10" s="39"/>
    </row>
    <row r="11" spans="1:13" x14ac:dyDescent="0.35">
      <c r="A11" s="33"/>
      <c r="B11" s="37"/>
      <c r="C11" s="38"/>
      <c r="D11" s="38"/>
      <c r="E11" s="38"/>
      <c r="F11" s="38"/>
      <c r="G11" s="38"/>
      <c r="H11" s="38"/>
      <c r="I11" s="38"/>
      <c r="J11" s="38"/>
      <c r="K11" s="38"/>
      <c r="L11" s="38"/>
      <c r="M11" s="39"/>
    </row>
    <row r="12" spans="1:13" x14ac:dyDescent="0.35">
      <c r="A12" s="33"/>
      <c r="B12" s="37"/>
      <c r="C12" s="38"/>
      <c r="D12" s="38"/>
      <c r="E12" s="38"/>
      <c r="F12" s="38"/>
      <c r="G12" s="38"/>
      <c r="H12" s="38"/>
      <c r="I12" s="38"/>
      <c r="J12" s="38"/>
      <c r="K12" s="38"/>
      <c r="L12" s="38"/>
      <c r="M12" s="39"/>
    </row>
    <row r="13" spans="1:13" x14ac:dyDescent="0.35">
      <c r="A13" s="33"/>
      <c r="B13" s="37"/>
      <c r="C13" s="38"/>
      <c r="D13" s="38"/>
      <c r="E13" s="38"/>
      <c r="F13" s="38"/>
      <c r="G13" s="38"/>
      <c r="H13" s="38"/>
      <c r="I13" s="38"/>
      <c r="J13" s="38"/>
      <c r="K13" s="38"/>
      <c r="L13" s="38"/>
      <c r="M13" s="39"/>
    </row>
    <row r="14" spans="1:13" x14ac:dyDescent="0.35">
      <c r="A14" s="33"/>
      <c r="B14" s="37"/>
      <c r="C14" s="38"/>
      <c r="D14" s="38"/>
      <c r="E14" s="38"/>
      <c r="F14" s="38"/>
      <c r="G14" s="38"/>
      <c r="H14" s="38"/>
      <c r="I14" s="38"/>
      <c r="J14" s="38"/>
      <c r="K14" s="38"/>
      <c r="L14" s="38"/>
      <c r="M14" s="39"/>
    </row>
    <row r="15" spans="1:13" x14ac:dyDescent="0.35">
      <c r="A15" s="33"/>
      <c r="B15" s="37"/>
      <c r="C15" s="38"/>
      <c r="D15" s="38"/>
      <c r="E15" s="38"/>
      <c r="F15" s="38"/>
      <c r="G15" s="38"/>
      <c r="H15" s="38"/>
      <c r="I15" s="38"/>
      <c r="J15" s="38"/>
      <c r="K15" s="38"/>
      <c r="L15" s="38"/>
      <c r="M15" s="39"/>
    </row>
    <row r="16" spans="1:13" x14ac:dyDescent="0.35">
      <c r="A16" s="33"/>
      <c r="B16" s="37"/>
      <c r="C16" s="38"/>
      <c r="D16" s="38"/>
      <c r="E16" s="38"/>
      <c r="F16" s="38"/>
      <c r="G16" s="38"/>
      <c r="H16" s="38"/>
      <c r="I16" s="38"/>
      <c r="J16" s="38"/>
      <c r="K16" s="38"/>
      <c r="L16" s="38"/>
      <c r="M16" s="39"/>
    </row>
    <row r="17" spans="1:13" x14ac:dyDescent="0.35">
      <c r="A17" s="33"/>
      <c r="B17" s="37"/>
      <c r="C17" s="38"/>
      <c r="D17" s="38"/>
      <c r="E17" s="38"/>
      <c r="F17" s="38"/>
      <c r="G17" s="38"/>
      <c r="H17" s="38"/>
      <c r="I17" s="38"/>
      <c r="J17" s="38"/>
      <c r="K17" s="38"/>
      <c r="L17" s="38"/>
      <c r="M17" s="39"/>
    </row>
    <row r="18" spans="1:13" x14ac:dyDescent="0.35">
      <c r="A18" s="33"/>
      <c r="B18" s="37"/>
      <c r="C18" s="38"/>
      <c r="D18" s="38"/>
      <c r="E18" s="38"/>
      <c r="F18" s="38"/>
      <c r="G18" s="38"/>
      <c r="H18" s="38"/>
      <c r="I18" s="38"/>
      <c r="J18" s="38"/>
      <c r="K18" s="38"/>
      <c r="L18" s="38"/>
      <c r="M18" s="39"/>
    </row>
    <row r="19" spans="1:13" x14ac:dyDescent="0.35">
      <c r="A19" s="33"/>
      <c r="B19" s="37"/>
      <c r="C19" s="38"/>
      <c r="D19" s="38"/>
      <c r="E19" s="38"/>
      <c r="F19" s="38"/>
      <c r="G19" s="38"/>
      <c r="H19" s="38"/>
      <c r="I19" s="38"/>
      <c r="J19" s="38"/>
      <c r="K19" s="38"/>
      <c r="L19" s="38"/>
      <c r="M19" s="39"/>
    </row>
    <row r="20" spans="1:13" x14ac:dyDescent="0.35">
      <c r="A20" s="33"/>
      <c r="B20" s="37"/>
      <c r="C20" s="38"/>
      <c r="D20" s="38"/>
      <c r="E20" s="38"/>
      <c r="F20" s="38"/>
      <c r="G20" s="38"/>
      <c r="H20" s="38"/>
      <c r="I20" s="38"/>
      <c r="J20" s="38"/>
      <c r="K20" s="38"/>
      <c r="L20" s="38"/>
      <c r="M20" s="39"/>
    </row>
    <row r="21" spans="1:13" x14ac:dyDescent="0.35">
      <c r="A21" s="33"/>
      <c r="B21" s="37"/>
      <c r="C21" s="38"/>
      <c r="D21" s="38"/>
      <c r="E21" s="38"/>
      <c r="F21" s="38"/>
      <c r="G21" s="38"/>
      <c r="H21" s="38"/>
      <c r="I21" s="38"/>
      <c r="J21" s="38"/>
      <c r="K21" s="38"/>
      <c r="L21" s="38"/>
      <c r="M21" s="39"/>
    </row>
    <row r="22" spans="1:13" x14ac:dyDescent="0.35">
      <c r="A22" s="33"/>
      <c r="B22" s="37"/>
      <c r="C22" s="38"/>
      <c r="D22" s="38"/>
      <c r="E22" s="38"/>
      <c r="F22" s="38"/>
      <c r="G22" s="38"/>
      <c r="H22" s="38"/>
      <c r="I22" s="38"/>
      <c r="J22" s="38"/>
      <c r="K22" s="38"/>
      <c r="L22" s="38"/>
      <c r="M22" s="39"/>
    </row>
    <row r="23" spans="1:13" x14ac:dyDescent="0.35">
      <c r="A23" s="33"/>
      <c r="B23" s="37"/>
      <c r="C23" s="38"/>
      <c r="D23" s="38"/>
      <c r="E23" s="38"/>
      <c r="F23" s="38"/>
      <c r="G23" s="38"/>
      <c r="H23" s="38"/>
      <c r="I23" s="38"/>
      <c r="J23" s="38"/>
      <c r="K23" s="38"/>
      <c r="L23" s="38"/>
      <c r="M23" s="39"/>
    </row>
    <row r="24" spans="1:13" x14ac:dyDescent="0.35">
      <c r="A24" s="33"/>
      <c r="B24" s="37"/>
      <c r="C24" s="38"/>
      <c r="D24" s="38"/>
      <c r="E24" s="38"/>
      <c r="F24" s="38"/>
      <c r="G24" s="38"/>
      <c r="H24" s="38"/>
      <c r="I24" s="38"/>
      <c r="J24" s="38"/>
      <c r="K24" s="38"/>
      <c r="L24" s="38"/>
      <c r="M24" s="39"/>
    </row>
    <row r="25" spans="1:13" x14ac:dyDescent="0.35">
      <c r="A25" s="33"/>
      <c r="B25" s="37"/>
      <c r="C25" s="38"/>
      <c r="D25" s="38"/>
      <c r="E25" s="38"/>
      <c r="F25" s="38"/>
      <c r="G25" s="38"/>
      <c r="H25" s="38"/>
      <c r="I25" s="38"/>
      <c r="J25" s="38"/>
      <c r="K25" s="38"/>
      <c r="L25" s="38"/>
      <c r="M25" s="39"/>
    </row>
    <row r="26" spans="1:13" x14ac:dyDescent="0.35">
      <c r="A26" s="33"/>
      <c r="B26" s="37"/>
      <c r="C26" s="38"/>
      <c r="D26" s="38"/>
      <c r="E26" s="38"/>
      <c r="F26" s="38"/>
      <c r="G26" s="38"/>
      <c r="H26" s="38"/>
      <c r="I26" s="38"/>
      <c r="J26" s="38"/>
      <c r="K26" s="38"/>
      <c r="L26" s="38"/>
      <c r="M26" s="39"/>
    </row>
    <row r="27" spans="1:13" x14ac:dyDescent="0.35">
      <c r="A27" s="33"/>
      <c r="B27" s="37"/>
      <c r="C27" s="38"/>
      <c r="D27" s="38"/>
      <c r="E27" s="38"/>
      <c r="F27" s="38"/>
      <c r="G27" s="38"/>
      <c r="H27" s="38"/>
      <c r="I27" s="38"/>
      <c r="J27" s="38"/>
      <c r="K27" s="38"/>
      <c r="L27" s="38"/>
      <c r="M27" s="39"/>
    </row>
    <row r="28" spans="1:13" x14ac:dyDescent="0.35">
      <c r="A28" s="33"/>
      <c r="B28" s="37"/>
      <c r="C28" s="38"/>
      <c r="D28" s="38"/>
      <c r="E28" s="38"/>
      <c r="F28" s="38"/>
      <c r="G28" s="38"/>
      <c r="H28" s="38"/>
      <c r="I28" s="38"/>
      <c r="J28" s="38"/>
      <c r="K28" s="38"/>
      <c r="L28" s="38"/>
      <c r="M28" s="39"/>
    </row>
    <row r="29" spans="1:13" x14ac:dyDescent="0.35">
      <c r="A29" s="33"/>
      <c r="B29" s="37"/>
      <c r="C29" s="38"/>
      <c r="D29" s="38"/>
      <c r="E29" s="38"/>
      <c r="F29" s="38"/>
      <c r="G29" s="38"/>
      <c r="H29" s="38"/>
      <c r="I29" s="38"/>
      <c r="J29" s="38"/>
      <c r="K29" s="38"/>
      <c r="L29" s="38"/>
      <c r="M29" s="39"/>
    </row>
    <row r="30" spans="1:13" x14ac:dyDescent="0.35">
      <c r="A30" s="33"/>
      <c r="B30" s="37"/>
      <c r="C30" s="38"/>
      <c r="D30" s="38"/>
      <c r="E30" s="38"/>
      <c r="F30" s="38"/>
      <c r="G30" s="38"/>
      <c r="H30" s="38"/>
      <c r="I30" s="38"/>
      <c r="J30" s="38"/>
      <c r="K30" s="38"/>
      <c r="L30" s="38"/>
      <c r="M30" s="39"/>
    </row>
    <row r="31" spans="1:13" x14ac:dyDescent="0.35">
      <c r="A31" s="33"/>
      <c r="B31" s="37"/>
      <c r="C31" s="38"/>
      <c r="D31" s="38"/>
      <c r="E31" s="38"/>
      <c r="F31" s="38"/>
      <c r="G31" s="38"/>
      <c r="H31" s="38"/>
      <c r="I31" s="38"/>
      <c r="J31" s="38"/>
      <c r="K31" s="38"/>
      <c r="L31" s="38"/>
      <c r="M31" s="39"/>
    </row>
    <row r="32" spans="1:13" x14ac:dyDescent="0.35">
      <c r="A32" s="33"/>
      <c r="B32" s="40"/>
      <c r="C32" s="41"/>
      <c r="D32" s="41"/>
      <c r="E32" s="41"/>
      <c r="F32" s="41"/>
      <c r="G32" s="41"/>
      <c r="H32" s="41"/>
      <c r="I32" s="41"/>
      <c r="J32" s="41"/>
      <c r="K32" s="41"/>
      <c r="L32" s="41"/>
      <c r="M32" s="42"/>
    </row>
  </sheetData>
  <mergeCells count="11">
    <mergeCell ref="G3:I3"/>
    <mergeCell ref="A5:A32"/>
    <mergeCell ref="B5:M32"/>
    <mergeCell ref="J1:M1"/>
    <mergeCell ref="J2:M2"/>
    <mergeCell ref="J3:M3"/>
    <mergeCell ref="G1:I1"/>
    <mergeCell ref="G2:I2"/>
    <mergeCell ref="B1:E1"/>
    <mergeCell ref="B2:E2"/>
    <mergeCell ref="B3:E3"/>
  </mergeCells>
  <pageMargins left="0.25" right="0.25" top="0.75" bottom="0.75" header="0.3" footer="0.3"/>
  <pageSetup scale="8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9</v>
      </c>
    </row>
    <row r="2" spans="1:3" ht="18.75" x14ac:dyDescent="0.3">
      <c r="A2" s="5">
        <v>2</v>
      </c>
      <c r="B2" s="6" t="s">
        <v>8</v>
      </c>
      <c r="C2" s="1" t="s">
        <v>127</v>
      </c>
    </row>
    <row r="3" spans="1:3" ht="18.75" x14ac:dyDescent="0.3">
      <c r="A3" s="5">
        <v>3</v>
      </c>
      <c r="B3" s="6" t="s">
        <v>20</v>
      </c>
      <c r="C3" s="1" t="s">
        <v>18</v>
      </c>
    </row>
    <row r="4" spans="1:3" ht="56.25" x14ac:dyDescent="0.3">
      <c r="A4" s="5">
        <v>4</v>
      </c>
      <c r="B4" s="6" t="s">
        <v>21</v>
      </c>
      <c r="C4" s="2" t="s">
        <v>48</v>
      </c>
    </row>
    <row r="5" spans="1:3" ht="18.75" x14ac:dyDescent="0.3">
      <c r="A5" s="5">
        <v>5</v>
      </c>
      <c r="B5" s="6" t="s">
        <v>15</v>
      </c>
      <c r="C5" s="1" t="s">
        <v>80</v>
      </c>
    </row>
    <row r="6" spans="1:3" ht="18.75" x14ac:dyDescent="0.3">
      <c r="A6" s="5">
        <v>6</v>
      </c>
      <c r="B6" s="6" t="s">
        <v>2</v>
      </c>
      <c r="C6" s="3">
        <f>(1674114-607615)*0.5</f>
        <v>533249.5</v>
      </c>
    </row>
    <row r="7" spans="1:3" ht="18.75" x14ac:dyDescent="0.3">
      <c r="A7" s="5">
        <v>7</v>
      </c>
      <c r="B7" s="6" t="s">
        <v>3</v>
      </c>
      <c r="C7" s="3">
        <f>888845*0.5</f>
        <v>444422.5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37.5" x14ac:dyDescent="0.3">
      <c r="A11" s="5">
        <v>11</v>
      </c>
      <c r="B11" s="6" t="s">
        <v>13</v>
      </c>
      <c r="C11" s="10" t="s">
        <v>49</v>
      </c>
    </row>
    <row r="12" spans="1:3" ht="18.75" x14ac:dyDescent="0.3">
      <c r="A12" s="5">
        <v>12</v>
      </c>
      <c r="B12" s="6" t="s">
        <v>22</v>
      </c>
      <c r="C12" s="10">
        <v>16.75</v>
      </c>
    </row>
    <row r="13" spans="1:3" ht="18.75" x14ac:dyDescent="0.3">
      <c r="A13" s="5">
        <v>13</v>
      </c>
      <c r="B13" s="6" t="s">
        <v>40</v>
      </c>
      <c r="C13" s="10" t="s">
        <v>78</v>
      </c>
    </row>
    <row r="14" spans="1:3" ht="18.75" x14ac:dyDescent="0.3">
      <c r="A14" s="5">
        <v>14</v>
      </c>
      <c r="B14" s="6" t="s">
        <v>1</v>
      </c>
      <c r="C14" s="10" t="s">
        <v>79</v>
      </c>
    </row>
    <row r="15" spans="1:3" ht="39.75" customHeight="1" x14ac:dyDescent="0.3">
      <c r="A15" s="5">
        <v>15</v>
      </c>
      <c r="B15" s="6" t="s">
        <v>23</v>
      </c>
      <c r="C15" s="2" t="s">
        <v>85</v>
      </c>
    </row>
    <row r="16" spans="1:3" ht="37.5" x14ac:dyDescent="0.3">
      <c r="A16" s="5">
        <v>16</v>
      </c>
      <c r="B16" s="6" t="s">
        <v>11</v>
      </c>
      <c r="C16" s="1" t="s">
        <v>50</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10</v>
      </c>
    </row>
    <row r="2" spans="1:3" ht="18.75" x14ac:dyDescent="0.3">
      <c r="A2" s="5">
        <v>2</v>
      </c>
      <c r="B2" s="6" t="s">
        <v>8</v>
      </c>
      <c r="C2" s="1" t="s">
        <v>127</v>
      </c>
    </row>
    <row r="3" spans="1:3" ht="18.75" x14ac:dyDescent="0.3">
      <c r="A3" s="5">
        <v>3</v>
      </c>
      <c r="B3" s="6" t="s">
        <v>20</v>
      </c>
      <c r="C3" s="1" t="s">
        <v>39</v>
      </c>
    </row>
    <row r="4" spans="1:3" ht="56.25" x14ac:dyDescent="0.3">
      <c r="A4" s="5">
        <v>4</v>
      </c>
      <c r="B4" s="6" t="s">
        <v>21</v>
      </c>
      <c r="C4" s="2" t="s">
        <v>53</v>
      </c>
    </row>
    <row r="5" spans="1:3" ht="18.75" x14ac:dyDescent="0.3">
      <c r="A5" s="5">
        <v>5</v>
      </c>
      <c r="B5" s="6" t="s">
        <v>15</v>
      </c>
      <c r="C5" s="1" t="s">
        <v>51</v>
      </c>
    </row>
    <row r="6" spans="1:3" ht="18.75" x14ac:dyDescent="0.3">
      <c r="A6" s="5">
        <v>6</v>
      </c>
      <c r="B6" s="6" t="s">
        <v>2</v>
      </c>
      <c r="C6" s="3">
        <f>2563705*0.5</f>
        <v>1281852.5</v>
      </c>
    </row>
    <row r="7" spans="1:3" ht="18.75" x14ac:dyDescent="0.3">
      <c r="A7" s="5">
        <v>7</v>
      </c>
      <c r="B7" s="6" t="s">
        <v>3</v>
      </c>
      <c r="C7" s="3">
        <f>1894410*0.5</f>
        <v>947205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37.5" x14ac:dyDescent="0.3">
      <c r="A11" s="5">
        <v>11</v>
      </c>
      <c r="B11" s="6" t="s">
        <v>13</v>
      </c>
      <c r="C11" s="1" t="s">
        <v>52</v>
      </c>
    </row>
    <row r="12" spans="1:3" ht="18.75" x14ac:dyDescent="0.3">
      <c r="A12" s="5">
        <v>12</v>
      </c>
      <c r="B12" s="6" t="s">
        <v>22</v>
      </c>
      <c r="C12" s="1">
        <v>25</v>
      </c>
    </row>
    <row r="13" spans="1:3" ht="18.75" x14ac:dyDescent="0.3">
      <c r="A13" s="5">
        <v>13</v>
      </c>
      <c r="B13" s="6" t="s">
        <v>40</v>
      </c>
      <c r="C13" s="10" t="s">
        <v>78</v>
      </c>
    </row>
    <row r="14" spans="1:3" ht="18.75" x14ac:dyDescent="0.3">
      <c r="A14" s="5">
        <v>14</v>
      </c>
      <c r="B14" s="6" t="s">
        <v>1</v>
      </c>
      <c r="C14" s="10" t="s">
        <v>79</v>
      </c>
    </row>
    <row r="15" spans="1:3" ht="75" x14ac:dyDescent="0.3">
      <c r="A15" s="5">
        <v>15</v>
      </c>
      <c r="B15" s="6" t="s">
        <v>23</v>
      </c>
      <c r="C15" s="2" t="s">
        <v>54</v>
      </c>
    </row>
    <row r="16" spans="1:3" ht="37.5" x14ac:dyDescent="0.3">
      <c r="A16" s="5">
        <v>16</v>
      </c>
      <c r="B16" s="6" t="s">
        <v>11</v>
      </c>
      <c r="C16" s="2" t="s">
        <v>55</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11</v>
      </c>
    </row>
    <row r="2" spans="1:3" ht="18.75" x14ac:dyDescent="0.3">
      <c r="A2" s="5">
        <v>2</v>
      </c>
      <c r="B2" s="6" t="s">
        <v>8</v>
      </c>
      <c r="C2" s="1" t="s">
        <v>127</v>
      </c>
    </row>
    <row r="3" spans="1:3" ht="18.75" x14ac:dyDescent="0.3">
      <c r="A3" s="5">
        <v>3</v>
      </c>
      <c r="B3" s="6" t="s">
        <v>20</v>
      </c>
      <c r="C3" s="1" t="s">
        <v>39</v>
      </c>
    </row>
    <row r="4" spans="1:3" ht="37.5" x14ac:dyDescent="0.3">
      <c r="A4" s="5">
        <v>4</v>
      </c>
      <c r="B4" s="6" t="s">
        <v>21</v>
      </c>
      <c r="C4" s="2" t="s">
        <v>56</v>
      </c>
    </row>
    <row r="5" spans="1:3" ht="18.75" x14ac:dyDescent="0.3">
      <c r="A5" s="5">
        <v>5</v>
      </c>
      <c r="B5" s="6" t="s">
        <v>15</v>
      </c>
      <c r="C5" s="1" t="s">
        <v>84</v>
      </c>
    </row>
    <row r="6" spans="1:3" ht="18.75" x14ac:dyDescent="0.3">
      <c r="A6" s="5">
        <v>6</v>
      </c>
      <c r="B6" s="6" t="s">
        <v>2</v>
      </c>
      <c r="C6" s="3">
        <f>504336*0.5</f>
        <v>252168</v>
      </c>
    </row>
    <row r="7" spans="1:3" ht="18.75" x14ac:dyDescent="0.3">
      <c r="A7" s="5">
        <v>7</v>
      </c>
      <c r="B7" s="6" t="s">
        <v>3</v>
      </c>
      <c r="C7" s="3">
        <f>269291*0.5</f>
        <v>134645.5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57</v>
      </c>
    </row>
    <row r="12" spans="1:3" ht="18.75" x14ac:dyDescent="0.3">
      <c r="A12" s="5">
        <v>12</v>
      </c>
      <c r="B12" s="6" t="s">
        <v>22</v>
      </c>
      <c r="C12" s="1">
        <v>2.75</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58</v>
      </c>
    </row>
    <row r="16" spans="1:3" ht="59.25" customHeight="1" x14ac:dyDescent="0.3">
      <c r="A16" s="5">
        <v>16</v>
      </c>
      <c r="B16" s="6" t="s">
        <v>11</v>
      </c>
      <c r="C16" s="2" t="s">
        <v>59</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12</v>
      </c>
    </row>
    <row r="2" spans="1:3" ht="18.75" x14ac:dyDescent="0.3">
      <c r="A2" s="5">
        <v>2</v>
      </c>
      <c r="B2" s="6" t="s">
        <v>8</v>
      </c>
      <c r="C2" s="1" t="s">
        <v>127</v>
      </c>
    </row>
    <row r="3" spans="1:3" ht="18.75" x14ac:dyDescent="0.3">
      <c r="A3" s="5">
        <v>3</v>
      </c>
      <c r="B3" s="6" t="s">
        <v>20</v>
      </c>
      <c r="C3" s="1" t="s">
        <v>39</v>
      </c>
    </row>
    <row r="4" spans="1:3" ht="37.5" x14ac:dyDescent="0.3">
      <c r="A4" s="5">
        <v>4</v>
      </c>
      <c r="B4" s="6" t="s">
        <v>21</v>
      </c>
      <c r="C4" s="2" t="s">
        <v>60</v>
      </c>
    </row>
    <row r="5" spans="1:3" ht="18.75" x14ac:dyDescent="0.3">
      <c r="A5" s="5">
        <v>5</v>
      </c>
      <c r="B5" s="6" t="s">
        <v>15</v>
      </c>
      <c r="C5" s="1" t="s">
        <v>83</v>
      </c>
    </row>
    <row r="6" spans="1:3" ht="18.75" x14ac:dyDescent="0.3">
      <c r="A6" s="5">
        <v>6</v>
      </c>
      <c r="B6" s="6" t="s">
        <v>2</v>
      </c>
      <c r="C6" s="3">
        <f>477509*0.5</f>
        <v>238754.5</v>
      </c>
    </row>
    <row r="7" spans="1:3" ht="18.75" x14ac:dyDescent="0.3">
      <c r="A7" s="5">
        <v>7</v>
      </c>
      <c r="B7" s="6" t="s">
        <v>3</v>
      </c>
      <c r="C7" s="3">
        <f>365730*0.5</f>
        <v>182865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61</v>
      </c>
    </row>
    <row r="12" spans="1:3" ht="18.75" x14ac:dyDescent="0.3">
      <c r="A12" s="5">
        <v>12</v>
      </c>
      <c r="B12" s="6" t="s">
        <v>22</v>
      </c>
      <c r="C12" s="1">
        <v>5.25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62</v>
      </c>
    </row>
    <row r="16" spans="1:3" ht="42" customHeight="1" x14ac:dyDescent="0.3">
      <c r="A16" s="5">
        <v>16</v>
      </c>
      <c r="B16" s="6" t="s">
        <v>11</v>
      </c>
      <c r="C16" s="2" t="s">
        <v>63</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13</v>
      </c>
    </row>
    <row r="2" spans="1:3" ht="18.75" x14ac:dyDescent="0.3">
      <c r="A2" s="5">
        <v>2</v>
      </c>
      <c r="B2" s="6" t="s">
        <v>8</v>
      </c>
      <c r="C2" s="1" t="s">
        <v>127</v>
      </c>
    </row>
    <row r="3" spans="1:3" ht="18.75" x14ac:dyDescent="0.3">
      <c r="A3" s="5">
        <v>3</v>
      </c>
      <c r="B3" s="6" t="s">
        <v>20</v>
      </c>
      <c r="C3" s="1" t="s">
        <v>39</v>
      </c>
    </row>
    <row r="4" spans="1:3" ht="56.25" x14ac:dyDescent="0.3">
      <c r="A4" s="5">
        <v>4</v>
      </c>
      <c r="B4" s="6" t="s">
        <v>21</v>
      </c>
      <c r="C4" s="2" t="s">
        <v>64</v>
      </c>
    </row>
    <row r="5" spans="1:3" ht="18.75" x14ac:dyDescent="0.3">
      <c r="A5" s="5">
        <v>5</v>
      </c>
      <c r="B5" s="6" t="s">
        <v>15</v>
      </c>
      <c r="C5" s="1" t="s">
        <v>82</v>
      </c>
    </row>
    <row r="6" spans="1:3" ht="18.75" x14ac:dyDescent="0.3">
      <c r="A6" s="5">
        <v>6</v>
      </c>
      <c r="B6" s="6" t="s">
        <v>2</v>
      </c>
      <c r="C6" s="3">
        <f>423949*0.5</f>
        <v>211974.5</v>
      </c>
    </row>
    <row r="7" spans="1:3" ht="18.75" x14ac:dyDescent="0.3">
      <c r="A7" s="5">
        <v>7</v>
      </c>
      <c r="B7" s="6" t="s">
        <v>3</v>
      </c>
      <c r="C7" s="3">
        <f>324756*0.5</f>
        <v>162378</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65</v>
      </c>
    </row>
    <row r="12" spans="1:3" ht="18.75" x14ac:dyDescent="0.3">
      <c r="A12" s="5">
        <v>12</v>
      </c>
      <c r="B12" s="6" t="s">
        <v>22</v>
      </c>
      <c r="C12" s="1">
        <v>2.35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66</v>
      </c>
    </row>
    <row r="16" spans="1:3" ht="56.25" x14ac:dyDescent="0.3">
      <c r="A16" s="5">
        <v>16</v>
      </c>
      <c r="B16" s="6" t="s">
        <v>11</v>
      </c>
      <c r="C16" s="2" t="s">
        <v>67</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14</v>
      </c>
    </row>
    <row r="2" spans="1:3" ht="18.75" x14ac:dyDescent="0.3">
      <c r="A2" s="5">
        <v>2</v>
      </c>
      <c r="B2" s="6" t="s">
        <v>8</v>
      </c>
      <c r="C2" s="1" t="s">
        <v>127</v>
      </c>
    </row>
    <row r="3" spans="1:3" ht="18.75" x14ac:dyDescent="0.3">
      <c r="A3" s="5">
        <v>3</v>
      </c>
      <c r="B3" s="6" t="s">
        <v>20</v>
      </c>
      <c r="C3" s="1" t="s">
        <v>39</v>
      </c>
    </row>
    <row r="4" spans="1:3" ht="37.5" x14ac:dyDescent="0.3">
      <c r="A4" s="5">
        <v>4</v>
      </c>
      <c r="B4" s="6" t="s">
        <v>21</v>
      </c>
      <c r="C4" s="2" t="s">
        <v>68</v>
      </c>
    </row>
    <row r="5" spans="1:3" ht="18.75" x14ac:dyDescent="0.3">
      <c r="A5" s="5">
        <v>5</v>
      </c>
      <c r="B5" s="6" t="s">
        <v>15</v>
      </c>
      <c r="C5" s="1" t="s">
        <v>69</v>
      </c>
    </row>
    <row r="6" spans="1:3" ht="18.75" x14ac:dyDescent="0.3">
      <c r="A6" s="5">
        <v>6</v>
      </c>
      <c r="B6" s="6" t="s">
        <v>2</v>
      </c>
      <c r="C6" s="3">
        <f>372629*0.5</f>
        <v>186314.5</v>
      </c>
    </row>
    <row r="7" spans="1:3" ht="18.75" x14ac:dyDescent="0.3">
      <c r="A7" s="5">
        <v>7</v>
      </c>
      <c r="B7" s="6" t="s">
        <v>3</v>
      </c>
      <c r="C7" s="3">
        <f>220553*0.5</f>
        <v>110276.5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70</v>
      </c>
    </row>
    <row r="12" spans="1:3" ht="18.75" x14ac:dyDescent="0.3">
      <c r="A12" s="5">
        <v>12</v>
      </c>
      <c r="B12" s="6" t="s">
        <v>22</v>
      </c>
      <c r="C12" s="1">
        <v>2.38</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71</v>
      </c>
    </row>
    <row r="16" spans="1:3" ht="75" x14ac:dyDescent="0.3">
      <c r="A16" s="5">
        <v>16</v>
      </c>
      <c r="B16" s="6" t="s">
        <v>11</v>
      </c>
      <c r="C16" s="2" t="s">
        <v>72</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15</v>
      </c>
    </row>
    <row r="2" spans="1:3" ht="18.75" x14ac:dyDescent="0.3">
      <c r="A2" s="5">
        <v>2</v>
      </c>
      <c r="B2" s="6" t="s">
        <v>8</v>
      </c>
      <c r="C2" s="1" t="s">
        <v>127</v>
      </c>
    </row>
    <row r="3" spans="1:3" ht="18.75" x14ac:dyDescent="0.3">
      <c r="A3" s="5">
        <v>3</v>
      </c>
      <c r="B3" s="6" t="s">
        <v>20</v>
      </c>
      <c r="C3" s="1" t="s">
        <v>39</v>
      </c>
    </row>
    <row r="4" spans="1:3" ht="37.5" x14ac:dyDescent="0.3">
      <c r="A4" s="5">
        <v>4</v>
      </c>
      <c r="B4" s="6" t="s">
        <v>21</v>
      </c>
      <c r="C4" s="2" t="s">
        <v>73</v>
      </c>
    </row>
    <row r="5" spans="1:3" ht="18.75" x14ac:dyDescent="0.3">
      <c r="A5" s="5">
        <v>5</v>
      </c>
      <c r="B5" s="6" t="s">
        <v>15</v>
      </c>
      <c r="C5" s="1" t="s">
        <v>81</v>
      </c>
    </row>
    <row r="6" spans="1:3" ht="18.75" x14ac:dyDescent="0.3">
      <c r="A6" s="5">
        <v>6</v>
      </c>
      <c r="B6" s="6" t="s">
        <v>2</v>
      </c>
      <c r="C6" s="3">
        <f>1208116*0.5</f>
        <v>604058</v>
      </c>
    </row>
    <row r="7" spans="1:3" ht="18.75" x14ac:dyDescent="0.3">
      <c r="A7" s="5">
        <v>7</v>
      </c>
      <c r="B7" s="6" t="s">
        <v>3</v>
      </c>
      <c r="C7" s="3">
        <f>1130785*0.5</f>
        <v>565392.5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x14ac:dyDescent="0.3">
      <c r="A11" s="5">
        <v>11</v>
      </c>
      <c r="B11" s="6" t="s">
        <v>13</v>
      </c>
      <c r="C11" s="1" t="s">
        <v>74</v>
      </c>
    </row>
    <row r="12" spans="1:3" ht="18.75" x14ac:dyDescent="0.3">
      <c r="A12" s="5">
        <v>12</v>
      </c>
      <c r="B12" s="6" t="s">
        <v>22</v>
      </c>
      <c r="C12" s="1">
        <v>5.51</v>
      </c>
    </row>
    <row r="13" spans="1:3" ht="18.75" x14ac:dyDescent="0.3">
      <c r="A13" s="5">
        <v>13</v>
      </c>
      <c r="B13" s="6" t="s">
        <v>40</v>
      </c>
      <c r="C13" s="10" t="s">
        <v>78</v>
      </c>
    </row>
    <row r="14" spans="1:3" ht="18.75" x14ac:dyDescent="0.3">
      <c r="A14" s="5">
        <v>14</v>
      </c>
      <c r="B14" s="6" t="s">
        <v>1</v>
      </c>
      <c r="C14" s="10" t="s">
        <v>79</v>
      </c>
    </row>
    <row r="15" spans="1:3" ht="18.75" x14ac:dyDescent="0.3">
      <c r="A15" s="5">
        <v>15</v>
      </c>
      <c r="B15" s="6" t="s">
        <v>23</v>
      </c>
      <c r="C15" s="2" t="s">
        <v>75</v>
      </c>
    </row>
    <row r="16" spans="1:3" ht="75" x14ac:dyDescent="0.3">
      <c r="A16" s="5">
        <v>16</v>
      </c>
      <c r="B16" s="6" t="s">
        <v>11</v>
      </c>
      <c r="C16" s="2" t="s">
        <v>76</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20" bestFit="1" customWidth="1"/>
    <col min="2" max="2" width="85.6640625" style="22" customWidth="1"/>
    <col min="3" max="3" width="95.6640625" style="23" customWidth="1"/>
    <col min="4" max="16384" width="9.109375" style="20"/>
  </cols>
  <sheetData>
    <row r="1" spans="1:3" ht="18.75" x14ac:dyDescent="0.3">
      <c r="A1" s="5">
        <v>1</v>
      </c>
      <c r="B1" s="6" t="s">
        <v>37</v>
      </c>
      <c r="C1" s="1">
        <v>16</v>
      </c>
    </row>
    <row r="2" spans="1:3" ht="18.75" x14ac:dyDescent="0.3">
      <c r="A2" s="5">
        <v>2</v>
      </c>
      <c r="B2" s="6" t="s">
        <v>8</v>
      </c>
      <c r="C2" s="1" t="s">
        <v>127</v>
      </c>
    </row>
    <row r="3" spans="1:3" ht="18.75" x14ac:dyDescent="0.3">
      <c r="A3" s="5">
        <v>3</v>
      </c>
      <c r="B3" s="6" t="s">
        <v>20</v>
      </c>
      <c r="C3" s="1" t="s">
        <v>18</v>
      </c>
    </row>
    <row r="4" spans="1:3" ht="56.25" x14ac:dyDescent="0.3">
      <c r="A4" s="5">
        <v>4</v>
      </c>
      <c r="B4" s="6" t="s">
        <v>21</v>
      </c>
      <c r="C4" s="2" t="s">
        <v>138</v>
      </c>
    </row>
    <row r="5" spans="1:3" ht="18.75" x14ac:dyDescent="0.3">
      <c r="A5" s="5">
        <v>5</v>
      </c>
      <c r="B5" s="6" t="s">
        <v>15</v>
      </c>
      <c r="C5" s="1" t="s">
        <v>139</v>
      </c>
    </row>
    <row r="6" spans="1:3" ht="18.75" x14ac:dyDescent="0.3">
      <c r="A6" s="5">
        <v>6</v>
      </c>
      <c r="B6" s="6" t="s">
        <v>2</v>
      </c>
      <c r="C6" s="3">
        <f>875000+213000</f>
        <v>1088000</v>
      </c>
    </row>
    <row r="7" spans="1:3" ht="18.75" x14ac:dyDescent="0.3">
      <c r="A7" s="5">
        <v>7</v>
      </c>
      <c r="B7" s="6" t="s">
        <v>3</v>
      </c>
      <c r="C7" s="3">
        <v>0</v>
      </c>
    </row>
    <row r="8" spans="1:3" ht="18.75" x14ac:dyDescent="0.3">
      <c r="A8" s="5">
        <v>8</v>
      </c>
      <c r="B8" s="6" t="s">
        <v>14</v>
      </c>
      <c r="C8" s="1" t="s">
        <v>45</v>
      </c>
    </row>
    <row r="9" spans="1:3" ht="18.75" x14ac:dyDescent="0.3">
      <c r="A9" s="5">
        <v>9</v>
      </c>
      <c r="B9" s="6" t="s">
        <v>10</v>
      </c>
      <c r="C9" s="9">
        <v>42005</v>
      </c>
    </row>
    <row r="10" spans="1:3" ht="18.75" x14ac:dyDescent="0.3">
      <c r="A10" s="5">
        <v>10</v>
      </c>
      <c r="B10" s="6" t="s">
        <v>9</v>
      </c>
      <c r="C10" s="9">
        <v>42005</v>
      </c>
    </row>
    <row r="11" spans="1:3" ht="18.75" x14ac:dyDescent="0.3">
      <c r="A11" s="5">
        <v>11</v>
      </c>
      <c r="B11" s="6" t="s">
        <v>13</v>
      </c>
      <c r="C11" s="1" t="s">
        <v>121</v>
      </c>
    </row>
    <row r="12" spans="1:3" ht="18.75" x14ac:dyDescent="0.3">
      <c r="A12" s="5">
        <v>12</v>
      </c>
      <c r="B12" s="6" t="s">
        <v>22</v>
      </c>
      <c r="C12" s="1" t="s">
        <v>121</v>
      </c>
    </row>
    <row r="13" spans="1:3" ht="18.75" x14ac:dyDescent="0.3">
      <c r="A13" s="5">
        <v>13</v>
      </c>
      <c r="B13" s="6" t="s">
        <v>40</v>
      </c>
      <c r="C13" s="1" t="s">
        <v>78</v>
      </c>
    </row>
    <row r="14" spans="1:3" ht="18.75" x14ac:dyDescent="0.3">
      <c r="A14" s="5">
        <v>14</v>
      </c>
      <c r="B14" s="6" t="s">
        <v>1</v>
      </c>
      <c r="C14" s="1" t="s">
        <v>121</v>
      </c>
    </row>
    <row r="15" spans="1:3" ht="37.5" x14ac:dyDescent="0.3">
      <c r="A15" s="5">
        <v>15</v>
      </c>
      <c r="B15" s="6" t="s">
        <v>23</v>
      </c>
      <c r="C15" s="2" t="s">
        <v>140</v>
      </c>
    </row>
    <row r="16" spans="1:3" ht="37.5" x14ac:dyDescent="0.3">
      <c r="A16" s="5">
        <v>16</v>
      </c>
      <c r="B16" s="6" t="s">
        <v>11</v>
      </c>
      <c r="C16" s="2" t="s">
        <v>78</v>
      </c>
    </row>
    <row r="17" spans="1:3" ht="18.75" x14ac:dyDescent="0.3">
      <c r="A17" s="5">
        <v>17</v>
      </c>
      <c r="B17" s="6" t="s">
        <v>12</v>
      </c>
      <c r="C17" s="1"/>
    </row>
    <row r="18" spans="1:3" ht="18.75" x14ac:dyDescent="0.3">
      <c r="A18" s="21"/>
    </row>
    <row r="19" spans="1:3" ht="18.75" x14ac:dyDescent="0.3">
      <c r="A19" s="21"/>
    </row>
  </sheetData>
  <pageMargins left="0.25" right="0.25" top="0.75" bottom="0.75" header="0.3" footer="0.3"/>
  <pageSetup scale="72" orientation="landscape" verticalDpi="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[1]Instructions!#REF!</xm:f>
          </x14:formula1>
          <xm:sqref>C3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5"/>
  <sheetViews>
    <sheetView zoomScale="85" zoomScaleNormal="85" workbookViewId="0">
      <pane ySplit="1" topLeftCell="A2" activePane="bottomLeft" state="frozen"/>
      <selection pane="bottomLeft" activeCell="A2" sqref="A2"/>
    </sheetView>
  </sheetViews>
  <sheetFormatPr defaultColWidth="9.109375" defaultRowHeight="18" x14ac:dyDescent="0.35"/>
  <cols>
    <col min="1" max="1" width="4.33203125" style="20" bestFit="1" customWidth="1"/>
    <col min="2" max="2" width="72.5546875" style="20" customWidth="1"/>
    <col min="3" max="3" width="95.6640625" style="23" customWidth="1"/>
    <col min="4" max="16384" width="9.109375" style="20"/>
  </cols>
  <sheetData>
    <row r="1" spans="1:3" ht="18.75" x14ac:dyDescent="0.3">
      <c r="A1" s="24"/>
      <c r="B1" s="7" t="s">
        <v>31</v>
      </c>
      <c r="C1" s="8" t="s">
        <v>36</v>
      </c>
    </row>
    <row r="2" spans="1:3" ht="37.5" x14ac:dyDescent="0.3">
      <c r="A2" s="5">
        <v>1</v>
      </c>
      <c r="B2" s="6" t="s">
        <v>37</v>
      </c>
      <c r="C2" s="30" t="s">
        <v>38</v>
      </c>
    </row>
    <row r="3" spans="1:3" ht="18.75" x14ac:dyDescent="0.3">
      <c r="A3" s="5">
        <v>2</v>
      </c>
      <c r="B3" s="6" t="s">
        <v>8</v>
      </c>
      <c r="C3" s="30"/>
    </row>
    <row r="4" spans="1:3" x14ac:dyDescent="0.35">
      <c r="A4" s="49">
        <v>3</v>
      </c>
      <c r="B4" s="52" t="s">
        <v>20</v>
      </c>
      <c r="C4" s="30" t="s">
        <v>18</v>
      </c>
    </row>
    <row r="5" spans="1:3" x14ac:dyDescent="0.35">
      <c r="A5" s="50"/>
      <c r="B5" s="53"/>
      <c r="C5" s="30" t="s">
        <v>16</v>
      </c>
    </row>
    <row r="6" spans="1:3" x14ac:dyDescent="0.35">
      <c r="A6" s="50"/>
      <c r="B6" s="53"/>
      <c r="C6" s="30" t="s">
        <v>19</v>
      </c>
    </row>
    <row r="7" spans="1:3" x14ac:dyDescent="0.35">
      <c r="A7" s="51"/>
      <c r="B7" s="54"/>
      <c r="C7" s="31" t="s">
        <v>39</v>
      </c>
    </row>
    <row r="8" spans="1:3" ht="37.5" x14ac:dyDescent="0.3">
      <c r="A8" s="5">
        <v>4</v>
      </c>
      <c r="B8" s="6" t="s">
        <v>21</v>
      </c>
      <c r="C8" s="30" t="s">
        <v>41</v>
      </c>
    </row>
    <row r="9" spans="1:3" ht="56.25" x14ac:dyDescent="0.3">
      <c r="A9" s="5">
        <v>5</v>
      </c>
      <c r="B9" s="6" t="s">
        <v>15</v>
      </c>
      <c r="C9" s="30" t="s">
        <v>25</v>
      </c>
    </row>
    <row r="10" spans="1:3" ht="54" x14ac:dyDescent="0.35">
      <c r="A10" s="5">
        <v>6</v>
      </c>
      <c r="B10" s="6" t="s">
        <v>2</v>
      </c>
      <c r="C10" s="30" t="s">
        <v>26</v>
      </c>
    </row>
    <row r="11" spans="1:3" ht="37.5" x14ac:dyDescent="0.3">
      <c r="A11" s="5">
        <v>7</v>
      </c>
      <c r="B11" s="6" t="s">
        <v>3</v>
      </c>
      <c r="C11" s="30" t="s">
        <v>27</v>
      </c>
    </row>
    <row r="12" spans="1:3" ht="18.75" x14ac:dyDescent="0.3">
      <c r="A12" s="5">
        <v>8</v>
      </c>
      <c r="B12" s="6" t="s">
        <v>14</v>
      </c>
      <c r="C12" s="30"/>
    </row>
    <row r="13" spans="1:3" ht="18.75" x14ac:dyDescent="0.3">
      <c r="A13" s="5">
        <v>9</v>
      </c>
      <c r="B13" s="6" t="s">
        <v>10</v>
      </c>
      <c r="C13" s="30" t="s">
        <v>28</v>
      </c>
    </row>
    <row r="14" spans="1:3" ht="18.75" x14ac:dyDescent="0.3">
      <c r="A14" s="5">
        <v>10</v>
      </c>
      <c r="B14" s="6" t="s">
        <v>9</v>
      </c>
      <c r="C14" s="30" t="s">
        <v>29</v>
      </c>
    </row>
    <row r="15" spans="1:3" ht="56.25" x14ac:dyDescent="0.3">
      <c r="A15" s="5">
        <v>11</v>
      </c>
      <c r="B15" s="6" t="s">
        <v>13</v>
      </c>
      <c r="C15" s="30" t="s">
        <v>30</v>
      </c>
    </row>
    <row r="16" spans="1:3" ht="37.5" x14ac:dyDescent="0.3">
      <c r="A16" s="5">
        <v>12</v>
      </c>
      <c r="B16" s="6" t="s">
        <v>22</v>
      </c>
      <c r="C16" s="2" t="s">
        <v>32</v>
      </c>
    </row>
    <row r="17" spans="1:3" ht="37.5" x14ac:dyDescent="0.3">
      <c r="A17" s="5">
        <v>13</v>
      </c>
      <c r="B17" s="6" t="s">
        <v>40</v>
      </c>
      <c r="C17" s="30" t="s">
        <v>33</v>
      </c>
    </row>
    <row r="18" spans="1:3" ht="56.25" x14ac:dyDescent="0.3">
      <c r="A18" s="5">
        <v>14</v>
      </c>
      <c r="B18" s="6" t="s">
        <v>1</v>
      </c>
      <c r="C18" s="30" t="s">
        <v>34</v>
      </c>
    </row>
    <row r="19" spans="1:3" ht="72" x14ac:dyDescent="0.35">
      <c r="A19" s="5">
        <v>15</v>
      </c>
      <c r="B19" s="6" t="s">
        <v>23</v>
      </c>
      <c r="C19" s="30" t="s">
        <v>35</v>
      </c>
    </row>
    <row r="20" spans="1:3" ht="36" x14ac:dyDescent="0.35">
      <c r="A20" s="5">
        <v>16</v>
      </c>
      <c r="B20" s="6" t="s">
        <v>11</v>
      </c>
      <c r="C20" s="30"/>
    </row>
    <row r="21" spans="1:3" x14ac:dyDescent="0.35">
      <c r="A21" s="5">
        <v>17</v>
      </c>
      <c r="B21" s="6" t="s">
        <v>12</v>
      </c>
      <c r="C21" s="30"/>
    </row>
    <row r="25" spans="1:3" x14ac:dyDescent="0.35">
      <c r="B25" s="25"/>
    </row>
  </sheetData>
  <mergeCells count="2">
    <mergeCell ref="A4:A7"/>
    <mergeCell ref="B4:B7"/>
  </mergeCells>
  <pageMargins left="0.7" right="0.7" top="0.75" bottom="0.75" header="0.3" footer="0.3"/>
  <pageSetup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109375" style="20" bestFit="1" customWidth="1"/>
    <col min="2" max="2" width="85.6640625" style="22" customWidth="1"/>
    <col min="3" max="3" width="95.6640625" style="23" customWidth="1"/>
    <col min="4" max="16384" width="9.109375" style="20"/>
  </cols>
  <sheetData>
    <row r="1" spans="1:3" ht="18.75" x14ac:dyDescent="0.3">
      <c r="A1" s="5">
        <v>1</v>
      </c>
      <c r="B1" s="6" t="s">
        <v>37</v>
      </c>
      <c r="C1" s="1">
        <v>1</v>
      </c>
    </row>
    <row r="2" spans="1:3" ht="18.75" x14ac:dyDescent="0.3">
      <c r="A2" s="5">
        <v>2</v>
      </c>
      <c r="B2" s="6" t="s">
        <v>8</v>
      </c>
      <c r="C2" s="1" t="s">
        <v>127</v>
      </c>
    </row>
    <row r="3" spans="1:3" ht="18.75" x14ac:dyDescent="0.3">
      <c r="A3" s="5">
        <v>3</v>
      </c>
      <c r="B3" s="6" t="s">
        <v>20</v>
      </c>
      <c r="C3" s="1" t="s">
        <v>19</v>
      </c>
    </row>
    <row r="4" spans="1:3" ht="56.25" x14ac:dyDescent="0.3">
      <c r="A4" s="5">
        <v>4</v>
      </c>
      <c r="B4" s="6" t="s">
        <v>21</v>
      </c>
      <c r="C4" s="2" t="s">
        <v>143</v>
      </c>
    </row>
    <row r="5" spans="1:3" ht="18.75" x14ac:dyDescent="0.3">
      <c r="A5" s="5">
        <v>5</v>
      </c>
      <c r="B5" s="6" t="s">
        <v>15</v>
      </c>
      <c r="C5" s="1" t="s">
        <v>88</v>
      </c>
    </row>
    <row r="6" spans="1:3" ht="18.75" x14ac:dyDescent="0.3">
      <c r="A6" s="5">
        <v>6</v>
      </c>
      <c r="B6" s="6" t="s">
        <v>2</v>
      </c>
      <c r="C6" s="3">
        <f>(37000*1.5)*0.67</f>
        <v>37185</v>
      </c>
    </row>
    <row r="7" spans="1:3" ht="18.75" x14ac:dyDescent="0.3">
      <c r="A7" s="5">
        <v>7</v>
      </c>
      <c r="B7" s="6" t="s">
        <v>3</v>
      </c>
      <c r="C7" s="3">
        <v>0</v>
      </c>
    </row>
    <row r="8" spans="1:3" ht="18.75" x14ac:dyDescent="0.3">
      <c r="A8" s="5">
        <v>8</v>
      </c>
      <c r="B8" s="6" t="s">
        <v>14</v>
      </c>
      <c r="C8" s="1" t="s">
        <v>89</v>
      </c>
    </row>
    <row r="9" spans="1:3" ht="18.75" x14ac:dyDescent="0.3">
      <c r="A9" s="5">
        <v>9</v>
      </c>
      <c r="B9" s="6" t="s">
        <v>10</v>
      </c>
      <c r="C9" s="12" t="s">
        <v>93</v>
      </c>
    </row>
    <row r="10" spans="1:3" ht="18.75" x14ac:dyDescent="0.3">
      <c r="A10" s="5">
        <v>10</v>
      </c>
      <c r="B10" s="6" t="s">
        <v>9</v>
      </c>
      <c r="C10" s="12" t="s">
        <v>93</v>
      </c>
    </row>
    <row r="11" spans="1:3" ht="18.75" x14ac:dyDescent="0.3">
      <c r="A11" s="5">
        <v>11</v>
      </c>
      <c r="B11" s="6" t="s">
        <v>13</v>
      </c>
      <c r="C11" s="1" t="s">
        <v>94</v>
      </c>
    </row>
    <row r="12" spans="1:3" ht="18.75" x14ac:dyDescent="0.3">
      <c r="A12" s="5">
        <v>12</v>
      </c>
      <c r="B12" s="6" t="s">
        <v>22</v>
      </c>
      <c r="C12" s="1" t="s">
        <v>95</v>
      </c>
    </row>
    <row r="13" spans="1:3" ht="18.75" x14ac:dyDescent="0.3">
      <c r="A13" s="5">
        <v>13</v>
      </c>
      <c r="B13" s="6" t="s">
        <v>40</v>
      </c>
      <c r="C13" s="1" t="s">
        <v>78</v>
      </c>
    </row>
    <row r="14" spans="1:3" ht="18.75" x14ac:dyDescent="0.3">
      <c r="A14" s="5">
        <v>14</v>
      </c>
      <c r="B14" s="6" t="s">
        <v>1</v>
      </c>
      <c r="C14" s="1" t="s">
        <v>78</v>
      </c>
    </row>
    <row r="15" spans="1:3" ht="56.25" x14ac:dyDescent="0.3">
      <c r="A15" s="5">
        <v>15</v>
      </c>
      <c r="B15" s="6" t="s">
        <v>23</v>
      </c>
      <c r="C15" s="2" t="s">
        <v>96</v>
      </c>
    </row>
    <row r="16" spans="1:3" ht="93.75" x14ac:dyDescent="0.3">
      <c r="A16" s="5">
        <v>16</v>
      </c>
      <c r="B16" s="6" t="s">
        <v>11</v>
      </c>
      <c r="C16" s="1" t="s">
        <v>97</v>
      </c>
    </row>
    <row r="17" spans="1:3" ht="18.75" x14ac:dyDescent="0.3">
      <c r="A17" s="5">
        <v>17</v>
      </c>
      <c r="B17" s="6" t="s">
        <v>12</v>
      </c>
      <c r="C17" s="1"/>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7" zoomScale="85" zoomScaleNormal="85" workbookViewId="0">
      <selection activeCell="C15" sqref="C15"/>
    </sheetView>
  </sheetViews>
  <sheetFormatPr defaultColWidth="9.109375" defaultRowHeight="18" x14ac:dyDescent="0.35"/>
  <cols>
    <col min="1" max="1" width="4.109375" style="20" bestFit="1" customWidth="1"/>
    <col min="2" max="2" width="85.6640625" style="22" customWidth="1"/>
    <col min="3" max="3" width="95.6640625" style="23" customWidth="1"/>
    <col min="4" max="16384" width="9.109375" style="20"/>
  </cols>
  <sheetData>
    <row r="1" spans="1:3" ht="18.75" x14ac:dyDescent="0.3">
      <c r="A1" s="5">
        <v>1</v>
      </c>
      <c r="B1" s="6" t="s">
        <v>37</v>
      </c>
      <c r="C1" s="1">
        <v>2</v>
      </c>
    </row>
    <row r="2" spans="1:3" ht="18.75" x14ac:dyDescent="0.3">
      <c r="A2" s="5">
        <v>2</v>
      </c>
      <c r="B2" s="6" t="s">
        <v>8</v>
      </c>
      <c r="C2" s="1" t="s">
        <v>127</v>
      </c>
    </row>
    <row r="3" spans="1:3" ht="18.75" x14ac:dyDescent="0.3">
      <c r="A3" s="5">
        <v>3</v>
      </c>
      <c r="B3" s="6" t="s">
        <v>20</v>
      </c>
      <c r="C3" s="1" t="s">
        <v>39</v>
      </c>
    </row>
    <row r="4" spans="1:3" ht="112.5" x14ac:dyDescent="0.3">
      <c r="A4" s="5">
        <v>4</v>
      </c>
      <c r="B4" s="6" t="s">
        <v>21</v>
      </c>
      <c r="C4" s="2" t="s">
        <v>135</v>
      </c>
    </row>
    <row r="5" spans="1:3" ht="18.75" x14ac:dyDescent="0.3">
      <c r="A5" s="5">
        <v>5</v>
      </c>
      <c r="B5" s="6" t="s">
        <v>15</v>
      </c>
      <c r="C5" s="1" t="s">
        <v>88</v>
      </c>
    </row>
    <row r="6" spans="1:3" ht="18.75" x14ac:dyDescent="0.3">
      <c r="A6" s="5">
        <v>6</v>
      </c>
      <c r="B6" s="6" t="s">
        <v>2</v>
      </c>
      <c r="C6" s="3">
        <f>283489+200000-23172</f>
        <v>460317</v>
      </c>
    </row>
    <row r="7" spans="1:3" ht="18.75" x14ac:dyDescent="0.3">
      <c r="A7" s="5">
        <v>7</v>
      </c>
      <c r="B7" s="6" t="s">
        <v>3</v>
      </c>
      <c r="C7" s="3">
        <v>0</v>
      </c>
    </row>
    <row r="8" spans="1:3" ht="18.75" x14ac:dyDescent="0.3">
      <c r="A8" s="5">
        <v>8</v>
      </c>
      <c r="B8" s="6" t="s">
        <v>14</v>
      </c>
      <c r="C8" s="1" t="s">
        <v>42</v>
      </c>
    </row>
    <row r="9" spans="1:3" ht="18.75" x14ac:dyDescent="0.3">
      <c r="A9" s="5">
        <v>9</v>
      </c>
      <c r="B9" s="6" t="s">
        <v>10</v>
      </c>
      <c r="C9" s="4" t="s">
        <v>90</v>
      </c>
    </row>
    <row r="10" spans="1:3" ht="18.75" x14ac:dyDescent="0.3">
      <c r="A10" s="5">
        <v>10</v>
      </c>
      <c r="B10" s="6" t="s">
        <v>9</v>
      </c>
      <c r="C10" s="4" t="s">
        <v>90</v>
      </c>
    </row>
    <row r="11" spans="1:3" ht="18.75" x14ac:dyDescent="0.3">
      <c r="A11" s="5">
        <v>11</v>
      </c>
      <c r="B11" s="6" t="s">
        <v>13</v>
      </c>
      <c r="C11" s="1" t="s">
        <v>91</v>
      </c>
    </row>
    <row r="12" spans="1:3" ht="18.75" x14ac:dyDescent="0.3">
      <c r="A12" s="5">
        <v>12</v>
      </c>
      <c r="B12" s="6" t="s">
        <v>22</v>
      </c>
      <c r="C12" s="1">
        <v>2</v>
      </c>
    </row>
    <row r="13" spans="1:3" ht="18.75" x14ac:dyDescent="0.3">
      <c r="A13" s="5">
        <v>13</v>
      </c>
      <c r="B13" s="6" t="s">
        <v>40</v>
      </c>
      <c r="C13" s="1" t="s">
        <v>137</v>
      </c>
    </row>
    <row r="14" spans="1:3" ht="18.75" x14ac:dyDescent="0.3">
      <c r="A14" s="5">
        <v>14</v>
      </c>
      <c r="B14" s="6" t="s">
        <v>1</v>
      </c>
      <c r="C14" s="1" t="s">
        <v>92</v>
      </c>
    </row>
    <row r="15" spans="1:3" ht="112.5" x14ac:dyDescent="0.3">
      <c r="A15" s="5">
        <v>15</v>
      </c>
      <c r="B15" s="6" t="s">
        <v>23</v>
      </c>
      <c r="C15" s="13" t="s">
        <v>136</v>
      </c>
    </row>
    <row r="16" spans="1:3" ht="112.5" x14ac:dyDescent="0.3">
      <c r="A16" s="5">
        <v>16</v>
      </c>
      <c r="B16" s="6" t="s">
        <v>11</v>
      </c>
      <c r="C16" s="1" t="s">
        <v>98</v>
      </c>
    </row>
    <row r="17" spans="1:3" x14ac:dyDescent="0.35">
      <c r="A17" s="5">
        <v>17</v>
      </c>
      <c r="B17" s="6" t="s">
        <v>12</v>
      </c>
      <c r="C17" s="1"/>
    </row>
    <row r="18" spans="1:3" x14ac:dyDescent="0.35">
      <c r="A18" s="21"/>
    </row>
    <row r="19" spans="1:3" x14ac:dyDescent="0.35">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election activeCell="B8" sqref="B8"/>
    </sheetView>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3</v>
      </c>
    </row>
    <row r="2" spans="1:3" ht="18.75" x14ac:dyDescent="0.3">
      <c r="A2" s="5">
        <v>2</v>
      </c>
      <c r="B2" s="6" t="s">
        <v>8</v>
      </c>
      <c r="C2" s="1" t="s">
        <v>127</v>
      </c>
    </row>
    <row r="3" spans="1:3" ht="18.75" x14ac:dyDescent="0.3">
      <c r="A3" s="5">
        <v>3</v>
      </c>
      <c r="B3" s="6" t="s">
        <v>20</v>
      </c>
      <c r="C3" s="1" t="s">
        <v>18</v>
      </c>
    </row>
    <row r="4" spans="1:3" ht="37.5" x14ac:dyDescent="0.3">
      <c r="A4" s="5">
        <v>4</v>
      </c>
      <c r="B4" s="6" t="s">
        <v>21</v>
      </c>
      <c r="C4" s="16" t="s">
        <v>128</v>
      </c>
    </row>
    <row r="5" spans="1:3" ht="37.5" x14ac:dyDescent="0.3">
      <c r="A5" s="5">
        <v>5</v>
      </c>
      <c r="B5" s="6" t="s">
        <v>15</v>
      </c>
      <c r="C5" s="1" t="s">
        <v>123</v>
      </c>
    </row>
    <row r="6" spans="1:3" ht="18.75" x14ac:dyDescent="0.3">
      <c r="A6" s="5">
        <v>6</v>
      </c>
      <c r="B6" s="6" t="s">
        <v>2</v>
      </c>
      <c r="C6" s="3">
        <f>557710</f>
        <v>557710</v>
      </c>
    </row>
    <row r="7" spans="1:3" ht="18.75" x14ac:dyDescent="0.3">
      <c r="A7" s="5">
        <v>7</v>
      </c>
      <c r="B7" s="6" t="s">
        <v>3</v>
      </c>
      <c r="C7" s="3">
        <v>0</v>
      </c>
    </row>
    <row r="8" spans="1:3" ht="18.75" x14ac:dyDescent="0.3">
      <c r="A8" s="5">
        <v>8</v>
      </c>
      <c r="B8" s="6" t="s">
        <v>14</v>
      </c>
      <c r="C8" s="1" t="s">
        <v>45</v>
      </c>
    </row>
    <row r="9" spans="1:3" ht="18.75" x14ac:dyDescent="0.3">
      <c r="A9" s="5">
        <v>9</v>
      </c>
      <c r="B9" s="6" t="s">
        <v>10</v>
      </c>
      <c r="C9" s="12" t="s">
        <v>124</v>
      </c>
    </row>
    <row r="10" spans="1:3" ht="18.75" x14ac:dyDescent="0.3">
      <c r="A10" s="5">
        <v>10</v>
      </c>
      <c r="B10" s="6" t="s">
        <v>9</v>
      </c>
      <c r="C10" s="12" t="s">
        <v>124</v>
      </c>
    </row>
    <row r="11" spans="1:3" ht="18.75" x14ac:dyDescent="0.3">
      <c r="A11" s="5">
        <v>11</v>
      </c>
      <c r="B11" s="6" t="s">
        <v>13</v>
      </c>
      <c r="C11" s="1" t="s">
        <v>129</v>
      </c>
    </row>
    <row r="12" spans="1:3" ht="18.75" x14ac:dyDescent="0.3">
      <c r="A12" s="5">
        <v>12</v>
      </c>
      <c r="B12" s="6" t="s">
        <v>22</v>
      </c>
      <c r="C12" s="1">
        <v>7</v>
      </c>
    </row>
    <row r="13" spans="1:3" ht="18.75" x14ac:dyDescent="0.3">
      <c r="A13" s="5">
        <v>13</v>
      </c>
      <c r="B13" s="6" t="s">
        <v>40</v>
      </c>
      <c r="C13" s="10" t="s">
        <v>78</v>
      </c>
    </row>
    <row r="14" spans="1:3" ht="18.75" x14ac:dyDescent="0.3">
      <c r="A14" s="5">
        <v>14</v>
      </c>
      <c r="B14" s="6" t="s">
        <v>1</v>
      </c>
      <c r="C14" s="10" t="s">
        <v>121</v>
      </c>
    </row>
    <row r="15" spans="1:3" ht="37.5" x14ac:dyDescent="0.3">
      <c r="A15" s="5">
        <v>15</v>
      </c>
      <c r="B15" s="6" t="s">
        <v>23</v>
      </c>
      <c r="C15" s="16" t="s">
        <v>130</v>
      </c>
    </row>
    <row r="16" spans="1:3" ht="90" x14ac:dyDescent="0.35">
      <c r="A16" s="5">
        <v>16</v>
      </c>
      <c r="B16" s="6" t="s">
        <v>11</v>
      </c>
      <c r="C16" s="10" t="s">
        <v>146</v>
      </c>
    </row>
    <row r="17" spans="1:3" ht="18.75" x14ac:dyDescent="0.3">
      <c r="A17" s="5">
        <v>17</v>
      </c>
      <c r="B17" s="6" t="s">
        <v>12</v>
      </c>
      <c r="C17" s="1"/>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election activeCell="C16" sqref="C16"/>
    </sheetView>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4</v>
      </c>
    </row>
    <row r="2" spans="1:3" ht="18.75" x14ac:dyDescent="0.3">
      <c r="A2" s="5">
        <v>2</v>
      </c>
      <c r="B2" s="6" t="s">
        <v>8</v>
      </c>
      <c r="C2" s="1" t="s">
        <v>127</v>
      </c>
    </row>
    <row r="3" spans="1:3" ht="18.75" x14ac:dyDescent="0.3">
      <c r="A3" s="5">
        <v>3</v>
      </c>
      <c r="B3" s="6" t="s">
        <v>20</v>
      </c>
      <c r="C3" s="10" t="s">
        <v>16</v>
      </c>
    </row>
    <row r="4" spans="1:3" ht="112.5" x14ac:dyDescent="0.3">
      <c r="A4" s="5">
        <v>4</v>
      </c>
      <c r="B4" s="6" t="s">
        <v>21</v>
      </c>
      <c r="C4" s="16" t="s">
        <v>122</v>
      </c>
    </row>
    <row r="5" spans="1:3" ht="37.5" x14ac:dyDescent="0.3">
      <c r="A5" s="5">
        <v>5</v>
      </c>
      <c r="B5" s="6" t="s">
        <v>15</v>
      </c>
      <c r="C5" s="10" t="s">
        <v>123</v>
      </c>
    </row>
    <row r="6" spans="1:3" ht="18.75" x14ac:dyDescent="0.3">
      <c r="A6" s="5">
        <v>6</v>
      </c>
      <c r="B6" s="6" t="s">
        <v>2</v>
      </c>
      <c r="C6" s="17">
        <f>ROUND((276000+(3595570+2885084)*0.15+136010),-3)*0.6</f>
        <v>830400</v>
      </c>
    </row>
    <row r="7" spans="1:3" ht="18.75" x14ac:dyDescent="0.3">
      <c r="A7" s="5">
        <v>7</v>
      </c>
      <c r="B7" s="6" t="s">
        <v>3</v>
      </c>
      <c r="C7" s="17">
        <v>0</v>
      </c>
    </row>
    <row r="8" spans="1:3" ht="18.75" x14ac:dyDescent="0.3">
      <c r="A8" s="5">
        <v>8</v>
      </c>
      <c r="B8" s="6" t="s">
        <v>14</v>
      </c>
      <c r="C8" s="10" t="s">
        <v>89</v>
      </c>
    </row>
    <row r="9" spans="1:3" ht="18.75" x14ac:dyDescent="0.3">
      <c r="A9" s="5">
        <v>9</v>
      </c>
      <c r="B9" s="6" t="s">
        <v>10</v>
      </c>
      <c r="C9" s="18" t="s">
        <v>124</v>
      </c>
    </row>
    <row r="10" spans="1:3" ht="18.75" x14ac:dyDescent="0.3">
      <c r="A10" s="5">
        <v>10</v>
      </c>
      <c r="B10" s="6" t="s">
        <v>9</v>
      </c>
      <c r="C10" s="18" t="s">
        <v>124</v>
      </c>
    </row>
    <row r="11" spans="1:3" ht="18.75" x14ac:dyDescent="0.3">
      <c r="A11" s="5">
        <v>11</v>
      </c>
      <c r="B11" s="6" t="s">
        <v>13</v>
      </c>
      <c r="C11" s="10" t="s">
        <v>125</v>
      </c>
    </row>
    <row r="12" spans="1:3" ht="18.75" x14ac:dyDescent="0.3">
      <c r="A12" s="5">
        <v>12</v>
      </c>
      <c r="B12" s="6" t="s">
        <v>22</v>
      </c>
      <c r="C12" s="10" t="s">
        <v>142</v>
      </c>
    </row>
    <row r="13" spans="1:3" ht="18.75" x14ac:dyDescent="0.3">
      <c r="A13" s="5">
        <v>13</v>
      </c>
      <c r="B13" s="6" t="s">
        <v>40</v>
      </c>
      <c r="C13" s="10" t="s">
        <v>78</v>
      </c>
    </row>
    <row r="14" spans="1:3" ht="18.75" x14ac:dyDescent="0.3">
      <c r="A14" s="5">
        <v>14</v>
      </c>
      <c r="B14" s="6" t="s">
        <v>1</v>
      </c>
      <c r="C14" s="19" t="s">
        <v>121</v>
      </c>
    </row>
    <row r="15" spans="1:3" ht="96.75" customHeight="1" x14ac:dyDescent="0.3">
      <c r="A15" s="5">
        <v>15</v>
      </c>
      <c r="B15" s="6" t="s">
        <v>23</v>
      </c>
      <c r="C15" s="16" t="s">
        <v>99</v>
      </c>
    </row>
    <row r="16" spans="1:3" ht="39" customHeight="1" x14ac:dyDescent="0.3">
      <c r="A16" s="5">
        <v>16</v>
      </c>
      <c r="B16" s="6" t="s">
        <v>11</v>
      </c>
      <c r="C16" s="16" t="s">
        <v>126</v>
      </c>
    </row>
    <row r="17" spans="1:3" ht="18.75" x14ac:dyDescent="0.3">
      <c r="A17" s="5">
        <v>17</v>
      </c>
      <c r="B17" s="6" t="s">
        <v>12</v>
      </c>
      <c r="C17" s="10"/>
    </row>
    <row r="18" spans="1:3" ht="18.75" x14ac:dyDescent="0.3">
      <c r="A18" s="21"/>
    </row>
    <row r="19" spans="1:3" x14ac:dyDescent="0.35">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[2]Instructions!#REF!</xm:f>
          </x14:formula1>
          <xm:sqref>C3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7" zoomScale="85" zoomScaleNormal="85" workbookViewId="0">
      <selection activeCell="C16" sqref="C16"/>
    </sheetView>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5</v>
      </c>
    </row>
    <row r="2" spans="1:3" ht="18.75" x14ac:dyDescent="0.3">
      <c r="A2" s="5">
        <v>2</v>
      </c>
      <c r="B2" s="6" t="s">
        <v>8</v>
      </c>
      <c r="C2" s="1" t="s">
        <v>127</v>
      </c>
    </row>
    <row r="3" spans="1:3" ht="18.75" x14ac:dyDescent="0.3">
      <c r="A3" s="5">
        <v>3</v>
      </c>
      <c r="B3" s="6" t="s">
        <v>20</v>
      </c>
      <c r="C3" s="1" t="s">
        <v>18</v>
      </c>
    </row>
    <row r="4" spans="1:3" ht="112.5" x14ac:dyDescent="0.3">
      <c r="A4" s="5">
        <v>4</v>
      </c>
      <c r="B4" s="6" t="s">
        <v>21</v>
      </c>
      <c r="C4" s="2" t="s">
        <v>107</v>
      </c>
    </row>
    <row r="5" spans="1:3" ht="37.5" x14ac:dyDescent="0.3">
      <c r="A5" s="5">
        <v>5</v>
      </c>
      <c r="B5" s="6" t="s">
        <v>15</v>
      </c>
      <c r="C5" s="1" t="s">
        <v>108</v>
      </c>
    </row>
    <row r="6" spans="1:3" ht="18.75" x14ac:dyDescent="0.3">
      <c r="A6" s="5">
        <v>6</v>
      </c>
      <c r="B6" s="6" t="s">
        <v>2</v>
      </c>
      <c r="C6" s="17">
        <f>ROUND((6250490+6383972)*0.3328,-3)*0.6</f>
        <v>2523000</v>
      </c>
    </row>
    <row r="7" spans="1:3" ht="18.75" x14ac:dyDescent="0.3">
      <c r="A7" s="5">
        <v>7</v>
      </c>
      <c r="B7" s="6" t="s">
        <v>3</v>
      </c>
      <c r="C7" s="3">
        <v>0</v>
      </c>
    </row>
    <row r="8" spans="1:3" ht="18.75" x14ac:dyDescent="0.3">
      <c r="A8" s="5">
        <v>8</v>
      </c>
      <c r="B8" s="6" t="s">
        <v>14</v>
      </c>
      <c r="C8" s="1" t="s">
        <v>42</v>
      </c>
    </row>
    <row r="9" spans="1:3" ht="18.75" x14ac:dyDescent="0.3">
      <c r="A9" s="5">
        <v>9</v>
      </c>
      <c r="B9" s="6" t="s">
        <v>10</v>
      </c>
      <c r="C9" s="4" t="s">
        <v>109</v>
      </c>
    </row>
    <row r="10" spans="1:3" ht="18.75" x14ac:dyDescent="0.3">
      <c r="A10" s="5">
        <v>10</v>
      </c>
      <c r="B10" s="6" t="s">
        <v>9</v>
      </c>
      <c r="C10" s="4" t="s">
        <v>110</v>
      </c>
    </row>
    <row r="11" spans="1:3" ht="56.25" x14ac:dyDescent="0.3">
      <c r="A11" s="5">
        <v>11</v>
      </c>
      <c r="B11" s="6" t="s">
        <v>13</v>
      </c>
      <c r="C11" s="1" t="s">
        <v>111</v>
      </c>
    </row>
    <row r="12" spans="1:3" ht="18.75" x14ac:dyDescent="0.3">
      <c r="A12" s="5">
        <v>12</v>
      </c>
      <c r="B12" s="6" t="s">
        <v>22</v>
      </c>
      <c r="C12" s="11" t="s">
        <v>112</v>
      </c>
    </row>
    <row r="13" spans="1:3" ht="18.75" x14ac:dyDescent="0.3">
      <c r="A13" s="5">
        <v>13</v>
      </c>
      <c r="B13" s="6" t="s">
        <v>40</v>
      </c>
      <c r="C13" s="1" t="s">
        <v>78</v>
      </c>
    </row>
    <row r="14" spans="1:3" ht="56.25" x14ac:dyDescent="0.3">
      <c r="A14" s="5">
        <v>14</v>
      </c>
      <c r="B14" s="6" t="s">
        <v>1</v>
      </c>
      <c r="C14" s="1" t="s">
        <v>113</v>
      </c>
    </row>
    <row r="15" spans="1:3" ht="18.75" x14ac:dyDescent="0.3">
      <c r="A15" s="5">
        <v>15</v>
      </c>
      <c r="B15" s="6" t="s">
        <v>23</v>
      </c>
      <c r="C15" s="2" t="s">
        <v>114</v>
      </c>
    </row>
    <row r="16" spans="1:3" ht="56.25" x14ac:dyDescent="0.3">
      <c r="A16" s="5">
        <v>16</v>
      </c>
      <c r="B16" s="6" t="s">
        <v>11</v>
      </c>
      <c r="C16" s="1" t="s">
        <v>115</v>
      </c>
    </row>
    <row r="17" spans="1:3" ht="18.75" x14ac:dyDescent="0.3">
      <c r="A17" s="5">
        <v>17</v>
      </c>
      <c r="B17" s="6" t="s">
        <v>12</v>
      </c>
      <c r="C17" s="1" t="s">
        <v>87</v>
      </c>
    </row>
    <row r="18" spans="1:3" ht="18.75" x14ac:dyDescent="0.3">
      <c r="A18" s="21"/>
    </row>
    <row r="19" spans="1:3" x14ac:dyDescent="0.35">
      <c r="A19" s="21"/>
    </row>
  </sheetData>
  <dataValidations count="1">
    <dataValidation type="list" errorStyle="warning" allowBlank="1" showInputMessage="1" showErrorMessage="1" sqref="C3">
      <formula1>#REF!</formula1>
    </dataValidation>
  </dataValidations>
  <pageMargins left="0.25" right="0.25" top="0.75" bottom="0.75" header="0.3" footer="0.3"/>
  <pageSetup scale="7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topLeftCell="A13" zoomScale="85" zoomScaleNormal="85" workbookViewId="0">
      <selection activeCell="C15" sqref="C15"/>
    </sheetView>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6</v>
      </c>
    </row>
    <row r="2" spans="1:3" ht="18.75" x14ac:dyDescent="0.3">
      <c r="A2" s="5">
        <v>2</v>
      </c>
      <c r="B2" s="6" t="s">
        <v>8</v>
      </c>
      <c r="C2" s="1" t="s">
        <v>127</v>
      </c>
    </row>
    <row r="3" spans="1:3" ht="18.75" x14ac:dyDescent="0.3">
      <c r="A3" s="5">
        <v>3</v>
      </c>
      <c r="B3" s="6" t="s">
        <v>20</v>
      </c>
      <c r="C3" s="1" t="s">
        <v>116</v>
      </c>
    </row>
    <row r="4" spans="1:3" ht="59.25" customHeight="1" x14ac:dyDescent="0.3">
      <c r="A4" s="5">
        <v>4</v>
      </c>
      <c r="B4" s="6" t="s">
        <v>21</v>
      </c>
      <c r="C4" s="2" t="s">
        <v>117</v>
      </c>
    </row>
    <row r="5" spans="1:3" ht="75" x14ac:dyDescent="0.3">
      <c r="A5" s="5">
        <v>5</v>
      </c>
      <c r="B5" s="6" t="s">
        <v>15</v>
      </c>
      <c r="C5" s="1" t="s">
        <v>133</v>
      </c>
    </row>
    <row r="6" spans="1:3" ht="18.75" x14ac:dyDescent="0.3">
      <c r="A6" s="5">
        <v>6</v>
      </c>
      <c r="B6" s="6" t="s">
        <v>2</v>
      </c>
      <c r="C6" s="17">
        <f>+ROUND(1995565,-3)*0.6</f>
        <v>1197600</v>
      </c>
    </row>
    <row r="7" spans="1:3" ht="18.75" x14ac:dyDescent="0.3">
      <c r="A7" s="5">
        <v>7</v>
      </c>
      <c r="B7" s="6" t="s">
        <v>3</v>
      </c>
      <c r="C7" s="3">
        <f>+ROUND(1955347,-3)*0.6</f>
        <v>1173000</v>
      </c>
    </row>
    <row r="8" spans="1:3" ht="18.75" x14ac:dyDescent="0.3">
      <c r="A8" s="5">
        <v>8</v>
      </c>
      <c r="B8" s="6" t="s">
        <v>14</v>
      </c>
      <c r="C8" s="1" t="s">
        <v>118</v>
      </c>
    </row>
    <row r="9" spans="1:3" ht="18.75" x14ac:dyDescent="0.3">
      <c r="A9" s="5">
        <v>9</v>
      </c>
      <c r="B9" s="6" t="s">
        <v>10</v>
      </c>
      <c r="C9" s="12" t="s">
        <v>119</v>
      </c>
    </row>
    <row r="10" spans="1:3" ht="18.75" x14ac:dyDescent="0.3">
      <c r="A10" s="5">
        <v>10</v>
      </c>
      <c r="B10" s="6" t="s">
        <v>9</v>
      </c>
      <c r="C10" s="12" t="s">
        <v>120</v>
      </c>
    </row>
    <row r="11" spans="1:3" ht="18.75" x14ac:dyDescent="0.3">
      <c r="A11" s="5">
        <v>11</v>
      </c>
      <c r="B11" s="6" t="s">
        <v>13</v>
      </c>
      <c r="C11" s="1" t="s">
        <v>121</v>
      </c>
    </row>
    <row r="12" spans="1:3" ht="18.75" x14ac:dyDescent="0.3">
      <c r="A12" s="5">
        <v>12</v>
      </c>
      <c r="B12" s="6" t="s">
        <v>22</v>
      </c>
      <c r="C12" s="1" t="s">
        <v>121</v>
      </c>
    </row>
    <row r="13" spans="1:3" ht="325.5" customHeight="1" x14ac:dyDescent="0.3">
      <c r="A13" s="5">
        <v>13</v>
      </c>
      <c r="B13" s="6" t="s">
        <v>40</v>
      </c>
      <c r="C13" s="2" t="s">
        <v>145</v>
      </c>
    </row>
    <row r="14" spans="1:3" x14ac:dyDescent="0.35">
      <c r="A14" s="5">
        <v>14</v>
      </c>
      <c r="B14" s="6" t="s">
        <v>1</v>
      </c>
      <c r="C14" s="1" t="s">
        <v>17</v>
      </c>
    </row>
    <row r="15" spans="1:3" ht="216" x14ac:dyDescent="0.35">
      <c r="A15" s="5">
        <v>15</v>
      </c>
      <c r="B15" s="6" t="s">
        <v>23</v>
      </c>
      <c r="C15" s="10" t="s">
        <v>134</v>
      </c>
    </row>
    <row r="16" spans="1:3" ht="90" x14ac:dyDescent="0.35">
      <c r="A16" s="5">
        <v>16</v>
      </c>
      <c r="B16" s="6" t="s">
        <v>11</v>
      </c>
      <c r="C16" s="10" t="s">
        <v>132</v>
      </c>
    </row>
    <row r="17" spans="1:3" x14ac:dyDescent="0.35">
      <c r="A17" s="5">
        <v>17</v>
      </c>
      <c r="B17" s="6" t="s">
        <v>12</v>
      </c>
      <c r="C17" s="15"/>
    </row>
    <row r="18" spans="1:3" x14ac:dyDescent="0.35">
      <c r="A18" s="21"/>
    </row>
    <row r="19" spans="1:3" x14ac:dyDescent="0.35">
      <c r="A19" s="21"/>
    </row>
  </sheetData>
  <dataValidations count="1">
    <dataValidation type="list" errorStyle="warning" allowBlank="1" showInputMessage="1" showErrorMessage="1" sqref="C3">
      <formula1>#REF!</formula1>
    </dataValidation>
  </dataValidations>
  <pageMargins left="0.25" right="0.25" top="0.75" bottom="0.75" header="0.3" footer="0.3"/>
  <pageSetup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election activeCell="C15" sqref="C15"/>
    </sheetView>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7</v>
      </c>
    </row>
    <row r="2" spans="1:3" ht="18.75" x14ac:dyDescent="0.3">
      <c r="A2" s="5">
        <v>2</v>
      </c>
      <c r="B2" s="6" t="s">
        <v>8</v>
      </c>
      <c r="C2" s="1" t="s">
        <v>127</v>
      </c>
    </row>
    <row r="3" spans="1:3" ht="18.75" x14ac:dyDescent="0.3">
      <c r="A3" s="5">
        <v>3</v>
      </c>
      <c r="B3" s="6" t="s">
        <v>20</v>
      </c>
      <c r="C3" s="1" t="s">
        <v>18</v>
      </c>
    </row>
    <row r="4" spans="1:3" ht="37.5" x14ac:dyDescent="0.3">
      <c r="A4" s="5">
        <v>4</v>
      </c>
      <c r="B4" s="6" t="s">
        <v>21</v>
      </c>
      <c r="C4" s="2" t="s">
        <v>100</v>
      </c>
    </row>
    <row r="5" spans="1:3" ht="18.75" x14ac:dyDescent="0.3">
      <c r="A5" s="5">
        <v>5</v>
      </c>
      <c r="B5" s="6" t="s">
        <v>15</v>
      </c>
      <c r="C5" s="1" t="s">
        <v>101</v>
      </c>
    </row>
    <row r="6" spans="1:3" ht="18.75" x14ac:dyDescent="0.3">
      <c r="A6" s="5">
        <v>6</v>
      </c>
      <c r="B6" s="6" t="s">
        <v>2</v>
      </c>
      <c r="C6" s="17">
        <f>ROUND((73542/(1-0.26))/12*4,-3)</f>
        <v>33000</v>
      </c>
    </row>
    <row r="7" spans="1:3" ht="18.75" x14ac:dyDescent="0.3">
      <c r="A7" s="5">
        <v>7</v>
      </c>
      <c r="B7" s="6" t="s">
        <v>3</v>
      </c>
      <c r="C7" s="3">
        <v>0</v>
      </c>
    </row>
    <row r="8" spans="1:3" ht="18.75" x14ac:dyDescent="0.3">
      <c r="A8" s="5">
        <v>8</v>
      </c>
      <c r="B8" s="6" t="s">
        <v>14</v>
      </c>
      <c r="C8" s="1" t="s">
        <v>42</v>
      </c>
    </row>
    <row r="9" spans="1:3" ht="18.75" x14ac:dyDescent="0.3">
      <c r="A9" s="5">
        <v>9</v>
      </c>
      <c r="B9" s="6" t="s">
        <v>10</v>
      </c>
      <c r="C9" s="12" t="s">
        <v>102</v>
      </c>
    </row>
    <row r="10" spans="1:3" ht="18.75" x14ac:dyDescent="0.3">
      <c r="A10" s="5">
        <v>10</v>
      </c>
      <c r="B10" s="6" t="s">
        <v>9</v>
      </c>
      <c r="C10" s="18" t="s">
        <v>131</v>
      </c>
    </row>
    <row r="11" spans="1:3" ht="18.75" x14ac:dyDescent="0.3">
      <c r="A11" s="5">
        <v>11</v>
      </c>
      <c r="B11" s="6" t="s">
        <v>13</v>
      </c>
      <c r="C11" s="1" t="s">
        <v>103</v>
      </c>
    </row>
    <row r="12" spans="1:3" ht="18.75" x14ac:dyDescent="0.3">
      <c r="A12" s="5">
        <v>12</v>
      </c>
      <c r="B12" s="6" t="s">
        <v>22</v>
      </c>
      <c r="C12" s="10">
        <v>1</v>
      </c>
    </row>
    <row r="13" spans="1:3" ht="18.75" x14ac:dyDescent="0.3">
      <c r="A13" s="5">
        <v>13</v>
      </c>
      <c r="B13" s="6" t="s">
        <v>40</v>
      </c>
      <c r="C13" s="1" t="s">
        <v>78</v>
      </c>
    </row>
    <row r="14" spans="1:3" ht="18.75" x14ac:dyDescent="0.3">
      <c r="A14" s="5">
        <v>14</v>
      </c>
      <c r="B14" s="6" t="s">
        <v>1</v>
      </c>
      <c r="C14" s="1" t="s">
        <v>78</v>
      </c>
    </row>
    <row r="15" spans="1:3" ht="56.25" x14ac:dyDescent="0.3">
      <c r="A15" s="5">
        <v>15</v>
      </c>
      <c r="B15" s="6" t="s">
        <v>23</v>
      </c>
      <c r="C15" s="14" t="s">
        <v>104</v>
      </c>
    </row>
    <row r="16" spans="1:3" ht="37.5" x14ac:dyDescent="0.3">
      <c r="A16" s="5">
        <v>16</v>
      </c>
      <c r="B16" s="6" t="s">
        <v>11</v>
      </c>
      <c r="C16" s="10" t="s">
        <v>105</v>
      </c>
    </row>
    <row r="17" spans="1:3" ht="18.75" x14ac:dyDescent="0.3">
      <c r="A17" s="5">
        <v>17</v>
      </c>
      <c r="B17" s="6" t="s">
        <v>12</v>
      </c>
      <c r="C17" s="15" t="s">
        <v>106</v>
      </c>
    </row>
    <row r="18" spans="1:3" ht="18.75" x14ac:dyDescent="0.3">
      <c r="A18" s="21"/>
    </row>
    <row r="19" spans="1:3" ht="18.75" x14ac:dyDescent="0.3">
      <c r="A19" s="21"/>
    </row>
  </sheetData>
  <dataValidations count="1">
    <dataValidation type="list" errorStyle="warning" allowBlank="1" showInputMessage="1" showErrorMessage="1" sqref="C3">
      <formula1>#REF!</formula1>
    </dataValidation>
  </dataValidations>
  <pageMargins left="0.25" right="0.25" top="0.75" bottom="0.75" header="0.3" footer="0.3"/>
  <pageSetup scale="7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zoomScale="85" zoomScaleNormal="85" workbookViewId="0"/>
  </sheetViews>
  <sheetFormatPr defaultColWidth="9.109375" defaultRowHeight="18" x14ac:dyDescent="0.35"/>
  <cols>
    <col min="1" max="1" width="4.33203125" style="20" bestFit="1" customWidth="1"/>
    <col min="2" max="2" width="85.6640625" style="22" customWidth="1"/>
    <col min="3" max="3" width="95.6640625" style="23" customWidth="1"/>
    <col min="4" max="16384" width="9.109375" style="20"/>
  </cols>
  <sheetData>
    <row r="1" spans="1:3" ht="18.75" x14ac:dyDescent="0.3">
      <c r="A1" s="5">
        <v>1</v>
      </c>
      <c r="B1" s="6" t="s">
        <v>37</v>
      </c>
      <c r="C1" s="1">
        <v>8</v>
      </c>
    </row>
    <row r="2" spans="1:3" ht="18.75" x14ac:dyDescent="0.3">
      <c r="A2" s="5">
        <v>2</v>
      </c>
      <c r="B2" s="6" t="s">
        <v>8</v>
      </c>
      <c r="C2" s="1" t="s">
        <v>127</v>
      </c>
    </row>
    <row r="3" spans="1:3" ht="18.75" x14ac:dyDescent="0.3">
      <c r="A3" s="5">
        <v>3</v>
      </c>
      <c r="B3" s="6" t="s">
        <v>20</v>
      </c>
      <c r="C3" s="1" t="s">
        <v>18</v>
      </c>
    </row>
    <row r="4" spans="1:3" ht="58.5" customHeight="1" x14ac:dyDescent="0.3">
      <c r="A4" s="5">
        <v>4</v>
      </c>
      <c r="B4" s="6" t="s">
        <v>21</v>
      </c>
      <c r="C4" s="2" t="s">
        <v>77</v>
      </c>
    </row>
    <row r="5" spans="1:3" ht="37.5" x14ac:dyDescent="0.3">
      <c r="A5" s="5">
        <v>5</v>
      </c>
      <c r="B5" s="6" t="s">
        <v>15</v>
      </c>
      <c r="C5" s="1" t="s">
        <v>44</v>
      </c>
    </row>
    <row r="6" spans="1:3" ht="18.75" x14ac:dyDescent="0.3">
      <c r="A6" s="5">
        <v>6</v>
      </c>
      <c r="B6" s="6" t="s">
        <v>2</v>
      </c>
      <c r="C6" s="3">
        <f>(2337993-451776)*0.5</f>
        <v>943108.5</v>
      </c>
    </row>
    <row r="7" spans="1:3" ht="18.75" x14ac:dyDescent="0.3">
      <c r="A7" s="5">
        <v>7</v>
      </c>
      <c r="B7" s="6" t="s">
        <v>3</v>
      </c>
      <c r="C7" s="3">
        <f>1819731*0.5</f>
        <v>909865.5</v>
      </c>
    </row>
    <row r="8" spans="1:3" ht="18.75" x14ac:dyDescent="0.3">
      <c r="A8" s="5">
        <v>8</v>
      </c>
      <c r="B8" s="6" t="s">
        <v>14</v>
      </c>
      <c r="C8" s="1" t="s">
        <v>45</v>
      </c>
    </row>
    <row r="9" spans="1:3" ht="18.75" x14ac:dyDescent="0.3">
      <c r="A9" s="5">
        <v>9</v>
      </c>
      <c r="B9" s="6" t="s">
        <v>10</v>
      </c>
      <c r="C9" s="9">
        <v>41456</v>
      </c>
    </row>
    <row r="10" spans="1:3" ht="18.75" x14ac:dyDescent="0.3">
      <c r="A10" s="5">
        <v>10</v>
      </c>
      <c r="B10" s="6" t="s">
        <v>9</v>
      </c>
      <c r="C10" s="9">
        <v>41456</v>
      </c>
    </row>
    <row r="11" spans="1:3" ht="18.75" customHeight="1" x14ac:dyDescent="0.3">
      <c r="A11" s="5">
        <v>11</v>
      </c>
      <c r="B11" s="6" t="s">
        <v>13</v>
      </c>
      <c r="C11" s="10" t="s">
        <v>46</v>
      </c>
    </row>
    <row r="12" spans="1:3" ht="18.75" x14ac:dyDescent="0.3">
      <c r="A12" s="5">
        <v>12</v>
      </c>
      <c r="B12" s="6" t="s">
        <v>22</v>
      </c>
      <c r="C12" s="10">
        <v>14.5</v>
      </c>
    </row>
    <row r="13" spans="1:3" ht="18.75" x14ac:dyDescent="0.3">
      <c r="A13" s="5">
        <v>13</v>
      </c>
      <c r="B13" s="6" t="s">
        <v>40</v>
      </c>
      <c r="C13" s="10" t="s">
        <v>78</v>
      </c>
    </row>
    <row r="14" spans="1:3" ht="18.75" x14ac:dyDescent="0.3">
      <c r="A14" s="5">
        <v>14</v>
      </c>
      <c r="B14" s="6" t="s">
        <v>1</v>
      </c>
      <c r="C14" s="10" t="s">
        <v>79</v>
      </c>
    </row>
    <row r="15" spans="1:3" ht="37.5" x14ac:dyDescent="0.3">
      <c r="A15" s="5">
        <v>15</v>
      </c>
      <c r="B15" s="6" t="s">
        <v>23</v>
      </c>
      <c r="C15" s="2" t="s">
        <v>86</v>
      </c>
    </row>
    <row r="16" spans="1:3" ht="116.25" customHeight="1" x14ac:dyDescent="0.3">
      <c r="A16" s="5">
        <v>16</v>
      </c>
      <c r="B16" s="6" t="s">
        <v>11</v>
      </c>
      <c r="C16" s="2" t="s">
        <v>47</v>
      </c>
    </row>
    <row r="17" spans="1:3" ht="18.75" x14ac:dyDescent="0.3">
      <c r="A17" s="5">
        <v>17</v>
      </c>
      <c r="B17" s="6" t="s">
        <v>12</v>
      </c>
      <c r="C17" s="1" t="s">
        <v>87</v>
      </c>
    </row>
    <row r="18" spans="1:3" ht="18.75" x14ac:dyDescent="0.3">
      <c r="A18" s="21"/>
    </row>
    <row r="19" spans="1:3" ht="18.75" x14ac:dyDescent="0.3">
      <c r="A19" s="21"/>
    </row>
  </sheetData>
  <pageMargins left="0.25" right="0.25" top="0.75" bottom="0.75" header="0.3" footer="0.3"/>
  <pageSetup scale="72" orientation="landscape"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Instructions!$C$4:$C$7</xm:f>
          </x14:formula1>
          <xm:sqref>C3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6A5A14-0335-415F-80DB-2BD0C4C8DB23}"/>
</file>

<file path=customXml/itemProps2.xml><?xml version="1.0" encoding="utf-8"?>
<ds:datastoreItem xmlns:ds="http://schemas.openxmlformats.org/officeDocument/2006/customXml" ds:itemID="{F63D2063-8EAA-468F-9891-0796314DB9C5}"/>
</file>

<file path=customXml/itemProps3.xml><?xml version="1.0" encoding="utf-8"?>
<ds:datastoreItem xmlns:ds="http://schemas.openxmlformats.org/officeDocument/2006/customXml" ds:itemID="{53B4EDFC-6799-4757-ABD1-1F16D32B864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Tab 1 Overview</vt:lpstr>
      <vt:lpstr>Tab 2 Investment 1</vt:lpstr>
      <vt:lpstr>Tab 2 Investment 2</vt:lpstr>
      <vt:lpstr>Tab 2 Investment 3</vt:lpstr>
      <vt:lpstr>Tab 2 Investment 4</vt:lpstr>
      <vt:lpstr>Tab 2 Investment 5</vt:lpstr>
      <vt:lpstr>Tab 2 Investment 6</vt:lpstr>
      <vt:lpstr>Tab 2 Investment 7</vt:lpstr>
      <vt:lpstr>Tab 2 Investment 8</vt:lpstr>
      <vt:lpstr>Tab 2 Investment 9</vt:lpstr>
      <vt:lpstr>Tab 2 Investment 10</vt:lpstr>
      <vt:lpstr>Tab 2 Investment 11</vt:lpstr>
      <vt:lpstr>Tab 2 Investment 12</vt:lpstr>
      <vt:lpstr>Tab 2 Investment 13</vt:lpstr>
      <vt:lpstr>Tab 2 Investment 14</vt:lpstr>
      <vt:lpstr>Tab 2 Investment 15</vt:lpstr>
      <vt:lpstr>Tab 2 Investment 16</vt:lpstr>
      <vt:lpstr>Instructions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Alyson Schuster</dc:creator>
  <cp:lastModifiedBy>Brozic, Michael A</cp:lastModifiedBy>
  <cp:lastPrinted>2015-09-30T11:37:42Z</cp:lastPrinted>
  <dcterms:created xsi:type="dcterms:W3CDTF">2014-09-18T19:34:29Z</dcterms:created>
  <dcterms:modified xsi:type="dcterms:W3CDTF">2015-09-30T11:53:30Z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0x0101005AD40D51286D8B4D9C836A50BBB33558</vt:lpwstr>
  </property>
</Properties>
</file>