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oyce\Desktop\RY2024 Rate Orders\Inputs\"/>
    </mc:Choice>
  </mc:AlternateContent>
  <xr:revisionPtr revIDLastSave="0" documentId="8_{BC944E3C-A693-4C91-AAE5-26FDE569C5BE}" xr6:coauthVersionLast="47" xr6:coauthVersionMax="47" xr10:uidLastSave="{00000000-0000-0000-0000-000000000000}"/>
  <bookViews>
    <workbookView xWindow="10" yWindow="730" windowWidth="19190" windowHeight="11270" xr2:uid="{615F26E6-240B-4EA9-A4FE-584FD91F2E17}"/>
  </bookViews>
  <sheets>
    <sheet name="MHAC Modeling" sheetId="8" r:id="rId1"/>
    <sheet name="7. Hospital Scores" sheetId="7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'7. Hospital Scores'!$A$4:$G$46</definedName>
    <definedName name="_xlnm._FilterDatabase" localSheetId="0" hidden="1">'MHAC Modeling'!$A$2:$F$2</definedName>
    <definedName name="finally">[1]finally!$A$1:$AN$76</definedName>
    <definedName name="imptab17fr2">[1]imptab17fr2!$A$1:$AN$76</definedName>
    <definedName name="low">'[2]5.QBR Scaling '!$B$4</definedName>
    <definedName name="MHAC_Highest_Score" localSheetId="0">'MHAC Modeling'!$B$54</definedName>
    <definedName name="MHAC_Highest_Score">#REF!</definedName>
    <definedName name="MHAC_Lowest_Score" localSheetId="0">'MHAC Modeling'!$B$52</definedName>
    <definedName name="MHAC_Lowest_Score">#REF!</definedName>
    <definedName name="MHAC_Max_Penalty" localSheetId="0">'MHAC Modeling'!$B$53</definedName>
    <definedName name="MHAC_Max_Penalty">#REF!</definedName>
    <definedName name="MHAC_Max_Reward" localSheetId="0">'MHAC Modeling'!$B$55</definedName>
    <definedName name="MHAC_Max_Reward">#REF!</definedName>
    <definedName name="MHAC_Penalty_Threshold" localSheetId="0">'MHAC Modeling'!$B$56</definedName>
    <definedName name="MHAC_Penalty_Threshold">#REF!</definedName>
    <definedName name="MHAC_Reward_Threshold" localSheetId="0">'MHAC Modeling'!$B$57</definedName>
    <definedName name="MHAC_Reward_Threshold">#REF!</definedName>
    <definedName name="_xlnm.Print_Titles" localSheetId="1">'7. Hospital Scores'!$1:$5</definedName>
    <definedName name="QBR_Highest_Score">[3]QBR!$J$4</definedName>
    <definedName name="QBR_Lowest_Score">[3]QBR!$J$2</definedName>
    <definedName name="QBR_Max_Penalty">[3]QBR!$J$3</definedName>
    <definedName name="QBR_Max_Reward">[3]QBR!$J$5</definedName>
    <definedName name="QBR_Penalty_Threshold">[3]QBR!$J$6</definedName>
    <definedName name="rfbn_table">[1]rfbn_table!$A$1:$H$53</definedName>
    <definedName name="rfbnout">[1]rfbnout!$A$1:$K$53</definedName>
    <definedName name="RRIP_Att_MaxPenalty">'[3]3.Readmission Scaling'!$G$46</definedName>
    <definedName name="RRIP_Att_MaxPenaltyRate">'[3]3.Readmission Scaling'!$E$46</definedName>
    <definedName name="RRIP_Att_MaxRewardRate">'[3]3.Readmission Scaling'!$E$16</definedName>
    <definedName name="RRIP_Att_Reward">'[3]3.Readmission Scaling'!$G$16</definedName>
    <definedName name="RRIP_Imp_MaxPenalty">'[3]3.Readmission Scaling'!$C$46</definedName>
    <definedName name="RRIP_Imp_MaxPenaltyRate">'[3]3.Readmission Scaling'!$A$46</definedName>
    <definedName name="RRIP_Imp_MaxReward">'[3]3.Readmission Scaling'!$C$16</definedName>
    <definedName name="RRIP_Imp_MaxRewardRate">'[3]3.Readmission Scaling'!$A$16</definedName>
    <definedName name="tableii">[1]tableii!$A$1:$E$76</definedName>
    <definedName name="Top_80_percent" localSheetId="1">#REF!</definedName>
    <definedName name="Top_80_percent">#REF!</definedName>
    <definedName name="totpay17">[1]totpay17!$A$1:$HM$5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8" l="1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3" i="8" l="1"/>
  <c r="D4" i="8"/>
  <c r="D5" i="8"/>
  <c r="D6" i="8"/>
  <c r="D7" i="8"/>
  <c r="D8" i="8"/>
  <c r="E8" i="8" s="1"/>
  <c r="D9" i="8"/>
  <c r="E9" i="8" s="1"/>
  <c r="D10" i="8"/>
  <c r="E10" i="8" s="1"/>
  <c r="D11" i="8"/>
  <c r="E11" i="8" s="1"/>
  <c r="D12" i="8"/>
  <c r="E12" i="8" s="1"/>
  <c r="D13" i="8"/>
  <c r="D14" i="8"/>
  <c r="D15" i="8"/>
  <c r="D16" i="8"/>
  <c r="D17" i="8"/>
  <c r="D18" i="8"/>
  <c r="E18" i="8" s="1"/>
  <c r="D19" i="8"/>
  <c r="E19" i="8" s="1"/>
  <c r="D20" i="8"/>
  <c r="E20" i="8" s="1"/>
  <c r="D21" i="8"/>
  <c r="E21" i="8" s="1"/>
  <c r="D22" i="8"/>
  <c r="E22" i="8" s="1"/>
  <c r="D23" i="8"/>
  <c r="D24" i="8"/>
  <c r="D25" i="8"/>
  <c r="D26" i="8"/>
  <c r="D27" i="8"/>
  <c r="D28" i="8"/>
  <c r="E28" i="8" s="1"/>
  <c r="D29" i="8"/>
  <c r="E29" i="8" s="1"/>
  <c r="D30" i="8"/>
  <c r="E30" i="8" s="1"/>
  <c r="D31" i="8"/>
  <c r="E31" i="8" s="1"/>
  <c r="D32" i="8"/>
  <c r="E32" i="8" s="1"/>
  <c r="D33" i="8"/>
  <c r="D34" i="8"/>
  <c r="D35" i="8"/>
  <c r="D36" i="8"/>
  <c r="D37" i="8"/>
  <c r="D38" i="8"/>
  <c r="E38" i="8" s="1"/>
  <c r="D39" i="8"/>
  <c r="E39" i="8" s="1"/>
  <c r="D40" i="8"/>
  <c r="E40" i="8" s="1"/>
  <c r="D41" i="8"/>
  <c r="E41" i="8" s="1"/>
  <c r="D42" i="8"/>
  <c r="E42" i="8" s="1"/>
  <c r="D43" i="8"/>
  <c r="D44" i="8"/>
  <c r="D3" i="8"/>
  <c r="E44" i="8"/>
  <c r="F44" i="8" s="1"/>
  <c r="E43" i="8"/>
  <c r="E37" i="8"/>
  <c r="E36" i="8"/>
  <c r="E35" i="8"/>
  <c r="E34" i="8"/>
  <c r="E33" i="8"/>
  <c r="E27" i="8"/>
  <c r="E26" i="8"/>
  <c r="E25" i="8"/>
  <c r="E24" i="8"/>
  <c r="E23" i="8"/>
  <c r="E17" i="8"/>
  <c r="E16" i="8"/>
  <c r="E15" i="8"/>
  <c r="F15" i="8" s="1"/>
  <c r="E14" i="8"/>
  <c r="F14" i="8" s="1"/>
  <c r="E13" i="8"/>
  <c r="E7" i="8"/>
  <c r="E6" i="8"/>
  <c r="E5" i="8"/>
  <c r="F5" i="8" s="1"/>
  <c r="E4" i="8"/>
  <c r="F4" i="8" s="1"/>
  <c r="F13" i="8" l="1"/>
  <c r="F24" i="8"/>
  <c r="F25" i="8"/>
  <c r="F33" i="8"/>
  <c r="F34" i="8"/>
  <c r="F35" i="8"/>
  <c r="D47" i="8"/>
  <c r="F7" i="8"/>
  <c r="F8" i="8"/>
  <c r="F12" i="8"/>
  <c r="F27" i="8"/>
  <c r="F28" i="8"/>
  <c r="F9" i="8"/>
  <c r="F29" i="8"/>
  <c r="F10" i="8"/>
  <c r="F30" i="8"/>
  <c r="F11" i="8"/>
  <c r="F31" i="8"/>
  <c r="F32" i="8"/>
  <c r="F16" i="8"/>
  <c r="F36" i="8"/>
  <c r="F17" i="8"/>
  <c r="F37" i="8"/>
  <c r="F18" i="8"/>
  <c r="F38" i="8"/>
  <c r="F19" i="8"/>
  <c r="F39" i="8"/>
  <c r="F20" i="8"/>
  <c r="F40" i="8"/>
  <c r="F21" i="8"/>
  <c r="F41" i="8"/>
  <c r="F22" i="8"/>
  <c r="F42" i="8"/>
  <c r="F23" i="8"/>
  <c r="F43" i="8"/>
  <c r="C46" i="8"/>
  <c r="F6" i="8"/>
  <c r="F26" i="8"/>
  <c r="E3" i="8"/>
  <c r="F3" i="8" s="1"/>
  <c r="D46" i="8"/>
  <c r="F49" i="8" l="1"/>
  <c r="F50" i="8" s="1"/>
  <c r="F47" i="8"/>
  <c r="F48" i="8" s="1"/>
  <c r="F46" i="8"/>
</calcChain>
</file>

<file path=xl/sharedStrings.xml><?xml version="1.0" encoding="utf-8"?>
<sst xmlns="http://schemas.openxmlformats.org/spreadsheetml/2006/main" count="115" uniqueCount="112">
  <si>
    <t>Hospital ID</t>
  </si>
  <si>
    <t>Hospital Name</t>
  </si>
  <si>
    <t>% Adjustment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</si>
  <si>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</si>
  <si>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</si>
  <si>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</si>
  <si>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</si>
  <si>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</si>
  <si>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</si>
  <si>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</si>
  <si>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</si>
  <si>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ST. AGNES</t>
  </si>
  <si>
    <t>SINAI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</si>
  <si>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</si>
  <si>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</si>
  <si>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</si>
  <si>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</si>
  <si>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</si>
  <si>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</si>
  <si>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</si>
  <si>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</si>
  <si>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</si>
  <si>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</si>
  <si>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</si>
  <si>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</si>
  <si>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</si>
  <si>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</si>
  <si>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</si>
  <si>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</si>
  <si>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</si>
  <si>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</si>
  <si>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</si>
  <si>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</si>
  <si>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</si>
  <si>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HOWARD COUNTY</t>
  </si>
  <si>
    <t>UPPER CHESAPEAKE HEALTH</t>
  </si>
  <si>
    <t>DOCTORS COMMUNITY</t>
  </si>
  <si>
    <t>GOOD SAMARITAN</t>
  </si>
  <si>
    <t>SHADY GROVE</t>
  </si>
  <si>
    <t>REHAB &amp; ORTHO</t>
  </si>
  <si>
    <t>ATLANTIC GENERAL</t>
  </si>
  <si>
    <t>SOUTHERN MARYLAND</t>
  </si>
  <si>
    <t>UM ST. JOSEPH</t>
  </si>
  <si>
    <t>LEVINDALE</t>
  </si>
  <si>
    <t>HC-Germantown</t>
  </si>
  <si>
    <t>State Total</t>
  </si>
  <si>
    <t>Penalty</t>
  </si>
  <si>
    <t>% Inpatient</t>
  </si>
  <si>
    <t>Reward</t>
  </si>
  <si>
    <t>Scaling Named Range Titles</t>
  </si>
  <si>
    <t>Scaling Named Range Values</t>
  </si>
  <si>
    <t>MHAC Lowest Score</t>
  </si>
  <si>
    <t>MHAC Max Penalty</t>
  </si>
  <si>
    <t>MHAC Highest Score</t>
  </si>
  <si>
    <t>MHAC Max Reward</t>
  </si>
  <si>
    <t>MHAC Penalty Threshold</t>
  </si>
  <si>
    <t>MHAC Reward Threshold</t>
  </si>
  <si>
    <t>Meritus</t>
  </si>
  <si>
    <t>UMMC</t>
  </si>
  <si>
    <t>Holy Cross</t>
  </si>
  <si>
    <t>Frederick</t>
  </si>
  <si>
    <t>UM-Harford</t>
  </si>
  <si>
    <t>Mercy</t>
  </si>
  <si>
    <t>Johns Hopkins</t>
  </si>
  <si>
    <t>Sinai</t>
  </si>
  <si>
    <t>Adventist White Oak</t>
  </si>
  <si>
    <t>Garrett</t>
  </si>
  <si>
    <t>MedStar Montgomery</t>
  </si>
  <si>
    <t>Peninsula</t>
  </si>
  <si>
    <t>Suburban</t>
  </si>
  <si>
    <t>Anne Arundel</t>
  </si>
  <si>
    <t>ChristianaCare, Union</t>
  </si>
  <si>
    <t>Carroll</t>
  </si>
  <si>
    <t>MedStar Harbor</t>
  </si>
  <si>
    <t>UM-Charles Regional</t>
  </si>
  <si>
    <t>UM-Easton</t>
  </si>
  <si>
    <t>Calvert</t>
  </si>
  <si>
    <t>Northwest</t>
  </si>
  <si>
    <t>UM-BWMC</t>
  </si>
  <si>
    <t>GBMC</t>
  </si>
  <si>
    <t>Howard County</t>
  </si>
  <si>
    <t>UM-Upper Chesapeake</t>
  </si>
  <si>
    <t>Doctors</t>
  </si>
  <si>
    <t>MedStar Good Sam</t>
  </si>
  <si>
    <t>Shady Grove</t>
  </si>
  <si>
    <t>UMROI</t>
  </si>
  <si>
    <t>Atlantic General</t>
  </si>
  <si>
    <t>MedStar Southern MD</t>
  </si>
  <si>
    <t>Levindale</t>
  </si>
  <si>
    <t>MHAC Revenue Adjustments RY 2024</t>
  </si>
  <si>
    <t>Hospital scores CY2022 YTD</t>
  </si>
  <si>
    <t>Excluded ACS/POD cases and Palliative Care cases</t>
  </si>
  <si>
    <t>HOSPITAL ID</t>
  </si>
  <si>
    <t>HOSPITAL NAME</t>
  </si>
  <si>
    <t>Number of Years of Performance Data</t>
  </si>
  <si>
    <t>TOTAL NUMBER OF PPCs (max 14)</t>
  </si>
  <si>
    <t>WEIGHTED FINAL HOSPITAL POINTS</t>
  </si>
  <si>
    <t>WEIGHTED DENOMINATOR</t>
  </si>
  <si>
    <t>WEIGHTED SCORE</t>
  </si>
  <si>
    <t>UM-Capital Region Medical Center</t>
  </si>
  <si>
    <t>Ascension Saint Agnes Hospital</t>
  </si>
  <si>
    <t>MedStar Fr Square</t>
  </si>
  <si>
    <t>MedStar Union Mem</t>
  </si>
  <si>
    <t>Western Maryland</t>
  </si>
  <si>
    <t>MedStar St. Mary's</t>
  </si>
  <si>
    <t>JH Bayview</t>
  </si>
  <si>
    <t>UMMC Midtown</t>
  </si>
  <si>
    <t>UM-St. Joe</t>
  </si>
  <si>
    <t>CRISP - CaseMix Reports  - Program: 05_MHAC_Result.sas 21MAR23 02:15</t>
  </si>
  <si>
    <t>FY23 Estimated Inpatient Revenue</t>
  </si>
  <si>
    <t>CY 2022 MHAC score</t>
  </si>
  <si>
    <t>$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</si>
</sst>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 #,##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name val="Arial, Albany AMT, sans-serif"/>
    </font>
    <font>
      <b/>
      <sz val="9"/>
      <color indexed="8"/>
      <name val="Arial, Albany AMT, sans-serif"/>
    </font>
    <font>
      <sz val="8"/>
      <color indexed="8"/>
      <name val="Arial, Albany AMT, Helvetica"/>
    </font>
    <font>
      <sz val="12"/>
      <name val="Arial, Albany AMT, sans-serif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6F5EA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CCD6BE"/>
      </right>
      <top/>
      <bottom style="thin">
        <color rgb="FFCCD6BE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14" fontId="3" fillId="0" borderId="0" xfId="0" applyNumberFormat="1" applyFont="1"/>
    <xf numFmtId="0" fontId="4" fillId="0" borderId="1" xfId="0" applyFont="1" applyBorder="1" applyAlignment="1">
      <alignment horizontal="left" wrapText="1"/>
    </xf>
    <xf numFmtId="164" fontId="5" fillId="3" borderId="1" xfId="2" applyNumberFormat="1" applyFont="1" applyFill="1" applyBorder="1" applyAlignment="1" applyProtection="1">
      <alignment horizontal="center" wrapText="1"/>
    </xf>
    <xf numFmtId="2" fontId="4" fillId="0" borderId="1" xfId="1" applyNumberFormat="1" applyFont="1" applyFill="1" applyBorder="1" applyAlignment="1" applyProtection="1">
      <alignment horizontal="center" wrapText="1"/>
    </xf>
    <xf numFmtId="10" fontId="6" fillId="0" borderId="1" xfId="3" applyNumberFormat="1" applyFont="1" applyFill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 wrapText="1"/>
    </xf>
    <xf numFmtId="164" fontId="5" fillId="3" borderId="0" xfId="2" applyNumberFormat="1" applyFont="1" applyFill="1" applyBorder="1" applyAlignment="1" applyProtection="1">
      <alignment horizontal="center" wrapText="1"/>
    </xf>
    <xf numFmtId="2" fontId="4" fillId="0" borderId="0" xfId="1" applyNumberFormat="1" applyFont="1" applyFill="1" applyBorder="1" applyAlignment="1" applyProtection="1">
      <alignment horizontal="center" wrapText="1"/>
    </xf>
    <xf numFmtId="0" fontId="7" fillId="4" borderId="1" xfId="0" applyFont="1" applyFill="1" applyBorder="1" applyAlignment="1">
      <alignment horizontal="left"/>
    </xf>
    <xf numFmtId="164" fontId="8" fillId="5" borderId="1" xfId="2" applyNumberFormat="1" applyFont="1" applyFill="1" applyBorder="1" applyAlignment="1" applyProtection="1">
      <alignment horizontal="center" wrapText="1"/>
    </xf>
    <xf numFmtId="2" fontId="6" fillId="0" borderId="0" xfId="0" applyNumberFormat="1" applyFont="1"/>
    <xf numFmtId="0" fontId="6" fillId="0" borderId="1" xfId="0" applyFont="1" applyBorder="1"/>
    <xf numFmtId="164" fontId="9" fillId="0" borderId="1" xfId="2" applyNumberFormat="1" applyFont="1" applyBorder="1"/>
    <xf numFmtId="0" fontId="9" fillId="0" borderId="0" xfId="0" applyFont="1"/>
    <xf numFmtId="0" fontId="6" fillId="0" borderId="1" xfId="0" applyFont="1" applyBorder="1" applyAlignment="1">
      <alignment horizontal="right"/>
    </xf>
    <xf numFmtId="10" fontId="9" fillId="0" borderId="1" xfId="3" applyNumberFormat="1" applyFont="1" applyBorder="1"/>
    <xf numFmtId="2" fontId="7" fillId="0" borderId="0" xfId="0" applyNumberFormat="1" applyFont="1" applyAlignment="1">
      <alignment horizontal="center" wrapText="1"/>
    </xf>
    <xf numFmtId="0" fontId="10" fillId="6" borderId="1" xfId="0" applyFont="1" applyFill="1" applyBorder="1"/>
    <xf numFmtId="164" fontId="6" fillId="0" borderId="0" xfId="0" applyNumberFormat="1" applyFont="1"/>
    <xf numFmtId="0" fontId="11" fillId="6" borderId="1" xfId="0" applyFont="1" applyFill="1" applyBorder="1"/>
    <xf numFmtId="2" fontId="11" fillId="7" borderId="1" xfId="0" applyNumberFormat="1" applyFont="1" applyFill="1" applyBorder="1"/>
    <xf numFmtId="10" fontId="11" fillId="7" borderId="1" xfId="0" applyNumberFormat="1" applyFont="1" applyFill="1" applyBorder="1"/>
    <xf numFmtId="0" fontId="0" fillId="9" borderId="0" xfId="0" applyFill="1"/>
    <xf numFmtId="0" fontId="13" fillId="10" borderId="2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left" wrapText="1"/>
    </xf>
    <xf numFmtId="0" fontId="14" fillId="8" borderId="2" xfId="0" applyFont="1" applyFill="1" applyBorder="1" applyAlignment="1">
      <alignment horizontal="right" wrapText="1"/>
    </xf>
    <xf numFmtId="165" fontId="14" fillId="8" borderId="2" xfId="0" applyNumberFormat="1" applyFont="1" applyFill="1" applyBorder="1" applyAlignment="1">
      <alignment horizontal="right" wrapText="1"/>
    </xf>
    <xf numFmtId="0" fontId="12" fillId="8" borderId="0" xfId="0" applyFont="1" applyFill="1" applyAlignment="1">
      <alignment horizontal="center" wrapText="1"/>
    </xf>
    <xf numFmtId="0" fontId="15" fillId="8" borderId="0" xfId="0" applyFont="1" applyFill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/FY%202017/Tables%20FR17/CMS-1655-F%20Tables%2012%20A%20and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QBR\FY2017%20RESULTS\Points%20and%20Scaling%20Calculation\Modeling%20of%20Final%20Scaling%2009-27-2016%20ALTERNATIVE%20FINAL%20top%20and%20bottom%2025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%202019\RY%202019%20Estimated%20Aggregate%20Revenue%20at%20Risk%20Scaling%20Workbook%208.14.17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methodology\CPBM\Quality\SCALING\RY2024\FY23%20Revenue%20using%20april%20final.xlsx" TargetMode="External"/><Relationship Id="rId1" Type="http://schemas.openxmlformats.org/officeDocument/2006/relationships/externalLinkPath" Target="file:///M:\methodology\CPBM\Quality\SCALING\RY2024\FY23%20Revenue%20using%20april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Status"/>
      <sheetName val="A.Aggregate Summary"/>
      <sheetName val="Quality Program Totals"/>
      <sheetName val="b.Consolidated"/>
      <sheetName val="Source MHAC"/>
      <sheetName val="1.MHAC Scaling"/>
      <sheetName val="2.MHAC Modeling Results"/>
      <sheetName val="Source Readmission NEW"/>
      <sheetName val="Readmit Attainment"/>
      <sheetName val="3.Readmission Scaling"/>
      <sheetName val="4.RRIP Modeling Results"/>
      <sheetName val="6.QBR Modeling Results"/>
      <sheetName val="QBR"/>
      <sheetName val="Source  PAU%"/>
      <sheetName val="7a.Savings"/>
      <sheetName val="7. PAU Savings to Use"/>
      <sheetName val="Summary Results for all 3 progr"/>
      <sheetName val="7. PAU Savings Compare Methods"/>
      <sheetName val="Source Revenue"/>
      <sheetName val="SourceCMMI CY13 - CY15 MayRPT"/>
      <sheetName val="Source Medicaid"/>
      <sheetName val="CMS VBP"/>
      <sheetName val="CMS Readmissions"/>
      <sheetName val="Sheet1"/>
      <sheetName val="CMS HAC"/>
    </sheetNames>
    <sheetDataSet>
      <sheetData sheetId="0"/>
      <sheetData sheetId="1"/>
      <sheetData sheetId="2"/>
      <sheetData sheetId="3"/>
      <sheetData sheetId="4"/>
      <sheetData sheetId="5">
        <row r="4">
          <cell r="G4">
            <v>0</v>
          </cell>
        </row>
      </sheetData>
      <sheetData sheetId="6"/>
      <sheetData sheetId="7"/>
      <sheetData sheetId="8"/>
      <sheetData sheetId="9">
        <row r="16">
          <cell r="A16">
            <v>-0.25</v>
          </cell>
          <cell r="C16">
            <v>0.01</v>
          </cell>
          <cell r="E16">
            <v>9.8303358507890959E-2</v>
          </cell>
          <cell r="G16">
            <v>9.9671504845566788E-3</v>
          </cell>
        </row>
        <row r="46">
          <cell r="A46">
            <v>6.5000000000000197E-2</v>
          </cell>
          <cell r="C46">
            <v>-2.0000000000000018E-2</v>
          </cell>
          <cell r="E46">
            <v>0.1282932829842181</v>
          </cell>
          <cell r="G46">
            <v>-2.0031770969113367E-2</v>
          </cell>
        </row>
      </sheetData>
      <sheetData sheetId="10"/>
      <sheetData sheetId="11"/>
      <sheetData sheetId="12">
        <row r="2">
          <cell r="J2">
            <v>0</v>
          </cell>
        </row>
        <row r="3">
          <cell r="J3">
            <v>-0.02</v>
          </cell>
        </row>
        <row r="4">
          <cell r="J4">
            <v>0.8</v>
          </cell>
        </row>
        <row r="5">
          <cell r="J5">
            <v>0.02</v>
          </cell>
        </row>
        <row r="6">
          <cell r="J6">
            <v>0.45</v>
          </cell>
        </row>
      </sheetData>
      <sheetData sheetId="13"/>
      <sheetData sheetId="14"/>
      <sheetData sheetId="15"/>
      <sheetData sheetId="16"/>
      <sheetData sheetId="17"/>
      <sheetData sheetId="18">
        <row r="1">
          <cell r="A1" t="str">
            <v>FY 2017 Permanent Revenue - UPDATED on 4/3/2017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P revenue"/>
      <sheetName val="Revenue"/>
      <sheetName val="FY23 Est IP %"/>
    </sheetNames>
    <sheetDataSet>
      <sheetData sheetId="0">
        <row r="2">
          <cell r="A2">
            <v>210001</v>
          </cell>
          <cell r="B2" t="str">
            <v>Meritus</v>
          </cell>
          <cell r="C2">
            <v>424049570.74424231</v>
          </cell>
          <cell r="D2">
            <v>0.55758051262164554</v>
          </cell>
          <cell r="E2">
            <v>236441777.03256336</v>
          </cell>
        </row>
        <row r="3">
          <cell r="A3">
            <v>210002</v>
          </cell>
          <cell r="B3" t="str">
            <v>UMMC</v>
          </cell>
          <cell r="C3">
            <v>1788854858.6023471</v>
          </cell>
          <cell r="D3">
            <v>0.6656650339178144</v>
          </cell>
          <cell r="E3">
            <v>1419452964.0897801</v>
          </cell>
        </row>
        <row r="4">
          <cell r="A4">
            <v>210003</v>
          </cell>
          <cell r="B4" t="str">
            <v>UM-Capital Region</v>
          </cell>
          <cell r="C4">
            <v>372141533.13710356</v>
          </cell>
          <cell r="D4">
            <v>0.75778895230225274</v>
          </cell>
          <cell r="E4">
            <v>282004742.50411975</v>
          </cell>
        </row>
        <row r="5">
          <cell r="A5">
            <v>210004</v>
          </cell>
          <cell r="B5" t="str">
            <v>Holy Cross</v>
          </cell>
          <cell r="C5">
            <v>561435584.0318073</v>
          </cell>
          <cell r="D5">
            <v>0.70784982968979726</v>
          </cell>
          <cell r="E5">
            <v>397412082.53870666</v>
          </cell>
        </row>
        <row r="6">
          <cell r="A6">
            <v>210005</v>
          </cell>
          <cell r="B6" t="str">
            <v>Frederick</v>
          </cell>
          <cell r="C6">
            <v>400457265.1480509</v>
          </cell>
          <cell r="D6">
            <v>0.63876631632062886</v>
          </cell>
          <cell r="E6">
            <v>255798612.10245383</v>
          </cell>
        </row>
        <row r="7">
          <cell r="A7">
            <v>210006</v>
          </cell>
          <cell r="B7" t="str">
            <v>UM-Harford</v>
          </cell>
          <cell r="C7">
            <v>115840858.93692619</v>
          </cell>
          <cell r="D7">
            <v>0.59034751989842937</v>
          </cell>
          <cell r="E7">
            <v>68386363.776318178</v>
          </cell>
        </row>
        <row r="8">
          <cell r="A8">
            <v>210008</v>
          </cell>
          <cell r="B8" t="str">
            <v>Mercy</v>
          </cell>
          <cell r="C8">
            <v>637769811.37311566</v>
          </cell>
          <cell r="D8">
            <v>0.33988615693227514</v>
          </cell>
          <cell r="E8">
            <v>216769130.1950303</v>
          </cell>
        </row>
        <row r="9">
          <cell r="A9">
            <v>210009</v>
          </cell>
          <cell r="B9" t="str">
            <v>Johns Hopkins</v>
          </cell>
          <cell r="C9">
            <v>2825644173.4415298</v>
          </cell>
          <cell r="D9">
            <v>0.6025938843779699</v>
          </cell>
          <cell r="E9">
            <v>1702715898.3441095</v>
          </cell>
        </row>
        <row r="10">
          <cell r="A10">
            <v>210010</v>
          </cell>
          <cell r="B10" t="str">
            <v>UM-Cambridge</v>
          </cell>
          <cell r="C10">
            <v>17454651.020907674</v>
          </cell>
          <cell r="D10">
            <v>0.10894145796784531</v>
          </cell>
          <cell r="E10">
            <v>1901535.1305376217</v>
          </cell>
        </row>
        <row r="11">
          <cell r="A11">
            <v>210011</v>
          </cell>
          <cell r="B11" t="str">
            <v>St Agnes</v>
          </cell>
          <cell r="C11">
            <v>477836480.38597089</v>
          </cell>
          <cell r="D11">
            <v>0.48854475598851299</v>
          </cell>
          <cell r="E11">
            <v>233444506.71257403</v>
          </cell>
        </row>
        <row r="12">
          <cell r="A12">
            <v>210012</v>
          </cell>
          <cell r="B12" t="str">
            <v>Sinai</v>
          </cell>
          <cell r="C12">
            <v>922531290.94492531</v>
          </cell>
          <cell r="D12">
            <v>0.55866349242445934</v>
          </cell>
          <cell r="E12">
            <v>515384552.87013698</v>
          </cell>
        </row>
        <row r="13">
          <cell r="A13">
            <v>210013</v>
          </cell>
          <cell r="B13" t="str">
            <v>Grace Medical Center</v>
          </cell>
          <cell r="C13">
            <v>32639338.835503571</v>
          </cell>
          <cell r="D13">
            <v>2.7340844385468342E-4</v>
          </cell>
          <cell r="E13">
            <v>8923.8708394607656</v>
          </cell>
        </row>
        <row r="14">
          <cell r="A14">
            <v>210015</v>
          </cell>
          <cell r="B14" t="str">
            <v>MedStar Franklin Sq</v>
          </cell>
          <cell r="C14">
            <v>620302546.61705399</v>
          </cell>
          <cell r="D14">
            <v>0.54553387961750244</v>
          </cell>
          <cell r="E14">
            <v>338396054.7926181</v>
          </cell>
        </row>
        <row r="15">
          <cell r="A15">
            <v>210016</v>
          </cell>
          <cell r="B15" t="str">
            <v>Adventist White Oak</v>
          </cell>
          <cell r="C15">
            <v>341578603.1094932</v>
          </cell>
          <cell r="D15">
            <v>0.66071070394072418</v>
          </cell>
          <cell r="E15">
            <v>225684639.31156248</v>
          </cell>
        </row>
        <row r="16">
          <cell r="A16">
            <v>210017</v>
          </cell>
          <cell r="B16" t="str">
            <v>Garrett</v>
          </cell>
          <cell r="C16">
            <v>76992013.16301389</v>
          </cell>
          <cell r="D16">
            <v>0.33153488364207806</v>
          </cell>
          <cell r="E16">
            <v>25525538.125369154</v>
          </cell>
        </row>
        <row r="17">
          <cell r="A17">
            <v>210018</v>
          </cell>
          <cell r="B17" t="str">
            <v>MedStar Montgomery</v>
          </cell>
          <cell r="C17">
            <v>202663894.9411726</v>
          </cell>
          <cell r="D17">
            <v>0.43819885784673895</v>
          </cell>
          <cell r="E17">
            <v>88807087.289993331</v>
          </cell>
        </row>
        <row r="18">
          <cell r="A18">
            <v>210019</v>
          </cell>
          <cell r="B18" t="str">
            <v>Peninsula</v>
          </cell>
          <cell r="C18">
            <v>535162304.0418486</v>
          </cell>
          <cell r="D18">
            <v>0.57641145447517705</v>
          </cell>
          <cell r="E18">
            <v>308473682.05304885</v>
          </cell>
        </row>
        <row r="19">
          <cell r="A19">
            <v>210022</v>
          </cell>
          <cell r="B19" t="str">
            <v>Suburban</v>
          </cell>
          <cell r="C19">
            <v>395048811.69120657</v>
          </cell>
          <cell r="D19">
            <v>0.57518158541969466</v>
          </cell>
          <cell r="E19">
            <v>227224801.82671461</v>
          </cell>
        </row>
        <row r="20">
          <cell r="A20">
            <v>210023</v>
          </cell>
          <cell r="B20" t="str">
            <v>Anne Arundel</v>
          </cell>
          <cell r="C20">
            <v>730204814.8364867</v>
          </cell>
          <cell r="D20">
            <v>0.52794212981232114</v>
          </cell>
          <cell r="E20">
            <v>385505885.1439864</v>
          </cell>
        </row>
        <row r="21">
          <cell r="A21">
            <v>210024</v>
          </cell>
          <cell r="B21" t="str">
            <v>MedStar Union</v>
          </cell>
          <cell r="C21">
            <v>478377594.77993202</v>
          </cell>
          <cell r="D21">
            <v>0.59283495875140446</v>
          </cell>
          <cell r="E21">
            <v>283598961.66895705</v>
          </cell>
        </row>
        <row r="22">
          <cell r="A22">
            <v>210027</v>
          </cell>
          <cell r="B22" t="str">
            <v>Western MD</v>
          </cell>
          <cell r="C22">
            <v>366860862.72486395</v>
          </cell>
          <cell r="D22">
            <v>0.51853455564483575</v>
          </cell>
          <cell r="E22">
            <v>190230034.4365184</v>
          </cell>
        </row>
        <row r="23">
          <cell r="A23">
            <v>210028</v>
          </cell>
          <cell r="B23" t="str">
            <v>MedStar St Mary's</v>
          </cell>
          <cell r="C23">
            <v>212649862.79057142</v>
          </cell>
          <cell r="D23">
            <v>0.46199171833414776</v>
          </cell>
          <cell r="E23">
            <v>98242475.514136836</v>
          </cell>
        </row>
        <row r="24">
          <cell r="A24">
            <v>210029</v>
          </cell>
          <cell r="B24" t="str">
            <v>JH - Bayview</v>
          </cell>
          <cell r="C24">
            <v>767133008.17096496</v>
          </cell>
          <cell r="D24">
            <v>0.59334142490514918</v>
          </cell>
          <cell r="E24">
            <v>455171792.15993381</v>
          </cell>
        </row>
        <row r="25">
          <cell r="A25">
            <v>210030</v>
          </cell>
          <cell r="B25" t="str">
            <v>UM-Chestertown</v>
          </cell>
          <cell r="C25">
            <v>55956345.969881617</v>
          </cell>
          <cell r="D25">
            <v>0.12551948804914267</v>
          </cell>
          <cell r="E25">
            <v>7023611.8992402488</v>
          </cell>
        </row>
        <row r="26">
          <cell r="A26">
            <v>210032</v>
          </cell>
          <cell r="B26" t="str">
            <v>ChristianaCare, Union</v>
          </cell>
          <cell r="C26">
            <v>187132983.95749941</v>
          </cell>
          <cell r="D26">
            <v>0.48395834320014414</v>
          </cell>
          <cell r="E26">
            <v>90564568.874170572</v>
          </cell>
        </row>
        <row r="27">
          <cell r="A27">
            <v>210033</v>
          </cell>
          <cell r="B27" t="str">
            <v>Carroll</v>
          </cell>
          <cell r="C27">
            <v>258462355.28291667</v>
          </cell>
          <cell r="D27">
            <v>0.60885977158399385</v>
          </cell>
          <cell r="E27">
            <v>157367330.60061771</v>
          </cell>
        </row>
        <row r="28">
          <cell r="A28">
            <v>210034</v>
          </cell>
          <cell r="B28" t="str">
            <v>MedStar Harbor</v>
          </cell>
          <cell r="C28">
            <v>205365570.31165394</v>
          </cell>
          <cell r="D28">
            <v>0.63021833709367758</v>
          </cell>
          <cell r="E28">
            <v>129425148.21810527</v>
          </cell>
        </row>
        <row r="29">
          <cell r="A29">
            <v>210035</v>
          </cell>
          <cell r="B29" t="str">
            <v>UM-Charles Regional</v>
          </cell>
          <cell r="C29">
            <v>176390354.73159721</v>
          </cell>
          <cell r="D29">
            <v>0.55761844026792884</v>
          </cell>
          <cell r="E29">
            <v>98358514.483739927</v>
          </cell>
        </row>
        <row r="30">
          <cell r="A30">
            <v>210037</v>
          </cell>
          <cell r="B30" t="str">
            <v>UM-Easton</v>
          </cell>
          <cell r="C30">
            <v>271566249.41912937</v>
          </cell>
          <cell r="D30">
            <v>0.4416292645915938</v>
          </cell>
          <cell r="E30">
            <v>119931603.01886743</v>
          </cell>
        </row>
        <row r="31">
          <cell r="A31">
            <v>210038</v>
          </cell>
          <cell r="B31" t="str">
            <v>UM-Midtown</v>
          </cell>
          <cell r="C31">
            <v>259893947.87238368</v>
          </cell>
          <cell r="D31">
            <v>0.53046466767408762</v>
          </cell>
          <cell r="E31">
            <v>137864556.68863067</v>
          </cell>
        </row>
        <row r="32">
          <cell r="A32">
            <v>210039</v>
          </cell>
          <cell r="B32" t="str">
            <v>Calvert</v>
          </cell>
          <cell r="C32">
            <v>173244367.97349474</v>
          </cell>
          <cell r="D32">
            <v>0.47389694382554715</v>
          </cell>
          <cell r="E32">
            <v>82099976.517627656</v>
          </cell>
        </row>
        <row r="33">
          <cell r="A33">
            <v>210040</v>
          </cell>
          <cell r="B33" t="str">
            <v>Northwest</v>
          </cell>
          <cell r="C33">
            <v>296783941.08329624</v>
          </cell>
          <cell r="D33">
            <v>0.52974842384115339</v>
          </cell>
          <cell r="E33">
            <v>157220825.01024193</v>
          </cell>
        </row>
        <row r="34">
          <cell r="A34">
            <v>210043</v>
          </cell>
          <cell r="B34" t="str">
            <v>UM-BWMC</v>
          </cell>
          <cell r="C34">
            <v>495962534.30975765</v>
          </cell>
          <cell r="D34">
            <v>0.65823511056923478</v>
          </cell>
          <cell r="E34">
            <v>326459953.60958123</v>
          </cell>
        </row>
        <row r="35">
          <cell r="A35">
            <v>210044</v>
          </cell>
          <cell r="B35" t="str">
            <v>GBMC</v>
          </cell>
          <cell r="C35">
            <v>475235322.40285361</v>
          </cell>
          <cell r="D35">
            <v>0.53635578187226518</v>
          </cell>
          <cell r="E35">
            <v>254895212.92070058</v>
          </cell>
        </row>
        <row r="36">
          <cell r="A36">
            <v>210048</v>
          </cell>
          <cell r="B36" t="str">
            <v>Howard County</v>
          </cell>
          <cell r="C36">
            <v>345192158.44903171</v>
          </cell>
          <cell r="D36">
            <v>0.62015235997734663</v>
          </cell>
          <cell r="E36">
            <v>214071731.70784119</v>
          </cell>
        </row>
        <row r="37">
          <cell r="A37">
            <v>210049</v>
          </cell>
          <cell r="B37" t="str">
            <v>UM-Upper Chesapeake</v>
          </cell>
          <cell r="C37">
            <v>359771686.28065044</v>
          </cell>
          <cell r="D37">
            <v>0.55903270431700569</v>
          </cell>
          <cell r="E37">
            <v>201124138.71816137</v>
          </cell>
        </row>
        <row r="38">
          <cell r="A38">
            <v>210051</v>
          </cell>
          <cell r="B38" t="str">
            <v>Doctors</v>
          </cell>
          <cell r="C38">
            <v>284623898.71129984</v>
          </cell>
          <cell r="D38">
            <v>0.6198417538007478</v>
          </cell>
          <cell r="E38">
            <v>176421776.5508185</v>
          </cell>
        </row>
        <row r="39">
          <cell r="A39">
            <v>210055</v>
          </cell>
          <cell r="B39" t="str">
            <v>UM-Laurel</v>
          </cell>
          <cell r="C39">
            <v>40123623.90449968</v>
          </cell>
          <cell r="D39">
            <v>0</v>
          </cell>
          <cell r="E39">
            <v>0</v>
          </cell>
        </row>
        <row r="40">
          <cell r="A40">
            <v>210056</v>
          </cell>
          <cell r="B40" t="str">
            <v>MedStar Good Sam</v>
          </cell>
          <cell r="C40">
            <v>302419601.44013321</v>
          </cell>
          <cell r="D40">
            <v>0.63321802896594959</v>
          </cell>
          <cell r="E40">
            <v>191497543.9445892</v>
          </cell>
        </row>
        <row r="41">
          <cell r="A41">
            <v>210057</v>
          </cell>
          <cell r="B41" t="str">
            <v>Shady Grove</v>
          </cell>
          <cell r="C41">
            <v>503223249.26444393</v>
          </cell>
          <cell r="D41">
            <v>0.63797607391099631</v>
          </cell>
          <cell r="E41">
            <v>321044392.86646461</v>
          </cell>
        </row>
        <row r="42">
          <cell r="A42">
            <v>210058</v>
          </cell>
          <cell r="B42" t="str">
            <v>UMROI</v>
          </cell>
          <cell r="C42">
            <v>135447342.40460068</v>
          </cell>
          <cell r="D42">
            <v>0.54781251048114799</v>
          </cell>
          <cell r="E42">
            <v>74199748.680663943</v>
          </cell>
        </row>
        <row r="43">
          <cell r="A43">
            <v>210060</v>
          </cell>
          <cell r="B43" t="str">
            <v>Ft Washington</v>
          </cell>
          <cell r="C43">
            <v>64203514.644460686</v>
          </cell>
          <cell r="D43">
            <v>0.49284713317118928</v>
          </cell>
          <cell r="E43">
            <v>31642518.132036917</v>
          </cell>
        </row>
        <row r="44">
          <cell r="A44">
            <v>210061</v>
          </cell>
          <cell r="B44" t="str">
            <v>Atlantic General</v>
          </cell>
          <cell r="C44">
            <v>122689621.17843871</v>
          </cell>
          <cell r="D44">
            <v>0.36977162754209147</v>
          </cell>
          <cell r="E44">
            <v>45367140.905673936</v>
          </cell>
        </row>
        <row r="45">
          <cell r="A45">
            <v>210062</v>
          </cell>
          <cell r="B45" t="str">
            <v>MedStar Southern MD</v>
          </cell>
          <cell r="C45">
            <v>309171742.64515758</v>
          </cell>
          <cell r="D45">
            <v>0.63549122723639873</v>
          </cell>
          <cell r="E45">
            <v>196475930.16038722</v>
          </cell>
        </row>
        <row r="46">
          <cell r="A46">
            <v>210063</v>
          </cell>
          <cell r="B46" t="str">
            <v>UM-St Joe</v>
          </cell>
          <cell r="C46">
            <v>448957803.14797795</v>
          </cell>
          <cell r="D46">
            <v>0.62424113153770433</v>
          </cell>
          <cell r="E46">
            <v>280257927.04977566</v>
          </cell>
        </row>
        <row r="47">
          <cell r="A47">
            <v>88</v>
          </cell>
          <cell r="B47" t="str">
            <v>UM-Queen Anne's ED</v>
          </cell>
          <cell r="C47">
            <v>9064960.5453168526</v>
          </cell>
          <cell r="D47">
            <v>0</v>
          </cell>
          <cell r="E47">
            <v>0</v>
          </cell>
        </row>
        <row r="48">
          <cell r="A48">
            <v>333</v>
          </cell>
          <cell r="B48" t="str">
            <v>UM-Bowie ED</v>
          </cell>
          <cell r="C48">
            <v>22439007.525360834</v>
          </cell>
          <cell r="D48">
            <v>0</v>
          </cell>
          <cell r="E48">
            <v>0</v>
          </cell>
        </row>
        <row r="49">
          <cell r="A49">
            <v>210064</v>
          </cell>
          <cell r="B49" t="str">
            <v>Levindale</v>
          </cell>
          <cell r="C49">
            <v>68694680.668564409</v>
          </cell>
          <cell r="D49">
            <v>0.96369749197230214</v>
          </cell>
          <cell r="E49">
            <v>66200891.472133711</v>
          </cell>
        </row>
        <row r="50">
          <cell r="A50">
            <v>8992</v>
          </cell>
          <cell r="B50" t="str">
            <v>UM-Shock Trauma</v>
          </cell>
          <cell r="C50">
            <v>256082765.69565946</v>
          </cell>
          <cell r="D50">
            <v>0.892972369081523</v>
          </cell>
          <cell r="E50">
            <v>228674833.9642016</v>
          </cell>
        </row>
        <row r="51">
          <cell r="A51">
            <v>210065</v>
          </cell>
          <cell r="B51" t="str">
            <v>HC Germantown</v>
          </cell>
          <cell r="C51">
            <v>136210072.20605242</v>
          </cell>
          <cell r="D51">
            <v>0.58301264966990574</v>
          </cell>
          <cell r="E51">
            <v>79412195.1085798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E69A9-0B9A-4D2B-842D-DE209E7B9DDF}">
  <sheetPr>
    <tabColor theme="5"/>
    <pageSetUpPr fitToPage="1"/>
  </sheetPr>
  <dimension ref="A1:L5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9.26953125" defaultRowHeight="15.5"/>
  <cols>
    <col min="1" max="1" width="28.1328125" style="9" customWidth="1"/>
    <col min="2" max="2" width="32.40625" style="9" customWidth="1"/>
    <col min="3" max="3" width="18.26953125" style="9" bestFit="1" customWidth="1"/>
    <col min="4" max="4" width="19.7265625" style="18" customWidth="1"/>
    <col min="5" max="5" width="15" style="9" customWidth="1"/>
    <col min="6" max="6" width="21.40625" style="23" customWidth="1"/>
    <col min="7" max="9" width="9.26953125" style="9"/>
    <col min="10" max="10" width="21.26953125" style="9" bestFit="1" customWidth="1"/>
    <col min="11" max="11" width="9.26953125" style="9"/>
    <col min="12" max="12" width="19.40625" style="9" customWidth="1"/>
    <col min="13" max="16384" width="9.26953125" style="9"/>
  </cols>
  <sheetData>
    <row r="1" spans="1:12" s="2" customFormat="1" ht="27" customHeight="1">
      <c r="A1" s="1" t="s">
        <v>89</v>
      </c>
      <c r="J1" s="1"/>
    </row>
    <row r="2" spans="1:12" s="2" customFormat="1" ht="42" customHeight="1">
      <c r="A2" s="3" t="s">
        <v>0</v>
      </c>
      <c r="B2" s="3" t="s">
        <v>1</v>
      </c>
      <c r="C2" s="3" t="s">
        <v>109</v>
      </c>
      <c r="D2" s="3" t="s">
        <v>110</v>
      </c>
      <c r="E2" s="3" t="s">
        <v>2</v>
      </c>
      <c r="F2" s="3" t="s">
        <v>111</v>
      </c>
      <c r="J2" s="1"/>
      <c r="K2" s="1"/>
      <c r="L2" s="4"/>
    </row>
    <row r="3" spans="1:12" ht="15.25">
      <c r="A3" s="5">
        <v>210001</v>
      </c>
      <c r="B3" s="5" t="s">
        <v>3</v>
      </c>
      <c r="C3" s="6">
        <f>VLOOKUP(A3,'[4]IP revenue'!$A$2:$E$51,5,FALSE)</f>
        <v>236441777.03256336</v>
      </c>
      <c r="D3" s="7">
        <f>VLOOKUP(A3,'7. Hospital Scores'!$A$5:$G$46,7,FALSE)</f>
        <v>0.72</v>
      </c>
      <c r="E3" s="8">
        <f t="shared" ref="E3:E44" si="0">IF(D3&lt;=MHAC_Lowest_Score,MHAC_Max_Penalty,IF(D3&gt;=MHAC_Highest_Score,MHAC_Max_Reward,IF(D3&lt;MHAC_Penalty_Threshold,MHAC_Max_Penalty-((D3-MHAC_Lowest_Score)*(MHAC_Max_Penalty/(MHAC_Penalty_Threshold-MHAC_Lowest_Score))),IF(D3&gt;MHAC_Reward_Threshold,MHAC_Max_Reward- ((D3-MHAC_Highest_Score)*(MHAC_Max_Reward/(MHAC_Reward_Threshold-MHAC_Highest_Score))),0))))</f>
        <v>1.3333333333333357E-3</v>
      </c>
      <c r="F3" s="6">
        <f t="shared" ref="F3:F44" si="1">ROUND(E3*C3,0)</f>
        <v>315256</v>
      </c>
    </row>
    <row r="4" spans="1:12" ht="15.25">
      <c r="A4" s="5">
        <v>210002</v>
      </c>
      <c r="B4" s="5" t="s">
        <v>4</v>
      </c>
      <c r="C4" s="6">
        <f>VLOOKUP(A4,'[4]IP revenue'!$A$2:$E$51,5,FALSE)</f>
        <v>1419452964.0897801</v>
      </c>
      <c r="D4" s="7">
        <f>VLOOKUP(A4,'7. Hospital Scores'!$A$5:$G$46,7,FALSE)</f>
        <v>0.49</v>
      </c>
      <c r="E4" s="8">
        <f t="shared" si="0"/>
        <v>-3.6666666666666688E-3</v>
      </c>
      <c r="F4" s="6">
        <f t="shared" si="1"/>
        <v>-5204661</v>
      </c>
    </row>
    <row r="5" spans="1:12" ht="15.25">
      <c r="A5" s="5">
        <v>210003</v>
      </c>
      <c r="B5" s="5" t="s">
        <v>5</v>
      </c>
      <c r="C5" s="6">
        <f>VLOOKUP(A5,'[4]IP revenue'!$A$2:$E$51,5,FALSE)</f>
        <v>282004742.50411975</v>
      </c>
      <c r="D5" s="7">
        <f>VLOOKUP(A5,'7. Hospital Scores'!$A$5:$G$46,7,FALSE)</f>
        <v>0.56999999999999995</v>
      </c>
      <c r="E5" s="8">
        <f t="shared" si="0"/>
        <v>-1.0000000000000009E-3</v>
      </c>
      <c r="F5" s="6">
        <f t="shared" si="1"/>
        <v>-282005</v>
      </c>
    </row>
    <row r="6" spans="1:12" ht="15.25">
      <c r="A6" s="5">
        <v>210004</v>
      </c>
      <c r="B6" s="5" t="s">
        <v>6</v>
      </c>
      <c r="C6" s="6">
        <f>VLOOKUP(A6,'[4]IP revenue'!$A$2:$E$51,5,FALSE)</f>
        <v>397412082.53870666</v>
      </c>
      <c r="D6" s="7">
        <f>VLOOKUP(A6,'7. Hospital Scores'!$A$5:$G$46,7,FALSE)</f>
        <v>0.68</v>
      </c>
      <c r="E6" s="8">
        <f t="shared" si="0"/>
        <v>0</v>
      </c>
      <c r="F6" s="6">
        <f t="shared" si="1"/>
        <v>0</v>
      </c>
    </row>
    <row r="7" spans="1:12" ht="15.25">
      <c r="A7" s="5">
        <v>210005</v>
      </c>
      <c r="B7" s="5" t="s">
        <v>7</v>
      </c>
      <c r="C7" s="6">
        <f>VLOOKUP(A7,'[4]IP revenue'!$A$2:$E$51,5,FALSE)</f>
        <v>255798612.10245383</v>
      </c>
      <c r="D7" s="7">
        <f>VLOOKUP(A7,'7. Hospital Scores'!$A$5:$G$46,7,FALSE)</f>
        <v>0.36</v>
      </c>
      <c r="E7" s="8">
        <f t="shared" si="0"/>
        <v>-8.0000000000000002E-3</v>
      </c>
      <c r="F7" s="6">
        <f t="shared" si="1"/>
        <v>-2046389</v>
      </c>
    </row>
    <row r="8" spans="1:12" ht="15.25">
      <c r="A8" s="5">
        <v>210006</v>
      </c>
      <c r="B8" s="5" t="s">
        <v>8</v>
      </c>
      <c r="C8" s="6">
        <f>VLOOKUP(A8,'[4]IP revenue'!$A$2:$E$51,5,FALSE)</f>
        <v>68386363.776318178</v>
      </c>
      <c r="D8" s="7">
        <f>VLOOKUP(A8,'7. Hospital Scores'!$A$5:$G$46,7,FALSE)</f>
        <v>0.6</v>
      </c>
      <c r="E8" s="8">
        <f t="shared" si="0"/>
        <v>0</v>
      </c>
      <c r="F8" s="6">
        <f t="shared" si="1"/>
        <v>0</v>
      </c>
    </row>
    <row r="9" spans="1:12" ht="15.25">
      <c r="A9" s="5">
        <v>210008</v>
      </c>
      <c r="B9" s="5" t="s">
        <v>9</v>
      </c>
      <c r="C9" s="6">
        <f>VLOOKUP(A9,'[4]IP revenue'!$A$2:$E$51,5,FALSE)</f>
        <v>216769130.1950303</v>
      </c>
      <c r="D9" s="7">
        <f>VLOOKUP(A9,'7. Hospital Scores'!$A$5:$G$46,7,FALSE)</f>
        <v>0.37</v>
      </c>
      <c r="E9" s="8">
        <f t="shared" si="0"/>
        <v>-7.6666666666666671E-3</v>
      </c>
      <c r="F9" s="6">
        <f t="shared" si="1"/>
        <v>-1661897</v>
      </c>
    </row>
    <row r="10" spans="1:12" ht="15.25">
      <c r="A10" s="5">
        <v>210009</v>
      </c>
      <c r="B10" s="5" t="s">
        <v>10</v>
      </c>
      <c r="C10" s="6">
        <f>VLOOKUP(A10,'[4]IP revenue'!$A$2:$E$51,5,FALSE)</f>
        <v>1702715898.3441095</v>
      </c>
      <c r="D10" s="7">
        <f>VLOOKUP(A10,'7. Hospital Scores'!$A$5:$G$46,7,FALSE)</f>
        <v>0.25</v>
      </c>
      <c r="E10" s="8">
        <f t="shared" si="0"/>
        <v>-1.1666666666666667E-2</v>
      </c>
      <c r="F10" s="6">
        <f t="shared" si="1"/>
        <v>-19865019</v>
      </c>
    </row>
    <row r="11" spans="1:12" ht="15.25">
      <c r="A11" s="5">
        <v>210011</v>
      </c>
      <c r="B11" s="5" t="s">
        <v>11</v>
      </c>
      <c r="C11" s="6">
        <f>VLOOKUP(A11,'[4]IP revenue'!$A$2:$E$51,5,FALSE)</f>
        <v>233444506.71257403</v>
      </c>
      <c r="D11" s="7">
        <f>VLOOKUP(A11,'7. Hospital Scores'!$A$5:$G$46,7,FALSE)</f>
        <v>0.62</v>
      </c>
      <c r="E11" s="8">
        <f t="shared" si="0"/>
        <v>0</v>
      </c>
      <c r="F11" s="6">
        <f t="shared" si="1"/>
        <v>0</v>
      </c>
    </row>
    <row r="12" spans="1:12" ht="15.25">
      <c r="A12" s="5">
        <v>210012</v>
      </c>
      <c r="B12" s="5" t="s">
        <v>12</v>
      </c>
      <c r="C12" s="6">
        <f>VLOOKUP(A12,'[4]IP revenue'!$A$2:$E$51,5,FALSE)</f>
        <v>515384552.87013698</v>
      </c>
      <c r="D12" s="7">
        <f>VLOOKUP(A12,'7. Hospital Scores'!$A$5:$G$46,7,FALSE)</f>
        <v>0.5</v>
      </c>
      <c r="E12" s="8">
        <f t="shared" si="0"/>
        <v>-3.333333333333334E-3</v>
      </c>
      <c r="F12" s="6">
        <f t="shared" si="1"/>
        <v>-1717949</v>
      </c>
    </row>
    <row r="13" spans="1:12" ht="15.25">
      <c r="A13" s="5">
        <v>210015</v>
      </c>
      <c r="B13" s="5" t="s">
        <v>13</v>
      </c>
      <c r="C13" s="6">
        <f>VLOOKUP(A13,'[4]IP revenue'!$A$2:$E$51,5,FALSE)</f>
        <v>338396054.7926181</v>
      </c>
      <c r="D13" s="7">
        <f>VLOOKUP(A13,'7. Hospital Scores'!$A$5:$G$46,7,FALSE)</f>
        <v>0.65</v>
      </c>
      <c r="E13" s="8">
        <f t="shared" si="0"/>
        <v>0</v>
      </c>
      <c r="F13" s="6">
        <f t="shared" si="1"/>
        <v>0</v>
      </c>
    </row>
    <row r="14" spans="1:12" ht="15.25">
      <c r="A14" s="5">
        <v>210016</v>
      </c>
      <c r="B14" s="5" t="s">
        <v>14</v>
      </c>
      <c r="C14" s="6">
        <f>VLOOKUP(A14,'[4]IP revenue'!$A$2:$E$51,5,FALSE)</f>
        <v>225684639.31156248</v>
      </c>
      <c r="D14" s="7">
        <f>VLOOKUP(A14,'7. Hospital Scores'!$A$5:$G$46,7,FALSE)</f>
        <v>0.86</v>
      </c>
      <c r="E14" s="8">
        <f t="shared" si="0"/>
        <v>1.0666666666666668E-2</v>
      </c>
      <c r="F14" s="6">
        <f t="shared" si="1"/>
        <v>2407303</v>
      </c>
    </row>
    <row r="15" spans="1:12" ht="15.25">
      <c r="A15" s="5">
        <v>210017</v>
      </c>
      <c r="B15" s="5" t="s">
        <v>15</v>
      </c>
      <c r="C15" s="6">
        <f>VLOOKUP(A15,'[4]IP revenue'!$A$2:$E$51,5,FALSE)</f>
        <v>25525538.125369154</v>
      </c>
      <c r="D15" s="7">
        <f>VLOOKUP(A15,'7. Hospital Scores'!$A$5:$G$46,7,FALSE)</f>
        <v>0.96</v>
      </c>
      <c r="E15" s="8">
        <f t="shared" si="0"/>
        <v>1.7333333333333333E-2</v>
      </c>
      <c r="F15" s="6">
        <f t="shared" si="1"/>
        <v>442443</v>
      </c>
    </row>
    <row r="16" spans="1:12" ht="15.25">
      <c r="A16" s="5">
        <v>210018</v>
      </c>
      <c r="B16" s="5" t="s">
        <v>16</v>
      </c>
      <c r="C16" s="6">
        <f>VLOOKUP(A16,'[4]IP revenue'!$A$2:$E$51,5,FALSE)</f>
        <v>88807087.289993331</v>
      </c>
      <c r="D16" s="7">
        <f>VLOOKUP(A16,'7. Hospital Scores'!$A$5:$G$46,7,FALSE)</f>
        <v>0.95</v>
      </c>
      <c r="E16" s="8">
        <f t="shared" si="0"/>
        <v>1.6666666666666663E-2</v>
      </c>
      <c r="F16" s="6">
        <f t="shared" si="1"/>
        <v>1480118</v>
      </c>
    </row>
    <row r="17" spans="1:6" ht="15.25">
      <c r="A17" s="5">
        <v>210019</v>
      </c>
      <c r="B17" s="5" t="s">
        <v>17</v>
      </c>
      <c r="C17" s="6">
        <f>VLOOKUP(A17,'[4]IP revenue'!$A$2:$E$51,5,FALSE)</f>
        <v>308473682.05304885</v>
      </c>
      <c r="D17" s="7">
        <f>VLOOKUP(A17,'7. Hospital Scores'!$A$5:$G$46,7,FALSE)</f>
        <v>0.81</v>
      </c>
      <c r="E17" s="8">
        <f t="shared" si="0"/>
        <v>7.3333333333333393E-3</v>
      </c>
      <c r="F17" s="6">
        <f t="shared" si="1"/>
        <v>2262140</v>
      </c>
    </row>
    <row r="18" spans="1:6" ht="15.25">
      <c r="A18" s="5">
        <v>210022</v>
      </c>
      <c r="B18" s="5" t="s">
        <v>18</v>
      </c>
      <c r="C18" s="6">
        <f>VLOOKUP(A18,'[4]IP revenue'!$A$2:$E$51,5,FALSE)</f>
        <v>227224801.82671461</v>
      </c>
      <c r="D18" s="7">
        <f>VLOOKUP(A18,'7. Hospital Scores'!$A$5:$G$46,7,FALSE)</f>
        <v>0.43</v>
      </c>
      <c r="E18" s="8">
        <f t="shared" si="0"/>
        <v>-5.6666666666666671E-3</v>
      </c>
      <c r="F18" s="6">
        <f t="shared" si="1"/>
        <v>-1287607</v>
      </c>
    </row>
    <row r="19" spans="1:6" ht="15.25">
      <c r="A19" s="5">
        <v>210023</v>
      </c>
      <c r="B19" s="5" t="s">
        <v>19</v>
      </c>
      <c r="C19" s="6">
        <f>VLOOKUP(A19,'[4]IP revenue'!$A$2:$E$51,5,FALSE)</f>
        <v>385505885.1439864</v>
      </c>
      <c r="D19" s="7">
        <f>VLOOKUP(A19,'7. Hospital Scores'!$A$5:$G$46,7,FALSE)</f>
        <v>0.84</v>
      </c>
      <c r="E19" s="8">
        <f t="shared" si="0"/>
        <v>9.3333333333333341E-3</v>
      </c>
      <c r="F19" s="6">
        <f t="shared" si="1"/>
        <v>3598055</v>
      </c>
    </row>
    <row r="20" spans="1:6" ht="15.25">
      <c r="A20" s="5">
        <v>210024</v>
      </c>
      <c r="B20" s="5" t="s">
        <v>20</v>
      </c>
      <c r="C20" s="6">
        <f>VLOOKUP(A20,'[4]IP revenue'!$A$2:$E$51,5,FALSE)</f>
        <v>283598961.66895705</v>
      </c>
      <c r="D20" s="7">
        <f>VLOOKUP(A20,'7. Hospital Scores'!$A$5:$G$46,7,FALSE)</f>
        <v>0.57999999999999996</v>
      </c>
      <c r="E20" s="8">
        <f t="shared" si="0"/>
        <v>-6.6666666666666957E-4</v>
      </c>
      <c r="F20" s="6">
        <f t="shared" si="1"/>
        <v>-189066</v>
      </c>
    </row>
    <row r="21" spans="1:6" ht="30.5">
      <c r="A21" s="5">
        <v>210027</v>
      </c>
      <c r="B21" s="5" t="s">
        <v>21</v>
      </c>
      <c r="C21" s="6">
        <f>VLOOKUP(A21,'[4]IP revenue'!$A$2:$E$51,5,FALSE)</f>
        <v>190230034.4365184</v>
      </c>
      <c r="D21" s="7">
        <f>VLOOKUP(A21,'7. Hospital Scores'!$A$5:$G$46,7,FALSE)</f>
        <v>0.86</v>
      </c>
      <c r="E21" s="8">
        <f t="shared" si="0"/>
        <v>1.0666666666666668E-2</v>
      </c>
      <c r="F21" s="6">
        <f t="shared" si="1"/>
        <v>2029120</v>
      </c>
    </row>
    <row r="22" spans="1:6" ht="15.25">
      <c r="A22" s="5">
        <v>210028</v>
      </c>
      <c r="B22" s="5" t="s">
        <v>22</v>
      </c>
      <c r="C22" s="6">
        <f>VLOOKUP(A22,'[4]IP revenue'!$A$2:$E$51,5,FALSE)</f>
        <v>98242475.514136836</v>
      </c>
      <c r="D22" s="7">
        <f>VLOOKUP(A22,'7. Hospital Scores'!$A$5:$G$46,7,FALSE)</f>
        <v>0.96</v>
      </c>
      <c r="E22" s="8">
        <f t="shared" si="0"/>
        <v>1.7333333333333333E-2</v>
      </c>
      <c r="F22" s="6">
        <f t="shared" si="1"/>
        <v>1702870</v>
      </c>
    </row>
    <row r="23" spans="1:6" ht="30.5">
      <c r="A23" s="5">
        <v>210029</v>
      </c>
      <c r="B23" s="5" t="s">
        <v>23</v>
      </c>
      <c r="C23" s="6">
        <f>VLOOKUP(A23,'[4]IP revenue'!$A$2:$E$51,5,FALSE)</f>
        <v>455171792.15993381</v>
      </c>
      <c r="D23" s="7">
        <f>VLOOKUP(A23,'7. Hospital Scores'!$A$5:$G$46,7,FALSE)</f>
        <v>0.5</v>
      </c>
      <c r="E23" s="8">
        <f t="shared" si="0"/>
        <v>-3.333333333333334E-3</v>
      </c>
      <c r="F23" s="6">
        <f t="shared" si="1"/>
        <v>-1517239</v>
      </c>
    </row>
    <row r="24" spans="1:6" ht="30.5">
      <c r="A24" s="5">
        <v>210032</v>
      </c>
      <c r="B24" s="5" t="s">
        <v>24</v>
      </c>
      <c r="C24" s="6">
        <f>VLOOKUP(A24,'[4]IP revenue'!$A$2:$E$51,5,FALSE)</f>
        <v>90564568.874170572</v>
      </c>
      <c r="D24" s="7">
        <f>VLOOKUP(A24,'7. Hospital Scores'!$A$5:$G$46,7,FALSE)</f>
        <v>0.35</v>
      </c>
      <c r="E24" s="8">
        <f t="shared" si="0"/>
        <v>-8.333333333333335E-3</v>
      </c>
      <c r="F24" s="6">
        <f t="shared" si="1"/>
        <v>-754705</v>
      </c>
    </row>
    <row r="25" spans="1:6" ht="15.25">
      <c r="A25" s="5">
        <v>210033</v>
      </c>
      <c r="B25" s="5" t="s">
        <v>25</v>
      </c>
      <c r="C25" s="6">
        <f>VLOOKUP(A25,'[4]IP revenue'!$A$2:$E$51,5,FALSE)</f>
        <v>157367330.60061771</v>
      </c>
      <c r="D25" s="7">
        <f>VLOOKUP(A25,'7. Hospital Scores'!$A$5:$G$46,7,FALSE)</f>
        <v>0.88</v>
      </c>
      <c r="E25" s="8">
        <f t="shared" si="0"/>
        <v>1.2000000000000002E-2</v>
      </c>
      <c r="F25" s="6">
        <f t="shared" si="1"/>
        <v>1888408</v>
      </c>
    </row>
    <row r="26" spans="1:6" ht="15.25">
      <c r="A26" s="5">
        <v>210034</v>
      </c>
      <c r="B26" s="5" t="s">
        <v>26</v>
      </c>
      <c r="C26" s="6">
        <f>VLOOKUP(A26,'[4]IP revenue'!$A$2:$E$51,5,FALSE)</f>
        <v>129425148.21810527</v>
      </c>
      <c r="D26" s="7">
        <f>VLOOKUP(A26,'7. Hospital Scores'!$A$5:$G$46,7,FALSE)</f>
        <v>0.83</v>
      </c>
      <c r="E26" s="8">
        <f t="shared" si="0"/>
        <v>8.6666666666666663E-3</v>
      </c>
      <c r="F26" s="6">
        <f t="shared" si="1"/>
        <v>1121685</v>
      </c>
    </row>
    <row r="27" spans="1:6" ht="15.25">
      <c r="A27" s="5">
        <v>210035</v>
      </c>
      <c r="B27" s="5" t="s">
        <v>27</v>
      </c>
      <c r="C27" s="6">
        <f>VLOOKUP(A27,'[4]IP revenue'!$A$2:$E$51,5,FALSE)</f>
        <v>98358514.483739927</v>
      </c>
      <c r="D27" s="7">
        <f>VLOOKUP(A27,'7. Hospital Scores'!$A$5:$G$46,7,FALSE)</f>
        <v>0.69</v>
      </c>
      <c r="E27" s="8">
        <f t="shared" si="0"/>
        <v>0</v>
      </c>
      <c r="F27" s="6">
        <f t="shared" si="1"/>
        <v>0</v>
      </c>
    </row>
    <row r="28" spans="1:6" ht="15.25">
      <c r="A28" s="5">
        <v>210037</v>
      </c>
      <c r="B28" s="5" t="s">
        <v>28</v>
      </c>
      <c r="C28" s="6">
        <f>VLOOKUP(A28,'[4]IP revenue'!$A$2:$E$51,5,FALSE)</f>
        <v>119931603.01886743</v>
      </c>
      <c r="D28" s="7">
        <f>VLOOKUP(A28,'7. Hospital Scores'!$A$5:$G$46,7,FALSE)</f>
        <v>0.49</v>
      </c>
      <c r="E28" s="8">
        <f t="shared" si="0"/>
        <v>-3.6666666666666688E-3</v>
      </c>
      <c r="F28" s="6">
        <f t="shared" si="1"/>
        <v>-439749</v>
      </c>
    </row>
    <row r="29" spans="1:6" ht="15.25">
      <c r="A29" s="5">
        <v>210038</v>
      </c>
      <c r="B29" s="5" t="s">
        <v>29</v>
      </c>
      <c r="C29" s="6">
        <f>VLOOKUP(A29,'[4]IP revenue'!$A$2:$E$51,5,FALSE)</f>
        <v>137864556.68863067</v>
      </c>
      <c r="D29" s="7">
        <f>VLOOKUP(A29,'7. Hospital Scores'!$A$5:$G$46,7,FALSE)</f>
        <v>0.5</v>
      </c>
      <c r="E29" s="8">
        <f t="shared" si="0"/>
        <v>-3.333333333333334E-3</v>
      </c>
      <c r="F29" s="6">
        <f t="shared" si="1"/>
        <v>-459549</v>
      </c>
    </row>
    <row r="30" spans="1:6" ht="15.25">
      <c r="A30" s="5">
        <v>210039</v>
      </c>
      <c r="B30" s="5" t="s">
        <v>30</v>
      </c>
      <c r="C30" s="6">
        <f>VLOOKUP(A30,'[4]IP revenue'!$A$2:$E$51,5,FALSE)</f>
        <v>82099976.517627656</v>
      </c>
      <c r="D30" s="7">
        <f>VLOOKUP(A30,'7. Hospital Scores'!$A$5:$G$46,7,FALSE)</f>
        <v>0.46</v>
      </c>
      <c r="E30" s="8">
        <f t="shared" si="0"/>
        <v>-4.6666666666666662E-3</v>
      </c>
      <c r="F30" s="6">
        <f t="shared" si="1"/>
        <v>-383133</v>
      </c>
    </row>
    <row r="31" spans="1:6" ht="15.25">
      <c r="A31" s="5">
        <v>210040</v>
      </c>
      <c r="B31" s="5" t="s">
        <v>31</v>
      </c>
      <c r="C31" s="6">
        <f>VLOOKUP(A31,'[4]IP revenue'!$A$2:$E$51,5,FALSE)</f>
        <v>157220825.01024193</v>
      </c>
      <c r="D31" s="7">
        <f>VLOOKUP(A31,'7. Hospital Scores'!$A$5:$G$46,7,FALSE)</f>
        <v>0.88</v>
      </c>
      <c r="E31" s="8">
        <f t="shared" si="0"/>
        <v>1.2000000000000002E-2</v>
      </c>
      <c r="F31" s="6">
        <f t="shared" si="1"/>
        <v>1886650</v>
      </c>
    </row>
    <row r="32" spans="1:6" ht="30.5">
      <c r="A32" s="5">
        <v>210043</v>
      </c>
      <c r="B32" s="5" t="s">
        <v>32</v>
      </c>
      <c r="C32" s="6">
        <f>VLOOKUP(A32,'[4]IP revenue'!$A$2:$E$51,5,FALSE)</f>
        <v>326459953.60958123</v>
      </c>
      <c r="D32" s="7">
        <f>VLOOKUP(A32,'7. Hospital Scores'!$A$5:$G$46,7,FALSE)</f>
        <v>0.63</v>
      </c>
      <c r="E32" s="8">
        <f t="shared" si="0"/>
        <v>0</v>
      </c>
      <c r="F32" s="6">
        <f t="shared" si="1"/>
        <v>0</v>
      </c>
    </row>
    <row r="33" spans="1:6" ht="18" customHeight="1">
      <c r="A33" s="5">
        <v>210044</v>
      </c>
      <c r="B33" s="5" t="s">
        <v>33</v>
      </c>
      <c r="C33" s="6">
        <f>VLOOKUP(A33,'[4]IP revenue'!$A$2:$E$51,5,FALSE)</f>
        <v>254895212.92070058</v>
      </c>
      <c r="D33" s="7">
        <f>VLOOKUP(A33,'7. Hospital Scores'!$A$5:$G$46,7,FALSE)</f>
        <v>0.42</v>
      </c>
      <c r="E33" s="8">
        <f t="shared" si="0"/>
        <v>-6.0000000000000019E-3</v>
      </c>
      <c r="F33" s="6">
        <f t="shared" si="1"/>
        <v>-1529371</v>
      </c>
    </row>
    <row r="34" spans="1:6" ht="15.25">
      <c r="A34" s="5">
        <v>210048</v>
      </c>
      <c r="B34" s="5" t="s">
        <v>34</v>
      </c>
      <c r="C34" s="6">
        <f>VLOOKUP(A34,'[4]IP revenue'!$A$2:$E$51,5,FALSE)</f>
        <v>214071731.70784119</v>
      </c>
      <c r="D34" s="7">
        <f>VLOOKUP(A34,'7. Hospital Scores'!$A$5:$G$46,7,FALSE)</f>
        <v>0.48</v>
      </c>
      <c r="E34" s="8">
        <f t="shared" si="0"/>
        <v>-4.0000000000000001E-3</v>
      </c>
      <c r="F34" s="6">
        <f t="shared" si="1"/>
        <v>-856287</v>
      </c>
    </row>
    <row r="35" spans="1:6" ht="30.5">
      <c r="A35" s="5">
        <v>210049</v>
      </c>
      <c r="B35" s="5" t="s">
        <v>35</v>
      </c>
      <c r="C35" s="6">
        <f>VLOOKUP(A35,'[4]IP revenue'!$A$2:$E$51,5,FALSE)</f>
        <v>201124138.71816137</v>
      </c>
      <c r="D35" s="7">
        <f>VLOOKUP(A35,'7. Hospital Scores'!$A$5:$G$46,7,FALSE)</f>
        <v>0.64</v>
      </c>
      <c r="E35" s="8">
        <f t="shared" si="0"/>
        <v>0</v>
      </c>
      <c r="F35" s="6">
        <f t="shared" si="1"/>
        <v>0</v>
      </c>
    </row>
    <row r="36" spans="1:6" ht="15.25">
      <c r="A36" s="5">
        <v>210051</v>
      </c>
      <c r="B36" s="5" t="s">
        <v>36</v>
      </c>
      <c r="C36" s="6">
        <f>VLOOKUP(A36,'[4]IP revenue'!$A$2:$E$51,5,FALSE)</f>
        <v>176421776.5508185</v>
      </c>
      <c r="D36" s="7">
        <f>VLOOKUP(A36,'7. Hospital Scores'!$A$5:$G$46,7,FALSE)</f>
        <v>0.83</v>
      </c>
      <c r="E36" s="8">
        <f t="shared" si="0"/>
        <v>8.6666666666666663E-3</v>
      </c>
      <c r="F36" s="6">
        <f t="shared" si="1"/>
        <v>1528989</v>
      </c>
    </row>
    <row r="37" spans="1:6" ht="15.25">
      <c r="A37" s="5">
        <v>210056</v>
      </c>
      <c r="B37" s="5" t="s">
        <v>37</v>
      </c>
      <c r="C37" s="6">
        <f>VLOOKUP(A37,'[4]IP revenue'!$A$2:$E$51,5,FALSE)</f>
        <v>191497543.9445892</v>
      </c>
      <c r="D37" s="7">
        <f>VLOOKUP(A37,'7. Hospital Scores'!$A$5:$G$46,7,FALSE)</f>
        <v>0.52</v>
      </c>
      <c r="E37" s="8">
        <f t="shared" si="0"/>
        <v>-2.6666666666666679E-3</v>
      </c>
      <c r="F37" s="6">
        <f t="shared" si="1"/>
        <v>-510660</v>
      </c>
    </row>
    <row r="38" spans="1:6" ht="15.25">
      <c r="A38" s="5">
        <v>210057</v>
      </c>
      <c r="B38" s="5" t="s">
        <v>38</v>
      </c>
      <c r="C38" s="6">
        <f>VLOOKUP(A38,'[4]IP revenue'!$A$2:$E$51,5,FALSE)</f>
        <v>321044392.86646461</v>
      </c>
      <c r="D38" s="7">
        <f>VLOOKUP(A38,'7. Hospital Scores'!$A$5:$G$46,7,FALSE)</f>
        <v>0.71</v>
      </c>
      <c r="E38" s="8">
        <f t="shared" si="0"/>
        <v>6.6666666666666957E-4</v>
      </c>
      <c r="F38" s="6">
        <f t="shared" si="1"/>
        <v>214030</v>
      </c>
    </row>
    <row r="39" spans="1:6" ht="15.25">
      <c r="A39" s="5">
        <v>210058</v>
      </c>
      <c r="B39" s="5" t="s">
        <v>39</v>
      </c>
      <c r="C39" s="6">
        <f>VLOOKUP(A39,'[4]IP revenue'!$A$2:$E$51,5,FALSE)</f>
        <v>74199748.680663943</v>
      </c>
      <c r="D39" s="7">
        <f>VLOOKUP(A39,'7. Hospital Scores'!$A$5:$G$46,7,FALSE)</f>
        <v>0.8</v>
      </c>
      <c r="E39" s="8">
        <f t="shared" si="0"/>
        <v>6.6666666666666732E-3</v>
      </c>
      <c r="F39" s="6">
        <f t="shared" si="1"/>
        <v>494665</v>
      </c>
    </row>
    <row r="40" spans="1:6" ht="15.25">
      <c r="A40" s="5">
        <v>210061</v>
      </c>
      <c r="B40" s="5" t="s">
        <v>40</v>
      </c>
      <c r="C40" s="6">
        <f>VLOOKUP(A40,'[4]IP revenue'!$A$2:$E$51,5,FALSE)</f>
        <v>45367140.905673936</v>
      </c>
      <c r="D40" s="7">
        <f>VLOOKUP(A40,'7. Hospital Scores'!$A$5:$G$46,7,FALSE)</f>
        <v>0.52</v>
      </c>
      <c r="E40" s="8">
        <f t="shared" si="0"/>
        <v>-2.6666666666666679E-3</v>
      </c>
      <c r="F40" s="6">
        <f t="shared" si="1"/>
        <v>-120979</v>
      </c>
    </row>
    <row r="41" spans="1:6" ht="15.25">
      <c r="A41" s="5">
        <v>210062</v>
      </c>
      <c r="B41" s="5" t="s">
        <v>41</v>
      </c>
      <c r="C41" s="6">
        <f>VLOOKUP(A41,'[4]IP revenue'!$A$2:$E$51,5,FALSE)</f>
        <v>196475930.16038722</v>
      </c>
      <c r="D41" s="7">
        <f>VLOOKUP(A41,'7. Hospital Scores'!$A$5:$G$46,7,FALSE)</f>
        <v>0.69</v>
      </c>
      <c r="E41" s="8">
        <f t="shared" si="0"/>
        <v>0</v>
      </c>
      <c r="F41" s="6">
        <f t="shared" si="1"/>
        <v>0</v>
      </c>
    </row>
    <row r="42" spans="1:6" ht="15.25">
      <c r="A42" s="5">
        <v>210063</v>
      </c>
      <c r="B42" s="5" t="s">
        <v>42</v>
      </c>
      <c r="C42" s="6">
        <f>VLOOKUP(A42,'[4]IP revenue'!$A$2:$E$51,5,FALSE)</f>
        <v>280257927.04977566</v>
      </c>
      <c r="D42" s="7">
        <f>VLOOKUP(A42,'7. Hospital Scores'!$A$5:$G$46,7,FALSE)</f>
        <v>0.57999999999999996</v>
      </c>
      <c r="E42" s="8">
        <f t="shared" si="0"/>
        <v>-6.6666666666666957E-4</v>
      </c>
      <c r="F42" s="6">
        <f t="shared" si="1"/>
        <v>-186839</v>
      </c>
    </row>
    <row r="43" spans="1:6" ht="15.25">
      <c r="A43" s="5">
        <v>210064</v>
      </c>
      <c r="B43" s="5" t="s">
        <v>43</v>
      </c>
      <c r="C43" s="6">
        <f>VLOOKUP(A43,'[4]IP revenue'!$A$2:$E$51,5,FALSE)</f>
        <v>66200891.472133711</v>
      </c>
      <c r="D43" s="7">
        <f>VLOOKUP(A43,'7. Hospital Scores'!$A$5:$G$46,7,FALSE)</f>
        <v>0.43</v>
      </c>
      <c r="E43" s="8">
        <f t="shared" si="0"/>
        <v>-5.6666666666666671E-3</v>
      </c>
      <c r="F43" s="6">
        <f t="shared" si="1"/>
        <v>-375138</v>
      </c>
    </row>
    <row r="44" spans="1:6" ht="15.25">
      <c r="A44" s="5">
        <v>210065</v>
      </c>
      <c r="B44" s="5" t="s">
        <v>44</v>
      </c>
      <c r="C44" s="6">
        <f>VLOOKUP(A44,'[4]IP revenue'!$A$2:$E$51,5,FALSE)</f>
        <v>79412195.1085798</v>
      </c>
      <c r="D44" s="7">
        <f>VLOOKUP(A44,'7. Hospital Scores'!$A$5:$G$46,7,FALSE)</f>
        <v>0.77</v>
      </c>
      <c r="E44" s="8">
        <f t="shared" si="0"/>
        <v>4.6666666666666714E-3</v>
      </c>
      <c r="F44" s="6">
        <f t="shared" si="1"/>
        <v>370590</v>
      </c>
    </row>
    <row r="45" spans="1:6" ht="15.25">
      <c r="A45" s="10"/>
      <c r="B45" s="10"/>
      <c r="C45" s="11"/>
      <c r="D45" s="12"/>
      <c r="F45" s="9"/>
    </row>
    <row r="46" spans="1:6">
      <c r="B46" s="13" t="s">
        <v>45</v>
      </c>
      <c r="C46" s="14">
        <f>SUM(C3:C44)</f>
        <v>11354932689.596006</v>
      </c>
      <c r="D46" s="15">
        <f>AVERAGE($D$3:$D$44)</f>
        <v>0.63476190476190464</v>
      </c>
      <c r="E46" s="13" t="s">
        <v>45</v>
      </c>
      <c r="F46" s="14">
        <f>SUM(F3:F44)</f>
        <v>-17645920</v>
      </c>
    </row>
    <row r="47" spans="1:6">
      <c r="D47" s="15">
        <f>MEDIAN($D$3:$D$44)</f>
        <v>0.625</v>
      </c>
      <c r="E47" s="16" t="s">
        <v>46</v>
      </c>
      <c r="F47" s="17">
        <f>SUMIF(F3:F44,"&lt;0",F3:F44)</f>
        <v>-39388242</v>
      </c>
    </row>
    <row r="48" spans="1:6">
      <c r="E48" s="19" t="s">
        <v>47</v>
      </c>
      <c r="F48" s="20">
        <f>F47/$C$46</f>
        <v>-3.4688221477604708E-3</v>
      </c>
    </row>
    <row r="49" spans="1:6">
      <c r="E49" s="16" t="s">
        <v>48</v>
      </c>
      <c r="F49" s="17">
        <f>SUMIF(F3:F44,"&gt;0",F3:F44)</f>
        <v>21742322</v>
      </c>
    </row>
    <row r="50" spans="1:6">
      <c r="D50" s="21"/>
      <c r="E50" s="19" t="s">
        <v>47</v>
      </c>
      <c r="F50" s="20">
        <f>F49/$C$46</f>
        <v>1.9147909190092753E-3</v>
      </c>
    </row>
    <row r="51" spans="1:6" ht="15.75">
      <c r="A51" s="22" t="s">
        <v>49</v>
      </c>
      <c r="B51" s="22" t="s">
        <v>50</v>
      </c>
    </row>
    <row r="52" spans="1:6" ht="15.75">
      <c r="A52" s="24" t="s">
        <v>51</v>
      </c>
      <c r="B52" s="25">
        <v>0</v>
      </c>
    </row>
    <row r="53" spans="1:6" ht="15.75">
      <c r="A53" s="24" t="s">
        <v>52</v>
      </c>
      <c r="B53" s="26">
        <v>-0.02</v>
      </c>
    </row>
    <row r="54" spans="1:6" ht="15.75">
      <c r="A54" s="24" t="s">
        <v>53</v>
      </c>
      <c r="B54" s="25">
        <v>1</v>
      </c>
    </row>
    <row r="55" spans="1:6" ht="15.75">
      <c r="A55" s="24" t="s">
        <v>54</v>
      </c>
      <c r="B55" s="26">
        <v>0.02</v>
      </c>
    </row>
    <row r="56" spans="1:6" ht="15.75">
      <c r="A56" s="24" t="s">
        <v>55</v>
      </c>
      <c r="B56" s="25">
        <v>0.6</v>
      </c>
    </row>
    <row r="57" spans="1:6" ht="15.75">
      <c r="A57" s="24" t="s">
        <v>56</v>
      </c>
      <c r="B57" s="25">
        <v>0.7</v>
      </c>
    </row>
  </sheetData>
  <autoFilter ref="A2:F2" xr:uid="{00000000-0009-0000-0000-000001000000}">
    <sortState xmlns:xlrd2="http://schemas.microsoft.com/office/spreadsheetml/2017/richdata2" ref="A3:F44">
      <sortCondition ref="A2"/>
    </sortState>
  </autoFilter>
  <conditionalFormatting sqref="F3:F44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 verticalCentered="1"/>
  <pageMargins left="0.2" right="0.2" top="0.25" bottom="0.25" header="0.3" footer="0.3"/>
  <pageSetup scale="52" orientation="landscape" r:id="rId1"/>
  <headerFooter>
    <oddFooter>&amp;CHSCRC Work Group Meeting
Feb 2,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F83AC-6CEA-41D2-8FF5-F2FAB3B4923D}">
  <sheetPr>
    <pageSetUpPr fitToPage="1"/>
  </sheetPr>
  <dimension ref="A1:P4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5" sqref="A5"/>
    </sheetView>
  </sheetViews>
  <sheetFormatPr defaultColWidth="9.1328125" defaultRowHeight="14.75"/>
  <cols>
    <col min="1" max="1" width="12.86328125" style="27" bestFit="1" customWidth="1"/>
    <col min="2" max="2" width="32.1328125" style="27" bestFit="1" customWidth="1"/>
    <col min="3" max="6" width="18" style="27" bestFit="1" customWidth="1"/>
    <col min="7" max="7" width="12.86328125" style="27" bestFit="1" customWidth="1"/>
    <col min="8" max="16384" width="9.1328125" style="27"/>
  </cols>
  <sheetData>
    <row r="1" spans="1:16" ht="15.95" customHeight="1">
      <c r="A1" s="32" t="s">
        <v>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5.95" customHeight="1">
      <c r="A2" s="32" t="s">
        <v>91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2.95" customHeight="1"/>
    <row r="4" spans="1:16" ht="26.15" customHeight="1">
      <c r="A4" s="28" t="s">
        <v>92</v>
      </c>
      <c r="B4" s="28" t="s">
        <v>93</v>
      </c>
      <c r="C4" s="28" t="s">
        <v>94</v>
      </c>
      <c r="D4" s="28" t="s">
        <v>95</v>
      </c>
      <c r="E4" s="28" t="s">
        <v>96</v>
      </c>
      <c r="F4" s="28" t="s">
        <v>97</v>
      </c>
      <c r="G4" s="28" t="s">
        <v>98</v>
      </c>
    </row>
    <row r="5" spans="1:16" ht="15" customHeight="1">
      <c r="A5" s="29">
        <v>210001</v>
      </c>
      <c r="B5" s="29" t="s">
        <v>57</v>
      </c>
      <c r="C5" s="30">
        <v>1</v>
      </c>
      <c r="D5" s="30">
        <v>13</v>
      </c>
      <c r="E5" s="30">
        <v>977.48</v>
      </c>
      <c r="F5" s="30">
        <v>1367.09</v>
      </c>
      <c r="G5" s="31">
        <v>0.72</v>
      </c>
    </row>
    <row r="6" spans="1:16" ht="15" customHeight="1">
      <c r="A6" s="29">
        <v>210002</v>
      </c>
      <c r="B6" s="29" t="s">
        <v>58</v>
      </c>
      <c r="C6" s="30">
        <v>1</v>
      </c>
      <c r="D6" s="30">
        <v>14</v>
      </c>
      <c r="E6" s="30">
        <v>714.01</v>
      </c>
      <c r="F6" s="30">
        <v>1460.22</v>
      </c>
      <c r="G6" s="31">
        <v>0.49</v>
      </c>
    </row>
    <row r="7" spans="1:16" ht="15" customHeight="1">
      <c r="A7" s="29">
        <v>210003</v>
      </c>
      <c r="B7" s="29" t="s">
        <v>99</v>
      </c>
      <c r="C7" s="30">
        <v>1</v>
      </c>
      <c r="D7" s="30">
        <v>9</v>
      </c>
      <c r="E7" s="30">
        <v>586.09</v>
      </c>
      <c r="F7" s="30">
        <v>1021.28</v>
      </c>
      <c r="G7" s="31">
        <v>0.56999999999999995</v>
      </c>
    </row>
    <row r="8" spans="1:16" ht="15" customHeight="1">
      <c r="A8" s="29">
        <v>210004</v>
      </c>
      <c r="B8" s="29" t="s">
        <v>59</v>
      </c>
      <c r="C8" s="30">
        <v>1</v>
      </c>
      <c r="D8" s="30">
        <v>14</v>
      </c>
      <c r="E8" s="30">
        <v>990.4</v>
      </c>
      <c r="F8" s="30">
        <v>1460.22</v>
      </c>
      <c r="G8" s="31">
        <v>0.68</v>
      </c>
    </row>
    <row r="9" spans="1:16" ht="15" customHeight="1">
      <c r="A9" s="29">
        <v>210005</v>
      </c>
      <c r="B9" s="29" t="s">
        <v>60</v>
      </c>
      <c r="C9" s="30">
        <v>1</v>
      </c>
      <c r="D9" s="30">
        <v>13</v>
      </c>
      <c r="E9" s="30">
        <v>490.46</v>
      </c>
      <c r="F9" s="30">
        <v>1367.09</v>
      </c>
      <c r="G9" s="31">
        <v>0.36</v>
      </c>
    </row>
    <row r="10" spans="1:16" ht="15" customHeight="1">
      <c r="A10" s="29">
        <v>210006</v>
      </c>
      <c r="B10" s="29" t="s">
        <v>61</v>
      </c>
      <c r="C10" s="30">
        <v>2</v>
      </c>
      <c r="D10" s="30">
        <v>5</v>
      </c>
      <c r="E10" s="30">
        <v>299.19</v>
      </c>
      <c r="F10" s="30">
        <v>502.18</v>
      </c>
      <c r="G10" s="31">
        <v>0.6</v>
      </c>
    </row>
    <row r="11" spans="1:16" ht="15" customHeight="1">
      <c r="A11" s="29">
        <v>210008</v>
      </c>
      <c r="B11" s="29" t="s">
        <v>62</v>
      </c>
      <c r="C11" s="30">
        <v>1</v>
      </c>
      <c r="D11" s="30">
        <v>13</v>
      </c>
      <c r="E11" s="30">
        <v>521.34</v>
      </c>
      <c r="F11" s="30">
        <v>1411.29</v>
      </c>
      <c r="G11" s="31">
        <v>0.37</v>
      </c>
    </row>
    <row r="12" spans="1:16" ht="15" customHeight="1">
      <c r="A12" s="29">
        <v>210009</v>
      </c>
      <c r="B12" s="29" t="s">
        <v>63</v>
      </c>
      <c r="C12" s="30">
        <v>1</v>
      </c>
      <c r="D12" s="30">
        <v>14</v>
      </c>
      <c r="E12" s="30">
        <v>362.04</v>
      </c>
      <c r="F12" s="30">
        <v>1460.22</v>
      </c>
      <c r="G12" s="31">
        <v>0.25</v>
      </c>
    </row>
    <row r="13" spans="1:16" ht="15" customHeight="1">
      <c r="A13" s="29">
        <v>210011</v>
      </c>
      <c r="B13" s="29" t="s">
        <v>100</v>
      </c>
      <c r="C13" s="30">
        <v>1</v>
      </c>
      <c r="D13" s="30">
        <v>12</v>
      </c>
      <c r="E13" s="30">
        <v>827.94</v>
      </c>
      <c r="F13" s="30">
        <v>1345.78</v>
      </c>
      <c r="G13" s="31">
        <v>0.62</v>
      </c>
    </row>
    <row r="14" spans="1:16" ht="15" customHeight="1">
      <c r="A14" s="29">
        <v>210012</v>
      </c>
      <c r="B14" s="29" t="s">
        <v>64</v>
      </c>
      <c r="C14" s="30">
        <v>1</v>
      </c>
      <c r="D14" s="30">
        <v>13</v>
      </c>
      <c r="E14" s="30">
        <v>685.45</v>
      </c>
      <c r="F14" s="30">
        <v>1367.09</v>
      </c>
      <c r="G14" s="31">
        <v>0.5</v>
      </c>
    </row>
    <row r="15" spans="1:16" ht="15" customHeight="1">
      <c r="A15" s="29">
        <v>210015</v>
      </c>
      <c r="B15" s="29" t="s">
        <v>101</v>
      </c>
      <c r="C15" s="30">
        <v>1</v>
      </c>
      <c r="D15" s="30">
        <v>13</v>
      </c>
      <c r="E15" s="30">
        <v>889.47</v>
      </c>
      <c r="F15" s="30">
        <v>1367.09</v>
      </c>
      <c r="G15" s="31">
        <v>0.65</v>
      </c>
    </row>
    <row r="16" spans="1:16" ht="15" customHeight="1">
      <c r="A16" s="29">
        <v>210016</v>
      </c>
      <c r="B16" s="29" t="s">
        <v>65</v>
      </c>
      <c r="C16" s="30">
        <v>1</v>
      </c>
      <c r="D16" s="30">
        <v>12</v>
      </c>
      <c r="E16" s="30">
        <v>1151.57</v>
      </c>
      <c r="F16" s="30">
        <v>1345.78</v>
      </c>
      <c r="G16" s="31">
        <v>0.86</v>
      </c>
    </row>
    <row r="17" spans="1:7" ht="15" customHeight="1">
      <c r="A17" s="29">
        <v>210017</v>
      </c>
      <c r="B17" s="29" t="s">
        <v>66</v>
      </c>
      <c r="C17" s="30">
        <v>2</v>
      </c>
      <c r="D17" s="30">
        <v>3</v>
      </c>
      <c r="E17" s="30">
        <v>317.62</v>
      </c>
      <c r="F17" s="30">
        <v>330.82</v>
      </c>
      <c r="G17" s="31">
        <v>0.96</v>
      </c>
    </row>
    <row r="18" spans="1:7" ht="15" customHeight="1">
      <c r="A18" s="29">
        <v>210018</v>
      </c>
      <c r="B18" s="29" t="s">
        <v>67</v>
      </c>
      <c r="C18" s="30">
        <v>1</v>
      </c>
      <c r="D18" s="30">
        <v>6</v>
      </c>
      <c r="E18" s="30">
        <v>592.91</v>
      </c>
      <c r="F18" s="30">
        <v>625.76</v>
      </c>
      <c r="G18" s="31">
        <v>0.95</v>
      </c>
    </row>
    <row r="19" spans="1:7" ht="15" customHeight="1">
      <c r="A19" s="29">
        <v>210019</v>
      </c>
      <c r="B19" s="29" t="s">
        <v>68</v>
      </c>
      <c r="C19" s="30">
        <v>1</v>
      </c>
      <c r="D19" s="30">
        <v>13</v>
      </c>
      <c r="E19" s="30">
        <v>1108.5</v>
      </c>
      <c r="F19" s="30">
        <v>1367.09</v>
      </c>
      <c r="G19" s="31">
        <v>0.81</v>
      </c>
    </row>
    <row r="20" spans="1:7" ht="15" customHeight="1">
      <c r="A20" s="29">
        <v>210022</v>
      </c>
      <c r="B20" s="29" t="s">
        <v>69</v>
      </c>
      <c r="C20" s="30">
        <v>1</v>
      </c>
      <c r="D20" s="30">
        <v>12</v>
      </c>
      <c r="E20" s="30">
        <v>578.08000000000004</v>
      </c>
      <c r="F20" s="30">
        <v>1345.78</v>
      </c>
      <c r="G20" s="31">
        <v>0.43</v>
      </c>
    </row>
    <row r="21" spans="1:7" ht="15" customHeight="1">
      <c r="A21" s="29">
        <v>210023</v>
      </c>
      <c r="B21" s="29" t="s">
        <v>70</v>
      </c>
      <c r="C21" s="30">
        <v>1</v>
      </c>
      <c r="D21" s="30">
        <v>14</v>
      </c>
      <c r="E21" s="30">
        <v>1233.6099999999999</v>
      </c>
      <c r="F21" s="30">
        <v>1460.22</v>
      </c>
      <c r="G21" s="31">
        <v>0.84</v>
      </c>
    </row>
    <row r="22" spans="1:7" ht="15" customHeight="1">
      <c r="A22" s="29">
        <v>210024</v>
      </c>
      <c r="B22" s="29" t="s">
        <v>102</v>
      </c>
      <c r="C22" s="30">
        <v>1</v>
      </c>
      <c r="D22" s="30">
        <v>12</v>
      </c>
      <c r="E22" s="30">
        <v>776.65</v>
      </c>
      <c r="F22" s="30">
        <v>1345.78</v>
      </c>
      <c r="G22" s="31">
        <v>0.57999999999999996</v>
      </c>
    </row>
    <row r="23" spans="1:7" ht="15" customHeight="1">
      <c r="A23" s="29">
        <v>210027</v>
      </c>
      <c r="B23" s="29" t="s">
        <v>103</v>
      </c>
      <c r="C23" s="30">
        <v>1</v>
      </c>
      <c r="D23" s="30">
        <v>11</v>
      </c>
      <c r="E23" s="30">
        <v>1063.6500000000001</v>
      </c>
      <c r="F23" s="30">
        <v>1241.72</v>
      </c>
      <c r="G23" s="31">
        <v>0.86</v>
      </c>
    </row>
    <row r="24" spans="1:7" ht="15" customHeight="1">
      <c r="A24" s="29">
        <v>210028</v>
      </c>
      <c r="B24" s="29" t="s">
        <v>104</v>
      </c>
      <c r="C24" s="30">
        <v>1</v>
      </c>
      <c r="D24" s="30">
        <v>8</v>
      </c>
      <c r="E24" s="30">
        <v>813.21</v>
      </c>
      <c r="F24" s="30">
        <v>846.88</v>
      </c>
      <c r="G24" s="31">
        <v>0.96</v>
      </c>
    </row>
    <row r="25" spans="1:7" ht="15" customHeight="1">
      <c r="A25" s="29">
        <v>210029</v>
      </c>
      <c r="B25" s="29" t="s">
        <v>105</v>
      </c>
      <c r="C25" s="30">
        <v>1</v>
      </c>
      <c r="D25" s="30">
        <v>12</v>
      </c>
      <c r="E25" s="30">
        <v>666.46</v>
      </c>
      <c r="F25" s="30">
        <v>1345.78</v>
      </c>
      <c r="G25" s="31">
        <v>0.5</v>
      </c>
    </row>
    <row r="26" spans="1:7" ht="15" customHeight="1">
      <c r="A26" s="29">
        <v>210032</v>
      </c>
      <c r="B26" s="29" t="s">
        <v>71</v>
      </c>
      <c r="C26" s="30">
        <v>2</v>
      </c>
      <c r="D26" s="30">
        <v>5</v>
      </c>
      <c r="E26" s="30">
        <v>177.03</v>
      </c>
      <c r="F26" s="30">
        <v>502.18</v>
      </c>
      <c r="G26" s="31">
        <v>0.35</v>
      </c>
    </row>
    <row r="27" spans="1:7" ht="15" customHeight="1">
      <c r="A27" s="29">
        <v>210033</v>
      </c>
      <c r="B27" s="29" t="s">
        <v>72</v>
      </c>
      <c r="C27" s="30">
        <v>1</v>
      </c>
      <c r="D27" s="30">
        <v>9</v>
      </c>
      <c r="E27" s="30">
        <v>791.33</v>
      </c>
      <c r="F27" s="30">
        <v>895.81</v>
      </c>
      <c r="G27" s="31">
        <v>0.88</v>
      </c>
    </row>
    <row r="28" spans="1:7" ht="15" customHeight="1">
      <c r="A28" s="29">
        <v>210034</v>
      </c>
      <c r="B28" s="29" t="s">
        <v>73</v>
      </c>
      <c r="C28" s="30">
        <v>1</v>
      </c>
      <c r="D28" s="30">
        <v>8</v>
      </c>
      <c r="E28" s="30">
        <v>701.81</v>
      </c>
      <c r="F28" s="30">
        <v>846.88</v>
      </c>
      <c r="G28" s="31">
        <v>0.83</v>
      </c>
    </row>
    <row r="29" spans="1:7" ht="15" customHeight="1">
      <c r="A29" s="29">
        <v>210035</v>
      </c>
      <c r="B29" s="29" t="s">
        <v>74</v>
      </c>
      <c r="C29" s="30">
        <v>1</v>
      </c>
      <c r="D29" s="30">
        <v>7</v>
      </c>
      <c r="E29" s="30">
        <v>544.72</v>
      </c>
      <c r="F29" s="30">
        <v>787.21</v>
      </c>
      <c r="G29" s="31">
        <v>0.69</v>
      </c>
    </row>
    <row r="30" spans="1:7" ht="15" customHeight="1">
      <c r="A30" s="29">
        <v>210037</v>
      </c>
      <c r="B30" s="29" t="s">
        <v>75</v>
      </c>
      <c r="C30" s="30">
        <v>1</v>
      </c>
      <c r="D30" s="30">
        <v>9</v>
      </c>
      <c r="E30" s="30">
        <v>505.5</v>
      </c>
      <c r="F30" s="30">
        <v>1021.28</v>
      </c>
      <c r="G30" s="31">
        <v>0.49</v>
      </c>
    </row>
    <row r="31" spans="1:7" ht="15" customHeight="1">
      <c r="A31" s="29">
        <v>210038</v>
      </c>
      <c r="B31" s="29" t="s">
        <v>106</v>
      </c>
      <c r="C31" s="30">
        <v>1</v>
      </c>
      <c r="D31" s="30">
        <v>7</v>
      </c>
      <c r="E31" s="30">
        <v>390.29</v>
      </c>
      <c r="F31" s="30">
        <v>787.21</v>
      </c>
      <c r="G31" s="31">
        <v>0.5</v>
      </c>
    </row>
    <row r="32" spans="1:7" ht="15" customHeight="1">
      <c r="A32" s="29">
        <v>210039</v>
      </c>
      <c r="B32" s="29" t="s">
        <v>76</v>
      </c>
      <c r="C32" s="30">
        <v>2</v>
      </c>
      <c r="D32" s="30">
        <v>5</v>
      </c>
      <c r="E32" s="30">
        <v>270.08999999999997</v>
      </c>
      <c r="F32" s="30">
        <v>589.91</v>
      </c>
      <c r="G32" s="31">
        <v>0.46</v>
      </c>
    </row>
    <row r="33" spans="1:16" ht="15" customHeight="1">
      <c r="A33" s="29">
        <v>210040</v>
      </c>
      <c r="B33" s="29" t="s">
        <v>77</v>
      </c>
      <c r="C33" s="30">
        <v>1</v>
      </c>
      <c r="D33" s="30">
        <v>8</v>
      </c>
      <c r="E33" s="30">
        <v>749.4</v>
      </c>
      <c r="F33" s="30">
        <v>846.88</v>
      </c>
      <c r="G33" s="31">
        <v>0.88</v>
      </c>
    </row>
    <row r="34" spans="1:16" ht="15" customHeight="1">
      <c r="A34" s="29">
        <v>210043</v>
      </c>
      <c r="B34" s="29" t="s">
        <v>78</v>
      </c>
      <c r="C34" s="30">
        <v>1</v>
      </c>
      <c r="D34" s="30">
        <v>13</v>
      </c>
      <c r="E34" s="30">
        <v>863.78</v>
      </c>
      <c r="F34" s="30">
        <v>1367.09</v>
      </c>
      <c r="G34" s="31">
        <v>0.63</v>
      </c>
    </row>
    <row r="35" spans="1:16" ht="15" customHeight="1">
      <c r="A35" s="29">
        <v>210044</v>
      </c>
      <c r="B35" s="29" t="s">
        <v>79</v>
      </c>
      <c r="C35" s="30">
        <v>1</v>
      </c>
      <c r="D35" s="30">
        <v>14</v>
      </c>
      <c r="E35" s="30">
        <v>610.15</v>
      </c>
      <c r="F35" s="30">
        <v>1460.22</v>
      </c>
      <c r="G35" s="31">
        <v>0.42</v>
      </c>
    </row>
    <row r="36" spans="1:16" ht="15" customHeight="1">
      <c r="A36" s="29">
        <v>210048</v>
      </c>
      <c r="B36" s="29" t="s">
        <v>80</v>
      </c>
      <c r="C36" s="30">
        <v>1</v>
      </c>
      <c r="D36" s="30">
        <v>13</v>
      </c>
      <c r="E36" s="30">
        <v>654.38</v>
      </c>
      <c r="F36" s="30">
        <v>1356.16</v>
      </c>
      <c r="G36" s="31">
        <v>0.48</v>
      </c>
    </row>
    <row r="37" spans="1:16" ht="15" customHeight="1">
      <c r="A37" s="29">
        <v>210049</v>
      </c>
      <c r="B37" s="29" t="s">
        <v>81</v>
      </c>
      <c r="C37" s="30">
        <v>1</v>
      </c>
      <c r="D37" s="30">
        <v>12</v>
      </c>
      <c r="E37" s="30">
        <v>861.11</v>
      </c>
      <c r="F37" s="30">
        <v>1345.78</v>
      </c>
      <c r="G37" s="31">
        <v>0.64</v>
      </c>
    </row>
    <row r="38" spans="1:16" ht="15" customHeight="1">
      <c r="A38" s="29">
        <v>210051</v>
      </c>
      <c r="B38" s="29" t="s">
        <v>82</v>
      </c>
      <c r="C38" s="30">
        <v>1</v>
      </c>
      <c r="D38" s="30">
        <v>12</v>
      </c>
      <c r="E38" s="30">
        <v>1121.75</v>
      </c>
      <c r="F38" s="30">
        <v>1345.78</v>
      </c>
      <c r="G38" s="31">
        <v>0.83</v>
      </c>
    </row>
    <row r="39" spans="1:16" ht="15" customHeight="1">
      <c r="A39" s="29">
        <v>210056</v>
      </c>
      <c r="B39" s="29" t="s">
        <v>83</v>
      </c>
      <c r="C39" s="30">
        <v>1</v>
      </c>
      <c r="D39" s="30">
        <v>11</v>
      </c>
      <c r="E39" s="30">
        <v>643.14</v>
      </c>
      <c r="F39" s="30">
        <v>1241.72</v>
      </c>
      <c r="G39" s="31">
        <v>0.52</v>
      </c>
    </row>
    <row r="40" spans="1:16" ht="15" customHeight="1">
      <c r="A40" s="29">
        <v>210057</v>
      </c>
      <c r="B40" s="29" t="s">
        <v>84</v>
      </c>
      <c r="C40" s="30">
        <v>1</v>
      </c>
      <c r="D40" s="30">
        <v>14</v>
      </c>
      <c r="E40" s="30">
        <v>1030.3699999999999</v>
      </c>
      <c r="F40" s="30">
        <v>1460.22</v>
      </c>
      <c r="G40" s="31">
        <v>0.71</v>
      </c>
    </row>
    <row r="41" spans="1:16" ht="15" customHeight="1">
      <c r="A41" s="29">
        <v>210058</v>
      </c>
      <c r="B41" s="29" t="s">
        <v>85</v>
      </c>
      <c r="C41" s="30">
        <v>2</v>
      </c>
      <c r="D41" s="30">
        <v>4</v>
      </c>
      <c r="E41" s="30">
        <v>467.83</v>
      </c>
      <c r="F41" s="30">
        <v>587.47</v>
      </c>
      <c r="G41" s="31">
        <v>0.8</v>
      </c>
    </row>
    <row r="42" spans="1:16" ht="15" customHeight="1">
      <c r="A42" s="29">
        <v>210061</v>
      </c>
      <c r="B42" s="29" t="s">
        <v>86</v>
      </c>
      <c r="C42" s="30">
        <v>2</v>
      </c>
      <c r="D42" s="30">
        <v>5</v>
      </c>
      <c r="E42" s="30">
        <v>308.97000000000003</v>
      </c>
      <c r="F42" s="30">
        <v>589.91</v>
      </c>
      <c r="G42" s="31">
        <v>0.52</v>
      </c>
    </row>
    <row r="43" spans="1:16" ht="15" customHeight="1">
      <c r="A43" s="29">
        <v>210062</v>
      </c>
      <c r="B43" s="29" t="s">
        <v>87</v>
      </c>
      <c r="C43" s="30">
        <v>1</v>
      </c>
      <c r="D43" s="30">
        <v>10</v>
      </c>
      <c r="E43" s="30">
        <v>740.64</v>
      </c>
      <c r="F43" s="30">
        <v>1067.32</v>
      </c>
      <c r="G43" s="31">
        <v>0.69</v>
      </c>
    </row>
    <row r="44" spans="1:16" ht="15" customHeight="1">
      <c r="A44" s="29">
        <v>210063</v>
      </c>
      <c r="B44" s="29" t="s">
        <v>107</v>
      </c>
      <c r="C44" s="30">
        <v>1</v>
      </c>
      <c r="D44" s="30">
        <v>13</v>
      </c>
      <c r="E44" s="30">
        <v>798.99</v>
      </c>
      <c r="F44" s="30">
        <v>1367.09</v>
      </c>
      <c r="G44" s="31">
        <v>0.57999999999999996</v>
      </c>
    </row>
    <row r="45" spans="1:16" ht="15" customHeight="1">
      <c r="A45" s="29">
        <v>210064</v>
      </c>
      <c r="B45" s="29" t="s">
        <v>88</v>
      </c>
      <c r="C45" s="30">
        <v>2</v>
      </c>
      <c r="D45" s="30">
        <v>3</v>
      </c>
      <c r="E45" s="30">
        <v>141.33000000000001</v>
      </c>
      <c r="F45" s="30">
        <v>328.23</v>
      </c>
      <c r="G45" s="31">
        <v>0.43</v>
      </c>
    </row>
    <row r="46" spans="1:16" ht="15" customHeight="1">
      <c r="A46" s="29">
        <v>210065</v>
      </c>
      <c r="B46" s="29" t="s">
        <v>44</v>
      </c>
      <c r="C46" s="30">
        <v>1</v>
      </c>
      <c r="D46" s="30">
        <v>7</v>
      </c>
      <c r="E46" s="30">
        <v>620.55999999999995</v>
      </c>
      <c r="F46" s="30">
        <v>811.03</v>
      </c>
      <c r="G46" s="31">
        <v>0.77</v>
      </c>
    </row>
    <row r="47" spans="1:16" ht="12.95" customHeight="1"/>
    <row r="48" spans="1:16" ht="32.15" customHeight="1">
      <c r="A48" s="33" t="s">
        <v>108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ht="12.95" customHeight="1"/>
  </sheetData>
  <autoFilter ref="A4:G46" xr:uid="{00000000-0009-0000-0000-000006000000}"/>
  <mergeCells count="3">
    <mergeCell ref="A1:P1"/>
    <mergeCell ref="A2:P2"/>
    <mergeCell ref="A48:P48"/>
  </mergeCells>
  <printOptions horizontalCentered="1"/>
  <pageMargins left="0" right="0" top="0" bottom="0" header="0.5" footer="0.5"/>
  <pageSetup fitToHeight="100" orientation="landscape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30069B-24F2-4976-9A98-C6F3587F88AC}"/>
</file>

<file path=customXml/itemProps2.xml><?xml version="1.0" encoding="utf-8"?>
<ds:datastoreItem xmlns:ds="http://schemas.openxmlformats.org/officeDocument/2006/customXml" ds:itemID="{966029A6-C9A7-400F-B685-DC95E1CEB3A9}"/>
</file>

<file path=customXml/itemProps3.xml><?xml version="1.0" encoding="utf-8"?>
<ds:datastoreItem xmlns:ds="http://schemas.openxmlformats.org/officeDocument/2006/customXml" ds:itemID="{6F09DD1A-382A-4482-B72C-04CCB92229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MHAC Modeling</vt:lpstr>
      <vt:lpstr>7. Hospital Scores</vt:lpstr>
      <vt:lpstr>'MHAC Modeling'!MHAC_Highest_Score</vt:lpstr>
      <vt:lpstr>'MHAC Modeling'!MHAC_Lowest_Score</vt:lpstr>
      <vt:lpstr>'MHAC Modeling'!MHAC_Max_Penalty</vt:lpstr>
      <vt:lpstr>'MHAC Modeling'!MHAC_Max_Reward</vt:lpstr>
      <vt:lpstr>'MHAC Modeling'!MHAC_Penalty_Threshold</vt:lpstr>
      <vt:lpstr>'MHAC Modeling'!MHAC_Reward_Threshold</vt:lpstr>
      <vt:lpstr>'7. Hospital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Princess Collins</dc:creator>
  <cp:lastModifiedBy>Deon Joyce</cp:lastModifiedBy>
  <dcterms:created xsi:type="dcterms:W3CDTF">2023-03-08T15:50:20Z</dcterms:created>
  <dcterms:modified xsi:type="dcterms:W3CDTF">2023-06-15T15:11:43Z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