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djoyce\Desktop\RY2024 Rate Orders\Inputs\"/>
    </mc:Choice>
  </mc:AlternateContent>
  <xr:revisionPtr revIDLastSave="0" documentId="8_{1FEE4F17-A8A2-4BE8-AD09-DA70AE90CCB2}" xr6:coauthVersionLast="47" xr6:coauthVersionMax="47" xr10:uidLastSave="{00000000-0000-0000-0000-000000000000}"/>
  <bookViews>
    <workbookView xWindow="10" yWindow="730" windowWidth="19190" windowHeight="11270" xr2:uid="{00000000-000D-0000-FFFF-FFFF00000000}"/>
  </bookViews>
  <sheets>
    <sheet name="QBR Revenue Adjustments" sheetId="1" r:id="rId1"/>
    <sheet name="QBR Prelim Score" sheetId="4" r:id="rId2"/>
    <sheet name="QBR Scale" sheetId="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'QBR Revenue Adjustments'!$A$2:$F$44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0">'QBR Revenue Adjustments'!$A$1:$F$63</definedName>
    <definedName name="QBR__Threshold">'QBR Revenue Adjustments'!$C$54</definedName>
    <definedName name="QBR_Highest_Score">'QBR Revenue Adjustments'!$C$52</definedName>
    <definedName name="QBR_Lowest_Score">'QBR Revenue Adjustments'!$C$50</definedName>
    <definedName name="QBR_Max_Penalty">'QBR Revenue Adjustments'!$C$51</definedName>
    <definedName name="QBR_Max_Reward">'QBR Revenue Adjustments'!$C$53</definedName>
    <definedName name="QBR_Penalty_Threshold">[3]QBR!$J$6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p_80_percent">#REF!</definedName>
    <definedName name="totpay17">[1]totpay17!$A$1:$HM$5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3" i="1"/>
  <c r="E4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3" i="1"/>
  <c r="D47" i="1" l="1"/>
  <c r="E4" i="1" l="1"/>
  <c r="F4" i="1" s="1"/>
  <c r="E5" i="1"/>
  <c r="F5" i="1" s="1"/>
  <c r="E6" i="1"/>
  <c r="F6" i="1" s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F42" i="1"/>
  <c r="E43" i="1"/>
  <c r="F43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 l="1"/>
  <c r="C8" i="2" s="1"/>
  <c r="C6" i="2"/>
  <c r="B9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  <c r="F7" i="1" l="1"/>
  <c r="C46" i="1"/>
  <c r="F22" i="1"/>
  <c r="F46" i="1" l="1"/>
  <c r="F47" i="1" s="1"/>
  <c r="F49" i="1"/>
  <c r="F50" i="1" s="1"/>
  <c r="F51" i="1"/>
  <c r="F52" i="1" s="1"/>
</calcChain>
</file>

<file path=xl/sharedStrings.xml><?xml version="1.0" encoding="utf-8"?>
<sst xmlns="http://schemas.openxmlformats.org/spreadsheetml/2006/main" count="182" uniqueCount="142">
  <si>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</si>
  <si>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</si>
  <si>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</si>
  <si>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</si>
  <si>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</si>
  <si>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</si>
  <si>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</si>
  <si>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</si>
  <si>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</si>
  <si>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</si>
  <si>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</si>
  <si>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</si>
  <si>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</si>
  <si>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</si>
  <si>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</si>
  <si>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</si>
  <si>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</si>
  <si>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</si>
  <si>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</si>
  <si>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</si>
  <si>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</si>
  <si>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</si>
  <si>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</si>
  <si>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</si>
  <si>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</si>
  <si>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</si>
  <si>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</si>
  <si>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</si>
  <si>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</si>
  <si>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</si>
  <si>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</si>
  <si>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</si>
  <si>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</si>
  <si>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</si>
  <si>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</si>
  <si>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</si>
  <si>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</si>
  <si>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</si>
  <si>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</si>
  <si>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</si>
  <si>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</si>
  <si>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</si>
  <si>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</si>
  <si>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</si>
  <si>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</si>
  <si>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</si>
  <si>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</si>
  <si>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</si>
  <si>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</si>
  <si>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</si>
  <si>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</si>
  <si>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</si>
  <si>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</si>
  <si>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</si>
  <si>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</si>
  <si>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</si>
  <si>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</si>
  <si>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</si>
  <si>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</si>
  <si>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</si>
  <si>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</si>
  <si>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</si>
  <si>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</si>
  <si>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</si>
  <si>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</si>
  <si>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</si>
  <si>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</si>
  <si>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</si>
  <si>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</si>
  <si>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</si>
  <si>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</si>
  <si>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</si>
  <si>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</si>
  <si>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</si>
  <si>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 xml:space="preserve"> </t>
  </si>
  <si>
    <t>Total Score</t>
  </si>
  <si>
    <t>THA-TKA Score</t>
  </si>
  <si>
    <t xml:space="preserve"> RY 2024 Prelim QBR Points</t>
  </si>
  <si>
    <t>RY23 Estimated Permanent Inpatient Revenue*</t>
  </si>
  <si>
    <t>Final Report</t>
  </si>
  <si>
    <t>HOSPITAL ID</t>
  </si>
  <si>
    <t>HOSPITAL_NAME</t>
  </si>
  <si>
    <t>PCE - HCAHPS Top Box Measure Weighted Score</t>
  </si>
  <si>
    <t>PCE - HCAHPS Consistency Measure Weighted Score</t>
  </si>
  <si>
    <t>PCE - HCAHPS Linear Measure Weighted Score</t>
  </si>
  <si>
    <t>PCE - Timely Follow-up Weighted Score</t>
  </si>
  <si>
    <t>PCE Domain Score (HCAHPS, Consistency, Linear, Timely Follow-Up)</t>
  </si>
  <si>
    <t>Mortality Score</t>
  </si>
  <si>
    <t>Clinical Domain Score</t>
  </si>
  <si>
    <t>Safety Total Points (incl PSI-90)</t>
  </si>
  <si>
    <t>Safety Denominator (incl PSI-90)</t>
  </si>
  <si>
    <t>Safety Final Score (incl PSI-90)</t>
  </si>
  <si>
    <t>Meritus</t>
  </si>
  <si>
    <t>UMMC</t>
  </si>
  <si>
    <t>UM-Capital Region Medical Center</t>
  </si>
  <si>
    <t>Holy Cross</t>
  </si>
  <si>
    <t>Frederick</t>
  </si>
  <si>
    <t>UM-Harford</t>
  </si>
  <si>
    <t>Mercy</t>
  </si>
  <si>
    <t>Johns Hopkins</t>
  </si>
  <si>
    <t>UM-Cambridge</t>
  </si>
  <si>
    <t>Ascension Saint Agnes Hospital</t>
  </si>
  <si>
    <t>Sinai</t>
  </si>
  <si>
    <t>Grace Medical center</t>
  </si>
  <si>
    <t>MedStar Fr Square</t>
  </si>
  <si>
    <t>Adventist White Oak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</si>
  <si>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</si>
  <si>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</si>
  <si>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</si>
  <si>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</si>
  <si>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</si>
  <si>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</si>
  <si>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</si>
  <si>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</si>
  <si>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</si>
  <si>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</si>
  <si>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ChristianaCare, Union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</si>
  <si>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</si>
  <si>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</si>
  <si>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</si>
  <si>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</si>
  <si>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</si>
  <si>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</si>
  <si>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</si>
  <si>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</si>
  <si>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</si>
  <si>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</si>
  <si>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</si>
  <si>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</si>
  <si>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</si>
  <si>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</si>
  <si>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</si>
  <si>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</si>
  <si>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</si>
  <si>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</si>
  <si>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</si>
  <si>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Levindale</t>
  </si>
  <si>
    <t>HC-Germantown</t>
  </si>
  <si>
    <t>CRISP - CaseMix Reports  - Program: QBR_final_score1.sas 05APR23 10:05</t>
  </si>
  <si>
    <t>*Final Mortality, PSI90, TFU</t>
  </si>
  <si>
    <t>*Prelim NHSN, HCAHPS, THA/TKA</t>
  </si>
  <si>
    <r>
      <t xml:space="preserve">RY 2024 </t>
    </r>
    <r>
      <rPr>
        <b/>
        <sz val="18"/>
        <color rgb="FFFF0000"/>
        <rFont val="Arial"/>
        <family val="2"/>
      </rPr>
      <t>Prelim</t>
    </r>
    <r>
      <rPr>
        <b/>
        <sz val="18"/>
        <rFont val="Arial"/>
        <family val="2"/>
      </rPr>
      <t xml:space="preserve"> QBR SCALING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</si>
</sst>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  <numFmt numFmtId="168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i/>
      <sz val="10"/>
      <color indexed="18"/>
      <name val="Arial"/>
      <family val="2"/>
    </font>
    <font>
      <sz val="10"/>
      <color indexed="8"/>
      <name val="Calibri"/>
      <family val="2"/>
    </font>
    <font>
      <b/>
      <sz val="10"/>
      <color indexed="12"/>
      <name val="Arial"/>
      <family val="2"/>
    </font>
    <font>
      <i/>
      <sz val="7"/>
      <color indexed="18"/>
      <name val="Arial"/>
      <family val="2"/>
    </font>
    <font>
      <b/>
      <sz val="1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14" fillId="0" borderId="0" xfId="0" applyFont="1"/>
    <xf numFmtId="0" fontId="16" fillId="10" borderId="0" xfId="4" applyFont="1" applyFill="1" applyAlignment="1">
      <alignment vertical="center"/>
    </xf>
    <xf numFmtId="0" fontId="13" fillId="10" borderId="0" xfId="4" applyFont="1" applyFill="1" applyAlignment="1">
      <alignment vertical="center"/>
    </xf>
    <xf numFmtId="0" fontId="17" fillId="11" borderId="2" xfId="4" applyFont="1" applyFill="1" applyBorder="1" applyAlignment="1">
      <alignment horizontal="center" vertical="center" wrapText="1"/>
    </xf>
    <xf numFmtId="0" fontId="12" fillId="10" borderId="2" xfId="4" applyFont="1" applyFill="1" applyBorder="1" applyAlignment="1">
      <alignment horizontal="right" vertical="center" wrapText="1"/>
    </xf>
    <xf numFmtId="0" fontId="12" fillId="10" borderId="2" xfId="4" applyFont="1" applyFill="1" applyBorder="1" applyAlignment="1">
      <alignment horizontal="left" vertical="center" wrapText="1"/>
    </xf>
    <xf numFmtId="10" fontId="12" fillId="10" borderId="2" xfId="5" applyNumberFormat="1" applyFont="1" applyFill="1" applyBorder="1" applyAlignment="1" applyProtection="1">
      <alignment horizontal="right" vertical="center" wrapText="1"/>
    </xf>
    <xf numFmtId="168" fontId="3" fillId="0" borderId="7" xfId="3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10" borderId="0" xfId="4" applyFont="1" applyFill="1" applyAlignment="1">
      <alignment horizontal="center" wrapText="1"/>
    </xf>
    <xf numFmtId="0" fontId="18" fillId="10" borderId="0" xfId="4" applyFont="1" applyFill="1" applyAlignment="1">
      <alignment horizontal="left" wrapText="1"/>
    </xf>
    <xf numFmtId="0" fontId="8" fillId="0" borderId="6" xfId="0" applyFont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  <cellStyle name="Percent 2" xfId="5" xr:uid="{418D0FF9-8448-4A12-8A86-03B72A924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ethodology\CPBM\Quality\SCALING\RY2024\FY23%20Revenue%20using%20april%20final.xlsx" TargetMode="External"/><Relationship Id="rId1" Type="http://schemas.openxmlformats.org/officeDocument/2006/relationships/externalLinkPath" Target="file:///M:\methodology\CPBM\Quality\SCALING\RY2024\FY23%20Revenue%20using%20apri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 revenue"/>
      <sheetName val="Revenue"/>
      <sheetName val="FY23 Est IP %"/>
    </sheetNames>
    <sheetDataSet>
      <sheetData sheetId="0">
        <row r="2">
          <cell r="A2">
            <v>210001</v>
          </cell>
          <cell r="B2" t="str">
            <v>Meritus</v>
          </cell>
          <cell r="C2">
            <v>424049570.74424231</v>
          </cell>
          <cell r="D2">
            <v>0.55758051262164554</v>
          </cell>
          <cell r="E2">
            <v>236441777.03256336</v>
          </cell>
        </row>
        <row r="3">
          <cell r="A3">
            <v>210002</v>
          </cell>
          <cell r="B3" t="str">
            <v>UMMC</v>
          </cell>
          <cell r="C3">
            <v>1788854858.6023471</v>
          </cell>
          <cell r="D3">
            <v>0.6656650339178144</v>
          </cell>
          <cell r="E3">
            <v>1419452964.0897801</v>
          </cell>
        </row>
        <row r="4">
          <cell r="A4">
            <v>210003</v>
          </cell>
          <cell r="B4" t="str">
            <v>UM-Capital Region</v>
          </cell>
          <cell r="C4">
            <v>372141533.13710356</v>
          </cell>
          <cell r="D4">
            <v>0.75778895230225274</v>
          </cell>
          <cell r="E4">
            <v>282004742.50411975</v>
          </cell>
        </row>
        <row r="5">
          <cell r="A5">
            <v>210004</v>
          </cell>
          <cell r="B5" t="str">
            <v>Holy Cross</v>
          </cell>
          <cell r="C5">
            <v>561435584.0318073</v>
          </cell>
          <cell r="D5">
            <v>0.70784982968979726</v>
          </cell>
          <cell r="E5">
            <v>397412082.53870666</v>
          </cell>
        </row>
        <row r="6">
          <cell r="A6">
            <v>210005</v>
          </cell>
          <cell r="B6" t="str">
            <v>Frederick</v>
          </cell>
          <cell r="C6">
            <v>400457265.1480509</v>
          </cell>
          <cell r="D6">
            <v>0.63876631632062886</v>
          </cell>
          <cell r="E6">
            <v>255798612.10245383</v>
          </cell>
        </row>
        <row r="7">
          <cell r="A7">
            <v>210006</v>
          </cell>
          <cell r="B7" t="str">
            <v>UM-Harford</v>
          </cell>
          <cell r="C7">
            <v>115840858.93692619</v>
          </cell>
          <cell r="D7">
            <v>0.59034751989842937</v>
          </cell>
          <cell r="E7">
            <v>68386363.776318178</v>
          </cell>
        </row>
        <row r="8">
          <cell r="A8">
            <v>210008</v>
          </cell>
          <cell r="B8" t="str">
            <v>Mercy</v>
          </cell>
          <cell r="C8">
            <v>637769811.37311566</v>
          </cell>
          <cell r="D8">
            <v>0.33988615693227514</v>
          </cell>
          <cell r="E8">
            <v>216769130.1950303</v>
          </cell>
        </row>
        <row r="9">
          <cell r="A9">
            <v>210009</v>
          </cell>
          <cell r="B9" t="str">
            <v>Johns Hopkins</v>
          </cell>
          <cell r="C9">
            <v>2825644173.4415298</v>
          </cell>
          <cell r="D9">
            <v>0.6025938843779699</v>
          </cell>
          <cell r="E9">
            <v>1702715898.3441095</v>
          </cell>
        </row>
        <row r="10">
          <cell r="A10">
            <v>210010</v>
          </cell>
          <cell r="B10" t="str">
            <v>UM-Cambridge</v>
          </cell>
          <cell r="C10">
            <v>17454651.020907674</v>
          </cell>
          <cell r="D10">
            <v>0.10894145796784531</v>
          </cell>
          <cell r="E10">
            <v>1901535.1305376217</v>
          </cell>
        </row>
        <row r="11">
          <cell r="A11">
            <v>210011</v>
          </cell>
          <cell r="B11" t="str">
            <v>St Agnes</v>
          </cell>
          <cell r="C11">
            <v>477836480.38597089</v>
          </cell>
          <cell r="D11">
            <v>0.48854475598851299</v>
          </cell>
          <cell r="E11">
            <v>233444506.71257403</v>
          </cell>
        </row>
        <row r="12">
          <cell r="A12">
            <v>210012</v>
          </cell>
          <cell r="B12" t="str">
            <v>Sinai</v>
          </cell>
          <cell r="C12">
            <v>922531290.94492531</v>
          </cell>
          <cell r="D12">
            <v>0.55866349242445934</v>
          </cell>
          <cell r="E12">
            <v>515384552.87013698</v>
          </cell>
        </row>
        <row r="13">
          <cell r="A13">
            <v>210013</v>
          </cell>
          <cell r="B13" t="str">
            <v>Grace Medical Center</v>
          </cell>
          <cell r="C13">
            <v>32639338.835503571</v>
          </cell>
          <cell r="D13">
            <v>2.7340844385468342E-4</v>
          </cell>
          <cell r="E13">
            <v>8923.8708394607656</v>
          </cell>
        </row>
        <row r="14">
          <cell r="A14">
            <v>210015</v>
          </cell>
          <cell r="B14" t="str">
            <v>MedStar Franklin Sq</v>
          </cell>
          <cell r="C14">
            <v>620302546.61705399</v>
          </cell>
          <cell r="D14">
            <v>0.54553387961750244</v>
          </cell>
          <cell r="E14">
            <v>338396054.7926181</v>
          </cell>
        </row>
        <row r="15">
          <cell r="A15">
            <v>210016</v>
          </cell>
          <cell r="B15" t="str">
            <v>Adventist White Oak</v>
          </cell>
          <cell r="C15">
            <v>341578603.1094932</v>
          </cell>
          <cell r="D15">
            <v>0.66071070394072418</v>
          </cell>
          <cell r="E15">
            <v>225684639.31156248</v>
          </cell>
        </row>
        <row r="16">
          <cell r="A16">
            <v>210017</v>
          </cell>
          <cell r="B16" t="str">
            <v>Garrett</v>
          </cell>
          <cell r="C16">
            <v>76992013.16301389</v>
          </cell>
          <cell r="D16">
            <v>0.33153488364207806</v>
          </cell>
          <cell r="E16">
            <v>25525538.125369154</v>
          </cell>
        </row>
        <row r="17">
          <cell r="A17">
            <v>210018</v>
          </cell>
          <cell r="B17" t="str">
            <v>MedStar Montgomery</v>
          </cell>
          <cell r="C17">
            <v>202663894.9411726</v>
          </cell>
          <cell r="D17">
            <v>0.43819885784673895</v>
          </cell>
          <cell r="E17">
            <v>88807087.289993331</v>
          </cell>
        </row>
        <row r="18">
          <cell r="A18">
            <v>210019</v>
          </cell>
          <cell r="B18" t="str">
            <v>Peninsula</v>
          </cell>
          <cell r="C18">
            <v>535162304.0418486</v>
          </cell>
          <cell r="D18">
            <v>0.57641145447517705</v>
          </cell>
          <cell r="E18">
            <v>308473682.05304885</v>
          </cell>
        </row>
        <row r="19">
          <cell r="A19">
            <v>210022</v>
          </cell>
          <cell r="B19" t="str">
            <v>Suburban</v>
          </cell>
          <cell r="C19">
            <v>395048811.69120657</v>
          </cell>
          <cell r="D19">
            <v>0.57518158541969466</v>
          </cell>
          <cell r="E19">
            <v>227224801.82671461</v>
          </cell>
        </row>
        <row r="20">
          <cell r="A20">
            <v>210023</v>
          </cell>
          <cell r="B20" t="str">
            <v>Anne Arundel</v>
          </cell>
          <cell r="C20">
            <v>730204814.8364867</v>
          </cell>
          <cell r="D20">
            <v>0.52794212981232114</v>
          </cell>
          <cell r="E20">
            <v>385505885.1439864</v>
          </cell>
        </row>
        <row r="21">
          <cell r="A21">
            <v>210024</v>
          </cell>
          <cell r="B21" t="str">
            <v>MedStar Union</v>
          </cell>
          <cell r="C21">
            <v>478377594.77993202</v>
          </cell>
          <cell r="D21">
            <v>0.59283495875140446</v>
          </cell>
          <cell r="E21">
            <v>283598961.66895705</v>
          </cell>
        </row>
        <row r="22">
          <cell r="A22">
            <v>210027</v>
          </cell>
          <cell r="B22" t="str">
            <v>Western MD</v>
          </cell>
          <cell r="C22">
            <v>366860862.72486395</v>
          </cell>
          <cell r="D22">
            <v>0.51853455564483575</v>
          </cell>
          <cell r="E22">
            <v>190230034.4365184</v>
          </cell>
        </row>
        <row r="23">
          <cell r="A23">
            <v>210028</v>
          </cell>
          <cell r="B23" t="str">
            <v>MedStar St Mary's</v>
          </cell>
          <cell r="C23">
            <v>212649862.79057142</v>
          </cell>
          <cell r="D23">
            <v>0.46199171833414776</v>
          </cell>
          <cell r="E23">
            <v>98242475.514136836</v>
          </cell>
        </row>
        <row r="24">
          <cell r="A24">
            <v>210029</v>
          </cell>
          <cell r="B24" t="str">
            <v>JH - Bayview</v>
          </cell>
          <cell r="C24">
            <v>767133008.17096496</v>
          </cell>
          <cell r="D24">
            <v>0.59334142490514918</v>
          </cell>
          <cell r="E24">
            <v>455171792.15993381</v>
          </cell>
        </row>
        <row r="25">
          <cell r="A25">
            <v>210030</v>
          </cell>
          <cell r="B25" t="str">
            <v>UM-Chestertown</v>
          </cell>
          <cell r="C25">
            <v>55956345.969881617</v>
          </cell>
          <cell r="D25">
            <v>0.12551948804914267</v>
          </cell>
          <cell r="E25">
            <v>7023611.8992402488</v>
          </cell>
        </row>
        <row r="26">
          <cell r="A26">
            <v>210032</v>
          </cell>
          <cell r="B26" t="str">
            <v>ChristianaCare, Union</v>
          </cell>
          <cell r="C26">
            <v>187132983.95749941</v>
          </cell>
          <cell r="D26">
            <v>0.48395834320014414</v>
          </cell>
          <cell r="E26">
            <v>90564568.874170572</v>
          </cell>
        </row>
        <row r="27">
          <cell r="A27">
            <v>210033</v>
          </cell>
          <cell r="B27" t="str">
            <v>Carroll</v>
          </cell>
          <cell r="C27">
            <v>258462355.28291667</v>
          </cell>
          <cell r="D27">
            <v>0.60885977158399385</v>
          </cell>
          <cell r="E27">
            <v>157367330.60061771</v>
          </cell>
        </row>
        <row r="28">
          <cell r="A28">
            <v>210034</v>
          </cell>
          <cell r="B28" t="str">
            <v>MedStar Harbor</v>
          </cell>
          <cell r="C28">
            <v>205365570.31165394</v>
          </cell>
          <cell r="D28">
            <v>0.63021833709367758</v>
          </cell>
          <cell r="E28">
            <v>129425148.21810527</v>
          </cell>
        </row>
        <row r="29">
          <cell r="A29">
            <v>210035</v>
          </cell>
          <cell r="B29" t="str">
            <v>UM-Charles Regional</v>
          </cell>
          <cell r="C29">
            <v>176390354.73159721</v>
          </cell>
          <cell r="D29">
            <v>0.55761844026792884</v>
          </cell>
          <cell r="E29">
            <v>98358514.483739927</v>
          </cell>
        </row>
        <row r="30">
          <cell r="A30">
            <v>210037</v>
          </cell>
          <cell r="B30" t="str">
            <v>UM-Easton</v>
          </cell>
          <cell r="C30">
            <v>271566249.41912937</v>
          </cell>
          <cell r="D30">
            <v>0.4416292645915938</v>
          </cell>
          <cell r="E30">
            <v>119931603.01886743</v>
          </cell>
        </row>
        <row r="31">
          <cell r="A31">
            <v>210038</v>
          </cell>
          <cell r="B31" t="str">
            <v>UM-Midtown</v>
          </cell>
          <cell r="C31">
            <v>259893947.87238368</v>
          </cell>
          <cell r="D31">
            <v>0.53046466767408762</v>
          </cell>
          <cell r="E31">
            <v>137864556.68863067</v>
          </cell>
        </row>
        <row r="32">
          <cell r="A32">
            <v>210039</v>
          </cell>
          <cell r="B32" t="str">
            <v>Calvert</v>
          </cell>
          <cell r="C32">
            <v>173244367.97349474</v>
          </cell>
          <cell r="D32">
            <v>0.47389694382554715</v>
          </cell>
          <cell r="E32">
            <v>82099976.517627656</v>
          </cell>
        </row>
        <row r="33">
          <cell r="A33">
            <v>210040</v>
          </cell>
          <cell r="B33" t="str">
            <v>Northwest</v>
          </cell>
          <cell r="C33">
            <v>296783941.08329624</v>
          </cell>
          <cell r="D33">
            <v>0.52974842384115339</v>
          </cell>
          <cell r="E33">
            <v>157220825.01024193</v>
          </cell>
        </row>
        <row r="34">
          <cell r="A34">
            <v>210043</v>
          </cell>
          <cell r="B34" t="str">
            <v>UM-BWMC</v>
          </cell>
          <cell r="C34">
            <v>495962534.30975765</v>
          </cell>
          <cell r="D34">
            <v>0.65823511056923478</v>
          </cell>
          <cell r="E34">
            <v>326459953.60958123</v>
          </cell>
        </row>
        <row r="35">
          <cell r="A35">
            <v>210044</v>
          </cell>
          <cell r="B35" t="str">
            <v>GBMC</v>
          </cell>
          <cell r="C35">
            <v>475235322.40285361</v>
          </cell>
          <cell r="D35">
            <v>0.53635578187226518</v>
          </cell>
          <cell r="E35">
            <v>254895212.92070058</v>
          </cell>
        </row>
        <row r="36">
          <cell r="A36">
            <v>210048</v>
          </cell>
          <cell r="B36" t="str">
            <v>Howard County</v>
          </cell>
          <cell r="C36">
            <v>345192158.44903171</v>
          </cell>
          <cell r="D36">
            <v>0.62015235997734663</v>
          </cell>
          <cell r="E36">
            <v>214071731.70784119</v>
          </cell>
        </row>
        <row r="37">
          <cell r="A37">
            <v>210049</v>
          </cell>
          <cell r="B37" t="str">
            <v>UM-Upper Chesapeake</v>
          </cell>
          <cell r="C37">
            <v>359771686.28065044</v>
          </cell>
          <cell r="D37">
            <v>0.55903270431700569</v>
          </cell>
          <cell r="E37">
            <v>201124138.71816137</v>
          </cell>
        </row>
        <row r="38">
          <cell r="A38">
            <v>210051</v>
          </cell>
          <cell r="B38" t="str">
            <v>Doctors</v>
          </cell>
          <cell r="C38">
            <v>284623898.71129984</v>
          </cell>
          <cell r="D38">
            <v>0.6198417538007478</v>
          </cell>
          <cell r="E38">
            <v>176421776.5508185</v>
          </cell>
        </row>
        <row r="39">
          <cell r="A39">
            <v>210055</v>
          </cell>
          <cell r="B39" t="str">
            <v>UM-Laurel</v>
          </cell>
          <cell r="C39">
            <v>40123623.90449968</v>
          </cell>
          <cell r="D39">
            <v>0</v>
          </cell>
          <cell r="E39">
            <v>0</v>
          </cell>
        </row>
        <row r="40">
          <cell r="A40">
            <v>210056</v>
          </cell>
          <cell r="B40" t="str">
            <v>MedStar Good Sam</v>
          </cell>
          <cell r="C40">
            <v>302419601.44013321</v>
          </cell>
          <cell r="D40">
            <v>0.63321802896594959</v>
          </cell>
          <cell r="E40">
            <v>191497543.9445892</v>
          </cell>
        </row>
        <row r="41">
          <cell r="A41">
            <v>210057</v>
          </cell>
          <cell r="B41" t="str">
            <v>Shady Grove</v>
          </cell>
          <cell r="C41">
            <v>503223249.26444393</v>
          </cell>
          <cell r="D41">
            <v>0.63797607391099631</v>
          </cell>
          <cell r="E41">
            <v>321044392.86646461</v>
          </cell>
        </row>
        <row r="42">
          <cell r="A42">
            <v>210058</v>
          </cell>
          <cell r="B42" t="str">
            <v>UMROI</v>
          </cell>
          <cell r="C42">
            <v>135447342.40460068</v>
          </cell>
          <cell r="D42">
            <v>0.54781251048114799</v>
          </cell>
          <cell r="E42">
            <v>74199748.680663943</v>
          </cell>
        </row>
        <row r="43">
          <cell r="A43">
            <v>210060</v>
          </cell>
          <cell r="B43" t="str">
            <v>Ft Washington</v>
          </cell>
          <cell r="C43">
            <v>64203514.644460686</v>
          </cell>
          <cell r="D43">
            <v>0.49284713317118928</v>
          </cell>
          <cell r="E43">
            <v>31642518.132036917</v>
          </cell>
        </row>
        <row r="44">
          <cell r="A44">
            <v>210061</v>
          </cell>
          <cell r="B44" t="str">
            <v>Atlantic General</v>
          </cell>
          <cell r="C44">
            <v>122689621.17843871</v>
          </cell>
          <cell r="D44">
            <v>0.36977162754209147</v>
          </cell>
          <cell r="E44">
            <v>45367140.905673936</v>
          </cell>
        </row>
        <row r="45">
          <cell r="A45">
            <v>210062</v>
          </cell>
          <cell r="B45" t="str">
            <v>MedStar Southern MD</v>
          </cell>
          <cell r="C45">
            <v>309171742.64515758</v>
          </cell>
          <cell r="D45">
            <v>0.63549122723639873</v>
          </cell>
          <cell r="E45">
            <v>196475930.16038722</v>
          </cell>
        </row>
        <row r="46">
          <cell r="A46">
            <v>210063</v>
          </cell>
          <cell r="B46" t="str">
            <v>UM-St Joe</v>
          </cell>
          <cell r="C46">
            <v>448957803.14797795</v>
          </cell>
          <cell r="D46">
            <v>0.62424113153770433</v>
          </cell>
          <cell r="E46">
            <v>280257927.04977566</v>
          </cell>
        </row>
        <row r="47">
          <cell r="A47">
            <v>88</v>
          </cell>
          <cell r="B47" t="str">
            <v>UM-Queen Anne's ED</v>
          </cell>
          <cell r="C47">
            <v>9064960.5453168526</v>
          </cell>
          <cell r="D47">
            <v>0</v>
          </cell>
          <cell r="E47">
            <v>0</v>
          </cell>
        </row>
        <row r="48">
          <cell r="A48">
            <v>333</v>
          </cell>
          <cell r="B48" t="str">
            <v>UM-Bowie ED</v>
          </cell>
          <cell r="C48">
            <v>22439007.525360834</v>
          </cell>
          <cell r="D48">
            <v>0</v>
          </cell>
          <cell r="E48">
            <v>0</v>
          </cell>
        </row>
        <row r="49">
          <cell r="A49">
            <v>210064</v>
          </cell>
          <cell r="B49" t="str">
            <v>Levindale</v>
          </cell>
          <cell r="C49">
            <v>68694680.668564409</v>
          </cell>
          <cell r="D49">
            <v>0.96369749197230214</v>
          </cell>
          <cell r="E49">
            <v>66200891.472133711</v>
          </cell>
        </row>
        <row r="50">
          <cell r="A50">
            <v>8992</v>
          </cell>
          <cell r="B50" t="str">
            <v>UM-Shock Trauma</v>
          </cell>
          <cell r="C50">
            <v>256082765.69565946</v>
          </cell>
          <cell r="D50">
            <v>0.892972369081523</v>
          </cell>
          <cell r="E50">
            <v>228674833.9642016</v>
          </cell>
        </row>
        <row r="51">
          <cell r="A51">
            <v>210065</v>
          </cell>
          <cell r="B51" t="str">
            <v>HC Germantown</v>
          </cell>
          <cell r="C51">
            <v>136210072.20605242</v>
          </cell>
          <cell r="D51">
            <v>0.58301264966990574</v>
          </cell>
          <cell r="E51">
            <v>79412195.1085798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H61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C1"/>
    </sheetView>
  </sheetViews>
  <sheetFormatPr defaultColWidth="8.86328125" defaultRowHeight="15.25" x14ac:dyDescent="0.65"/>
  <cols>
    <col min="1" max="1" width="10.26953125" style="8" customWidth="1"/>
    <col min="2" max="2" width="35.86328125" style="8" bestFit="1" customWidth="1"/>
    <col min="3" max="3" width="21.86328125" style="8" customWidth="1"/>
    <col min="4" max="4" width="17.1328125" style="7" customWidth="1"/>
    <col min="5" max="6" width="21" style="1" customWidth="1"/>
    <col min="7" max="230" width="8.86328125" style="1"/>
    <col min="231" max="231" width="20.7265625" style="1" customWidth="1"/>
    <col min="232" max="232" width="48.40625" style="1" customWidth="1"/>
    <col min="233" max="233" width="25.26953125" style="1" customWidth="1"/>
    <col min="234" max="234" width="20" style="1" customWidth="1"/>
    <col min="235" max="235" width="15" style="1" customWidth="1"/>
    <col min="236" max="236" width="17.40625" style="1" customWidth="1"/>
    <col min="237" max="237" width="24" style="1" customWidth="1"/>
    <col min="238" max="238" width="25.26953125" style="1" customWidth="1"/>
    <col min="239" max="239" width="18.7265625" style="1" customWidth="1"/>
    <col min="240" max="486" width="8.86328125" style="1"/>
    <col min="487" max="487" width="20.7265625" style="1" customWidth="1"/>
    <col min="488" max="488" width="48.40625" style="1" customWidth="1"/>
    <col min="489" max="489" width="25.26953125" style="1" customWidth="1"/>
    <col min="490" max="490" width="20" style="1" customWidth="1"/>
    <col min="491" max="491" width="15" style="1" customWidth="1"/>
    <col min="492" max="492" width="17.40625" style="1" customWidth="1"/>
    <col min="493" max="493" width="24" style="1" customWidth="1"/>
    <col min="494" max="494" width="25.26953125" style="1" customWidth="1"/>
    <col min="495" max="495" width="18.7265625" style="1" customWidth="1"/>
    <col min="496" max="742" width="8.86328125" style="1"/>
    <col min="743" max="743" width="20.7265625" style="1" customWidth="1"/>
    <col min="744" max="744" width="48.40625" style="1" customWidth="1"/>
    <col min="745" max="745" width="25.26953125" style="1" customWidth="1"/>
    <col min="746" max="746" width="20" style="1" customWidth="1"/>
    <col min="747" max="747" width="15" style="1" customWidth="1"/>
    <col min="748" max="748" width="17.40625" style="1" customWidth="1"/>
    <col min="749" max="749" width="24" style="1" customWidth="1"/>
    <col min="750" max="750" width="25.26953125" style="1" customWidth="1"/>
    <col min="751" max="751" width="18.7265625" style="1" customWidth="1"/>
    <col min="752" max="998" width="8.86328125" style="1"/>
    <col min="999" max="999" width="20.7265625" style="1" customWidth="1"/>
    <col min="1000" max="1000" width="48.40625" style="1" customWidth="1"/>
    <col min="1001" max="1001" width="25.26953125" style="1" customWidth="1"/>
    <col min="1002" max="1002" width="20" style="1" customWidth="1"/>
    <col min="1003" max="1003" width="15" style="1" customWidth="1"/>
    <col min="1004" max="1004" width="17.40625" style="1" customWidth="1"/>
    <col min="1005" max="1005" width="24" style="1" customWidth="1"/>
    <col min="1006" max="1006" width="25.26953125" style="1" customWidth="1"/>
    <col min="1007" max="1007" width="18.7265625" style="1" customWidth="1"/>
    <col min="1008" max="1254" width="8.86328125" style="1"/>
    <col min="1255" max="1255" width="20.7265625" style="1" customWidth="1"/>
    <col min="1256" max="1256" width="48.40625" style="1" customWidth="1"/>
    <col min="1257" max="1257" width="25.26953125" style="1" customWidth="1"/>
    <col min="1258" max="1258" width="20" style="1" customWidth="1"/>
    <col min="1259" max="1259" width="15" style="1" customWidth="1"/>
    <col min="1260" max="1260" width="17.40625" style="1" customWidth="1"/>
    <col min="1261" max="1261" width="24" style="1" customWidth="1"/>
    <col min="1262" max="1262" width="25.26953125" style="1" customWidth="1"/>
    <col min="1263" max="1263" width="18.7265625" style="1" customWidth="1"/>
    <col min="1264" max="1510" width="8.86328125" style="1"/>
    <col min="1511" max="1511" width="20.7265625" style="1" customWidth="1"/>
    <col min="1512" max="1512" width="48.40625" style="1" customWidth="1"/>
    <col min="1513" max="1513" width="25.26953125" style="1" customWidth="1"/>
    <col min="1514" max="1514" width="20" style="1" customWidth="1"/>
    <col min="1515" max="1515" width="15" style="1" customWidth="1"/>
    <col min="1516" max="1516" width="17.40625" style="1" customWidth="1"/>
    <col min="1517" max="1517" width="24" style="1" customWidth="1"/>
    <col min="1518" max="1518" width="25.26953125" style="1" customWidth="1"/>
    <col min="1519" max="1519" width="18.7265625" style="1" customWidth="1"/>
    <col min="1520" max="1766" width="8.86328125" style="1"/>
    <col min="1767" max="1767" width="20.7265625" style="1" customWidth="1"/>
    <col min="1768" max="1768" width="48.40625" style="1" customWidth="1"/>
    <col min="1769" max="1769" width="25.26953125" style="1" customWidth="1"/>
    <col min="1770" max="1770" width="20" style="1" customWidth="1"/>
    <col min="1771" max="1771" width="15" style="1" customWidth="1"/>
    <col min="1772" max="1772" width="17.40625" style="1" customWidth="1"/>
    <col min="1773" max="1773" width="24" style="1" customWidth="1"/>
    <col min="1774" max="1774" width="25.26953125" style="1" customWidth="1"/>
    <col min="1775" max="1775" width="18.7265625" style="1" customWidth="1"/>
    <col min="1776" max="2022" width="8.86328125" style="1"/>
    <col min="2023" max="2023" width="20.7265625" style="1" customWidth="1"/>
    <col min="2024" max="2024" width="48.40625" style="1" customWidth="1"/>
    <col min="2025" max="2025" width="25.26953125" style="1" customWidth="1"/>
    <col min="2026" max="2026" width="20" style="1" customWidth="1"/>
    <col min="2027" max="2027" width="15" style="1" customWidth="1"/>
    <col min="2028" max="2028" width="17.40625" style="1" customWidth="1"/>
    <col min="2029" max="2029" width="24" style="1" customWidth="1"/>
    <col min="2030" max="2030" width="25.26953125" style="1" customWidth="1"/>
    <col min="2031" max="2031" width="18.7265625" style="1" customWidth="1"/>
    <col min="2032" max="2278" width="8.86328125" style="1"/>
    <col min="2279" max="2279" width="20.7265625" style="1" customWidth="1"/>
    <col min="2280" max="2280" width="48.40625" style="1" customWidth="1"/>
    <col min="2281" max="2281" width="25.26953125" style="1" customWidth="1"/>
    <col min="2282" max="2282" width="20" style="1" customWidth="1"/>
    <col min="2283" max="2283" width="15" style="1" customWidth="1"/>
    <col min="2284" max="2284" width="17.40625" style="1" customWidth="1"/>
    <col min="2285" max="2285" width="24" style="1" customWidth="1"/>
    <col min="2286" max="2286" width="25.26953125" style="1" customWidth="1"/>
    <col min="2287" max="2287" width="18.7265625" style="1" customWidth="1"/>
    <col min="2288" max="2534" width="8.86328125" style="1"/>
    <col min="2535" max="2535" width="20.7265625" style="1" customWidth="1"/>
    <col min="2536" max="2536" width="48.40625" style="1" customWidth="1"/>
    <col min="2537" max="2537" width="25.26953125" style="1" customWidth="1"/>
    <col min="2538" max="2538" width="20" style="1" customWidth="1"/>
    <col min="2539" max="2539" width="15" style="1" customWidth="1"/>
    <col min="2540" max="2540" width="17.40625" style="1" customWidth="1"/>
    <col min="2541" max="2541" width="24" style="1" customWidth="1"/>
    <col min="2542" max="2542" width="25.26953125" style="1" customWidth="1"/>
    <col min="2543" max="2543" width="18.7265625" style="1" customWidth="1"/>
    <col min="2544" max="2790" width="8.86328125" style="1"/>
    <col min="2791" max="2791" width="20.7265625" style="1" customWidth="1"/>
    <col min="2792" max="2792" width="48.40625" style="1" customWidth="1"/>
    <col min="2793" max="2793" width="25.26953125" style="1" customWidth="1"/>
    <col min="2794" max="2794" width="20" style="1" customWidth="1"/>
    <col min="2795" max="2795" width="15" style="1" customWidth="1"/>
    <col min="2796" max="2796" width="17.40625" style="1" customWidth="1"/>
    <col min="2797" max="2797" width="24" style="1" customWidth="1"/>
    <col min="2798" max="2798" width="25.26953125" style="1" customWidth="1"/>
    <col min="2799" max="2799" width="18.7265625" style="1" customWidth="1"/>
    <col min="2800" max="3046" width="8.86328125" style="1"/>
    <col min="3047" max="3047" width="20.7265625" style="1" customWidth="1"/>
    <col min="3048" max="3048" width="48.40625" style="1" customWidth="1"/>
    <col min="3049" max="3049" width="25.26953125" style="1" customWidth="1"/>
    <col min="3050" max="3050" width="20" style="1" customWidth="1"/>
    <col min="3051" max="3051" width="15" style="1" customWidth="1"/>
    <col min="3052" max="3052" width="17.40625" style="1" customWidth="1"/>
    <col min="3053" max="3053" width="24" style="1" customWidth="1"/>
    <col min="3054" max="3054" width="25.26953125" style="1" customWidth="1"/>
    <col min="3055" max="3055" width="18.7265625" style="1" customWidth="1"/>
    <col min="3056" max="3302" width="8.86328125" style="1"/>
    <col min="3303" max="3303" width="20.7265625" style="1" customWidth="1"/>
    <col min="3304" max="3304" width="48.40625" style="1" customWidth="1"/>
    <col min="3305" max="3305" width="25.26953125" style="1" customWidth="1"/>
    <col min="3306" max="3306" width="20" style="1" customWidth="1"/>
    <col min="3307" max="3307" width="15" style="1" customWidth="1"/>
    <col min="3308" max="3308" width="17.40625" style="1" customWidth="1"/>
    <col min="3309" max="3309" width="24" style="1" customWidth="1"/>
    <col min="3310" max="3310" width="25.26953125" style="1" customWidth="1"/>
    <col min="3311" max="3311" width="18.7265625" style="1" customWidth="1"/>
    <col min="3312" max="3558" width="8.86328125" style="1"/>
    <col min="3559" max="3559" width="20.7265625" style="1" customWidth="1"/>
    <col min="3560" max="3560" width="48.40625" style="1" customWidth="1"/>
    <col min="3561" max="3561" width="25.26953125" style="1" customWidth="1"/>
    <col min="3562" max="3562" width="20" style="1" customWidth="1"/>
    <col min="3563" max="3563" width="15" style="1" customWidth="1"/>
    <col min="3564" max="3564" width="17.40625" style="1" customWidth="1"/>
    <col min="3565" max="3565" width="24" style="1" customWidth="1"/>
    <col min="3566" max="3566" width="25.26953125" style="1" customWidth="1"/>
    <col min="3567" max="3567" width="18.7265625" style="1" customWidth="1"/>
    <col min="3568" max="3814" width="8.86328125" style="1"/>
    <col min="3815" max="3815" width="20.7265625" style="1" customWidth="1"/>
    <col min="3816" max="3816" width="48.40625" style="1" customWidth="1"/>
    <col min="3817" max="3817" width="25.26953125" style="1" customWidth="1"/>
    <col min="3818" max="3818" width="20" style="1" customWidth="1"/>
    <col min="3819" max="3819" width="15" style="1" customWidth="1"/>
    <col min="3820" max="3820" width="17.40625" style="1" customWidth="1"/>
    <col min="3821" max="3821" width="24" style="1" customWidth="1"/>
    <col min="3822" max="3822" width="25.26953125" style="1" customWidth="1"/>
    <col min="3823" max="3823" width="18.7265625" style="1" customWidth="1"/>
    <col min="3824" max="4070" width="8.86328125" style="1"/>
    <col min="4071" max="4071" width="20.7265625" style="1" customWidth="1"/>
    <col min="4072" max="4072" width="48.40625" style="1" customWidth="1"/>
    <col min="4073" max="4073" width="25.26953125" style="1" customWidth="1"/>
    <col min="4074" max="4074" width="20" style="1" customWidth="1"/>
    <col min="4075" max="4075" width="15" style="1" customWidth="1"/>
    <col min="4076" max="4076" width="17.40625" style="1" customWidth="1"/>
    <col min="4077" max="4077" width="24" style="1" customWidth="1"/>
    <col min="4078" max="4078" width="25.26953125" style="1" customWidth="1"/>
    <col min="4079" max="4079" width="18.7265625" style="1" customWidth="1"/>
    <col min="4080" max="4326" width="8.86328125" style="1"/>
    <col min="4327" max="4327" width="20.7265625" style="1" customWidth="1"/>
    <col min="4328" max="4328" width="48.40625" style="1" customWidth="1"/>
    <col min="4329" max="4329" width="25.26953125" style="1" customWidth="1"/>
    <col min="4330" max="4330" width="20" style="1" customWidth="1"/>
    <col min="4331" max="4331" width="15" style="1" customWidth="1"/>
    <col min="4332" max="4332" width="17.40625" style="1" customWidth="1"/>
    <col min="4333" max="4333" width="24" style="1" customWidth="1"/>
    <col min="4334" max="4334" width="25.26953125" style="1" customWidth="1"/>
    <col min="4335" max="4335" width="18.7265625" style="1" customWidth="1"/>
    <col min="4336" max="4582" width="8.86328125" style="1"/>
    <col min="4583" max="4583" width="20.7265625" style="1" customWidth="1"/>
    <col min="4584" max="4584" width="48.40625" style="1" customWidth="1"/>
    <col min="4585" max="4585" width="25.26953125" style="1" customWidth="1"/>
    <col min="4586" max="4586" width="20" style="1" customWidth="1"/>
    <col min="4587" max="4587" width="15" style="1" customWidth="1"/>
    <col min="4588" max="4588" width="17.40625" style="1" customWidth="1"/>
    <col min="4589" max="4589" width="24" style="1" customWidth="1"/>
    <col min="4590" max="4590" width="25.26953125" style="1" customWidth="1"/>
    <col min="4591" max="4591" width="18.7265625" style="1" customWidth="1"/>
    <col min="4592" max="4838" width="8.86328125" style="1"/>
    <col min="4839" max="4839" width="20.7265625" style="1" customWidth="1"/>
    <col min="4840" max="4840" width="48.40625" style="1" customWidth="1"/>
    <col min="4841" max="4841" width="25.26953125" style="1" customWidth="1"/>
    <col min="4842" max="4842" width="20" style="1" customWidth="1"/>
    <col min="4843" max="4843" width="15" style="1" customWidth="1"/>
    <col min="4844" max="4844" width="17.40625" style="1" customWidth="1"/>
    <col min="4845" max="4845" width="24" style="1" customWidth="1"/>
    <col min="4846" max="4846" width="25.26953125" style="1" customWidth="1"/>
    <col min="4847" max="4847" width="18.7265625" style="1" customWidth="1"/>
    <col min="4848" max="5094" width="8.86328125" style="1"/>
    <col min="5095" max="5095" width="20.7265625" style="1" customWidth="1"/>
    <col min="5096" max="5096" width="48.40625" style="1" customWidth="1"/>
    <col min="5097" max="5097" width="25.26953125" style="1" customWidth="1"/>
    <col min="5098" max="5098" width="20" style="1" customWidth="1"/>
    <col min="5099" max="5099" width="15" style="1" customWidth="1"/>
    <col min="5100" max="5100" width="17.40625" style="1" customWidth="1"/>
    <col min="5101" max="5101" width="24" style="1" customWidth="1"/>
    <col min="5102" max="5102" width="25.26953125" style="1" customWidth="1"/>
    <col min="5103" max="5103" width="18.7265625" style="1" customWidth="1"/>
    <col min="5104" max="5350" width="8.86328125" style="1"/>
    <col min="5351" max="5351" width="20.7265625" style="1" customWidth="1"/>
    <col min="5352" max="5352" width="48.40625" style="1" customWidth="1"/>
    <col min="5353" max="5353" width="25.26953125" style="1" customWidth="1"/>
    <col min="5354" max="5354" width="20" style="1" customWidth="1"/>
    <col min="5355" max="5355" width="15" style="1" customWidth="1"/>
    <col min="5356" max="5356" width="17.40625" style="1" customWidth="1"/>
    <col min="5357" max="5357" width="24" style="1" customWidth="1"/>
    <col min="5358" max="5358" width="25.26953125" style="1" customWidth="1"/>
    <col min="5359" max="5359" width="18.7265625" style="1" customWidth="1"/>
    <col min="5360" max="5606" width="8.86328125" style="1"/>
    <col min="5607" max="5607" width="20.7265625" style="1" customWidth="1"/>
    <col min="5608" max="5608" width="48.40625" style="1" customWidth="1"/>
    <col min="5609" max="5609" width="25.26953125" style="1" customWidth="1"/>
    <col min="5610" max="5610" width="20" style="1" customWidth="1"/>
    <col min="5611" max="5611" width="15" style="1" customWidth="1"/>
    <col min="5612" max="5612" width="17.40625" style="1" customWidth="1"/>
    <col min="5613" max="5613" width="24" style="1" customWidth="1"/>
    <col min="5614" max="5614" width="25.26953125" style="1" customWidth="1"/>
    <col min="5615" max="5615" width="18.7265625" style="1" customWidth="1"/>
    <col min="5616" max="5862" width="8.86328125" style="1"/>
    <col min="5863" max="5863" width="20.7265625" style="1" customWidth="1"/>
    <col min="5864" max="5864" width="48.40625" style="1" customWidth="1"/>
    <col min="5865" max="5865" width="25.26953125" style="1" customWidth="1"/>
    <col min="5866" max="5866" width="20" style="1" customWidth="1"/>
    <col min="5867" max="5867" width="15" style="1" customWidth="1"/>
    <col min="5868" max="5868" width="17.40625" style="1" customWidth="1"/>
    <col min="5869" max="5869" width="24" style="1" customWidth="1"/>
    <col min="5870" max="5870" width="25.26953125" style="1" customWidth="1"/>
    <col min="5871" max="5871" width="18.7265625" style="1" customWidth="1"/>
    <col min="5872" max="6118" width="8.86328125" style="1"/>
    <col min="6119" max="6119" width="20.7265625" style="1" customWidth="1"/>
    <col min="6120" max="6120" width="48.40625" style="1" customWidth="1"/>
    <col min="6121" max="6121" width="25.26953125" style="1" customWidth="1"/>
    <col min="6122" max="6122" width="20" style="1" customWidth="1"/>
    <col min="6123" max="6123" width="15" style="1" customWidth="1"/>
    <col min="6124" max="6124" width="17.40625" style="1" customWidth="1"/>
    <col min="6125" max="6125" width="24" style="1" customWidth="1"/>
    <col min="6126" max="6126" width="25.26953125" style="1" customWidth="1"/>
    <col min="6127" max="6127" width="18.7265625" style="1" customWidth="1"/>
    <col min="6128" max="6374" width="8.86328125" style="1"/>
    <col min="6375" max="6375" width="20.7265625" style="1" customWidth="1"/>
    <col min="6376" max="6376" width="48.40625" style="1" customWidth="1"/>
    <col min="6377" max="6377" width="25.26953125" style="1" customWidth="1"/>
    <col min="6378" max="6378" width="20" style="1" customWidth="1"/>
    <col min="6379" max="6379" width="15" style="1" customWidth="1"/>
    <col min="6380" max="6380" width="17.40625" style="1" customWidth="1"/>
    <col min="6381" max="6381" width="24" style="1" customWidth="1"/>
    <col min="6382" max="6382" width="25.26953125" style="1" customWidth="1"/>
    <col min="6383" max="6383" width="18.7265625" style="1" customWidth="1"/>
    <col min="6384" max="6630" width="8.86328125" style="1"/>
    <col min="6631" max="6631" width="20.7265625" style="1" customWidth="1"/>
    <col min="6632" max="6632" width="48.40625" style="1" customWidth="1"/>
    <col min="6633" max="6633" width="25.26953125" style="1" customWidth="1"/>
    <col min="6634" max="6634" width="20" style="1" customWidth="1"/>
    <col min="6635" max="6635" width="15" style="1" customWidth="1"/>
    <col min="6636" max="6636" width="17.40625" style="1" customWidth="1"/>
    <col min="6637" max="6637" width="24" style="1" customWidth="1"/>
    <col min="6638" max="6638" width="25.26953125" style="1" customWidth="1"/>
    <col min="6639" max="6639" width="18.7265625" style="1" customWidth="1"/>
    <col min="6640" max="6886" width="8.86328125" style="1"/>
    <col min="6887" max="6887" width="20.7265625" style="1" customWidth="1"/>
    <col min="6888" max="6888" width="48.40625" style="1" customWidth="1"/>
    <col min="6889" max="6889" width="25.26953125" style="1" customWidth="1"/>
    <col min="6890" max="6890" width="20" style="1" customWidth="1"/>
    <col min="6891" max="6891" width="15" style="1" customWidth="1"/>
    <col min="6892" max="6892" width="17.40625" style="1" customWidth="1"/>
    <col min="6893" max="6893" width="24" style="1" customWidth="1"/>
    <col min="6894" max="6894" width="25.26953125" style="1" customWidth="1"/>
    <col min="6895" max="6895" width="18.7265625" style="1" customWidth="1"/>
    <col min="6896" max="7142" width="8.86328125" style="1"/>
    <col min="7143" max="7143" width="20.7265625" style="1" customWidth="1"/>
    <col min="7144" max="7144" width="48.40625" style="1" customWidth="1"/>
    <col min="7145" max="7145" width="25.26953125" style="1" customWidth="1"/>
    <col min="7146" max="7146" width="20" style="1" customWidth="1"/>
    <col min="7147" max="7147" width="15" style="1" customWidth="1"/>
    <col min="7148" max="7148" width="17.40625" style="1" customWidth="1"/>
    <col min="7149" max="7149" width="24" style="1" customWidth="1"/>
    <col min="7150" max="7150" width="25.26953125" style="1" customWidth="1"/>
    <col min="7151" max="7151" width="18.7265625" style="1" customWidth="1"/>
    <col min="7152" max="7398" width="8.86328125" style="1"/>
    <col min="7399" max="7399" width="20.7265625" style="1" customWidth="1"/>
    <col min="7400" max="7400" width="48.40625" style="1" customWidth="1"/>
    <col min="7401" max="7401" width="25.26953125" style="1" customWidth="1"/>
    <col min="7402" max="7402" width="20" style="1" customWidth="1"/>
    <col min="7403" max="7403" width="15" style="1" customWidth="1"/>
    <col min="7404" max="7404" width="17.40625" style="1" customWidth="1"/>
    <col min="7405" max="7405" width="24" style="1" customWidth="1"/>
    <col min="7406" max="7406" width="25.26953125" style="1" customWidth="1"/>
    <col min="7407" max="7407" width="18.7265625" style="1" customWidth="1"/>
    <col min="7408" max="7654" width="8.86328125" style="1"/>
    <col min="7655" max="7655" width="20.7265625" style="1" customWidth="1"/>
    <col min="7656" max="7656" width="48.40625" style="1" customWidth="1"/>
    <col min="7657" max="7657" width="25.26953125" style="1" customWidth="1"/>
    <col min="7658" max="7658" width="20" style="1" customWidth="1"/>
    <col min="7659" max="7659" width="15" style="1" customWidth="1"/>
    <col min="7660" max="7660" width="17.40625" style="1" customWidth="1"/>
    <col min="7661" max="7661" width="24" style="1" customWidth="1"/>
    <col min="7662" max="7662" width="25.26953125" style="1" customWidth="1"/>
    <col min="7663" max="7663" width="18.7265625" style="1" customWidth="1"/>
    <col min="7664" max="7910" width="8.86328125" style="1"/>
    <col min="7911" max="7911" width="20.7265625" style="1" customWidth="1"/>
    <col min="7912" max="7912" width="48.40625" style="1" customWidth="1"/>
    <col min="7913" max="7913" width="25.26953125" style="1" customWidth="1"/>
    <col min="7914" max="7914" width="20" style="1" customWidth="1"/>
    <col min="7915" max="7915" width="15" style="1" customWidth="1"/>
    <col min="7916" max="7916" width="17.40625" style="1" customWidth="1"/>
    <col min="7917" max="7917" width="24" style="1" customWidth="1"/>
    <col min="7918" max="7918" width="25.26953125" style="1" customWidth="1"/>
    <col min="7919" max="7919" width="18.7265625" style="1" customWidth="1"/>
    <col min="7920" max="8166" width="8.86328125" style="1"/>
    <col min="8167" max="8167" width="20.7265625" style="1" customWidth="1"/>
    <col min="8168" max="8168" width="48.40625" style="1" customWidth="1"/>
    <col min="8169" max="8169" width="25.26953125" style="1" customWidth="1"/>
    <col min="8170" max="8170" width="20" style="1" customWidth="1"/>
    <col min="8171" max="8171" width="15" style="1" customWidth="1"/>
    <col min="8172" max="8172" width="17.40625" style="1" customWidth="1"/>
    <col min="8173" max="8173" width="24" style="1" customWidth="1"/>
    <col min="8174" max="8174" width="25.26953125" style="1" customWidth="1"/>
    <col min="8175" max="8175" width="18.7265625" style="1" customWidth="1"/>
    <col min="8176" max="8422" width="8.86328125" style="1"/>
    <col min="8423" max="8423" width="20.7265625" style="1" customWidth="1"/>
    <col min="8424" max="8424" width="48.40625" style="1" customWidth="1"/>
    <col min="8425" max="8425" width="25.26953125" style="1" customWidth="1"/>
    <col min="8426" max="8426" width="20" style="1" customWidth="1"/>
    <col min="8427" max="8427" width="15" style="1" customWidth="1"/>
    <col min="8428" max="8428" width="17.40625" style="1" customWidth="1"/>
    <col min="8429" max="8429" width="24" style="1" customWidth="1"/>
    <col min="8430" max="8430" width="25.26953125" style="1" customWidth="1"/>
    <col min="8431" max="8431" width="18.7265625" style="1" customWidth="1"/>
    <col min="8432" max="8678" width="8.86328125" style="1"/>
    <col min="8679" max="8679" width="20.7265625" style="1" customWidth="1"/>
    <col min="8680" max="8680" width="48.40625" style="1" customWidth="1"/>
    <col min="8681" max="8681" width="25.26953125" style="1" customWidth="1"/>
    <col min="8682" max="8682" width="20" style="1" customWidth="1"/>
    <col min="8683" max="8683" width="15" style="1" customWidth="1"/>
    <col min="8684" max="8684" width="17.40625" style="1" customWidth="1"/>
    <col min="8685" max="8685" width="24" style="1" customWidth="1"/>
    <col min="8686" max="8686" width="25.26953125" style="1" customWidth="1"/>
    <col min="8687" max="8687" width="18.7265625" style="1" customWidth="1"/>
    <col min="8688" max="8934" width="8.86328125" style="1"/>
    <col min="8935" max="8935" width="20.7265625" style="1" customWidth="1"/>
    <col min="8936" max="8936" width="48.40625" style="1" customWidth="1"/>
    <col min="8937" max="8937" width="25.26953125" style="1" customWidth="1"/>
    <col min="8938" max="8938" width="20" style="1" customWidth="1"/>
    <col min="8939" max="8939" width="15" style="1" customWidth="1"/>
    <col min="8940" max="8940" width="17.40625" style="1" customWidth="1"/>
    <col min="8941" max="8941" width="24" style="1" customWidth="1"/>
    <col min="8942" max="8942" width="25.26953125" style="1" customWidth="1"/>
    <col min="8943" max="8943" width="18.7265625" style="1" customWidth="1"/>
    <col min="8944" max="9190" width="8.86328125" style="1"/>
    <col min="9191" max="9191" width="20.7265625" style="1" customWidth="1"/>
    <col min="9192" max="9192" width="48.40625" style="1" customWidth="1"/>
    <col min="9193" max="9193" width="25.26953125" style="1" customWidth="1"/>
    <col min="9194" max="9194" width="20" style="1" customWidth="1"/>
    <col min="9195" max="9195" width="15" style="1" customWidth="1"/>
    <col min="9196" max="9196" width="17.40625" style="1" customWidth="1"/>
    <col min="9197" max="9197" width="24" style="1" customWidth="1"/>
    <col min="9198" max="9198" width="25.26953125" style="1" customWidth="1"/>
    <col min="9199" max="9199" width="18.7265625" style="1" customWidth="1"/>
    <col min="9200" max="9446" width="8.86328125" style="1"/>
    <col min="9447" max="9447" width="20.7265625" style="1" customWidth="1"/>
    <col min="9448" max="9448" width="48.40625" style="1" customWidth="1"/>
    <col min="9449" max="9449" width="25.26953125" style="1" customWidth="1"/>
    <col min="9450" max="9450" width="20" style="1" customWidth="1"/>
    <col min="9451" max="9451" width="15" style="1" customWidth="1"/>
    <col min="9452" max="9452" width="17.40625" style="1" customWidth="1"/>
    <col min="9453" max="9453" width="24" style="1" customWidth="1"/>
    <col min="9454" max="9454" width="25.26953125" style="1" customWidth="1"/>
    <col min="9455" max="9455" width="18.7265625" style="1" customWidth="1"/>
    <col min="9456" max="9702" width="8.86328125" style="1"/>
    <col min="9703" max="9703" width="20.7265625" style="1" customWidth="1"/>
    <col min="9704" max="9704" width="48.40625" style="1" customWidth="1"/>
    <col min="9705" max="9705" width="25.26953125" style="1" customWidth="1"/>
    <col min="9706" max="9706" width="20" style="1" customWidth="1"/>
    <col min="9707" max="9707" width="15" style="1" customWidth="1"/>
    <col min="9708" max="9708" width="17.40625" style="1" customWidth="1"/>
    <col min="9709" max="9709" width="24" style="1" customWidth="1"/>
    <col min="9710" max="9710" width="25.26953125" style="1" customWidth="1"/>
    <col min="9711" max="9711" width="18.7265625" style="1" customWidth="1"/>
    <col min="9712" max="9958" width="8.86328125" style="1"/>
    <col min="9959" max="9959" width="20.7265625" style="1" customWidth="1"/>
    <col min="9960" max="9960" width="48.40625" style="1" customWidth="1"/>
    <col min="9961" max="9961" width="25.26953125" style="1" customWidth="1"/>
    <col min="9962" max="9962" width="20" style="1" customWidth="1"/>
    <col min="9963" max="9963" width="15" style="1" customWidth="1"/>
    <col min="9964" max="9964" width="17.40625" style="1" customWidth="1"/>
    <col min="9965" max="9965" width="24" style="1" customWidth="1"/>
    <col min="9966" max="9966" width="25.26953125" style="1" customWidth="1"/>
    <col min="9967" max="9967" width="18.7265625" style="1" customWidth="1"/>
    <col min="9968" max="10214" width="8.86328125" style="1"/>
    <col min="10215" max="10215" width="20.7265625" style="1" customWidth="1"/>
    <col min="10216" max="10216" width="48.40625" style="1" customWidth="1"/>
    <col min="10217" max="10217" width="25.26953125" style="1" customWidth="1"/>
    <col min="10218" max="10218" width="20" style="1" customWidth="1"/>
    <col min="10219" max="10219" width="15" style="1" customWidth="1"/>
    <col min="10220" max="10220" width="17.40625" style="1" customWidth="1"/>
    <col min="10221" max="10221" width="24" style="1" customWidth="1"/>
    <col min="10222" max="10222" width="25.26953125" style="1" customWidth="1"/>
    <col min="10223" max="10223" width="18.7265625" style="1" customWidth="1"/>
    <col min="10224" max="10470" width="8.86328125" style="1"/>
    <col min="10471" max="10471" width="20.7265625" style="1" customWidth="1"/>
    <col min="10472" max="10472" width="48.40625" style="1" customWidth="1"/>
    <col min="10473" max="10473" width="25.26953125" style="1" customWidth="1"/>
    <col min="10474" max="10474" width="20" style="1" customWidth="1"/>
    <col min="10475" max="10475" width="15" style="1" customWidth="1"/>
    <col min="10476" max="10476" width="17.40625" style="1" customWidth="1"/>
    <col min="10477" max="10477" width="24" style="1" customWidth="1"/>
    <col min="10478" max="10478" width="25.26953125" style="1" customWidth="1"/>
    <col min="10479" max="10479" width="18.7265625" style="1" customWidth="1"/>
    <col min="10480" max="10726" width="8.86328125" style="1"/>
    <col min="10727" max="10727" width="20.7265625" style="1" customWidth="1"/>
    <col min="10728" max="10728" width="48.40625" style="1" customWidth="1"/>
    <col min="10729" max="10729" width="25.26953125" style="1" customWidth="1"/>
    <col min="10730" max="10730" width="20" style="1" customWidth="1"/>
    <col min="10731" max="10731" width="15" style="1" customWidth="1"/>
    <col min="10732" max="10732" width="17.40625" style="1" customWidth="1"/>
    <col min="10733" max="10733" width="24" style="1" customWidth="1"/>
    <col min="10734" max="10734" width="25.26953125" style="1" customWidth="1"/>
    <col min="10735" max="10735" width="18.7265625" style="1" customWidth="1"/>
    <col min="10736" max="10982" width="8.86328125" style="1"/>
    <col min="10983" max="10983" width="20.7265625" style="1" customWidth="1"/>
    <col min="10984" max="10984" width="48.40625" style="1" customWidth="1"/>
    <col min="10985" max="10985" width="25.26953125" style="1" customWidth="1"/>
    <col min="10986" max="10986" width="20" style="1" customWidth="1"/>
    <col min="10987" max="10987" width="15" style="1" customWidth="1"/>
    <col min="10988" max="10988" width="17.40625" style="1" customWidth="1"/>
    <col min="10989" max="10989" width="24" style="1" customWidth="1"/>
    <col min="10990" max="10990" width="25.26953125" style="1" customWidth="1"/>
    <col min="10991" max="10991" width="18.7265625" style="1" customWidth="1"/>
    <col min="10992" max="11238" width="8.86328125" style="1"/>
    <col min="11239" max="11239" width="20.7265625" style="1" customWidth="1"/>
    <col min="11240" max="11240" width="48.40625" style="1" customWidth="1"/>
    <col min="11241" max="11241" width="25.26953125" style="1" customWidth="1"/>
    <col min="11242" max="11242" width="20" style="1" customWidth="1"/>
    <col min="11243" max="11243" width="15" style="1" customWidth="1"/>
    <col min="11244" max="11244" width="17.40625" style="1" customWidth="1"/>
    <col min="11245" max="11245" width="24" style="1" customWidth="1"/>
    <col min="11246" max="11246" width="25.26953125" style="1" customWidth="1"/>
    <col min="11247" max="11247" width="18.7265625" style="1" customWidth="1"/>
    <col min="11248" max="11494" width="8.86328125" style="1"/>
    <col min="11495" max="11495" width="20.7265625" style="1" customWidth="1"/>
    <col min="11496" max="11496" width="48.40625" style="1" customWidth="1"/>
    <col min="11497" max="11497" width="25.26953125" style="1" customWidth="1"/>
    <col min="11498" max="11498" width="20" style="1" customWidth="1"/>
    <col min="11499" max="11499" width="15" style="1" customWidth="1"/>
    <col min="11500" max="11500" width="17.40625" style="1" customWidth="1"/>
    <col min="11501" max="11501" width="24" style="1" customWidth="1"/>
    <col min="11502" max="11502" width="25.26953125" style="1" customWidth="1"/>
    <col min="11503" max="11503" width="18.7265625" style="1" customWidth="1"/>
    <col min="11504" max="11750" width="8.86328125" style="1"/>
    <col min="11751" max="11751" width="20.7265625" style="1" customWidth="1"/>
    <col min="11752" max="11752" width="48.40625" style="1" customWidth="1"/>
    <col min="11753" max="11753" width="25.26953125" style="1" customWidth="1"/>
    <col min="11754" max="11754" width="20" style="1" customWidth="1"/>
    <col min="11755" max="11755" width="15" style="1" customWidth="1"/>
    <col min="11756" max="11756" width="17.40625" style="1" customWidth="1"/>
    <col min="11757" max="11757" width="24" style="1" customWidth="1"/>
    <col min="11758" max="11758" width="25.26953125" style="1" customWidth="1"/>
    <col min="11759" max="11759" width="18.7265625" style="1" customWidth="1"/>
    <col min="11760" max="12006" width="8.86328125" style="1"/>
    <col min="12007" max="12007" width="20.7265625" style="1" customWidth="1"/>
    <col min="12008" max="12008" width="48.40625" style="1" customWidth="1"/>
    <col min="12009" max="12009" width="25.26953125" style="1" customWidth="1"/>
    <col min="12010" max="12010" width="20" style="1" customWidth="1"/>
    <col min="12011" max="12011" width="15" style="1" customWidth="1"/>
    <col min="12012" max="12012" width="17.40625" style="1" customWidth="1"/>
    <col min="12013" max="12013" width="24" style="1" customWidth="1"/>
    <col min="12014" max="12014" width="25.26953125" style="1" customWidth="1"/>
    <col min="12015" max="12015" width="18.7265625" style="1" customWidth="1"/>
    <col min="12016" max="12262" width="8.86328125" style="1"/>
    <col min="12263" max="12263" width="20.7265625" style="1" customWidth="1"/>
    <col min="12264" max="12264" width="48.40625" style="1" customWidth="1"/>
    <col min="12265" max="12265" width="25.26953125" style="1" customWidth="1"/>
    <col min="12266" max="12266" width="20" style="1" customWidth="1"/>
    <col min="12267" max="12267" width="15" style="1" customWidth="1"/>
    <col min="12268" max="12268" width="17.40625" style="1" customWidth="1"/>
    <col min="12269" max="12269" width="24" style="1" customWidth="1"/>
    <col min="12270" max="12270" width="25.26953125" style="1" customWidth="1"/>
    <col min="12271" max="12271" width="18.7265625" style="1" customWidth="1"/>
    <col min="12272" max="12518" width="8.86328125" style="1"/>
    <col min="12519" max="12519" width="20.7265625" style="1" customWidth="1"/>
    <col min="12520" max="12520" width="48.40625" style="1" customWidth="1"/>
    <col min="12521" max="12521" width="25.26953125" style="1" customWidth="1"/>
    <col min="12522" max="12522" width="20" style="1" customWidth="1"/>
    <col min="12523" max="12523" width="15" style="1" customWidth="1"/>
    <col min="12524" max="12524" width="17.40625" style="1" customWidth="1"/>
    <col min="12525" max="12525" width="24" style="1" customWidth="1"/>
    <col min="12526" max="12526" width="25.26953125" style="1" customWidth="1"/>
    <col min="12527" max="12527" width="18.7265625" style="1" customWidth="1"/>
    <col min="12528" max="12774" width="8.86328125" style="1"/>
    <col min="12775" max="12775" width="20.7265625" style="1" customWidth="1"/>
    <col min="12776" max="12776" width="48.40625" style="1" customWidth="1"/>
    <col min="12777" max="12777" width="25.26953125" style="1" customWidth="1"/>
    <col min="12778" max="12778" width="20" style="1" customWidth="1"/>
    <col min="12779" max="12779" width="15" style="1" customWidth="1"/>
    <col min="12780" max="12780" width="17.40625" style="1" customWidth="1"/>
    <col min="12781" max="12781" width="24" style="1" customWidth="1"/>
    <col min="12782" max="12782" width="25.26953125" style="1" customWidth="1"/>
    <col min="12783" max="12783" width="18.7265625" style="1" customWidth="1"/>
    <col min="12784" max="13030" width="8.86328125" style="1"/>
    <col min="13031" max="13031" width="20.7265625" style="1" customWidth="1"/>
    <col min="13032" max="13032" width="48.40625" style="1" customWidth="1"/>
    <col min="13033" max="13033" width="25.26953125" style="1" customWidth="1"/>
    <col min="13034" max="13034" width="20" style="1" customWidth="1"/>
    <col min="13035" max="13035" width="15" style="1" customWidth="1"/>
    <col min="13036" max="13036" width="17.40625" style="1" customWidth="1"/>
    <col min="13037" max="13037" width="24" style="1" customWidth="1"/>
    <col min="13038" max="13038" width="25.26953125" style="1" customWidth="1"/>
    <col min="13039" max="13039" width="18.7265625" style="1" customWidth="1"/>
    <col min="13040" max="13286" width="8.86328125" style="1"/>
    <col min="13287" max="13287" width="20.7265625" style="1" customWidth="1"/>
    <col min="13288" max="13288" width="48.40625" style="1" customWidth="1"/>
    <col min="13289" max="13289" width="25.26953125" style="1" customWidth="1"/>
    <col min="13290" max="13290" width="20" style="1" customWidth="1"/>
    <col min="13291" max="13291" width="15" style="1" customWidth="1"/>
    <col min="13292" max="13292" width="17.40625" style="1" customWidth="1"/>
    <col min="13293" max="13293" width="24" style="1" customWidth="1"/>
    <col min="13294" max="13294" width="25.26953125" style="1" customWidth="1"/>
    <col min="13295" max="13295" width="18.7265625" style="1" customWidth="1"/>
    <col min="13296" max="13542" width="8.86328125" style="1"/>
    <col min="13543" max="13543" width="20.7265625" style="1" customWidth="1"/>
    <col min="13544" max="13544" width="48.40625" style="1" customWidth="1"/>
    <col min="13545" max="13545" width="25.26953125" style="1" customWidth="1"/>
    <col min="13546" max="13546" width="20" style="1" customWidth="1"/>
    <col min="13547" max="13547" width="15" style="1" customWidth="1"/>
    <col min="13548" max="13548" width="17.40625" style="1" customWidth="1"/>
    <col min="13549" max="13549" width="24" style="1" customWidth="1"/>
    <col min="13550" max="13550" width="25.26953125" style="1" customWidth="1"/>
    <col min="13551" max="13551" width="18.7265625" style="1" customWidth="1"/>
    <col min="13552" max="13798" width="8.86328125" style="1"/>
    <col min="13799" max="13799" width="20.7265625" style="1" customWidth="1"/>
    <col min="13800" max="13800" width="48.40625" style="1" customWidth="1"/>
    <col min="13801" max="13801" width="25.26953125" style="1" customWidth="1"/>
    <col min="13802" max="13802" width="20" style="1" customWidth="1"/>
    <col min="13803" max="13803" width="15" style="1" customWidth="1"/>
    <col min="13804" max="13804" width="17.40625" style="1" customWidth="1"/>
    <col min="13805" max="13805" width="24" style="1" customWidth="1"/>
    <col min="13806" max="13806" width="25.26953125" style="1" customWidth="1"/>
    <col min="13807" max="13807" width="18.7265625" style="1" customWidth="1"/>
    <col min="13808" max="14054" width="8.86328125" style="1"/>
    <col min="14055" max="14055" width="20.7265625" style="1" customWidth="1"/>
    <col min="14056" max="14056" width="48.40625" style="1" customWidth="1"/>
    <col min="14057" max="14057" width="25.26953125" style="1" customWidth="1"/>
    <col min="14058" max="14058" width="20" style="1" customWidth="1"/>
    <col min="14059" max="14059" width="15" style="1" customWidth="1"/>
    <col min="14060" max="14060" width="17.40625" style="1" customWidth="1"/>
    <col min="14061" max="14061" width="24" style="1" customWidth="1"/>
    <col min="14062" max="14062" width="25.26953125" style="1" customWidth="1"/>
    <col min="14063" max="14063" width="18.7265625" style="1" customWidth="1"/>
    <col min="14064" max="14310" width="8.86328125" style="1"/>
    <col min="14311" max="14311" width="20.7265625" style="1" customWidth="1"/>
    <col min="14312" max="14312" width="48.40625" style="1" customWidth="1"/>
    <col min="14313" max="14313" width="25.26953125" style="1" customWidth="1"/>
    <col min="14314" max="14314" width="20" style="1" customWidth="1"/>
    <col min="14315" max="14315" width="15" style="1" customWidth="1"/>
    <col min="14316" max="14316" width="17.40625" style="1" customWidth="1"/>
    <col min="14317" max="14317" width="24" style="1" customWidth="1"/>
    <col min="14318" max="14318" width="25.26953125" style="1" customWidth="1"/>
    <col min="14319" max="14319" width="18.7265625" style="1" customWidth="1"/>
    <col min="14320" max="14566" width="8.86328125" style="1"/>
    <col min="14567" max="14567" width="20.7265625" style="1" customWidth="1"/>
    <col min="14568" max="14568" width="48.40625" style="1" customWidth="1"/>
    <col min="14569" max="14569" width="25.26953125" style="1" customWidth="1"/>
    <col min="14570" max="14570" width="20" style="1" customWidth="1"/>
    <col min="14571" max="14571" width="15" style="1" customWidth="1"/>
    <col min="14572" max="14572" width="17.40625" style="1" customWidth="1"/>
    <col min="14573" max="14573" width="24" style="1" customWidth="1"/>
    <col min="14574" max="14574" width="25.26953125" style="1" customWidth="1"/>
    <col min="14575" max="14575" width="18.7265625" style="1" customWidth="1"/>
    <col min="14576" max="14822" width="8.86328125" style="1"/>
    <col min="14823" max="14823" width="20.7265625" style="1" customWidth="1"/>
    <col min="14824" max="14824" width="48.40625" style="1" customWidth="1"/>
    <col min="14825" max="14825" width="25.26953125" style="1" customWidth="1"/>
    <col min="14826" max="14826" width="20" style="1" customWidth="1"/>
    <col min="14827" max="14827" width="15" style="1" customWidth="1"/>
    <col min="14828" max="14828" width="17.40625" style="1" customWidth="1"/>
    <col min="14829" max="14829" width="24" style="1" customWidth="1"/>
    <col min="14830" max="14830" width="25.26953125" style="1" customWidth="1"/>
    <col min="14831" max="14831" width="18.7265625" style="1" customWidth="1"/>
    <col min="14832" max="15078" width="8.86328125" style="1"/>
    <col min="15079" max="15079" width="20.7265625" style="1" customWidth="1"/>
    <col min="15080" max="15080" width="48.40625" style="1" customWidth="1"/>
    <col min="15081" max="15081" width="25.26953125" style="1" customWidth="1"/>
    <col min="15082" max="15082" width="20" style="1" customWidth="1"/>
    <col min="15083" max="15083" width="15" style="1" customWidth="1"/>
    <col min="15084" max="15084" width="17.40625" style="1" customWidth="1"/>
    <col min="15085" max="15085" width="24" style="1" customWidth="1"/>
    <col min="15086" max="15086" width="25.26953125" style="1" customWidth="1"/>
    <col min="15087" max="15087" width="18.7265625" style="1" customWidth="1"/>
    <col min="15088" max="15334" width="8.86328125" style="1"/>
    <col min="15335" max="15335" width="20.7265625" style="1" customWidth="1"/>
    <col min="15336" max="15336" width="48.40625" style="1" customWidth="1"/>
    <col min="15337" max="15337" width="25.26953125" style="1" customWidth="1"/>
    <col min="15338" max="15338" width="20" style="1" customWidth="1"/>
    <col min="15339" max="15339" width="15" style="1" customWidth="1"/>
    <col min="15340" max="15340" width="17.40625" style="1" customWidth="1"/>
    <col min="15341" max="15341" width="24" style="1" customWidth="1"/>
    <col min="15342" max="15342" width="25.26953125" style="1" customWidth="1"/>
    <col min="15343" max="15343" width="18.7265625" style="1" customWidth="1"/>
    <col min="15344" max="15590" width="8.86328125" style="1"/>
    <col min="15591" max="15591" width="20.7265625" style="1" customWidth="1"/>
    <col min="15592" max="15592" width="48.40625" style="1" customWidth="1"/>
    <col min="15593" max="15593" width="25.26953125" style="1" customWidth="1"/>
    <col min="15594" max="15594" width="20" style="1" customWidth="1"/>
    <col min="15595" max="15595" width="15" style="1" customWidth="1"/>
    <col min="15596" max="15596" width="17.40625" style="1" customWidth="1"/>
    <col min="15597" max="15597" width="24" style="1" customWidth="1"/>
    <col min="15598" max="15598" width="25.26953125" style="1" customWidth="1"/>
    <col min="15599" max="15599" width="18.7265625" style="1" customWidth="1"/>
    <col min="15600" max="15846" width="8.86328125" style="1"/>
    <col min="15847" max="15847" width="20.7265625" style="1" customWidth="1"/>
    <col min="15848" max="15848" width="48.40625" style="1" customWidth="1"/>
    <col min="15849" max="15849" width="25.26953125" style="1" customWidth="1"/>
    <col min="15850" max="15850" width="20" style="1" customWidth="1"/>
    <col min="15851" max="15851" width="15" style="1" customWidth="1"/>
    <col min="15852" max="15852" width="17.40625" style="1" customWidth="1"/>
    <col min="15853" max="15853" width="24" style="1" customWidth="1"/>
    <col min="15854" max="15854" width="25.26953125" style="1" customWidth="1"/>
    <col min="15855" max="15855" width="18.7265625" style="1" customWidth="1"/>
    <col min="15856" max="16102" width="8.86328125" style="1"/>
    <col min="16103" max="16103" width="20.7265625" style="1" customWidth="1"/>
    <col min="16104" max="16104" width="48.40625" style="1" customWidth="1"/>
    <col min="16105" max="16105" width="25.26953125" style="1" customWidth="1"/>
    <col min="16106" max="16106" width="20" style="1" customWidth="1"/>
    <col min="16107" max="16107" width="15" style="1" customWidth="1"/>
    <col min="16108" max="16108" width="17.40625" style="1" customWidth="1"/>
    <col min="16109" max="16109" width="24" style="1" customWidth="1"/>
    <col min="16110" max="16110" width="25.26953125" style="1" customWidth="1"/>
    <col min="16111" max="16111" width="18.7265625" style="1" customWidth="1"/>
    <col min="16112" max="16361" width="8.86328125" style="1"/>
    <col min="16362" max="16384" width="8.7265625" style="1" customWidth="1"/>
  </cols>
  <sheetData>
    <row r="1" spans="1:8" ht="23" x14ac:dyDescent="0.65">
      <c r="A1" s="79" t="s">
        <v>141</v>
      </c>
      <c r="B1" s="79"/>
      <c r="C1" s="79"/>
      <c r="D1" s="26"/>
      <c r="E1" s="27"/>
      <c r="F1" s="27"/>
    </row>
    <row r="2" spans="1:8" ht="49.5" customHeight="1" x14ac:dyDescent="0.65">
      <c r="A2" s="44" t="s">
        <v>0</v>
      </c>
      <c r="B2" s="45" t="s">
        <v>1</v>
      </c>
      <c r="C2" s="46" t="s">
        <v>78</v>
      </c>
      <c r="D2" s="44" t="s">
        <v>77</v>
      </c>
      <c r="E2" s="44" t="s">
        <v>2</v>
      </c>
      <c r="F2" s="44" t="s">
        <v>3</v>
      </c>
    </row>
    <row r="3" spans="1:8" x14ac:dyDescent="0.65">
      <c r="A3" s="28">
        <v>210001</v>
      </c>
      <c r="B3" s="28" t="s">
        <v>24</v>
      </c>
      <c r="C3" s="2">
        <f>VLOOKUP(A3,'[4]IP revenue'!$A$2:$E$51,5,FALSE)</f>
        <v>236441777.03256336</v>
      </c>
      <c r="D3" s="59">
        <f>VLOOKUP(A3,'QBR Prelim Score'!$A$4:$N$49,14,FALSE)</f>
        <v>0.21249999999999999</v>
      </c>
      <c r="E3" s="29">
        <f t="shared" ref="E3:E43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-9.5999999999999992E-3</v>
      </c>
      <c r="F3" s="3">
        <f t="shared" ref="F3:F43" si="1">ROUND(E3*C3,0)</f>
        <v>-2269841</v>
      </c>
      <c r="H3" s="71"/>
    </row>
    <row r="4" spans="1:8" x14ac:dyDescent="0.65">
      <c r="A4" s="28">
        <v>210002</v>
      </c>
      <c r="B4" s="28" t="s">
        <v>25</v>
      </c>
      <c r="C4" s="2">
        <f>VLOOKUP(A4,'[4]IP revenue'!$A$2:$E$51,5,FALSE)</f>
        <v>1419452964.0897801</v>
      </c>
      <c r="D4" s="59">
        <f>VLOOKUP(A4,'QBR Prelim Score'!$A$4:$N$49,14,FALSE)</f>
        <v>0.19020999999999999</v>
      </c>
      <c r="E4" s="29">
        <f t="shared" si="0"/>
        <v>-1.0699999999999999E-2</v>
      </c>
      <c r="F4" s="3">
        <f t="shared" si="1"/>
        <v>-15188147</v>
      </c>
    </row>
    <row r="5" spans="1:8" x14ac:dyDescent="0.65">
      <c r="A5" s="28">
        <v>210003</v>
      </c>
      <c r="B5" s="28" t="s">
        <v>26</v>
      </c>
      <c r="C5" s="2">
        <f>VLOOKUP(A5,'[4]IP revenue'!$A$2:$E$51,5,FALSE)</f>
        <v>282004742.50411975</v>
      </c>
      <c r="D5" s="59">
        <f>VLOOKUP(A5,'QBR Prelim Score'!$A$4:$N$49,14,FALSE)</f>
        <v>0.14249999999999999</v>
      </c>
      <c r="E5" s="29">
        <f t="shared" si="0"/>
        <v>-1.2999999999999999E-2</v>
      </c>
      <c r="F5" s="3">
        <f t="shared" si="1"/>
        <v>-3666062</v>
      </c>
    </row>
    <row r="6" spans="1:8" x14ac:dyDescent="0.65">
      <c r="A6" s="28">
        <v>210004</v>
      </c>
      <c r="B6" s="28" t="s">
        <v>27</v>
      </c>
      <c r="C6" s="2">
        <f>VLOOKUP(A6,'[4]IP revenue'!$A$2:$E$51,5,FALSE)</f>
        <v>397412082.53870666</v>
      </c>
      <c r="D6" s="59">
        <f>VLOOKUP(A6,'QBR Prelim Score'!$A$4:$N$49,14,FALSE)</f>
        <v>0.11583</v>
      </c>
      <c r="E6" s="29">
        <f t="shared" si="0"/>
        <v>-1.43E-2</v>
      </c>
      <c r="F6" s="3">
        <f t="shared" si="1"/>
        <v>-5682993</v>
      </c>
    </row>
    <row r="7" spans="1:8" x14ac:dyDescent="0.65">
      <c r="A7" s="28">
        <v>210005</v>
      </c>
      <c r="B7" s="28" t="s">
        <v>28</v>
      </c>
      <c r="C7" s="2">
        <f>VLOOKUP(A7,'[4]IP revenue'!$A$2:$E$51,5,FALSE)</f>
        <v>255798612.10245383</v>
      </c>
      <c r="D7" s="59">
        <f>VLOOKUP(A7,'QBR Prelim Score'!$A$4:$N$49,14,FALSE)</f>
        <v>0.26833000000000001</v>
      </c>
      <c r="E7" s="29">
        <f t="shared" si="0"/>
        <v>-6.8999999999999999E-3</v>
      </c>
      <c r="F7" s="3">
        <f t="shared" si="1"/>
        <v>-1765010</v>
      </c>
    </row>
    <row r="8" spans="1:8" x14ac:dyDescent="0.65">
      <c r="A8" s="28">
        <v>210006</v>
      </c>
      <c r="B8" s="28" t="s">
        <v>29</v>
      </c>
      <c r="C8" s="2">
        <f>VLOOKUP(A8,'[4]IP revenue'!$A$2:$E$51,5,FALSE)</f>
        <v>68386363.776318178</v>
      </c>
      <c r="D8" s="59">
        <f>VLOOKUP(A8,'QBR Prelim Score'!$A$4:$N$49,14,FALSE)</f>
        <v>0.30125000000000002</v>
      </c>
      <c r="E8" s="29">
        <f t="shared" si="0"/>
        <v>-5.3E-3</v>
      </c>
      <c r="F8" s="3">
        <f t="shared" si="1"/>
        <v>-362448</v>
      </c>
    </row>
    <row r="9" spans="1:8" x14ac:dyDescent="0.65">
      <c r="A9" s="28">
        <v>210008</v>
      </c>
      <c r="B9" s="28" t="s">
        <v>30</v>
      </c>
      <c r="C9" s="2">
        <f>VLOOKUP(A9,'[4]IP revenue'!$A$2:$E$51,5,FALSE)</f>
        <v>216769130.1950303</v>
      </c>
      <c r="D9" s="59">
        <f>VLOOKUP(A9,'QBR Prelim Score'!$A$4:$N$49,14,FALSE)</f>
        <v>0.29292000000000001</v>
      </c>
      <c r="E9" s="29">
        <f t="shared" si="0"/>
        <v>-5.7000000000000002E-3</v>
      </c>
      <c r="F9" s="3">
        <f t="shared" si="1"/>
        <v>-1235584</v>
      </c>
    </row>
    <row r="10" spans="1:8" x14ac:dyDescent="0.65">
      <c r="A10" s="30">
        <v>210009</v>
      </c>
      <c r="B10" s="28" t="s">
        <v>31</v>
      </c>
      <c r="C10" s="2">
        <f>VLOOKUP(A10,'[4]IP revenue'!$A$2:$E$51,5,FALSE)</f>
        <v>1702715898.3441095</v>
      </c>
      <c r="D10" s="59">
        <f>VLOOKUP(A10,'QBR Prelim Score'!$A$4:$N$49,14,FALSE)</f>
        <v>0.36958000000000002</v>
      </c>
      <c r="E10" s="29">
        <f t="shared" si="0"/>
        <v>-2E-3</v>
      </c>
      <c r="F10" s="3">
        <f t="shared" si="1"/>
        <v>-3405432</v>
      </c>
    </row>
    <row r="11" spans="1:8" x14ac:dyDescent="0.65">
      <c r="A11" s="28">
        <v>210011</v>
      </c>
      <c r="B11" s="28" t="s">
        <v>32</v>
      </c>
      <c r="C11" s="2">
        <f>VLOOKUP(A11,'[4]IP revenue'!$A$2:$E$51,5,FALSE)</f>
        <v>233444506.71257403</v>
      </c>
      <c r="D11" s="59">
        <f>VLOOKUP(A11,'QBR Prelim Score'!$A$4:$N$49,14,FALSE)</f>
        <v>0.23271</v>
      </c>
      <c r="E11" s="29">
        <f t="shared" si="0"/>
        <v>-8.6E-3</v>
      </c>
      <c r="F11" s="3">
        <f t="shared" si="1"/>
        <v>-2007623</v>
      </c>
    </row>
    <row r="12" spans="1:8" x14ac:dyDescent="0.65">
      <c r="A12" s="28">
        <v>210012</v>
      </c>
      <c r="B12" s="28" t="s">
        <v>33</v>
      </c>
      <c r="C12" s="2">
        <f>VLOOKUP(A12,'[4]IP revenue'!$A$2:$E$51,5,FALSE)</f>
        <v>515384552.87013698</v>
      </c>
      <c r="D12" s="59">
        <f>VLOOKUP(A12,'QBR Prelim Score'!$A$4:$N$49,14,FALSE)</f>
        <v>0.16583000000000001</v>
      </c>
      <c r="E12" s="29">
        <f t="shared" si="0"/>
        <v>-1.1900000000000001E-2</v>
      </c>
      <c r="F12" s="3">
        <f t="shared" si="1"/>
        <v>-6133076</v>
      </c>
    </row>
    <row r="13" spans="1:8" x14ac:dyDescent="0.65">
      <c r="A13" s="28">
        <v>210015</v>
      </c>
      <c r="B13" s="28" t="s">
        <v>34</v>
      </c>
      <c r="C13" s="2">
        <f>VLOOKUP(A13,'[4]IP revenue'!$A$2:$E$51,5,FALSE)</f>
        <v>338396054.7926181</v>
      </c>
      <c r="D13" s="59">
        <f>VLOOKUP(A13,'QBR Prelim Score'!$A$4:$N$49,14,FALSE)</f>
        <v>0.1225</v>
      </c>
      <c r="E13" s="29">
        <f t="shared" si="0"/>
        <v>-1.4E-2</v>
      </c>
      <c r="F13" s="3">
        <f t="shared" si="1"/>
        <v>-4737545</v>
      </c>
    </row>
    <row r="14" spans="1:8" x14ac:dyDescent="0.65">
      <c r="A14" s="28">
        <v>210016</v>
      </c>
      <c r="B14" s="28" t="s">
        <v>35</v>
      </c>
      <c r="C14" s="2">
        <f>VLOOKUP(A14,'[4]IP revenue'!$A$2:$E$51,5,FALSE)</f>
        <v>225684639.31156248</v>
      </c>
      <c r="D14" s="59">
        <f>VLOOKUP(A14,'QBR Prelim Score'!$A$4:$N$49,14,FALSE)</f>
        <v>0.20604</v>
      </c>
      <c r="E14" s="29">
        <f t="shared" si="0"/>
        <v>-9.9000000000000008E-3</v>
      </c>
      <c r="F14" s="3">
        <f t="shared" si="1"/>
        <v>-2234278</v>
      </c>
    </row>
    <row r="15" spans="1:8" x14ac:dyDescent="0.65">
      <c r="A15" s="28">
        <v>210017</v>
      </c>
      <c r="B15" s="28" t="s">
        <v>36</v>
      </c>
      <c r="C15" s="2">
        <f>VLOOKUP(A15,'[4]IP revenue'!$A$2:$E$51,5,FALSE)</f>
        <v>25525538.125369154</v>
      </c>
      <c r="D15" s="59">
        <f>VLOOKUP(A15,'QBR Prelim Score'!$A$4:$N$49,14,FALSE)</f>
        <v>0.45062999999999998</v>
      </c>
      <c r="E15" s="29">
        <f t="shared" si="0"/>
        <v>2.0999999999999999E-3</v>
      </c>
      <c r="F15" s="3">
        <f t="shared" si="1"/>
        <v>53604</v>
      </c>
    </row>
    <row r="16" spans="1:8" x14ac:dyDescent="0.65">
      <c r="A16" s="28">
        <v>210018</v>
      </c>
      <c r="B16" s="28" t="s">
        <v>37</v>
      </c>
      <c r="C16" s="2">
        <f>VLOOKUP(A16,'[4]IP revenue'!$A$2:$E$51,5,FALSE)</f>
        <v>88807087.289993331</v>
      </c>
      <c r="D16" s="59">
        <f>VLOOKUP(A16,'QBR Prelim Score'!$A$4:$N$49,14,FALSE)</f>
        <v>0.14513000000000001</v>
      </c>
      <c r="E16" s="29">
        <f t="shared" si="0"/>
        <v>-1.29E-2</v>
      </c>
      <c r="F16" s="3">
        <f t="shared" si="1"/>
        <v>-1145611</v>
      </c>
    </row>
    <row r="17" spans="1:6" x14ac:dyDescent="0.65">
      <c r="A17" s="28">
        <v>210019</v>
      </c>
      <c r="B17" s="28" t="s">
        <v>38</v>
      </c>
      <c r="C17" s="2">
        <f>VLOOKUP(A17,'[4]IP revenue'!$A$2:$E$51,5,FALSE)</f>
        <v>308473682.05304885</v>
      </c>
      <c r="D17" s="59">
        <f>VLOOKUP(A17,'QBR Prelim Score'!$A$4:$N$49,14,FALSE)</f>
        <v>0.23416999999999999</v>
      </c>
      <c r="E17" s="29">
        <f t="shared" si="0"/>
        <v>-8.6E-3</v>
      </c>
      <c r="F17" s="3">
        <f t="shared" si="1"/>
        <v>-2652874</v>
      </c>
    </row>
    <row r="18" spans="1:6" x14ac:dyDescent="0.65">
      <c r="A18" s="28">
        <v>210022</v>
      </c>
      <c r="B18" s="28" t="s">
        <v>39</v>
      </c>
      <c r="C18" s="2">
        <f>VLOOKUP(A18,'[4]IP revenue'!$A$2:$E$51,5,FALSE)</f>
        <v>227224801.82671461</v>
      </c>
      <c r="D18" s="59">
        <f>VLOOKUP(A18,'QBR Prelim Score'!$A$4:$N$49,14,FALSE)</f>
        <v>0.22103999999999999</v>
      </c>
      <c r="E18" s="29">
        <f t="shared" si="0"/>
        <v>-9.1999999999999998E-3</v>
      </c>
      <c r="F18" s="3">
        <f t="shared" si="1"/>
        <v>-2090468</v>
      </c>
    </row>
    <row r="19" spans="1:6" x14ac:dyDescent="0.65">
      <c r="A19" s="28">
        <v>210023</v>
      </c>
      <c r="B19" s="28" t="s">
        <v>40</v>
      </c>
      <c r="C19" s="2">
        <f>VLOOKUP(A19,'[4]IP revenue'!$A$2:$E$51,5,FALSE)</f>
        <v>385505885.1439864</v>
      </c>
      <c r="D19" s="59">
        <f>VLOOKUP(A19,'QBR Prelim Score'!$A$4:$N$49,14,FALSE)</f>
        <v>0.18833</v>
      </c>
      <c r="E19" s="29">
        <f t="shared" si="0"/>
        <v>-1.0800000000000001E-2</v>
      </c>
      <c r="F19" s="3">
        <f t="shared" si="1"/>
        <v>-4163464</v>
      </c>
    </row>
    <row r="20" spans="1:6" x14ac:dyDescent="0.65">
      <c r="A20" s="28">
        <v>210024</v>
      </c>
      <c r="B20" s="28" t="s">
        <v>41</v>
      </c>
      <c r="C20" s="2">
        <f>VLOOKUP(A20,'[4]IP revenue'!$A$2:$E$51,5,FALSE)</f>
        <v>283598961.66895705</v>
      </c>
      <c r="D20" s="59">
        <f>VLOOKUP(A20,'QBR Prelim Score'!$A$4:$N$49,14,FALSE)</f>
        <v>0.37186999999999998</v>
      </c>
      <c r="E20" s="29">
        <f t="shared" si="0"/>
        <v>-1.9E-3</v>
      </c>
      <c r="F20" s="3">
        <f t="shared" si="1"/>
        <v>-538838</v>
      </c>
    </row>
    <row r="21" spans="1:6" x14ac:dyDescent="0.65">
      <c r="A21" s="28">
        <v>210027</v>
      </c>
      <c r="B21" s="28" t="s">
        <v>63</v>
      </c>
      <c r="C21" s="2">
        <f>VLOOKUP(A21,'[4]IP revenue'!$A$2:$E$51,5,FALSE)</f>
        <v>190230034.4365184</v>
      </c>
      <c r="D21" s="59">
        <f>VLOOKUP(A21,'QBR Prelim Score'!$A$4:$N$49,14,FALSE)</f>
        <v>0.23749999999999999</v>
      </c>
      <c r="E21" s="29">
        <f t="shared" si="0"/>
        <v>-8.3999999999999995E-3</v>
      </c>
      <c r="F21" s="3">
        <f t="shared" si="1"/>
        <v>-1597932</v>
      </c>
    </row>
    <row r="22" spans="1:6" x14ac:dyDescent="0.65">
      <c r="A22" s="28">
        <v>210028</v>
      </c>
      <c r="B22" s="28" t="s">
        <v>42</v>
      </c>
      <c r="C22" s="2">
        <f>VLOOKUP(A22,'[4]IP revenue'!$A$2:$E$51,5,FALSE)</f>
        <v>98242475.514136836</v>
      </c>
      <c r="D22" s="59">
        <f>VLOOKUP(A22,'QBR Prelim Score'!$A$4:$N$49,14,FALSE)</f>
        <v>0.39624999999999999</v>
      </c>
      <c r="E22" s="29">
        <f t="shared" si="0"/>
        <v>-6.9999999999999999E-4</v>
      </c>
      <c r="F22" s="3">
        <f t="shared" si="1"/>
        <v>-68770</v>
      </c>
    </row>
    <row r="23" spans="1:6" x14ac:dyDescent="0.65">
      <c r="A23" s="28">
        <v>210029</v>
      </c>
      <c r="B23" s="28" t="s">
        <v>43</v>
      </c>
      <c r="C23" s="2">
        <f>VLOOKUP(A23,'[4]IP revenue'!$A$2:$E$51,5,FALSE)</f>
        <v>455171792.15993381</v>
      </c>
      <c r="D23" s="59">
        <f>VLOOKUP(A23,'QBR Prelim Score'!$A$4:$N$49,14,FALSE)</f>
        <v>0.19583</v>
      </c>
      <c r="E23" s="29">
        <f t="shared" si="0"/>
        <v>-1.04E-2</v>
      </c>
      <c r="F23" s="3">
        <f t="shared" si="1"/>
        <v>-4733787</v>
      </c>
    </row>
    <row r="24" spans="1:6" x14ac:dyDescent="0.65">
      <c r="A24" s="28">
        <v>210032</v>
      </c>
      <c r="B24" s="28" t="s">
        <v>64</v>
      </c>
      <c r="C24" s="2">
        <f>VLOOKUP(A24,'[4]IP revenue'!$A$2:$E$51,5,FALSE)</f>
        <v>90564568.874170572</v>
      </c>
      <c r="D24" s="59">
        <f>VLOOKUP(A24,'QBR Prelim Score'!$A$4:$N$49,14,FALSE)</f>
        <v>6.9169999999999995E-2</v>
      </c>
      <c r="E24" s="29">
        <f t="shared" si="0"/>
        <v>-1.66E-2</v>
      </c>
      <c r="F24" s="3">
        <f t="shared" si="1"/>
        <v>-1503372</v>
      </c>
    </row>
    <row r="25" spans="1:6" x14ac:dyDescent="0.65">
      <c r="A25" s="28">
        <v>210033</v>
      </c>
      <c r="B25" s="28" t="s">
        <v>44</v>
      </c>
      <c r="C25" s="2">
        <f>VLOOKUP(A25,'[4]IP revenue'!$A$2:$E$51,5,FALSE)</f>
        <v>157367330.60061771</v>
      </c>
      <c r="D25" s="59">
        <f>VLOOKUP(A25,'QBR Prelim Score'!$A$4:$N$49,14,FALSE)</f>
        <v>0.20250000000000001</v>
      </c>
      <c r="E25" s="29">
        <f t="shared" si="0"/>
        <v>-1.01E-2</v>
      </c>
      <c r="F25" s="3">
        <f t="shared" si="1"/>
        <v>-1589410</v>
      </c>
    </row>
    <row r="26" spans="1:6" x14ac:dyDescent="0.65">
      <c r="A26" s="28">
        <v>210034</v>
      </c>
      <c r="B26" s="28" t="s">
        <v>45</v>
      </c>
      <c r="C26" s="2">
        <f>VLOOKUP(A26,'[4]IP revenue'!$A$2:$E$51,5,FALSE)</f>
        <v>129425148.21810527</v>
      </c>
      <c r="D26" s="59">
        <f>VLOOKUP(A26,'QBR Prelim Score'!$A$4:$N$49,14,FALSE)</f>
        <v>0.24229000000000001</v>
      </c>
      <c r="E26" s="29">
        <f t="shared" si="0"/>
        <v>-8.2000000000000007E-3</v>
      </c>
      <c r="F26" s="3">
        <f t="shared" si="1"/>
        <v>-1061286</v>
      </c>
    </row>
    <row r="27" spans="1:6" x14ac:dyDescent="0.65">
      <c r="A27" s="28">
        <v>210035</v>
      </c>
      <c r="B27" s="28" t="s">
        <v>46</v>
      </c>
      <c r="C27" s="2">
        <f>VLOOKUP(A27,'[4]IP revenue'!$A$2:$E$51,5,FALSE)</f>
        <v>98358514.483739927</v>
      </c>
      <c r="D27" s="59">
        <f>VLOOKUP(A27,'QBR Prelim Score'!$A$4:$N$49,14,FALSE)</f>
        <v>0.25353999999999999</v>
      </c>
      <c r="E27" s="29">
        <f t="shared" si="0"/>
        <v>-7.6E-3</v>
      </c>
      <c r="F27" s="3">
        <f t="shared" si="1"/>
        <v>-747525</v>
      </c>
    </row>
    <row r="28" spans="1:6" ht="18.75" customHeight="1" x14ac:dyDescent="0.65">
      <c r="A28" s="28">
        <v>210037</v>
      </c>
      <c r="B28" s="28" t="s">
        <v>47</v>
      </c>
      <c r="C28" s="2">
        <f>VLOOKUP(A28,'[4]IP revenue'!$A$2:$E$51,5,FALSE)</f>
        <v>119931603.01886743</v>
      </c>
      <c r="D28" s="59">
        <f>VLOOKUP(A28,'QBR Prelim Score'!$A$4:$N$49,14,FALSE)</f>
        <v>0.17229</v>
      </c>
      <c r="E28" s="29">
        <f t="shared" si="0"/>
        <v>-1.1599999999999999E-2</v>
      </c>
      <c r="F28" s="3">
        <f t="shared" si="1"/>
        <v>-1391207</v>
      </c>
    </row>
    <row r="29" spans="1:6" x14ac:dyDescent="0.65">
      <c r="A29" s="28">
        <v>210038</v>
      </c>
      <c r="B29" s="28" t="s">
        <v>48</v>
      </c>
      <c r="C29" s="2">
        <f>VLOOKUP(A29,'[4]IP revenue'!$A$2:$E$51,5,FALSE)</f>
        <v>137864556.68863067</v>
      </c>
      <c r="D29" s="59">
        <f>VLOOKUP(A29,'QBR Prelim Score'!$A$4:$N$49,14,FALSE)</f>
        <v>0.15362999999999999</v>
      </c>
      <c r="E29" s="29">
        <f t="shared" si="0"/>
        <v>-1.2500000000000001E-2</v>
      </c>
      <c r="F29" s="3">
        <f t="shared" si="1"/>
        <v>-1723307</v>
      </c>
    </row>
    <row r="30" spans="1:6" x14ac:dyDescent="0.65">
      <c r="A30" s="28">
        <v>210039</v>
      </c>
      <c r="B30" s="28" t="s">
        <v>49</v>
      </c>
      <c r="C30" s="2">
        <f>VLOOKUP(A30,'[4]IP revenue'!$A$2:$E$51,5,FALSE)</f>
        <v>82099976.517627656</v>
      </c>
      <c r="D30" s="59">
        <f>VLOOKUP(A30,'QBR Prelim Score'!$A$4:$N$49,14,FALSE)</f>
        <v>0.39874999999999999</v>
      </c>
      <c r="E30" s="29">
        <f t="shared" si="0"/>
        <v>-5.0000000000000001E-4</v>
      </c>
      <c r="F30" s="3">
        <f t="shared" si="1"/>
        <v>-41050</v>
      </c>
    </row>
    <row r="31" spans="1:6" x14ac:dyDescent="0.65">
      <c r="A31" s="28">
        <v>210040</v>
      </c>
      <c r="B31" s="28" t="s">
        <v>50</v>
      </c>
      <c r="C31" s="2">
        <f>VLOOKUP(A31,'[4]IP revenue'!$A$2:$E$51,5,FALSE)</f>
        <v>157220825.01024193</v>
      </c>
      <c r="D31" s="59">
        <f>VLOOKUP(A31,'QBR Prelim Score'!$A$4:$N$49,14,FALSE)</f>
        <v>0.22417000000000001</v>
      </c>
      <c r="E31" s="29">
        <f t="shared" si="0"/>
        <v>-9.1000000000000004E-3</v>
      </c>
      <c r="F31" s="3">
        <f t="shared" si="1"/>
        <v>-1430710</v>
      </c>
    </row>
    <row r="32" spans="1:6" x14ac:dyDescent="0.65">
      <c r="A32" s="28">
        <v>210043</v>
      </c>
      <c r="B32" s="28" t="s">
        <v>62</v>
      </c>
      <c r="C32" s="2">
        <f>VLOOKUP(A32,'[4]IP revenue'!$A$2:$E$51,5,FALSE)</f>
        <v>326459953.60958123</v>
      </c>
      <c r="D32" s="59">
        <f>VLOOKUP(A32,'QBR Prelim Score'!$A$4:$N$49,14,FALSE)</f>
        <v>0.31041999999999997</v>
      </c>
      <c r="E32" s="29">
        <f t="shared" si="0"/>
        <v>-4.8999999999999998E-3</v>
      </c>
      <c r="F32" s="3">
        <f t="shared" si="1"/>
        <v>-1599654</v>
      </c>
    </row>
    <row r="33" spans="1:6" x14ac:dyDescent="0.65">
      <c r="A33" s="28">
        <v>210044</v>
      </c>
      <c r="B33" s="28" t="s">
        <v>51</v>
      </c>
      <c r="C33" s="2">
        <f>VLOOKUP(A33,'[4]IP revenue'!$A$2:$E$51,5,FALSE)</f>
        <v>254895212.92070058</v>
      </c>
      <c r="D33" s="59">
        <f>VLOOKUP(A33,'QBR Prelim Score'!$A$4:$N$49,14,FALSE)</f>
        <v>0.35082999999999998</v>
      </c>
      <c r="E33" s="29">
        <f t="shared" si="0"/>
        <v>-2.8999999999999998E-3</v>
      </c>
      <c r="F33" s="3">
        <f t="shared" si="1"/>
        <v>-739196</v>
      </c>
    </row>
    <row r="34" spans="1:6" x14ac:dyDescent="0.65">
      <c r="A34" s="28">
        <v>210048</v>
      </c>
      <c r="B34" s="28" t="s">
        <v>52</v>
      </c>
      <c r="C34" s="2">
        <f>VLOOKUP(A34,'[4]IP revenue'!$A$2:$E$51,5,FALSE)</f>
        <v>214071731.70784119</v>
      </c>
      <c r="D34" s="59">
        <f>VLOOKUP(A34,'QBR Prelim Score'!$A$4:$N$49,14,FALSE)</f>
        <v>0.25936999999999999</v>
      </c>
      <c r="E34" s="29">
        <f t="shared" si="0"/>
        <v>-7.3000000000000001E-3</v>
      </c>
      <c r="F34" s="3">
        <f t="shared" si="1"/>
        <v>-1562724</v>
      </c>
    </row>
    <row r="35" spans="1:6" x14ac:dyDescent="0.65">
      <c r="A35" s="28">
        <v>210049</v>
      </c>
      <c r="B35" s="28" t="s">
        <v>53</v>
      </c>
      <c r="C35" s="2">
        <f>VLOOKUP(A35,'[4]IP revenue'!$A$2:$E$51,5,FALSE)</f>
        <v>201124138.71816137</v>
      </c>
      <c r="D35" s="59">
        <f>VLOOKUP(A35,'QBR Prelim Score'!$A$4:$N$49,14,FALSE)</f>
        <v>0.18082999999999999</v>
      </c>
      <c r="E35" s="29">
        <f t="shared" si="0"/>
        <v>-1.12E-2</v>
      </c>
      <c r="F35" s="3">
        <f t="shared" si="1"/>
        <v>-2252590</v>
      </c>
    </row>
    <row r="36" spans="1:6" x14ac:dyDescent="0.65">
      <c r="A36" s="28">
        <v>210051</v>
      </c>
      <c r="B36" s="28" t="s">
        <v>54</v>
      </c>
      <c r="C36" s="2">
        <f>VLOOKUP(A36,'[4]IP revenue'!$A$2:$E$51,5,FALSE)</f>
        <v>176421776.5508185</v>
      </c>
      <c r="D36" s="59">
        <f>VLOOKUP(A36,'QBR Prelim Score'!$A$4:$N$49,14,FALSE)</f>
        <v>0.21375</v>
      </c>
      <c r="E36" s="29">
        <f t="shared" si="0"/>
        <v>-9.5999999999999992E-3</v>
      </c>
      <c r="F36" s="3">
        <f t="shared" si="1"/>
        <v>-1693649</v>
      </c>
    </row>
    <row r="37" spans="1:6" x14ac:dyDescent="0.65">
      <c r="A37" s="28">
        <v>210056</v>
      </c>
      <c r="B37" s="28" t="s">
        <v>55</v>
      </c>
      <c r="C37" s="2">
        <f>VLOOKUP(A37,'[4]IP revenue'!$A$2:$E$51,5,FALSE)</f>
        <v>191497543.9445892</v>
      </c>
      <c r="D37" s="59">
        <f>VLOOKUP(A37,'QBR Prelim Score'!$A$4:$N$49,14,FALSE)</f>
        <v>0.28062999999999999</v>
      </c>
      <c r="E37" s="29">
        <f t="shared" si="0"/>
        <v>-6.3E-3</v>
      </c>
      <c r="F37" s="3">
        <f t="shared" si="1"/>
        <v>-1206435</v>
      </c>
    </row>
    <row r="38" spans="1:6" x14ac:dyDescent="0.65">
      <c r="A38" s="28">
        <v>210057</v>
      </c>
      <c r="B38" s="28" t="s">
        <v>56</v>
      </c>
      <c r="C38" s="2">
        <f>VLOOKUP(A38,'[4]IP revenue'!$A$2:$E$51,5,FALSE)</f>
        <v>321044392.86646461</v>
      </c>
      <c r="D38" s="59">
        <f>VLOOKUP(A38,'QBR Prelim Score'!$A$4:$N$49,14,FALSE)</f>
        <v>0.11749999999999999</v>
      </c>
      <c r="E38" s="29">
        <f t="shared" si="0"/>
        <v>-1.43E-2</v>
      </c>
      <c r="F38" s="3">
        <f t="shared" si="1"/>
        <v>-4590935</v>
      </c>
    </row>
    <row r="39" spans="1:6" x14ac:dyDescent="0.65">
      <c r="A39" s="28">
        <v>210060</v>
      </c>
      <c r="B39" s="28" t="s">
        <v>57</v>
      </c>
      <c r="C39" s="2">
        <f>VLOOKUP(A39,'[4]IP revenue'!$A$2:$E$51,5,FALSE)</f>
        <v>31642518.132036917</v>
      </c>
      <c r="D39" s="59">
        <f>VLOOKUP(A39,'QBR Prelim Score'!$A$4:$N$49,14,FALSE)</f>
        <v>0.15812999999999999</v>
      </c>
      <c r="E39" s="29">
        <f t="shared" si="0"/>
        <v>-1.23E-2</v>
      </c>
      <c r="F39" s="3">
        <f t="shared" si="1"/>
        <v>-389203</v>
      </c>
    </row>
    <row r="40" spans="1:6" x14ac:dyDescent="0.65">
      <c r="A40" s="28">
        <v>210061</v>
      </c>
      <c r="B40" s="28" t="s">
        <v>58</v>
      </c>
      <c r="C40" s="2">
        <f>VLOOKUP(A40,'[4]IP revenue'!$A$2:$E$51,5,FALSE)</f>
        <v>45367140.905673936</v>
      </c>
      <c r="D40" s="59">
        <f>VLOOKUP(A40,'QBR Prelim Score'!$A$4:$N$49,14,FALSE)</f>
        <v>0.33438000000000001</v>
      </c>
      <c r="E40" s="29">
        <f t="shared" si="0"/>
        <v>-3.7000000000000002E-3</v>
      </c>
      <c r="F40" s="3">
        <f t="shared" si="1"/>
        <v>-167858</v>
      </c>
    </row>
    <row r="41" spans="1:6" x14ac:dyDescent="0.65">
      <c r="A41" s="28">
        <v>210062</v>
      </c>
      <c r="B41" s="28" t="s">
        <v>59</v>
      </c>
      <c r="C41" s="2">
        <f>VLOOKUP(A41,'[4]IP revenue'!$A$2:$E$51,5,FALSE)</f>
        <v>196475930.16038722</v>
      </c>
      <c r="D41" s="59">
        <f>VLOOKUP(A41,'QBR Prelim Score'!$A$4:$N$49,14,FALSE)</f>
        <v>0.27417000000000002</v>
      </c>
      <c r="E41" s="29">
        <f t="shared" si="0"/>
        <v>-6.6E-3</v>
      </c>
      <c r="F41" s="3">
        <f t="shared" si="1"/>
        <v>-1296741</v>
      </c>
    </row>
    <row r="42" spans="1:6" ht="15.65" customHeight="1" x14ac:dyDescent="0.65">
      <c r="A42" s="28">
        <v>210063</v>
      </c>
      <c r="B42" s="28" t="s">
        <v>60</v>
      </c>
      <c r="C42" s="2">
        <f>VLOOKUP(A42,'[4]IP revenue'!$A$2:$E$51,5,FALSE)</f>
        <v>280257927.04977566</v>
      </c>
      <c r="D42" s="59">
        <f>VLOOKUP(A42,'QBR Prelim Score'!$A$4:$N$49,14,FALSE)</f>
        <v>0.42479</v>
      </c>
      <c r="E42" s="29">
        <f>ROUND(IF(D42&gt;=QBR_Highest_Score,QBR_Max_Reward,IF(D42&lt;=QBR_Lowest_Score,QBR_Max_Penalty,IF(D42&gt;=QBR__Threshold,QBR_Max_Reward*(D42-QBR__Threshold)/(QBR_Highest_Score-QBR__Threshold),QBR_Max_Penalty*((D42-QBR__Threshold)/(QBR_Lowest_Score-QBR__Threshold))))),4)</f>
        <v>8.0000000000000004E-4</v>
      </c>
      <c r="F42" s="3">
        <f t="shared" si="1"/>
        <v>224206</v>
      </c>
    </row>
    <row r="43" spans="1:6" ht="21" customHeight="1" x14ac:dyDescent="0.65">
      <c r="A43" s="28">
        <v>210065</v>
      </c>
      <c r="B43" s="28" t="s">
        <v>61</v>
      </c>
      <c r="C43" s="2">
        <f>VLOOKUP(A43,'[4]IP revenue'!$A$2:$E$51,5,FALSE)</f>
        <v>79412195.1085798</v>
      </c>
      <c r="D43" s="59">
        <f>VLOOKUP(A43,'QBR Prelim Score'!$A$4:$N$49,14,FALSE)</f>
        <v>0.17917</v>
      </c>
      <c r="E43" s="29">
        <f t="shared" si="0"/>
        <v>-1.1299999999999999E-2</v>
      </c>
      <c r="F43" s="3">
        <f t="shared" si="1"/>
        <v>-897358</v>
      </c>
    </row>
    <row r="44" spans="1:6" ht="21" customHeight="1" x14ac:dyDescent="0.65">
      <c r="A44" s="28"/>
      <c r="B44" s="28"/>
      <c r="C44" s="2"/>
      <c r="D44" s="59"/>
      <c r="E44" s="29"/>
      <c r="F44" s="3"/>
    </row>
    <row r="45" spans="1:6" ht="21" customHeight="1" x14ac:dyDescent="0.65">
      <c r="A45" s="30"/>
      <c r="B45" s="30"/>
      <c r="C45" s="2"/>
      <c r="D45" s="4"/>
      <c r="E45" s="31"/>
      <c r="F45" s="31"/>
    </row>
    <row r="46" spans="1:6" ht="25.4" customHeight="1" x14ac:dyDescent="0.65">
      <c r="A46" s="32"/>
      <c r="B46" s="33" t="s">
        <v>4</v>
      </c>
      <c r="C46" s="70">
        <f>SUM(C3:C44)</f>
        <v>11246174567.575245</v>
      </c>
      <c r="D46" s="34"/>
      <c r="E46" s="35"/>
      <c r="F46" s="25">
        <f>SUM(F3:F44)</f>
        <v>-91286183</v>
      </c>
    </row>
    <row r="47" spans="1:6" ht="15.5" x14ac:dyDescent="0.65">
      <c r="A47" s="36"/>
      <c r="B47" s="37"/>
      <c r="C47" s="38" t="s">
        <v>9</v>
      </c>
      <c r="D47" s="39">
        <f>AVERAGE(D3:D44)</f>
        <v>0.24051853658536582</v>
      </c>
      <c r="E47" s="27"/>
      <c r="F47" s="58">
        <f>F46/C46</f>
        <v>-8.1170874995302473E-3</v>
      </c>
    </row>
    <row r="48" spans="1:6" ht="15.5" x14ac:dyDescent="0.65">
      <c r="A48" s="40"/>
      <c r="B48" s="40"/>
      <c r="C48" s="41"/>
      <c r="D48" s="42"/>
      <c r="E48" s="27"/>
      <c r="F48" s="27"/>
    </row>
    <row r="49" spans="1:6" ht="15.5" x14ac:dyDescent="0.65">
      <c r="A49" s="40"/>
      <c r="B49" s="50" t="s">
        <v>66</v>
      </c>
      <c r="C49" s="50" t="s">
        <v>65</v>
      </c>
      <c r="E49" s="47" t="s">
        <v>5</v>
      </c>
      <c r="F49" s="5">
        <f>SUMIF(F3:F44,"&lt;0")</f>
        <v>-91563993</v>
      </c>
    </row>
    <row r="50" spans="1:6" ht="15.5" x14ac:dyDescent="0.65">
      <c r="A50" s="40"/>
      <c r="B50" s="51" t="s">
        <v>13</v>
      </c>
      <c r="C50" s="51">
        <v>0</v>
      </c>
      <c r="E50" s="48" t="s">
        <v>6</v>
      </c>
      <c r="F50" s="6">
        <f>F49/$C$46</f>
        <v>-8.1417901215934847E-3</v>
      </c>
    </row>
    <row r="51" spans="1:6" ht="15.5" x14ac:dyDescent="0.65">
      <c r="A51" s="40"/>
      <c r="B51" s="51" t="s">
        <v>16</v>
      </c>
      <c r="C51" s="51">
        <v>-0.02</v>
      </c>
      <c r="E51" s="47" t="s">
        <v>7</v>
      </c>
      <c r="F51" s="5">
        <f>SUMIF(F3:F44,"&gt;0")</f>
        <v>277810</v>
      </c>
    </row>
    <row r="52" spans="1:6" ht="15.5" x14ac:dyDescent="0.65">
      <c r="A52" s="40"/>
      <c r="B52" s="51" t="s">
        <v>18</v>
      </c>
      <c r="C52" s="51">
        <v>0.8</v>
      </c>
      <c r="E52" s="49" t="s">
        <v>8</v>
      </c>
      <c r="F52" s="78">
        <f>F51/$C$46</f>
        <v>2.4702622063237081E-5</v>
      </c>
    </row>
    <row r="53" spans="1:6" x14ac:dyDescent="0.65">
      <c r="A53" s="40"/>
      <c r="B53" s="51" t="s">
        <v>19</v>
      </c>
      <c r="C53" s="51">
        <v>0.02</v>
      </c>
      <c r="D53" s="43"/>
      <c r="E53" s="27"/>
      <c r="F53" s="27"/>
    </row>
    <row r="54" spans="1:6" x14ac:dyDescent="0.65">
      <c r="A54" s="40"/>
      <c r="B54" s="51" t="s">
        <v>23</v>
      </c>
      <c r="C54" s="51">
        <v>0.41</v>
      </c>
      <c r="D54" s="43"/>
      <c r="E54" s="27"/>
      <c r="F54" s="27"/>
    </row>
    <row r="55" spans="1:6" x14ac:dyDescent="0.65">
      <c r="A55" s="40"/>
      <c r="B55" s="40"/>
      <c r="C55" s="40"/>
      <c r="D55" s="43"/>
      <c r="E55" s="27"/>
      <c r="F55" s="27"/>
    </row>
    <row r="56" spans="1:6" x14ac:dyDescent="0.65">
      <c r="A56" s="40"/>
      <c r="D56" s="43"/>
      <c r="E56" s="27"/>
      <c r="F56" s="27"/>
    </row>
    <row r="57" spans="1:6" x14ac:dyDescent="0.65">
      <c r="A57" s="40"/>
      <c r="D57" s="43"/>
      <c r="E57" s="27"/>
      <c r="F57" s="27"/>
    </row>
    <row r="58" spans="1:6" x14ac:dyDescent="0.65">
      <c r="A58" s="40"/>
      <c r="D58" s="43"/>
      <c r="E58" s="27"/>
      <c r="F58" s="27"/>
    </row>
    <row r="59" spans="1:6" x14ac:dyDescent="0.65">
      <c r="A59" s="40"/>
      <c r="D59" s="43"/>
      <c r="E59" s="27"/>
      <c r="F59" s="27"/>
    </row>
    <row r="60" spans="1:6" x14ac:dyDescent="0.65">
      <c r="A60" s="40"/>
      <c r="D60" s="43"/>
      <c r="E60" s="27"/>
      <c r="F60" s="27"/>
    </row>
    <row r="61" spans="1:6" x14ac:dyDescent="0.65">
      <c r="A61" s="40"/>
      <c r="D61" s="43"/>
      <c r="E61" s="27"/>
      <c r="F61" s="27"/>
    </row>
  </sheetData>
  <autoFilter ref="A2:F44" xr:uid="{00000000-0009-0000-0000-000001000000}">
    <sortState xmlns:xlrd2="http://schemas.microsoft.com/office/spreadsheetml/2017/richdata2" ref="A3:F44">
      <sortCondition ref="A2:A44"/>
    </sortState>
  </autoFilter>
  <mergeCells count="1">
    <mergeCell ref="A1:C1"/>
  </mergeCells>
  <conditionalFormatting sqref="E3:E44">
    <cfRule type="colorScale" priority="8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3:F44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6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66E0-C00B-4D4E-B4AF-2B7646A55EDF}">
  <dimension ref="A1:P51"/>
  <sheetViews>
    <sheetView topLeftCell="A5" workbookViewId="0">
      <selection activeCell="P6" sqref="P6"/>
    </sheetView>
  </sheetViews>
  <sheetFormatPr defaultColWidth="15.7265625" defaultRowHeight="13.5" x14ac:dyDescent="0.75"/>
  <cols>
    <col min="1" max="1" width="10.1328125" style="72" bestFit="1" customWidth="1"/>
    <col min="2" max="2" width="29.26953125" style="72" bestFit="1" customWidth="1"/>
    <col min="3" max="3" width="16.26953125" style="72" bestFit="1" customWidth="1"/>
    <col min="4" max="4" width="19.86328125" style="72" bestFit="1" customWidth="1"/>
    <col min="5" max="6" width="15.1328125" style="72" bestFit="1" customWidth="1"/>
    <col min="7" max="7" width="23.40625" style="72" bestFit="1" customWidth="1"/>
    <col min="8" max="8" width="8.54296875" style="72" bestFit="1" customWidth="1"/>
    <col min="9" max="9" width="9" style="72" bestFit="1" customWidth="1"/>
    <col min="10" max="10" width="7.54296875" style="72" bestFit="1" customWidth="1"/>
    <col min="11" max="11" width="11.26953125" style="72" bestFit="1" customWidth="1"/>
    <col min="12" max="12" width="12.26953125" style="72" bestFit="1" customWidth="1"/>
    <col min="13" max="13" width="11.1328125" style="72" bestFit="1" customWidth="1"/>
    <col min="14" max="14" width="7.26953125" style="72" bestFit="1" customWidth="1"/>
    <col min="15" max="16384" width="15.7265625" style="72"/>
  </cols>
  <sheetData>
    <row r="1" spans="1:16" x14ac:dyDescent="0.6">
      <c r="A1" s="80" t="s">
        <v>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6" x14ac:dyDescent="0.75">
      <c r="A2" s="73"/>
    </row>
    <row r="3" spans="1:16" ht="39" x14ac:dyDescent="0.75">
      <c r="A3" s="74" t="s">
        <v>80</v>
      </c>
      <c r="B3" s="74" t="s">
        <v>81</v>
      </c>
      <c r="C3" s="74" t="s">
        <v>82</v>
      </c>
      <c r="D3" s="74" t="s">
        <v>83</v>
      </c>
      <c r="E3" s="74" t="s">
        <v>84</v>
      </c>
      <c r="F3" s="74" t="s">
        <v>85</v>
      </c>
      <c r="G3" s="74" t="s">
        <v>86</v>
      </c>
      <c r="H3" s="74" t="s">
        <v>87</v>
      </c>
      <c r="I3" s="74" t="s">
        <v>76</v>
      </c>
      <c r="J3" s="74" t="s">
        <v>88</v>
      </c>
      <c r="K3" s="74" t="s">
        <v>89</v>
      </c>
      <c r="L3" s="74" t="s">
        <v>90</v>
      </c>
      <c r="M3" s="74" t="s">
        <v>91</v>
      </c>
      <c r="N3" s="74" t="s">
        <v>75</v>
      </c>
    </row>
    <row r="4" spans="1:16" x14ac:dyDescent="0.75">
      <c r="A4" s="75">
        <v>210001</v>
      </c>
      <c r="B4" s="76" t="s">
        <v>92</v>
      </c>
      <c r="C4" s="75">
        <v>0</v>
      </c>
      <c r="D4" s="75">
        <v>0.08</v>
      </c>
      <c r="E4" s="75">
        <v>0</v>
      </c>
      <c r="F4" s="75">
        <v>0.09</v>
      </c>
      <c r="G4" s="75">
        <v>0.17</v>
      </c>
      <c r="H4" s="75">
        <v>0</v>
      </c>
      <c r="I4" s="75">
        <v>0.8</v>
      </c>
      <c r="J4" s="75">
        <v>0.26667000000000002</v>
      </c>
      <c r="K4" s="75">
        <v>15</v>
      </c>
      <c r="L4" s="75">
        <v>60</v>
      </c>
      <c r="M4" s="75">
        <v>0.25</v>
      </c>
      <c r="N4" s="77">
        <v>0.21249999999999999</v>
      </c>
    </row>
    <row r="5" spans="1:16" x14ac:dyDescent="0.75">
      <c r="A5" s="75">
        <v>210002</v>
      </c>
      <c r="B5" s="76" t="s">
        <v>93</v>
      </c>
      <c r="C5" s="75">
        <v>4.3749999999999997E-2</v>
      </c>
      <c r="D5" s="75">
        <v>0.11</v>
      </c>
      <c r="E5" s="75">
        <v>2.5000000000000001E-2</v>
      </c>
      <c r="F5" s="75">
        <v>0</v>
      </c>
      <c r="G5" s="75">
        <v>0.17874999999999999</v>
      </c>
      <c r="H5" s="75">
        <v>0.4</v>
      </c>
      <c r="I5" s="75" t="s">
        <v>74</v>
      </c>
      <c r="J5" s="75">
        <v>0.4</v>
      </c>
      <c r="K5" s="75">
        <v>7</v>
      </c>
      <c r="L5" s="75">
        <v>60</v>
      </c>
      <c r="M5" s="75">
        <v>0.11667</v>
      </c>
      <c r="N5" s="77">
        <v>0.19020999999999999</v>
      </c>
      <c r="P5" s="72" t="s">
        <v>139</v>
      </c>
    </row>
    <row r="6" spans="1:16" x14ac:dyDescent="0.75">
      <c r="A6" s="75">
        <v>210003</v>
      </c>
      <c r="B6" s="76" t="s">
        <v>94</v>
      </c>
      <c r="C6" s="75">
        <v>2.5000000000000001E-2</v>
      </c>
      <c r="D6" s="75">
        <v>0.01</v>
      </c>
      <c r="E6" s="75">
        <v>0</v>
      </c>
      <c r="F6" s="75">
        <v>0.01</v>
      </c>
      <c r="G6" s="75">
        <v>4.4999999999999998E-2</v>
      </c>
      <c r="H6" s="75">
        <v>0.1</v>
      </c>
      <c r="I6" s="75" t="s">
        <v>74</v>
      </c>
      <c r="J6" s="75">
        <v>0.1</v>
      </c>
      <c r="K6" s="75">
        <v>18</v>
      </c>
      <c r="L6" s="75">
        <v>60</v>
      </c>
      <c r="M6" s="75">
        <v>0.3</v>
      </c>
      <c r="N6" s="77">
        <v>0.14249999999999999</v>
      </c>
      <c r="P6" s="72" t="s">
        <v>140</v>
      </c>
    </row>
    <row r="7" spans="1:16" x14ac:dyDescent="0.75">
      <c r="A7" s="75">
        <v>210004</v>
      </c>
      <c r="B7" s="76" t="s">
        <v>95</v>
      </c>
      <c r="C7" s="75">
        <v>0</v>
      </c>
      <c r="D7" s="75">
        <v>7.0000000000000007E-2</v>
      </c>
      <c r="E7" s="75">
        <v>0</v>
      </c>
      <c r="F7" s="75">
        <v>0</v>
      </c>
      <c r="G7" s="75">
        <v>7.0000000000000007E-2</v>
      </c>
      <c r="H7" s="75">
        <v>0.1</v>
      </c>
      <c r="I7" s="75">
        <v>0.6</v>
      </c>
      <c r="J7" s="75">
        <v>0.26667000000000002</v>
      </c>
      <c r="K7" s="75">
        <v>7</v>
      </c>
      <c r="L7" s="75">
        <v>60</v>
      </c>
      <c r="M7" s="75">
        <v>0.11667</v>
      </c>
      <c r="N7" s="77">
        <v>0.11583</v>
      </c>
    </row>
    <row r="8" spans="1:16" x14ac:dyDescent="0.75">
      <c r="A8" s="75">
        <v>210005</v>
      </c>
      <c r="B8" s="76" t="s">
        <v>96</v>
      </c>
      <c r="C8" s="75">
        <v>2.5000000000000001E-2</v>
      </c>
      <c r="D8" s="75">
        <v>0.1</v>
      </c>
      <c r="E8" s="75">
        <v>0</v>
      </c>
      <c r="F8" s="75">
        <v>0.1</v>
      </c>
      <c r="G8" s="75">
        <v>0.22500000000000001</v>
      </c>
      <c r="H8" s="75">
        <v>0.7</v>
      </c>
      <c r="I8" s="75">
        <v>0.9</v>
      </c>
      <c r="J8" s="75">
        <v>0.76666999999999996</v>
      </c>
      <c r="K8" s="75">
        <v>7</v>
      </c>
      <c r="L8" s="75">
        <v>60</v>
      </c>
      <c r="M8" s="75">
        <v>0.11667</v>
      </c>
      <c r="N8" s="77">
        <v>0.26833000000000001</v>
      </c>
    </row>
    <row r="9" spans="1:16" x14ac:dyDescent="0.75">
      <c r="A9" s="75">
        <v>210006</v>
      </c>
      <c r="B9" s="76" t="s">
        <v>97</v>
      </c>
      <c r="C9" s="75">
        <v>0</v>
      </c>
      <c r="D9" s="75">
        <v>0.06</v>
      </c>
      <c r="E9" s="75">
        <v>0</v>
      </c>
      <c r="F9" s="75">
        <v>0</v>
      </c>
      <c r="G9" s="75">
        <v>0.06</v>
      </c>
      <c r="H9" s="75">
        <v>0.7</v>
      </c>
      <c r="I9" s="75" t="s">
        <v>74</v>
      </c>
      <c r="J9" s="75">
        <v>0.7</v>
      </c>
      <c r="K9" s="75">
        <v>19</v>
      </c>
      <c r="L9" s="75">
        <v>40</v>
      </c>
      <c r="M9" s="75">
        <v>0.47499999999999998</v>
      </c>
      <c r="N9" s="77">
        <v>0.30125000000000002</v>
      </c>
    </row>
    <row r="10" spans="1:16" x14ac:dyDescent="0.75">
      <c r="A10" s="75">
        <v>210008</v>
      </c>
      <c r="B10" s="76" t="s">
        <v>98</v>
      </c>
      <c r="C10" s="75">
        <v>1.2500000000000001E-2</v>
      </c>
      <c r="D10" s="75">
        <v>0.14000000000000001</v>
      </c>
      <c r="E10" s="75">
        <v>5.0000000000000001E-3</v>
      </c>
      <c r="F10" s="75">
        <v>0</v>
      </c>
      <c r="G10" s="75">
        <v>0.1575</v>
      </c>
      <c r="H10" s="75">
        <v>0.4</v>
      </c>
      <c r="I10" s="75">
        <v>0.8</v>
      </c>
      <c r="J10" s="75">
        <v>0.53332999999999997</v>
      </c>
      <c r="K10" s="75">
        <v>23</v>
      </c>
      <c r="L10" s="75">
        <v>60</v>
      </c>
      <c r="M10" s="75">
        <v>0.38333</v>
      </c>
      <c r="N10" s="77">
        <v>0.29292000000000001</v>
      </c>
    </row>
    <row r="11" spans="1:16" x14ac:dyDescent="0.75">
      <c r="A11" s="75">
        <v>210009</v>
      </c>
      <c r="B11" s="76" t="s">
        <v>99</v>
      </c>
      <c r="C11" s="75">
        <v>0.16250000000000001</v>
      </c>
      <c r="D11" s="75">
        <v>0.14000000000000001</v>
      </c>
      <c r="E11" s="75">
        <v>7.0000000000000007E-2</v>
      </c>
      <c r="F11" s="75">
        <v>7.0000000000000007E-2</v>
      </c>
      <c r="G11" s="75">
        <v>0.4425</v>
      </c>
      <c r="H11" s="75">
        <v>0.6</v>
      </c>
      <c r="I11" s="75" t="s">
        <v>74</v>
      </c>
      <c r="J11" s="75">
        <v>0.6</v>
      </c>
      <c r="K11" s="75">
        <v>10</v>
      </c>
      <c r="L11" s="75">
        <v>60</v>
      </c>
      <c r="M11" s="75">
        <v>0.16667000000000001</v>
      </c>
      <c r="N11" s="77">
        <v>0.36958000000000002</v>
      </c>
    </row>
    <row r="12" spans="1:16" x14ac:dyDescent="0.75">
      <c r="A12" s="75">
        <v>210010</v>
      </c>
      <c r="B12" s="76" t="s">
        <v>100</v>
      </c>
      <c r="C12" s="75">
        <v>6.2500000000000003E-3</v>
      </c>
      <c r="D12" s="75">
        <v>0.1</v>
      </c>
      <c r="E12" s="75">
        <v>0</v>
      </c>
      <c r="F12" s="75" t="s">
        <v>74</v>
      </c>
      <c r="G12" s="75">
        <v>0.10625</v>
      </c>
      <c r="H12" s="75" t="s">
        <v>74</v>
      </c>
      <c r="I12" s="75">
        <v>0.2</v>
      </c>
      <c r="J12" s="75">
        <v>6.6669999999999993E-2</v>
      </c>
      <c r="K12" s="75">
        <v>8</v>
      </c>
      <c r="L12" s="75">
        <v>50</v>
      </c>
      <c r="M12" s="75">
        <v>0.16</v>
      </c>
      <c r="N12" s="77">
        <v>0.11913</v>
      </c>
    </row>
    <row r="13" spans="1:16" x14ac:dyDescent="0.75">
      <c r="A13" s="75">
        <v>210011</v>
      </c>
      <c r="B13" s="76" t="s">
        <v>101</v>
      </c>
      <c r="C13" s="75">
        <v>1.8749999999999999E-2</v>
      </c>
      <c r="D13" s="75">
        <v>0.15</v>
      </c>
      <c r="E13" s="75">
        <v>5.0000000000000001E-3</v>
      </c>
      <c r="F13" s="75">
        <v>0.04</v>
      </c>
      <c r="G13" s="75">
        <v>0.21375</v>
      </c>
      <c r="H13" s="75">
        <v>1</v>
      </c>
      <c r="I13" s="75">
        <v>0.4</v>
      </c>
      <c r="J13" s="75">
        <v>0.8</v>
      </c>
      <c r="K13" s="75">
        <v>1</v>
      </c>
      <c r="L13" s="75">
        <v>60</v>
      </c>
      <c r="M13" s="75">
        <v>1.6670000000000001E-2</v>
      </c>
      <c r="N13" s="77">
        <v>0.23271</v>
      </c>
    </row>
    <row r="14" spans="1:16" x14ac:dyDescent="0.75">
      <c r="A14" s="75">
        <v>210012</v>
      </c>
      <c r="B14" s="76" t="s">
        <v>102</v>
      </c>
      <c r="C14" s="75">
        <v>0</v>
      </c>
      <c r="D14" s="75">
        <v>0.1</v>
      </c>
      <c r="E14" s="75">
        <v>0</v>
      </c>
      <c r="F14" s="75">
        <v>0</v>
      </c>
      <c r="G14" s="75">
        <v>0.1</v>
      </c>
      <c r="H14" s="75">
        <v>0.4</v>
      </c>
      <c r="I14" s="75">
        <v>0</v>
      </c>
      <c r="J14" s="75">
        <v>0.26667000000000002</v>
      </c>
      <c r="K14" s="75">
        <v>13</v>
      </c>
      <c r="L14" s="75">
        <v>60</v>
      </c>
      <c r="M14" s="75">
        <v>0.21667</v>
      </c>
      <c r="N14" s="77">
        <v>0.16583000000000001</v>
      </c>
    </row>
    <row r="15" spans="1:16" x14ac:dyDescent="0.75">
      <c r="A15" s="75">
        <v>210013</v>
      </c>
      <c r="B15" s="76" t="s">
        <v>103</v>
      </c>
      <c r="C15" s="75" t="s">
        <v>74</v>
      </c>
      <c r="D15" s="75" t="s">
        <v>74</v>
      </c>
      <c r="E15" s="75" t="s">
        <v>74</v>
      </c>
      <c r="F15" s="75">
        <v>0.01</v>
      </c>
      <c r="G15" s="75">
        <v>0.01</v>
      </c>
      <c r="H15" s="75" t="s">
        <v>74</v>
      </c>
      <c r="I15" s="75" t="s">
        <v>74</v>
      </c>
      <c r="J15" s="75" t="s">
        <v>74</v>
      </c>
      <c r="K15" s="75" t="s">
        <v>74</v>
      </c>
      <c r="L15" s="75" t="s">
        <v>74</v>
      </c>
      <c r="M15" s="75" t="s">
        <v>74</v>
      </c>
      <c r="N15" s="77">
        <v>5.0000000000000001E-3</v>
      </c>
    </row>
    <row r="16" spans="1:16" x14ac:dyDescent="0.75">
      <c r="A16" s="75">
        <v>210015</v>
      </c>
      <c r="B16" s="76" t="s">
        <v>104</v>
      </c>
      <c r="C16" s="75">
        <v>0</v>
      </c>
      <c r="D16" s="75">
        <v>0.08</v>
      </c>
      <c r="E16" s="75">
        <v>0</v>
      </c>
      <c r="F16" s="75">
        <v>0.01</v>
      </c>
      <c r="G16" s="75">
        <v>0.09</v>
      </c>
      <c r="H16" s="75">
        <v>0.6</v>
      </c>
      <c r="I16" s="75">
        <v>0</v>
      </c>
      <c r="J16" s="75">
        <v>0.4</v>
      </c>
      <c r="K16" s="75">
        <v>3</v>
      </c>
      <c r="L16" s="75">
        <v>60</v>
      </c>
      <c r="M16" s="75">
        <v>0.05</v>
      </c>
      <c r="N16" s="77">
        <v>0.1225</v>
      </c>
    </row>
    <row r="17" spans="1:14" x14ac:dyDescent="0.75">
      <c r="A17" s="75">
        <v>210016</v>
      </c>
      <c r="B17" s="76" t="s">
        <v>105</v>
      </c>
      <c r="C17" s="75">
        <v>4.3749999999999997E-2</v>
      </c>
      <c r="D17" s="75">
        <v>0.14000000000000001</v>
      </c>
      <c r="E17" s="75">
        <v>5.0000000000000001E-3</v>
      </c>
      <c r="F17" s="75">
        <v>0.02</v>
      </c>
      <c r="G17" s="75">
        <v>0.20874999999999999</v>
      </c>
      <c r="H17" s="75">
        <v>0.2</v>
      </c>
      <c r="I17" s="75">
        <v>0</v>
      </c>
      <c r="J17" s="75">
        <v>0.13333</v>
      </c>
      <c r="K17" s="75">
        <v>14</v>
      </c>
      <c r="L17" s="75">
        <v>60</v>
      </c>
      <c r="M17" s="75">
        <v>0.23333000000000001</v>
      </c>
      <c r="N17" s="77">
        <v>0.20604</v>
      </c>
    </row>
    <row r="18" spans="1:14" x14ac:dyDescent="0.75">
      <c r="A18" s="75">
        <v>210017</v>
      </c>
      <c r="B18" s="76" t="s">
        <v>106</v>
      </c>
      <c r="C18" s="75">
        <v>0.13125000000000001</v>
      </c>
      <c r="D18" s="75">
        <v>0.14000000000000001</v>
      </c>
      <c r="E18" s="75">
        <v>0.11</v>
      </c>
      <c r="F18" s="75">
        <v>0.1</v>
      </c>
      <c r="G18" s="75">
        <v>0.48125000000000001</v>
      </c>
      <c r="H18" s="75">
        <v>0.6</v>
      </c>
      <c r="I18" s="75">
        <v>0.2</v>
      </c>
      <c r="J18" s="75">
        <v>0.46666999999999997</v>
      </c>
      <c r="K18" s="75">
        <v>8</v>
      </c>
      <c r="L18" s="75">
        <v>20</v>
      </c>
      <c r="M18" s="75">
        <v>0.4</v>
      </c>
      <c r="N18" s="77">
        <v>0.45062999999999998</v>
      </c>
    </row>
    <row r="19" spans="1:14" x14ac:dyDescent="0.75">
      <c r="A19" s="75">
        <v>210018</v>
      </c>
      <c r="B19" s="76" t="s">
        <v>107</v>
      </c>
      <c r="C19" s="75">
        <v>6.2500000000000003E-3</v>
      </c>
      <c r="D19" s="75">
        <v>0.06</v>
      </c>
      <c r="E19" s="75">
        <v>0</v>
      </c>
      <c r="F19" s="75">
        <v>0</v>
      </c>
      <c r="G19" s="75">
        <v>6.6250000000000003E-2</v>
      </c>
      <c r="H19" s="75">
        <v>0</v>
      </c>
      <c r="I19" s="75">
        <v>0</v>
      </c>
      <c r="J19" s="75">
        <v>0</v>
      </c>
      <c r="K19" s="75">
        <v>16</v>
      </c>
      <c r="L19" s="75">
        <v>50</v>
      </c>
      <c r="M19" s="75">
        <v>0.32</v>
      </c>
      <c r="N19" s="77">
        <v>0.14513000000000001</v>
      </c>
    </row>
    <row r="20" spans="1:14" x14ac:dyDescent="0.75">
      <c r="A20" s="75">
        <v>210019</v>
      </c>
      <c r="B20" s="76" t="s">
        <v>108</v>
      </c>
      <c r="C20" s="75">
        <v>0</v>
      </c>
      <c r="D20" s="75">
        <v>0.11</v>
      </c>
      <c r="E20" s="75">
        <v>0</v>
      </c>
      <c r="F20" s="75">
        <v>0.04</v>
      </c>
      <c r="G20" s="75">
        <v>0.15</v>
      </c>
      <c r="H20" s="75">
        <v>0.1</v>
      </c>
      <c r="I20" s="75">
        <v>1</v>
      </c>
      <c r="J20" s="75">
        <v>0.4</v>
      </c>
      <c r="K20" s="75">
        <v>17</v>
      </c>
      <c r="L20" s="75">
        <v>60</v>
      </c>
      <c r="M20" s="75">
        <v>0.28333000000000003</v>
      </c>
      <c r="N20" s="77">
        <v>0.23416999999999999</v>
      </c>
    </row>
    <row r="21" spans="1:14" x14ac:dyDescent="0.75">
      <c r="A21" s="75">
        <v>210022</v>
      </c>
      <c r="B21" s="76" t="s">
        <v>109</v>
      </c>
      <c r="C21" s="75">
        <v>6.8750000000000006E-2</v>
      </c>
      <c r="D21" s="75">
        <v>0.14000000000000001</v>
      </c>
      <c r="E21" s="75">
        <v>5.0000000000000001E-3</v>
      </c>
      <c r="F21" s="75">
        <v>0.06</v>
      </c>
      <c r="G21" s="75">
        <v>0.27374999999999999</v>
      </c>
      <c r="H21" s="75">
        <v>0</v>
      </c>
      <c r="I21" s="75">
        <v>0.4</v>
      </c>
      <c r="J21" s="75">
        <v>0.13333</v>
      </c>
      <c r="K21" s="75">
        <v>11</v>
      </c>
      <c r="L21" s="75">
        <v>60</v>
      </c>
      <c r="M21" s="75">
        <v>0.18332999999999999</v>
      </c>
      <c r="N21" s="77">
        <v>0.22103999999999999</v>
      </c>
    </row>
    <row r="22" spans="1:14" x14ac:dyDescent="0.75">
      <c r="A22" s="75">
        <v>210023</v>
      </c>
      <c r="B22" s="76" t="s">
        <v>110</v>
      </c>
      <c r="C22" s="75">
        <v>0</v>
      </c>
      <c r="D22" s="75">
        <v>0.14000000000000001</v>
      </c>
      <c r="E22" s="75">
        <v>5.0000000000000001E-3</v>
      </c>
      <c r="F22" s="75">
        <v>0.03</v>
      </c>
      <c r="G22" s="75">
        <v>0.17499999999999999</v>
      </c>
      <c r="H22" s="75">
        <v>0.1</v>
      </c>
      <c r="I22" s="75">
        <v>1</v>
      </c>
      <c r="J22" s="75">
        <v>0.4</v>
      </c>
      <c r="K22" s="75">
        <v>7</v>
      </c>
      <c r="L22" s="75">
        <v>60</v>
      </c>
      <c r="M22" s="75">
        <v>0.11667</v>
      </c>
      <c r="N22" s="77">
        <v>0.18833</v>
      </c>
    </row>
    <row r="23" spans="1:14" x14ac:dyDescent="0.75">
      <c r="A23" s="75">
        <v>210024</v>
      </c>
      <c r="B23" s="76" t="s">
        <v>111</v>
      </c>
      <c r="C23" s="75">
        <v>1.8749999999999999E-2</v>
      </c>
      <c r="D23" s="75">
        <v>0.14000000000000001</v>
      </c>
      <c r="E23" s="75">
        <v>5.0000000000000001E-3</v>
      </c>
      <c r="F23" s="75">
        <v>0</v>
      </c>
      <c r="G23" s="75">
        <v>0.16375000000000001</v>
      </c>
      <c r="H23" s="75">
        <v>1</v>
      </c>
      <c r="I23" s="75">
        <v>1</v>
      </c>
      <c r="J23" s="75">
        <v>1</v>
      </c>
      <c r="K23" s="75">
        <v>20</v>
      </c>
      <c r="L23" s="75">
        <v>50</v>
      </c>
      <c r="M23" s="75">
        <v>0.4</v>
      </c>
      <c r="N23" s="77">
        <v>0.37186999999999998</v>
      </c>
    </row>
    <row r="24" spans="1:14" x14ac:dyDescent="0.75">
      <c r="A24" s="75">
        <v>210027</v>
      </c>
      <c r="B24" s="76" t="s">
        <v>112</v>
      </c>
      <c r="C24" s="75">
        <v>0</v>
      </c>
      <c r="D24" s="75">
        <v>0.11</v>
      </c>
      <c r="E24" s="75">
        <v>0</v>
      </c>
      <c r="F24" s="75">
        <v>0.03</v>
      </c>
      <c r="G24" s="75">
        <v>0.14000000000000001</v>
      </c>
      <c r="H24" s="75">
        <v>0.1</v>
      </c>
      <c r="I24" s="75">
        <v>0.7</v>
      </c>
      <c r="J24" s="75">
        <v>0.3</v>
      </c>
      <c r="K24" s="75">
        <v>21</v>
      </c>
      <c r="L24" s="75">
        <v>60</v>
      </c>
      <c r="M24" s="75">
        <v>0.35</v>
      </c>
      <c r="N24" s="77">
        <v>0.23749999999999999</v>
      </c>
    </row>
    <row r="25" spans="1:14" x14ac:dyDescent="0.75">
      <c r="A25" s="75">
        <v>210028</v>
      </c>
      <c r="B25" s="76" t="s">
        <v>113</v>
      </c>
      <c r="C25" s="75">
        <v>1.2500000000000001E-2</v>
      </c>
      <c r="D25" s="75">
        <v>0.13</v>
      </c>
      <c r="E25" s="75">
        <v>0</v>
      </c>
      <c r="F25" s="75">
        <v>0.03</v>
      </c>
      <c r="G25" s="75">
        <v>0.17249999999999999</v>
      </c>
      <c r="H25" s="75">
        <v>1</v>
      </c>
      <c r="I25" s="75">
        <v>0</v>
      </c>
      <c r="J25" s="75">
        <v>0.66666999999999998</v>
      </c>
      <c r="K25" s="75">
        <v>36</v>
      </c>
      <c r="L25" s="75">
        <v>60</v>
      </c>
      <c r="M25" s="75">
        <v>0.6</v>
      </c>
      <c r="N25" s="77">
        <v>0.39624999999999999</v>
      </c>
    </row>
    <row r="26" spans="1:14" x14ac:dyDescent="0.75">
      <c r="A26" s="75">
        <v>210029</v>
      </c>
      <c r="B26" s="76" t="s">
        <v>114</v>
      </c>
      <c r="C26" s="75">
        <v>2.5000000000000001E-2</v>
      </c>
      <c r="D26" s="75">
        <v>0.1</v>
      </c>
      <c r="E26" s="75">
        <v>0</v>
      </c>
      <c r="F26" s="75">
        <v>0.03</v>
      </c>
      <c r="G26" s="75">
        <v>0.155</v>
      </c>
      <c r="H26" s="75">
        <v>0.6</v>
      </c>
      <c r="I26" s="75">
        <v>0.7</v>
      </c>
      <c r="J26" s="75">
        <v>0.63332999999999995</v>
      </c>
      <c r="K26" s="75">
        <v>4</v>
      </c>
      <c r="L26" s="75">
        <v>60</v>
      </c>
      <c r="M26" s="75">
        <v>6.6669999999999993E-2</v>
      </c>
      <c r="N26" s="77">
        <v>0.19583</v>
      </c>
    </row>
    <row r="27" spans="1:14" x14ac:dyDescent="0.75">
      <c r="A27" s="75">
        <v>210030</v>
      </c>
      <c r="B27" s="76" t="s">
        <v>115</v>
      </c>
      <c r="C27" s="75" t="s">
        <v>74</v>
      </c>
      <c r="D27" s="75" t="s">
        <v>74</v>
      </c>
      <c r="E27" s="75" t="s">
        <v>74</v>
      </c>
      <c r="F27" s="75">
        <v>0.09</v>
      </c>
      <c r="G27" s="75">
        <v>0.09</v>
      </c>
      <c r="H27" s="75">
        <v>1</v>
      </c>
      <c r="I27" s="75" t="s">
        <v>74</v>
      </c>
      <c r="J27" s="75">
        <v>1</v>
      </c>
      <c r="K27" s="75">
        <v>10</v>
      </c>
      <c r="L27" s="75">
        <v>20</v>
      </c>
      <c r="M27" s="75">
        <v>0.5</v>
      </c>
      <c r="N27" s="77">
        <v>0.37</v>
      </c>
    </row>
    <row r="28" spans="1:14" x14ac:dyDescent="0.75">
      <c r="A28" s="75">
        <v>210032</v>
      </c>
      <c r="B28" s="76" t="s">
        <v>116</v>
      </c>
      <c r="C28" s="75">
        <v>0</v>
      </c>
      <c r="D28" s="75">
        <v>0.02</v>
      </c>
      <c r="E28" s="75">
        <v>0</v>
      </c>
      <c r="F28" s="75">
        <v>0</v>
      </c>
      <c r="G28" s="75">
        <v>0.02</v>
      </c>
      <c r="H28" s="75">
        <v>0</v>
      </c>
      <c r="I28" s="75">
        <v>0.6</v>
      </c>
      <c r="J28" s="75">
        <v>0.2</v>
      </c>
      <c r="K28" s="75">
        <v>5</v>
      </c>
      <c r="L28" s="75">
        <v>60</v>
      </c>
      <c r="M28" s="75">
        <v>8.3330000000000001E-2</v>
      </c>
      <c r="N28" s="77">
        <v>6.9169999999999995E-2</v>
      </c>
    </row>
    <row r="29" spans="1:14" x14ac:dyDescent="0.75">
      <c r="A29" s="75">
        <v>210033</v>
      </c>
      <c r="B29" s="76" t="s">
        <v>117</v>
      </c>
      <c r="C29" s="75">
        <v>0</v>
      </c>
      <c r="D29" s="75">
        <v>7.0000000000000007E-2</v>
      </c>
      <c r="E29" s="75">
        <v>0</v>
      </c>
      <c r="F29" s="75">
        <v>0.06</v>
      </c>
      <c r="G29" s="75">
        <v>0.13</v>
      </c>
      <c r="H29" s="75">
        <v>0.5</v>
      </c>
      <c r="I29" s="75">
        <v>0</v>
      </c>
      <c r="J29" s="75">
        <v>0.33333000000000002</v>
      </c>
      <c r="K29" s="75">
        <v>15</v>
      </c>
      <c r="L29" s="75">
        <v>60</v>
      </c>
      <c r="M29" s="75">
        <v>0.25</v>
      </c>
      <c r="N29" s="77">
        <v>0.20250000000000001</v>
      </c>
    </row>
    <row r="30" spans="1:14" x14ac:dyDescent="0.75">
      <c r="A30" s="75">
        <v>210034</v>
      </c>
      <c r="B30" s="76" t="s">
        <v>118</v>
      </c>
      <c r="C30" s="75">
        <v>6.2500000000000003E-3</v>
      </c>
      <c r="D30" s="75">
        <v>0.09</v>
      </c>
      <c r="E30" s="75">
        <v>5.0000000000000001E-3</v>
      </c>
      <c r="F30" s="75">
        <v>0.02</v>
      </c>
      <c r="G30" s="75">
        <v>0.12125</v>
      </c>
      <c r="H30" s="75">
        <v>1</v>
      </c>
      <c r="I30" s="75">
        <v>0</v>
      </c>
      <c r="J30" s="75">
        <v>0.66666999999999998</v>
      </c>
      <c r="K30" s="75">
        <v>14</v>
      </c>
      <c r="L30" s="75">
        <v>60</v>
      </c>
      <c r="M30" s="75">
        <v>0.23333000000000001</v>
      </c>
      <c r="N30" s="77">
        <v>0.24229000000000001</v>
      </c>
    </row>
    <row r="31" spans="1:14" x14ac:dyDescent="0.75">
      <c r="A31" s="75">
        <v>210035</v>
      </c>
      <c r="B31" s="76" t="s">
        <v>119</v>
      </c>
      <c r="C31" s="75">
        <v>1.8749999999999999E-2</v>
      </c>
      <c r="D31" s="75">
        <v>0.14000000000000001</v>
      </c>
      <c r="E31" s="75">
        <v>0</v>
      </c>
      <c r="F31" s="75">
        <v>0.08</v>
      </c>
      <c r="G31" s="75">
        <v>0.23874999999999999</v>
      </c>
      <c r="H31" s="75">
        <v>0</v>
      </c>
      <c r="I31" s="75">
        <v>0.7</v>
      </c>
      <c r="J31" s="75">
        <v>0.23333000000000001</v>
      </c>
      <c r="K31" s="75">
        <v>17</v>
      </c>
      <c r="L31" s="75">
        <v>60</v>
      </c>
      <c r="M31" s="75">
        <v>0.28333000000000003</v>
      </c>
      <c r="N31" s="77">
        <v>0.25353999999999999</v>
      </c>
    </row>
    <row r="32" spans="1:14" x14ac:dyDescent="0.75">
      <c r="A32" s="75">
        <v>210037</v>
      </c>
      <c r="B32" s="76" t="s">
        <v>120</v>
      </c>
      <c r="C32" s="75">
        <v>6.2500000000000003E-3</v>
      </c>
      <c r="D32" s="75">
        <v>0.1</v>
      </c>
      <c r="E32" s="75">
        <v>0</v>
      </c>
      <c r="F32" s="75">
        <v>0</v>
      </c>
      <c r="G32" s="75">
        <v>0.10625</v>
      </c>
      <c r="H32" s="75">
        <v>0.1</v>
      </c>
      <c r="I32" s="75">
        <v>0.2</v>
      </c>
      <c r="J32" s="75">
        <v>0.13333</v>
      </c>
      <c r="K32" s="75">
        <v>17</v>
      </c>
      <c r="L32" s="75">
        <v>60</v>
      </c>
      <c r="M32" s="75">
        <v>0.28333000000000003</v>
      </c>
      <c r="N32" s="77">
        <v>0.17229</v>
      </c>
    </row>
    <row r="33" spans="1:14" x14ac:dyDescent="0.75">
      <c r="A33" s="75">
        <v>210038</v>
      </c>
      <c r="B33" s="76" t="s">
        <v>121</v>
      </c>
      <c r="C33" s="75">
        <v>3.125E-2</v>
      </c>
      <c r="D33" s="75">
        <v>0.08</v>
      </c>
      <c r="E33" s="75">
        <v>0.01</v>
      </c>
      <c r="F33" s="75">
        <v>0.04</v>
      </c>
      <c r="G33" s="75">
        <v>0.16125</v>
      </c>
      <c r="H33" s="75">
        <v>0.3</v>
      </c>
      <c r="I33" s="75" t="s">
        <v>74</v>
      </c>
      <c r="J33" s="75">
        <v>0.3</v>
      </c>
      <c r="K33" s="75">
        <v>4</v>
      </c>
      <c r="L33" s="75">
        <v>50</v>
      </c>
      <c r="M33" s="75">
        <v>0.08</v>
      </c>
      <c r="N33" s="77">
        <v>0.15362999999999999</v>
      </c>
    </row>
    <row r="34" spans="1:14" x14ac:dyDescent="0.75">
      <c r="A34" s="75">
        <v>210039</v>
      </c>
      <c r="B34" s="76" t="s">
        <v>122</v>
      </c>
      <c r="C34" s="75">
        <v>0.16250000000000001</v>
      </c>
      <c r="D34" s="75">
        <v>0.17</v>
      </c>
      <c r="E34" s="75">
        <v>8.5000000000000006E-2</v>
      </c>
      <c r="F34" s="75">
        <v>0.1</v>
      </c>
      <c r="G34" s="75">
        <v>0.51749999999999996</v>
      </c>
      <c r="H34" s="75">
        <v>0.7</v>
      </c>
      <c r="I34" s="75">
        <v>0</v>
      </c>
      <c r="J34" s="75">
        <v>0.46666999999999997</v>
      </c>
      <c r="K34" s="75">
        <v>8</v>
      </c>
      <c r="L34" s="75">
        <v>40</v>
      </c>
      <c r="M34" s="75">
        <v>0.2</v>
      </c>
      <c r="N34" s="77">
        <v>0.39874999999999999</v>
      </c>
    </row>
    <row r="35" spans="1:14" x14ac:dyDescent="0.75">
      <c r="A35" s="75">
        <v>210040</v>
      </c>
      <c r="B35" s="76" t="s">
        <v>123</v>
      </c>
      <c r="C35" s="75">
        <v>0</v>
      </c>
      <c r="D35" s="75">
        <v>0.11</v>
      </c>
      <c r="E35" s="75">
        <v>0</v>
      </c>
      <c r="F35" s="75">
        <v>0.01</v>
      </c>
      <c r="G35" s="75">
        <v>0.12</v>
      </c>
      <c r="H35" s="75">
        <v>0.6</v>
      </c>
      <c r="I35" s="75">
        <v>0.8</v>
      </c>
      <c r="J35" s="75">
        <v>0.66666999999999998</v>
      </c>
      <c r="K35" s="75">
        <v>11</v>
      </c>
      <c r="L35" s="75">
        <v>60</v>
      </c>
      <c r="M35" s="75">
        <v>0.18332999999999999</v>
      </c>
      <c r="N35" s="77">
        <v>0.22417000000000001</v>
      </c>
    </row>
    <row r="36" spans="1:14" x14ac:dyDescent="0.75">
      <c r="A36" s="75">
        <v>210043</v>
      </c>
      <c r="B36" s="76" t="s">
        <v>124</v>
      </c>
      <c r="C36" s="75">
        <v>1.2500000000000001E-2</v>
      </c>
      <c r="D36" s="75">
        <v>0.13</v>
      </c>
      <c r="E36" s="75">
        <v>0</v>
      </c>
      <c r="F36" s="75">
        <v>0.08</v>
      </c>
      <c r="G36" s="75">
        <v>0.2225</v>
      </c>
      <c r="H36" s="75">
        <v>0.7</v>
      </c>
      <c r="I36" s="75">
        <v>0.6</v>
      </c>
      <c r="J36" s="75">
        <v>0.66666999999999998</v>
      </c>
      <c r="K36" s="75">
        <v>17</v>
      </c>
      <c r="L36" s="75">
        <v>60</v>
      </c>
      <c r="M36" s="75">
        <v>0.28333000000000003</v>
      </c>
      <c r="N36" s="77">
        <v>0.31041999999999997</v>
      </c>
    </row>
    <row r="37" spans="1:14" x14ac:dyDescent="0.75">
      <c r="A37" s="75">
        <v>210044</v>
      </c>
      <c r="B37" s="76" t="s">
        <v>125</v>
      </c>
      <c r="C37" s="75">
        <v>0.05</v>
      </c>
      <c r="D37" s="75">
        <v>0.12</v>
      </c>
      <c r="E37" s="75">
        <v>0.02</v>
      </c>
      <c r="F37" s="75">
        <v>0.03</v>
      </c>
      <c r="G37" s="75">
        <v>0.22</v>
      </c>
      <c r="H37" s="75">
        <v>0.6</v>
      </c>
      <c r="I37" s="75">
        <v>0.7</v>
      </c>
      <c r="J37" s="75">
        <v>0.63332999999999995</v>
      </c>
      <c r="K37" s="75">
        <v>25</v>
      </c>
      <c r="L37" s="75">
        <v>60</v>
      </c>
      <c r="M37" s="75">
        <v>0.41666999999999998</v>
      </c>
      <c r="N37" s="77">
        <v>0.35082999999999998</v>
      </c>
    </row>
    <row r="38" spans="1:14" x14ac:dyDescent="0.75">
      <c r="A38" s="75">
        <v>210048</v>
      </c>
      <c r="B38" s="76" t="s">
        <v>126</v>
      </c>
      <c r="C38" s="75">
        <v>1.8749999999999999E-2</v>
      </c>
      <c r="D38" s="75">
        <v>0.11</v>
      </c>
      <c r="E38" s="75">
        <v>5.0000000000000001E-3</v>
      </c>
      <c r="F38" s="75">
        <v>0.09</v>
      </c>
      <c r="G38" s="75">
        <v>0.22375</v>
      </c>
      <c r="H38" s="75">
        <v>0.6</v>
      </c>
      <c r="I38" s="75">
        <v>0.7</v>
      </c>
      <c r="J38" s="75">
        <v>0.63332999999999995</v>
      </c>
      <c r="K38" s="75">
        <v>9</v>
      </c>
      <c r="L38" s="75">
        <v>60</v>
      </c>
      <c r="M38" s="75">
        <v>0.15</v>
      </c>
      <c r="N38" s="77">
        <v>0.25936999999999999</v>
      </c>
    </row>
    <row r="39" spans="1:14" x14ac:dyDescent="0.75">
      <c r="A39" s="75">
        <v>210049</v>
      </c>
      <c r="B39" s="76" t="s">
        <v>127</v>
      </c>
      <c r="C39" s="75">
        <v>0</v>
      </c>
      <c r="D39" s="75">
        <v>0.08</v>
      </c>
      <c r="E39" s="75">
        <v>0</v>
      </c>
      <c r="F39" s="75">
        <v>0.06</v>
      </c>
      <c r="G39" s="75">
        <v>0.14000000000000001</v>
      </c>
      <c r="H39" s="75">
        <v>0.7</v>
      </c>
      <c r="I39" s="75">
        <v>0</v>
      </c>
      <c r="J39" s="75">
        <v>0.46666999999999997</v>
      </c>
      <c r="K39" s="75">
        <v>7</v>
      </c>
      <c r="L39" s="75">
        <v>60</v>
      </c>
      <c r="M39" s="75">
        <v>0.11667</v>
      </c>
      <c r="N39" s="77">
        <v>0.18082999999999999</v>
      </c>
    </row>
    <row r="40" spans="1:14" x14ac:dyDescent="0.75">
      <c r="A40" s="75">
        <v>210051</v>
      </c>
      <c r="B40" s="76" t="s">
        <v>128</v>
      </c>
      <c r="C40" s="75">
        <v>3.7499999999999999E-2</v>
      </c>
      <c r="D40" s="75">
        <v>0.11</v>
      </c>
      <c r="E40" s="75">
        <v>3.5000000000000003E-2</v>
      </c>
      <c r="F40" s="75">
        <v>0</v>
      </c>
      <c r="G40" s="75">
        <v>0.1825</v>
      </c>
      <c r="H40" s="75">
        <v>0.7</v>
      </c>
      <c r="I40" s="75">
        <v>0</v>
      </c>
      <c r="J40" s="75">
        <v>0.46666999999999997</v>
      </c>
      <c r="K40" s="75">
        <v>9</v>
      </c>
      <c r="L40" s="75">
        <v>60</v>
      </c>
      <c r="M40" s="75">
        <v>0.15</v>
      </c>
      <c r="N40" s="77">
        <v>0.21375</v>
      </c>
    </row>
    <row r="41" spans="1:14" x14ac:dyDescent="0.75">
      <c r="A41" s="75">
        <v>210056</v>
      </c>
      <c r="B41" s="76" t="s">
        <v>129</v>
      </c>
      <c r="C41" s="75">
        <v>6.2500000000000003E-3</v>
      </c>
      <c r="D41" s="75">
        <v>0.1</v>
      </c>
      <c r="E41" s="75">
        <v>0</v>
      </c>
      <c r="F41" s="75">
        <v>0.01</v>
      </c>
      <c r="G41" s="75">
        <v>0.11625000000000001</v>
      </c>
      <c r="H41" s="75">
        <v>0.9</v>
      </c>
      <c r="I41" s="75" t="s">
        <v>74</v>
      </c>
      <c r="J41" s="75">
        <v>0.9</v>
      </c>
      <c r="K41" s="75">
        <v>15</v>
      </c>
      <c r="L41" s="75">
        <v>60</v>
      </c>
      <c r="M41" s="75">
        <v>0.25</v>
      </c>
      <c r="N41" s="77">
        <v>0.28062999999999999</v>
      </c>
    </row>
    <row r="42" spans="1:14" x14ac:dyDescent="0.75">
      <c r="A42" s="75">
        <v>210057</v>
      </c>
      <c r="B42" s="76" t="s">
        <v>130</v>
      </c>
      <c r="C42" s="75">
        <v>0</v>
      </c>
      <c r="D42" s="75">
        <v>0.06</v>
      </c>
      <c r="E42" s="75">
        <v>0</v>
      </c>
      <c r="F42" s="75">
        <v>0.01</v>
      </c>
      <c r="G42" s="75">
        <v>7.0000000000000007E-2</v>
      </c>
      <c r="H42" s="75">
        <v>0.3</v>
      </c>
      <c r="I42" s="75">
        <v>0</v>
      </c>
      <c r="J42" s="75">
        <v>0.2</v>
      </c>
      <c r="K42" s="75">
        <v>9</v>
      </c>
      <c r="L42" s="75">
        <v>60</v>
      </c>
      <c r="M42" s="75">
        <v>0.15</v>
      </c>
      <c r="N42" s="77">
        <v>0.11749999999999999</v>
      </c>
    </row>
    <row r="43" spans="1:14" x14ac:dyDescent="0.75">
      <c r="A43" s="75">
        <v>210058</v>
      </c>
      <c r="B43" s="76" t="s">
        <v>131</v>
      </c>
      <c r="C43" s="75" t="s">
        <v>74</v>
      </c>
      <c r="D43" s="75" t="s">
        <v>74</v>
      </c>
      <c r="E43" s="75" t="s">
        <v>74</v>
      </c>
      <c r="F43" s="75" t="s">
        <v>74</v>
      </c>
      <c r="G43" s="75" t="s">
        <v>74</v>
      </c>
      <c r="H43" s="75" t="s">
        <v>74</v>
      </c>
      <c r="I43" s="75" t="s">
        <v>74</v>
      </c>
      <c r="J43" s="75" t="s">
        <v>74</v>
      </c>
      <c r="K43" s="75">
        <v>0</v>
      </c>
      <c r="L43" s="75">
        <v>10</v>
      </c>
      <c r="M43" s="75">
        <v>0</v>
      </c>
      <c r="N43" s="77">
        <v>0</v>
      </c>
    </row>
    <row r="44" spans="1:14" x14ac:dyDescent="0.75">
      <c r="A44" s="75">
        <v>210060</v>
      </c>
      <c r="B44" s="76" t="s">
        <v>132</v>
      </c>
      <c r="C44" s="75">
        <v>3.125E-2</v>
      </c>
      <c r="D44" s="75">
        <v>0.06</v>
      </c>
      <c r="E44" s="75">
        <v>0.03</v>
      </c>
      <c r="F44" s="75">
        <v>0</v>
      </c>
      <c r="G44" s="75">
        <v>0.12125</v>
      </c>
      <c r="H44" s="75">
        <v>0.1</v>
      </c>
      <c r="I44" s="75">
        <v>0</v>
      </c>
      <c r="J44" s="75">
        <v>6.6669999999999993E-2</v>
      </c>
      <c r="K44" s="75">
        <v>5</v>
      </c>
      <c r="L44" s="75">
        <v>20</v>
      </c>
      <c r="M44" s="75">
        <v>0.25</v>
      </c>
      <c r="N44" s="77">
        <v>0.15812999999999999</v>
      </c>
    </row>
    <row r="45" spans="1:14" x14ac:dyDescent="0.75">
      <c r="A45" s="75">
        <v>210061</v>
      </c>
      <c r="B45" s="76" t="s">
        <v>133</v>
      </c>
      <c r="C45" s="75">
        <v>4.3749999999999997E-2</v>
      </c>
      <c r="D45" s="75">
        <v>0.15</v>
      </c>
      <c r="E45" s="75">
        <v>5.0000000000000001E-3</v>
      </c>
      <c r="F45" s="75">
        <v>0.04</v>
      </c>
      <c r="G45" s="75">
        <v>0.23874999999999999</v>
      </c>
      <c r="H45" s="75">
        <v>0</v>
      </c>
      <c r="I45" s="75">
        <v>0.8</v>
      </c>
      <c r="J45" s="75">
        <v>0.26667000000000002</v>
      </c>
      <c r="K45" s="75">
        <v>25</v>
      </c>
      <c r="L45" s="75">
        <v>50</v>
      </c>
      <c r="M45" s="75">
        <v>0.5</v>
      </c>
      <c r="N45" s="77">
        <v>0.33438000000000001</v>
      </c>
    </row>
    <row r="46" spans="1:14" x14ac:dyDescent="0.75">
      <c r="A46" s="75">
        <v>210062</v>
      </c>
      <c r="B46" s="76" t="s">
        <v>134</v>
      </c>
      <c r="C46" s="75">
        <v>0</v>
      </c>
      <c r="D46" s="75">
        <v>0.05</v>
      </c>
      <c r="E46" s="75">
        <v>0</v>
      </c>
      <c r="F46" s="75">
        <v>0</v>
      </c>
      <c r="G46" s="75">
        <v>0.05</v>
      </c>
      <c r="H46" s="75">
        <v>0</v>
      </c>
      <c r="I46" s="75">
        <v>0.2</v>
      </c>
      <c r="J46" s="75">
        <v>6.6669999999999993E-2</v>
      </c>
      <c r="K46" s="75">
        <v>41</v>
      </c>
      <c r="L46" s="75">
        <v>60</v>
      </c>
      <c r="M46" s="75">
        <v>0.68332999999999999</v>
      </c>
      <c r="N46" s="77">
        <v>0.27417000000000002</v>
      </c>
    </row>
    <row r="47" spans="1:14" x14ac:dyDescent="0.75">
      <c r="A47" s="75">
        <v>210063</v>
      </c>
      <c r="B47" s="76" t="s">
        <v>135</v>
      </c>
      <c r="C47" s="75">
        <v>3.125E-2</v>
      </c>
      <c r="D47" s="75">
        <v>0.15</v>
      </c>
      <c r="E47" s="75">
        <v>0.02</v>
      </c>
      <c r="F47" s="75">
        <v>0.05</v>
      </c>
      <c r="G47" s="75">
        <v>0.25124999999999997</v>
      </c>
      <c r="H47" s="75">
        <v>0.8</v>
      </c>
      <c r="I47" s="75">
        <v>1</v>
      </c>
      <c r="J47" s="75">
        <v>0.86667000000000005</v>
      </c>
      <c r="K47" s="75">
        <v>29</v>
      </c>
      <c r="L47" s="75">
        <v>60</v>
      </c>
      <c r="M47" s="75">
        <v>0.48332999999999998</v>
      </c>
      <c r="N47" s="77">
        <v>0.42479</v>
      </c>
    </row>
    <row r="48" spans="1:14" x14ac:dyDescent="0.75">
      <c r="A48" s="75">
        <v>210064</v>
      </c>
      <c r="B48" s="76" t="s">
        <v>136</v>
      </c>
      <c r="C48" s="75" t="s">
        <v>74</v>
      </c>
      <c r="D48" s="75" t="s">
        <v>74</v>
      </c>
      <c r="E48" s="75" t="s">
        <v>74</v>
      </c>
      <c r="F48" s="75" t="s">
        <v>74</v>
      </c>
      <c r="G48" s="75" t="s">
        <v>74</v>
      </c>
      <c r="H48" s="75" t="s">
        <v>74</v>
      </c>
      <c r="I48" s="75" t="s">
        <v>74</v>
      </c>
      <c r="J48" s="75" t="s">
        <v>74</v>
      </c>
      <c r="K48" s="75">
        <v>0</v>
      </c>
      <c r="L48" s="75">
        <v>20</v>
      </c>
      <c r="M48" s="75">
        <v>0</v>
      </c>
      <c r="N48" s="77">
        <v>0</v>
      </c>
    </row>
    <row r="49" spans="1:14" x14ac:dyDescent="0.75">
      <c r="A49" s="75">
        <v>210065</v>
      </c>
      <c r="B49" s="76" t="s">
        <v>137</v>
      </c>
      <c r="C49" s="75">
        <v>0</v>
      </c>
      <c r="D49" s="75">
        <v>0.05</v>
      </c>
      <c r="E49" s="75">
        <v>0</v>
      </c>
      <c r="F49" s="75">
        <v>0</v>
      </c>
      <c r="G49" s="75">
        <v>0.05</v>
      </c>
      <c r="H49" s="75">
        <v>0.2</v>
      </c>
      <c r="I49" s="75">
        <v>0</v>
      </c>
      <c r="J49" s="75">
        <v>0.13333</v>
      </c>
      <c r="K49" s="75">
        <v>23</v>
      </c>
      <c r="L49" s="75">
        <v>60</v>
      </c>
      <c r="M49" s="75">
        <v>0.38333</v>
      </c>
      <c r="N49" s="77">
        <v>0.17917</v>
      </c>
    </row>
    <row r="50" spans="1:14" x14ac:dyDescent="0.75">
      <c r="A50" s="73"/>
    </row>
    <row r="51" spans="1:14" x14ac:dyDescent="0.45">
      <c r="A51" s="81" t="s">
        <v>138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</sheetData>
  <mergeCells count="2">
    <mergeCell ref="A1:N1"/>
    <mergeCell ref="A51:N51"/>
  </mergeCells>
  <pageMargins left="0.5" right="0.5" top="0.5" bottom="0.5" header="0.5" footer="0.5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P106"/>
  <sheetViews>
    <sheetView workbookViewId="0">
      <pane xSplit="1" ySplit="3" topLeftCell="B4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328125" defaultRowHeight="14.75" x14ac:dyDescent="0.75"/>
  <cols>
    <col min="1" max="1" width="14.7265625" style="11" customWidth="1"/>
    <col min="2" max="2" width="12" style="10" customWidth="1"/>
    <col min="3" max="3" width="11.26953125" style="11" customWidth="1"/>
    <col min="4" max="8" width="9.1328125" style="11"/>
    <col min="9" max="9" width="27.1328125" style="11" customWidth="1"/>
    <col min="10" max="10" width="21.54296875" style="11" customWidth="1"/>
    <col min="11" max="11" width="11.1328125" style="11" customWidth="1"/>
    <col min="12" max="12" width="9.1328125" style="11"/>
    <col min="13" max="13" width="18.40625" style="60" customWidth="1"/>
    <col min="14" max="14" width="9.1328125" style="11"/>
    <col min="15" max="15" width="11.86328125" style="11" customWidth="1"/>
    <col min="16" max="248" width="9.1328125" style="11"/>
  </cols>
  <sheetData>
    <row r="1" spans="1:248" ht="15.65" customHeight="1" x14ac:dyDescent="0.75">
      <c r="A1" s="9" t="s">
        <v>10</v>
      </c>
      <c r="I1" s="12" t="s">
        <v>11</v>
      </c>
      <c r="J1" s="12" t="s">
        <v>12</v>
      </c>
    </row>
    <row r="2" spans="1:248" x14ac:dyDescent="0.75">
      <c r="A2" s="82"/>
      <c r="B2" s="82"/>
      <c r="I2" s="12" t="s">
        <v>13</v>
      </c>
      <c r="J2" s="13">
        <f>B4</f>
        <v>0</v>
      </c>
    </row>
    <row r="3" spans="1:248" ht="29.5" x14ac:dyDescent="0.75">
      <c r="A3" s="83" t="s">
        <v>14</v>
      </c>
      <c r="B3" s="84"/>
      <c r="C3" s="14" t="s">
        <v>15</v>
      </c>
      <c r="I3" s="12" t="s">
        <v>16</v>
      </c>
      <c r="J3" s="15">
        <f>C4</f>
        <v>-0.02</v>
      </c>
    </row>
    <row r="4" spans="1:248" ht="29.5" x14ac:dyDescent="0.75">
      <c r="A4" s="16" t="s">
        <v>17</v>
      </c>
      <c r="B4" s="53">
        <v>0</v>
      </c>
      <c r="C4" s="17">
        <v>-0.02</v>
      </c>
      <c r="I4" s="12" t="s">
        <v>18</v>
      </c>
      <c r="J4" s="13">
        <f>B104</f>
        <v>0.8</v>
      </c>
      <c r="M4" s="61" t="s">
        <v>67</v>
      </c>
      <c r="N4" s="61" t="s">
        <v>68</v>
      </c>
      <c r="O4" s="62" t="s">
        <v>69</v>
      </c>
    </row>
    <row r="5" spans="1:248" x14ac:dyDescent="0.75">
      <c r="A5" s="18"/>
      <c r="B5" s="54">
        <f>B4+0.01</f>
        <v>0.01</v>
      </c>
      <c r="C5" s="19">
        <f t="shared" ref="C5:C49" si="0">$C$4- ((B5-$B$4)*($C$4/($C$106-$B$4)))</f>
        <v>-1.9512195121951219E-2</v>
      </c>
      <c r="I5" s="12" t="s">
        <v>19</v>
      </c>
      <c r="J5" s="15">
        <f>C104</f>
        <v>0.02</v>
      </c>
      <c r="M5" s="63" t="s">
        <v>70</v>
      </c>
      <c r="N5" s="64">
        <v>0</v>
      </c>
      <c r="O5" s="17">
        <v>-0.02</v>
      </c>
    </row>
    <row r="6" spans="1:248" x14ac:dyDescent="0.75">
      <c r="A6" s="18"/>
      <c r="B6" s="54">
        <f t="shared" ref="B6:B30" si="1">B5+0.01</f>
        <v>0.02</v>
      </c>
      <c r="C6" s="19">
        <f t="shared" si="0"/>
        <v>-1.9024390243902439E-2</v>
      </c>
      <c r="I6" s="20" t="s">
        <v>20</v>
      </c>
      <c r="J6" s="21">
        <v>0.41</v>
      </c>
      <c r="M6" s="65"/>
      <c r="N6" s="66">
        <v>9.9999999999999992E-2</v>
      </c>
      <c r="O6" s="19">
        <v>-1.5121951219512195E-2</v>
      </c>
    </row>
    <row r="7" spans="1:248" x14ac:dyDescent="0.75">
      <c r="A7" s="18"/>
      <c r="B7" s="54">
        <f t="shared" si="1"/>
        <v>0.03</v>
      </c>
      <c r="C7" s="19">
        <f t="shared" si="0"/>
        <v>-1.8536585365853658E-2</v>
      </c>
      <c r="M7" s="65"/>
      <c r="N7" s="66">
        <v>0.20000000000000004</v>
      </c>
      <c r="O7" s="19">
        <v>-1.0243902439024389E-2</v>
      </c>
    </row>
    <row r="8" spans="1:248" x14ac:dyDescent="0.75">
      <c r="A8" s="18"/>
      <c r="B8" s="54">
        <f t="shared" si="1"/>
        <v>0.04</v>
      </c>
      <c r="C8" s="19">
        <f t="shared" si="0"/>
        <v>-1.8048780487804877E-2</v>
      </c>
      <c r="M8" s="65"/>
      <c r="N8" s="66">
        <v>0.3000000000000001</v>
      </c>
      <c r="O8" s="19">
        <v>-5.3658536585365797E-3</v>
      </c>
    </row>
    <row r="9" spans="1:248" ht="29.5" x14ac:dyDescent="0.75">
      <c r="A9" s="18"/>
      <c r="B9" s="54">
        <f t="shared" si="1"/>
        <v>0.05</v>
      </c>
      <c r="C9" s="19">
        <f t="shared" si="0"/>
        <v>-1.7560975609756099E-2</v>
      </c>
      <c r="M9" s="65" t="s">
        <v>72</v>
      </c>
      <c r="N9" s="67">
        <v>0.4100000000000002</v>
      </c>
      <c r="O9" s="19">
        <v>0</v>
      </c>
    </row>
    <row r="10" spans="1:248" x14ac:dyDescent="0.75">
      <c r="A10" s="18"/>
      <c r="B10" s="54">
        <f t="shared" si="1"/>
        <v>6.0000000000000005E-2</v>
      </c>
      <c r="C10" s="19">
        <f t="shared" si="0"/>
        <v>-1.7073170731707318E-2</v>
      </c>
      <c r="M10" s="65"/>
      <c r="N10" s="68">
        <v>0.50000000000000022</v>
      </c>
      <c r="O10" s="22">
        <v>4.6153846153846271E-3</v>
      </c>
    </row>
    <row r="11" spans="1:248" x14ac:dyDescent="0.75">
      <c r="A11" s="18"/>
      <c r="B11" s="54">
        <f t="shared" si="1"/>
        <v>7.0000000000000007E-2</v>
      </c>
      <c r="C11" s="19">
        <f t="shared" si="0"/>
        <v>-1.6585365853658537E-2</v>
      </c>
      <c r="M11" s="65"/>
      <c r="N11" s="68">
        <v>0.59999999999999898</v>
      </c>
      <c r="O11" s="22">
        <v>9.7435897435896902E-3</v>
      </c>
    </row>
    <row r="12" spans="1:248" x14ac:dyDescent="0.75">
      <c r="A12" s="18"/>
      <c r="B12" s="54">
        <f t="shared" si="1"/>
        <v>0.08</v>
      </c>
      <c r="C12" s="19">
        <f t="shared" si="0"/>
        <v>-1.6097560975609757E-2</v>
      </c>
      <c r="M12" s="65"/>
      <c r="N12" s="68">
        <v>0.69999999999999596</v>
      </c>
      <c r="O12" s="22">
        <v>1.4871794871794663E-2</v>
      </c>
    </row>
    <row r="13" spans="1:248" x14ac:dyDescent="0.75">
      <c r="A13" s="18"/>
      <c r="B13" s="54">
        <f t="shared" si="1"/>
        <v>0.09</v>
      </c>
      <c r="C13" s="19">
        <f t="shared" si="0"/>
        <v>-1.5609756097560976E-2</v>
      </c>
      <c r="M13" s="63" t="s">
        <v>71</v>
      </c>
      <c r="N13" s="69" t="s">
        <v>73</v>
      </c>
      <c r="O13" s="24">
        <v>0.02</v>
      </c>
    </row>
    <row r="14" spans="1:248" x14ac:dyDescent="0.75">
      <c r="A14" s="18"/>
      <c r="B14" s="54">
        <f t="shared" si="1"/>
        <v>9.9999999999999992E-2</v>
      </c>
      <c r="C14" s="19">
        <f t="shared" si="0"/>
        <v>-1.5121951219512195E-2</v>
      </c>
      <c r="M14" s="11"/>
      <c r="IL14"/>
      <c r="IM14"/>
      <c r="IN14"/>
    </row>
    <row r="15" spans="1:248" x14ac:dyDescent="0.75">
      <c r="A15" s="18"/>
      <c r="B15" s="54">
        <f t="shared" si="1"/>
        <v>0.10999999999999999</v>
      </c>
      <c r="C15" s="19">
        <f t="shared" si="0"/>
        <v>-1.4634146341463415E-2</v>
      </c>
      <c r="M15" s="11"/>
      <c r="IL15"/>
      <c r="IM15"/>
      <c r="IN15"/>
    </row>
    <row r="16" spans="1:248" x14ac:dyDescent="0.75">
      <c r="A16" s="18"/>
      <c r="B16" s="54">
        <f t="shared" si="1"/>
        <v>0.11999999999999998</v>
      </c>
      <c r="C16" s="19">
        <f t="shared" si="0"/>
        <v>-1.4146341463414636E-2</v>
      </c>
      <c r="M16" s="11"/>
      <c r="IL16"/>
      <c r="IM16"/>
      <c r="IN16"/>
    </row>
    <row r="17" spans="1:248" x14ac:dyDescent="0.75">
      <c r="A17" s="18"/>
      <c r="B17" s="54">
        <f t="shared" si="1"/>
        <v>0.12999999999999998</v>
      </c>
      <c r="C17" s="19">
        <f t="shared" si="0"/>
        <v>-1.3658536585365855E-2</v>
      </c>
      <c r="M17" s="11"/>
      <c r="IL17"/>
      <c r="IM17"/>
      <c r="IN17"/>
    </row>
    <row r="18" spans="1:248" x14ac:dyDescent="0.75">
      <c r="A18" s="18"/>
      <c r="B18" s="54">
        <f t="shared" si="1"/>
        <v>0.13999999999999999</v>
      </c>
      <c r="C18" s="19">
        <f t="shared" si="0"/>
        <v>-1.3170731707317074E-2</v>
      </c>
    </row>
    <row r="19" spans="1:248" x14ac:dyDescent="0.75">
      <c r="A19" s="18"/>
      <c r="B19" s="54">
        <f t="shared" si="1"/>
        <v>0.15</v>
      </c>
      <c r="C19" s="19">
        <f t="shared" si="0"/>
        <v>-1.2682926829268294E-2</v>
      </c>
    </row>
    <row r="20" spans="1:248" x14ac:dyDescent="0.75">
      <c r="A20" s="18"/>
      <c r="B20" s="54">
        <f t="shared" si="1"/>
        <v>0.16</v>
      </c>
      <c r="C20" s="19">
        <f t="shared" si="0"/>
        <v>-1.2195121951219513E-2</v>
      </c>
    </row>
    <row r="21" spans="1:248" x14ac:dyDescent="0.75">
      <c r="A21" s="18"/>
      <c r="B21" s="54">
        <f t="shared" si="1"/>
        <v>0.17</v>
      </c>
      <c r="C21" s="19">
        <f t="shared" si="0"/>
        <v>-1.1707317073170732E-2</v>
      </c>
    </row>
    <row r="22" spans="1:248" x14ac:dyDescent="0.75">
      <c r="A22" s="18"/>
      <c r="B22" s="54">
        <f t="shared" si="1"/>
        <v>0.18000000000000002</v>
      </c>
      <c r="C22" s="19">
        <f t="shared" si="0"/>
        <v>-1.1219512195121951E-2</v>
      </c>
    </row>
    <row r="23" spans="1:248" x14ac:dyDescent="0.75">
      <c r="A23" s="18"/>
      <c r="B23" s="54">
        <f t="shared" si="1"/>
        <v>0.19000000000000003</v>
      </c>
      <c r="C23" s="19">
        <f t="shared" si="0"/>
        <v>-1.073170731707317E-2</v>
      </c>
    </row>
    <row r="24" spans="1:248" x14ac:dyDescent="0.75">
      <c r="A24" s="18"/>
      <c r="B24" s="54">
        <f t="shared" si="1"/>
        <v>0.20000000000000004</v>
      </c>
      <c r="C24" s="19">
        <f t="shared" si="0"/>
        <v>-1.0243902439024389E-2</v>
      </c>
    </row>
    <row r="25" spans="1:248" x14ac:dyDescent="0.75">
      <c r="A25" s="18"/>
      <c r="B25" s="54">
        <f t="shared" si="1"/>
        <v>0.21000000000000005</v>
      </c>
      <c r="C25" s="19">
        <f t="shared" si="0"/>
        <v>-9.756097560975608E-3</v>
      </c>
    </row>
    <row r="26" spans="1:248" x14ac:dyDescent="0.75">
      <c r="A26" s="18"/>
      <c r="B26" s="54">
        <f t="shared" si="1"/>
        <v>0.22000000000000006</v>
      </c>
      <c r="C26" s="19">
        <f t="shared" si="0"/>
        <v>-9.2682926829268271E-3</v>
      </c>
    </row>
    <row r="27" spans="1:248" x14ac:dyDescent="0.75">
      <c r="A27" s="18"/>
      <c r="B27" s="54">
        <f t="shared" si="1"/>
        <v>0.23000000000000007</v>
      </c>
      <c r="C27" s="19">
        <f t="shared" si="0"/>
        <v>-8.7804878048780462E-3</v>
      </c>
    </row>
    <row r="28" spans="1:248" x14ac:dyDescent="0.75">
      <c r="A28" s="18"/>
      <c r="B28" s="54">
        <f t="shared" si="1"/>
        <v>0.24000000000000007</v>
      </c>
      <c r="C28" s="19">
        <f t="shared" si="0"/>
        <v>-8.2926829268292652E-3</v>
      </c>
    </row>
    <row r="29" spans="1:248" x14ac:dyDescent="0.75">
      <c r="A29" s="18"/>
      <c r="B29" s="54">
        <f t="shared" si="1"/>
        <v>0.25000000000000006</v>
      </c>
      <c r="C29" s="19">
        <f t="shared" si="0"/>
        <v>-7.8048780487804843E-3</v>
      </c>
    </row>
    <row r="30" spans="1:248" x14ac:dyDescent="0.75">
      <c r="A30" s="18"/>
      <c r="B30" s="54">
        <f t="shared" si="1"/>
        <v>0.26000000000000006</v>
      </c>
      <c r="C30" s="19">
        <f t="shared" si="0"/>
        <v>-7.3170731707317034E-3</v>
      </c>
    </row>
    <row r="31" spans="1:248" x14ac:dyDescent="0.75">
      <c r="A31" s="18"/>
      <c r="B31" s="54">
        <v>0.27000000000000007</v>
      </c>
      <c r="C31" s="19">
        <f t="shared" si="0"/>
        <v>-6.8292682926829225E-3</v>
      </c>
    </row>
    <row r="32" spans="1:248" x14ac:dyDescent="0.75">
      <c r="A32" s="18"/>
      <c r="B32" s="54">
        <v>0.28000000000000008</v>
      </c>
      <c r="C32" s="19">
        <f t="shared" si="0"/>
        <v>-6.3414634146341416E-3</v>
      </c>
    </row>
    <row r="33" spans="1:3" x14ac:dyDescent="0.75">
      <c r="A33" s="18"/>
      <c r="B33" s="54">
        <v>0.29000000000000009</v>
      </c>
      <c r="C33" s="19">
        <f t="shared" si="0"/>
        <v>-5.8536585365853606E-3</v>
      </c>
    </row>
    <row r="34" spans="1:3" x14ac:dyDescent="0.75">
      <c r="A34" s="18"/>
      <c r="B34" s="54">
        <v>0.3000000000000001</v>
      </c>
      <c r="C34" s="19">
        <f t="shared" si="0"/>
        <v>-5.3658536585365797E-3</v>
      </c>
    </row>
    <row r="35" spans="1:3" x14ac:dyDescent="0.75">
      <c r="A35" s="18"/>
      <c r="B35" s="54">
        <v>0.31000000000000011</v>
      </c>
      <c r="C35" s="19">
        <f t="shared" si="0"/>
        <v>-4.8780487804877988E-3</v>
      </c>
    </row>
    <row r="36" spans="1:3" x14ac:dyDescent="0.75">
      <c r="A36" s="18"/>
      <c r="B36" s="54">
        <v>0.32000000000000012</v>
      </c>
      <c r="C36" s="19">
        <f t="shared" si="0"/>
        <v>-4.3902439024390179E-3</v>
      </c>
    </row>
    <row r="37" spans="1:3" x14ac:dyDescent="0.75">
      <c r="A37" s="18"/>
      <c r="B37" s="54">
        <v>0.33000000000000013</v>
      </c>
      <c r="C37" s="19">
        <f t="shared" si="0"/>
        <v>-3.902439024390237E-3</v>
      </c>
    </row>
    <row r="38" spans="1:3" x14ac:dyDescent="0.75">
      <c r="A38" s="18"/>
      <c r="B38" s="54">
        <v>0.34000000000000014</v>
      </c>
      <c r="C38" s="19">
        <f t="shared" si="0"/>
        <v>-3.414634146341456E-3</v>
      </c>
    </row>
    <row r="39" spans="1:3" x14ac:dyDescent="0.75">
      <c r="A39" s="18"/>
      <c r="B39" s="54">
        <v>0.35000000000000014</v>
      </c>
      <c r="C39" s="19">
        <f t="shared" si="0"/>
        <v>-2.9268292682926751E-3</v>
      </c>
    </row>
    <row r="40" spans="1:3" x14ac:dyDescent="0.75">
      <c r="A40" s="18"/>
      <c r="B40" s="54">
        <v>0.36000000000000015</v>
      </c>
      <c r="C40" s="19">
        <f t="shared" si="0"/>
        <v>-2.4390243902438942E-3</v>
      </c>
    </row>
    <row r="41" spans="1:3" x14ac:dyDescent="0.75">
      <c r="A41" s="18"/>
      <c r="B41" s="54">
        <v>0.37000000000000016</v>
      </c>
      <c r="C41" s="19">
        <f t="shared" si="0"/>
        <v>-1.9512195121951133E-3</v>
      </c>
    </row>
    <row r="42" spans="1:3" x14ac:dyDescent="0.75">
      <c r="A42" s="18"/>
      <c r="B42" s="54">
        <v>0.38000000000000017</v>
      </c>
      <c r="C42" s="19">
        <f t="shared" si="0"/>
        <v>-1.4634146341463324E-3</v>
      </c>
    </row>
    <row r="43" spans="1:3" x14ac:dyDescent="0.75">
      <c r="A43" s="18"/>
      <c r="B43" s="54">
        <v>0.39000000000000018</v>
      </c>
      <c r="C43" s="19">
        <f t="shared" si="0"/>
        <v>-9.7560975609755143E-4</v>
      </c>
    </row>
    <row r="44" spans="1:3" x14ac:dyDescent="0.75">
      <c r="A44" s="18"/>
      <c r="B44" s="54">
        <v>0.40000000000000019</v>
      </c>
      <c r="C44" s="19">
        <f t="shared" si="0"/>
        <v>-4.8780487804877051E-4</v>
      </c>
    </row>
    <row r="45" spans="1:3" x14ac:dyDescent="0.75">
      <c r="A45" s="18"/>
      <c r="B45" s="55">
        <v>0.4100000000000002</v>
      </c>
      <c r="C45" s="19">
        <f t="shared" si="0"/>
        <v>0</v>
      </c>
    </row>
    <row r="46" spans="1:3" x14ac:dyDescent="0.75">
      <c r="A46" s="18"/>
      <c r="B46" s="56">
        <v>0.42000000000000021</v>
      </c>
      <c r="C46" s="22">
        <f t="shared" si="0"/>
        <v>4.8780487804879133E-4</v>
      </c>
    </row>
    <row r="47" spans="1:3" x14ac:dyDescent="0.75">
      <c r="A47" s="18"/>
      <c r="B47" s="56">
        <v>0.43000000000000022</v>
      </c>
      <c r="C47" s="22">
        <f t="shared" si="0"/>
        <v>9.7560975609757225E-4</v>
      </c>
    </row>
    <row r="48" spans="1:3" x14ac:dyDescent="0.75">
      <c r="A48" s="18"/>
      <c r="B48" s="56">
        <v>0.44000000000000022</v>
      </c>
      <c r="C48" s="22">
        <f t="shared" si="0"/>
        <v>1.4634146341463532E-3</v>
      </c>
    </row>
    <row r="49" spans="1:3" x14ac:dyDescent="0.75">
      <c r="A49" s="18"/>
      <c r="B49" s="56">
        <v>0.45000000000000023</v>
      </c>
      <c r="C49" s="22">
        <f t="shared" si="0"/>
        <v>1.9512195121951341E-3</v>
      </c>
    </row>
    <row r="50" spans="1:3" x14ac:dyDescent="0.75">
      <c r="A50" s="18"/>
      <c r="B50" s="56">
        <v>0.46000000000000024</v>
      </c>
      <c r="C50" s="22">
        <f>$C$104-(B50-$B$104)*($C$104/($C$106-$B$104))</f>
        <v>2.5641025641025793E-3</v>
      </c>
    </row>
    <row r="51" spans="1:3" x14ac:dyDescent="0.75">
      <c r="A51" s="18"/>
      <c r="B51" s="56">
        <v>0.47000000000000025</v>
      </c>
      <c r="C51" s="22">
        <f t="shared" ref="C51:C84" si="2">$C$104-(B51-$B$104)*($C$104/($C$106-$B$104))</f>
        <v>3.0769230769230917E-3</v>
      </c>
    </row>
    <row r="52" spans="1:3" x14ac:dyDescent="0.75">
      <c r="A52" s="18"/>
      <c r="B52" s="56">
        <v>0.48000000000000026</v>
      </c>
      <c r="C52" s="22">
        <f t="shared" si="2"/>
        <v>3.5897435897436041E-3</v>
      </c>
    </row>
    <row r="53" spans="1:3" x14ac:dyDescent="0.75">
      <c r="A53" s="18"/>
      <c r="B53" s="56">
        <v>0.49000000000000027</v>
      </c>
      <c r="C53" s="22">
        <f t="shared" si="2"/>
        <v>4.1025641025641164E-3</v>
      </c>
    </row>
    <row r="54" spans="1:3" x14ac:dyDescent="0.75">
      <c r="A54" s="18"/>
      <c r="B54" s="56">
        <v>0.50000000000000022</v>
      </c>
      <c r="C54" s="22">
        <f t="shared" si="2"/>
        <v>4.6153846153846271E-3</v>
      </c>
    </row>
    <row r="55" spans="1:3" x14ac:dyDescent="0.75">
      <c r="A55" s="18"/>
      <c r="B55" s="56">
        <v>0.51000000000000023</v>
      </c>
      <c r="C55" s="22">
        <f t="shared" si="2"/>
        <v>5.1282051282051412E-3</v>
      </c>
    </row>
    <row r="56" spans="1:3" x14ac:dyDescent="0.75">
      <c r="A56" s="18"/>
      <c r="B56" s="56">
        <v>0.52000000000000024</v>
      </c>
      <c r="C56" s="22">
        <f t="shared" si="2"/>
        <v>5.6410256410256536E-3</v>
      </c>
    </row>
    <row r="57" spans="1:3" x14ac:dyDescent="0.75">
      <c r="A57" s="18"/>
      <c r="B57" s="56">
        <v>0.53000000000000025</v>
      </c>
      <c r="C57" s="22">
        <f t="shared" si="2"/>
        <v>6.1538461538461677E-3</v>
      </c>
    </row>
    <row r="58" spans="1:3" x14ac:dyDescent="0.75">
      <c r="A58" s="18"/>
      <c r="B58" s="56">
        <v>0.54</v>
      </c>
      <c r="C58" s="22">
        <f t="shared" si="2"/>
        <v>6.6666666666666697E-3</v>
      </c>
    </row>
    <row r="59" spans="1:3" x14ac:dyDescent="0.75">
      <c r="A59" s="18"/>
      <c r="B59" s="56">
        <v>0.55000000000000004</v>
      </c>
      <c r="C59" s="22">
        <f t="shared" si="2"/>
        <v>7.1794871794871821E-3</v>
      </c>
    </row>
    <row r="60" spans="1:3" x14ac:dyDescent="0.75">
      <c r="A60" s="18"/>
      <c r="B60" s="56">
        <v>0.56000000000000005</v>
      </c>
      <c r="C60" s="22">
        <f t="shared" si="2"/>
        <v>7.6923076923076945E-3</v>
      </c>
    </row>
    <row r="61" spans="1:3" x14ac:dyDescent="0.75">
      <c r="A61" s="18"/>
      <c r="B61" s="56">
        <v>0.56999999999999895</v>
      </c>
      <c r="C61" s="22">
        <f t="shared" si="2"/>
        <v>8.2051282051281513E-3</v>
      </c>
    </row>
    <row r="62" spans="1:3" x14ac:dyDescent="0.75">
      <c r="A62" s="18"/>
      <c r="B62" s="56">
        <v>0.57999999999999896</v>
      </c>
      <c r="C62" s="22">
        <f t="shared" si="2"/>
        <v>8.7179487179486655E-3</v>
      </c>
    </row>
    <row r="63" spans="1:3" x14ac:dyDescent="0.75">
      <c r="A63" s="18"/>
      <c r="B63" s="56">
        <v>0.58999999999999897</v>
      </c>
      <c r="C63" s="22">
        <f t="shared" si="2"/>
        <v>9.2307692307691779E-3</v>
      </c>
    </row>
    <row r="64" spans="1:3" x14ac:dyDescent="0.75">
      <c r="A64" s="18"/>
      <c r="B64" s="56">
        <v>0.59999999999999898</v>
      </c>
      <c r="C64" s="22">
        <f t="shared" si="2"/>
        <v>9.7435897435896902E-3</v>
      </c>
    </row>
    <row r="65" spans="1:3" x14ac:dyDescent="0.75">
      <c r="A65" s="18"/>
      <c r="B65" s="56">
        <v>0.60999999999999899</v>
      </c>
      <c r="C65" s="22">
        <f t="shared" si="2"/>
        <v>1.0256410256410204E-2</v>
      </c>
    </row>
    <row r="66" spans="1:3" x14ac:dyDescent="0.75">
      <c r="A66" s="18"/>
      <c r="B66" s="56">
        <v>0.619999999999998</v>
      </c>
      <c r="C66" s="22">
        <f t="shared" si="2"/>
        <v>1.0769230769230666E-2</v>
      </c>
    </row>
    <row r="67" spans="1:3" x14ac:dyDescent="0.75">
      <c r="A67" s="18"/>
      <c r="B67" s="56">
        <v>0.62999999999999801</v>
      </c>
      <c r="C67" s="22">
        <f t="shared" si="2"/>
        <v>1.1282051282051179E-2</v>
      </c>
    </row>
    <row r="68" spans="1:3" x14ac:dyDescent="0.75">
      <c r="A68" s="18"/>
      <c r="B68" s="56">
        <v>0.63999999999999801</v>
      </c>
      <c r="C68" s="22">
        <f t="shared" si="2"/>
        <v>1.1794871794871693E-2</v>
      </c>
    </row>
    <row r="69" spans="1:3" x14ac:dyDescent="0.75">
      <c r="A69" s="18"/>
      <c r="B69" s="56">
        <v>0.64999999999999702</v>
      </c>
      <c r="C69" s="22">
        <f t="shared" si="2"/>
        <v>1.2307692307692155E-2</v>
      </c>
    </row>
    <row r="70" spans="1:3" x14ac:dyDescent="0.75">
      <c r="A70" s="18"/>
      <c r="B70" s="56">
        <v>0.65999999999999703</v>
      </c>
      <c r="C70" s="22">
        <f t="shared" si="2"/>
        <v>1.2820512820512667E-2</v>
      </c>
    </row>
    <row r="71" spans="1:3" x14ac:dyDescent="0.75">
      <c r="A71" s="18"/>
      <c r="B71" s="56">
        <v>0.66999999999999704</v>
      </c>
      <c r="C71" s="22">
        <f t="shared" si="2"/>
        <v>1.333333333333318E-2</v>
      </c>
    </row>
    <row r="72" spans="1:3" x14ac:dyDescent="0.75">
      <c r="A72" s="18"/>
      <c r="B72" s="56">
        <v>0.67999999999999705</v>
      </c>
      <c r="C72" s="22">
        <f t="shared" si="2"/>
        <v>1.3846153846153694E-2</v>
      </c>
    </row>
    <row r="73" spans="1:3" x14ac:dyDescent="0.75">
      <c r="A73" s="18"/>
      <c r="B73" s="56">
        <v>0.68999999999999695</v>
      </c>
      <c r="C73" s="22">
        <f t="shared" si="2"/>
        <v>1.4358974358974201E-2</v>
      </c>
    </row>
    <row r="74" spans="1:3" x14ac:dyDescent="0.75">
      <c r="A74" s="18"/>
      <c r="B74" s="56">
        <v>0.69999999999999596</v>
      </c>
      <c r="C74" s="22">
        <f t="shared" si="2"/>
        <v>1.4871794871794663E-2</v>
      </c>
    </row>
    <row r="75" spans="1:3" x14ac:dyDescent="0.75">
      <c r="A75" s="18"/>
      <c r="B75" s="56">
        <v>0.70999999999999597</v>
      </c>
      <c r="C75" s="22">
        <f t="shared" si="2"/>
        <v>1.5384615384615177E-2</v>
      </c>
    </row>
    <row r="76" spans="1:3" x14ac:dyDescent="0.75">
      <c r="A76" s="18"/>
      <c r="B76" s="56">
        <v>0.71999999999999598</v>
      </c>
      <c r="C76" s="22">
        <f t="shared" si="2"/>
        <v>1.589743589743569E-2</v>
      </c>
    </row>
    <row r="77" spans="1:3" x14ac:dyDescent="0.75">
      <c r="A77" s="18"/>
      <c r="B77" s="56">
        <v>0.72999999999999599</v>
      </c>
      <c r="C77" s="22">
        <f t="shared" si="2"/>
        <v>1.6410256410256202E-2</v>
      </c>
    </row>
    <row r="78" spans="1:3" x14ac:dyDescent="0.75">
      <c r="A78" s="18"/>
      <c r="B78" s="56">
        <v>0.73999999999999599</v>
      </c>
      <c r="C78" s="22">
        <f t="shared" si="2"/>
        <v>1.6923076923076714E-2</v>
      </c>
    </row>
    <row r="79" spans="1:3" x14ac:dyDescent="0.75">
      <c r="A79" s="18"/>
      <c r="B79" s="56">
        <v>0.749999999999995</v>
      </c>
      <c r="C79" s="22">
        <f t="shared" si="2"/>
        <v>1.7435897435897178E-2</v>
      </c>
    </row>
    <row r="80" spans="1:3" x14ac:dyDescent="0.75">
      <c r="A80" s="18"/>
      <c r="B80" s="56">
        <v>0.75999999999999501</v>
      </c>
      <c r="C80" s="22">
        <f t="shared" si="2"/>
        <v>1.7948717948717691E-2</v>
      </c>
    </row>
    <row r="81" spans="1:3" x14ac:dyDescent="0.75">
      <c r="A81" s="18"/>
      <c r="B81" s="56">
        <v>0.76999999999999502</v>
      </c>
      <c r="C81" s="22">
        <f t="shared" si="2"/>
        <v>1.8461538461538203E-2</v>
      </c>
    </row>
    <row r="82" spans="1:3" x14ac:dyDescent="0.75">
      <c r="A82" s="18"/>
      <c r="B82" s="56">
        <v>0.77999999999999503</v>
      </c>
      <c r="C82" s="22">
        <f t="shared" si="2"/>
        <v>1.8974358974358719E-2</v>
      </c>
    </row>
    <row r="83" spans="1:3" x14ac:dyDescent="0.75">
      <c r="A83" s="18"/>
      <c r="B83" s="56">
        <v>0.78999999999999404</v>
      </c>
      <c r="C83" s="22">
        <f t="shared" si="2"/>
        <v>1.9487179487179179E-2</v>
      </c>
    </row>
    <row r="84" spans="1:3" x14ac:dyDescent="0.75">
      <c r="A84" s="18"/>
      <c r="B84" s="56">
        <v>0.79999999999999405</v>
      </c>
      <c r="C84" s="22">
        <f t="shared" si="2"/>
        <v>1.9999999999999692E-2</v>
      </c>
    </row>
    <row r="85" spans="1:3" ht="15" hidden="1" customHeight="1" x14ac:dyDescent="0.75">
      <c r="A85" s="18"/>
      <c r="B85" s="56">
        <v>0.80999999999999395</v>
      </c>
      <c r="C85" s="23">
        <f t="shared" ref="C85:C103" si="3">$C$104- ((B85-$B$104)*($C$104/($C$106-$B$104)))</f>
        <v>2.0512820512820201E-2</v>
      </c>
    </row>
    <row r="86" spans="1:3" ht="15" hidden="1" customHeight="1" x14ac:dyDescent="0.75">
      <c r="A86" s="18"/>
      <c r="B86" s="56">
        <v>0.81999999999999396</v>
      </c>
      <c r="C86" s="23">
        <f t="shared" si="3"/>
        <v>2.1025641025640713E-2</v>
      </c>
    </row>
    <row r="87" spans="1:3" ht="15" hidden="1" customHeight="1" x14ac:dyDescent="0.75">
      <c r="A87" s="18"/>
      <c r="B87" s="56">
        <v>0.82999999999999396</v>
      </c>
      <c r="C87" s="23">
        <f t="shared" si="3"/>
        <v>2.1538461538461225E-2</v>
      </c>
    </row>
    <row r="88" spans="1:3" ht="15" hidden="1" customHeight="1" x14ac:dyDescent="0.75">
      <c r="A88" s="18"/>
      <c r="B88" s="56">
        <v>0.83999999999999297</v>
      </c>
      <c r="C88" s="23">
        <f t="shared" si="3"/>
        <v>2.2051282051281689E-2</v>
      </c>
    </row>
    <row r="89" spans="1:3" ht="15" hidden="1" customHeight="1" x14ac:dyDescent="0.75">
      <c r="A89" s="18"/>
      <c r="B89" s="56">
        <v>0.84999999999999298</v>
      </c>
      <c r="C89" s="23">
        <f t="shared" si="3"/>
        <v>2.2564102564102202E-2</v>
      </c>
    </row>
    <row r="90" spans="1:3" ht="15" hidden="1" customHeight="1" x14ac:dyDescent="0.75">
      <c r="A90" s="18"/>
      <c r="B90" s="56">
        <v>0.85999999999999299</v>
      </c>
      <c r="C90" s="23">
        <f t="shared" si="3"/>
        <v>2.3076923076922714E-2</v>
      </c>
    </row>
    <row r="91" spans="1:3" ht="15" hidden="1" customHeight="1" x14ac:dyDescent="0.75">
      <c r="A91" s="18"/>
      <c r="B91" s="56">
        <v>0.869999999999993</v>
      </c>
      <c r="C91" s="23">
        <f t="shared" si="3"/>
        <v>2.358974358974323E-2</v>
      </c>
    </row>
    <row r="92" spans="1:3" ht="15" hidden="1" customHeight="1" x14ac:dyDescent="0.75">
      <c r="A92" s="18"/>
      <c r="B92" s="56">
        <v>0.87999999999999301</v>
      </c>
      <c r="C92" s="23">
        <f t="shared" si="3"/>
        <v>2.4102564102563742E-2</v>
      </c>
    </row>
    <row r="93" spans="1:3" ht="15" hidden="1" customHeight="1" x14ac:dyDescent="0.75">
      <c r="A93" s="18"/>
      <c r="B93" s="56">
        <v>0.88999999999999202</v>
      </c>
      <c r="C93" s="23">
        <f t="shared" si="3"/>
        <v>2.4615384615384202E-2</v>
      </c>
    </row>
    <row r="94" spans="1:3" ht="15" hidden="1" customHeight="1" x14ac:dyDescent="0.75">
      <c r="A94" s="18"/>
      <c r="B94" s="56">
        <v>0.89999999999999203</v>
      </c>
      <c r="C94" s="23">
        <f t="shared" si="3"/>
        <v>2.5128205128204718E-2</v>
      </c>
    </row>
    <row r="95" spans="1:3" ht="15" hidden="1" customHeight="1" x14ac:dyDescent="0.75">
      <c r="A95" s="18"/>
      <c r="B95" s="56">
        <v>0.90999999999999204</v>
      </c>
      <c r="C95" s="23">
        <f t="shared" si="3"/>
        <v>2.5641025641025231E-2</v>
      </c>
    </row>
    <row r="96" spans="1:3" ht="15" hidden="1" customHeight="1" x14ac:dyDescent="0.75">
      <c r="A96" s="18"/>
      <c r="B96" s="56">
        <v>0.91999999999999205</v>
      </c>
      <c r="C96" s="23">
        <f t="shared" si="3"/>
        <v>2.6153846153845743E-2</v>
      </c>
    </row>
    <row r="97" spans="1:250" ht="15" hidden="1" customHeight="1" x14ac:dyDescent="0.75">
      <c r="A97" s="18"/>
      <c r="B97" s="56">
        <v>0.92999999999999095</v>
      </c>
      <c r="C97" s="23">
        <f t="shared" si="3"/>
        <v>2.66666666666662E-2</v>
      </c>
    </row>
    <row r="98" spans="1:250" ht="15" hidden="1" customHeight="1" x14ac:dyDescent="0.75">
      <c r="A98" s="18"/>
      <c r="B98" s="56">
        <v>0.93999999999999095</v>
      </c>
      <c r="C98" s="23">
        <f t="shared" si="3"/>
        <v>2.7179487179486712E-2</v>
      </c>
    </row>
    <row r="99" spans="1:250" ht="15" hidden="1" customHeight="1" x14ac:dyDescent="0.75">
      <c r="A99" s="18"/>
      <c r="B99" s="56">
        <v>0.94999999999999096</v>
      </c>
      <c r="C99" s="23">
        <f t="shared" si="3"/>
        <v>2.7692307692307225E-2</v>
      </c>
    </row>
    <row r="100" spans="1:250" ht="15" hidden="1" customHeight="1" x14ac:dyDescent="0.75">
      <c r="A100" s="18"/>
      <c r="B100" s="56">
        <v>0.95999999999999097</v>
      </c>
      <c r="C100" s="23">
        <f t="shared" si="3"/>
        <v>2.8205128205127737E-2</v>
      </c>
    </row>
    <row r="101" spans="1:250" ht="15" hidden="1" customHeight="1" x14ac:dyDescent="0.75">
      <c r="A101" s="18"/>
      <c r="B101" s="56">
        <v>0.96999999999999098</v>
      </c>
      <c r="C101" s="23">
        <f t="shared" si="3"/>
        <v>2.871794871794825E-2</v>
      </c>
    </row>
    <row r="102" spans="1:250" ht="15" hidden="1" customHeight="1" x14ac:dyDescent="0.75">
      <c r="A102" s="18"/>
      <c r="B102" s="56">
        <v>0.97999999999998999</v>
      </c>
      <c r="C102" s="23">
        <f t="shared" si="3"/>
        <v>2.9230769230768713E-2</v>
      </c>
    </row>
    <row r="103" spans="1:250" ht="15" hidden="1" customHeight="1" x14ac:dyDescent="0.75">
      <c r="A103" s="18"/>
      <c r="B103" s="56">
        <v>0.98999999999999</v>
      </c>
      <c r="C103" s="23">
        <f t="shared" si="3"/>
        <v>2.9743589743589226E-2</v>
      </c>
    </row>
    <row r="104" spans="1:250" s="11" customFormat="1" ht="29.5" x14ac:dyDescent="0.75">
      <c r="A104" s="16" t="s">
        <v>21</v>
      </c>
      <c r="B104" s="57">
        <v>0.8</v>
      </c>
      <c r="C104" s="24">
        <v>0.02</v>
      </c>
      <c r="M104" s="60"/>
      <c r="IO104"/>
      <c r="IP104"/>
    </row>
    <row r="105" spans="1:250" x14ac:dyDescent="0.75">
      <c r="C105" s="10"/>
    </row>
    <row r="106" spans="1:250" s="11" customFormat="1" x14ac:dyDescent="0.75">
      <c r="A106" s="85" t="s">
        <v>22</v>
      </c>
      <c r="B106" s="86"/>
      <c r="C106" s="52">
        <v>0.41</v>
      </c>
      <c r="M106" s="60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607CC1-322E-4622-A309-9144FC42EF00}"/>
</file>

<file path=customXml/itemProps2.xml><?xml version="1.0" encoding="utf-8"?>
<ds:datastoreItem xmlns:ds="http://schemas.openxmlformats.org/officeDocument/2006/customXml" ds:itemID="{EA2DF154-3575-4D8C-84DB-F9CFC6395E93}"/>
</file>

<file path=customXml/itemProps3.xml><?xml version="1.0" encoding="utf-8"?>
<ds:datastoreItem xmlns:ds="http://schemas.openxmlformats.org/officeDocument/2006/customXml" ds:itemID="{7D86201C-7267-47C7-9561-CAF9BD1B0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QBR Revenue Adjustments</vt:lpstr>
      <vt:lpstr>QBR Prelim Score</vt:lpstr>
      <vt:lpstr>QBR Scale</vt:lpstr>
      <vt:lpstr>'QBR Revenue Adjustments'!Print_Area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Mandel</dc:creator>
  <cp:lastModifiedBy>Deon Joyce</cp:lastModifiedBy>
  <dcterms:created xsi:type="dcterms:W3CDTF">2017-08-22T17:33:28Z</dcterms:created>
  <dcterms:modified xsi:type="dcterms:W3CDTF">2023-06-15T15:11:08Z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