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KHOA INPUTS FY 2017\"/>
    </mc:Choice>
  </mc:AlternateContent>
  <bookViews>
    <workbookView xWindow="0" yWindow="0" windowWidth="23040" windowHeight="10836"/>
  </bookViews>
  <sheets>
    <sheet name="2.MHAC Modeling Results" sheetId="1" r:id="rId1"/>
  </sheets>
  <externalReferences>
    <externalReference r:id="rId2"/>
  </externalReferences>
  <definedNames>
    <definedName name="_xlnm._FilterDatabase" localSheetId="0" hidden="1">'2.MHAC Modeling Results'!$A$5:$F$5</definedName>
    <definedName name="_fy13">#REF!</definedName>
    <definedName name="_fy14">#REF!</definedName>
    <definedName name="_fy15">#REF!</definedName>
    <definedName name="_fy152">#REF!</definedName>
    <definedName name="_xlnm.Print_Area">#REF!</definedName>
    <definedName name="_xlnm.Print_Titles" localSheetId="0">'2.MHAC Modeling Results'!$3:$5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E51" i="1" s="1"/>
  <c r="C51" i="1"/>
  <c r="D50" i="1"/>
  <c r="E50" i="1" s="1"/>
  <c r="F50" i="1" s="1"/>
  <c r="C50" i="1"/>
  <c r="D49" i="1"/>
  <c r="E49" i="1" s="1"/>
  <c r="C49" i="1"/>
  <c r="D48" i="1"/>
  <c r="E48" i="1" s="1"/>
  <c r="F48" i="1" s="1"/>
  <c r="C48" i="1"/>
  <c r="D47" i="1"/>
  <c r="E47" i="1" s="1"/>
  <c r="C47" i="1"/>
  <c r="D46" i="1"/>
  <c r="E46" i="1" s="1"/>
  <c r="F46" i="1" s="1"/>
  <c r="C46" i="1"/>
  <c r="D45" i="1"/>
  <c r="E45" i="1" s="1"/>
  <c r="C45" i="1"/>
  <c r="D44" i="1"/>
  <c r="E44" i="1" s="1"/>
  <c r="F44" i="1" s="1"/>
  <c r="C44" i="1"/>
  <c r="D43" i="1"/>
  <c r="E43" i="1" s="1"/>
  <c r="C43" i="1"/>
  <c r="D42" i="1"/>
  <c r="E42" i="1" s="1"/>
  <c r="F42" i="1" s="1"/>
  <c r="C42" i="1"/>
  <c r="D41" i="1"/>
  <c r="E41" i="1" s="1"/>
  <c r="C41" i="1"/>
  <c r="D40" i="1"/>
  <c r="E40" i="1" s="1"/>
  <c r="F40" i="1" s="1"/>
  <c r="C40" i="1"/>
  <c r="D39" i="1"/>
  <c r="E39" i="1" s="1"/>
  <c r="C39" i="1"/>
  <c r="D38" i="1"/>
  <c r="E38" i="1" s="1"/>
  <c r="F38" i="1" s="1"/>
  <c r="C38" i="1"/>
  <c r="D37" i="1"/>
  <c r="E37" i="1" s="1"/>
  <c r="C37" i="1"/>
  <c r="D36" i="1"/>
  <c r="E36" i="1" s="1"/>
  <c r="F36" i="1" s="1"/>
  <c r="C36" i="1"/>
  <c r="D35" i="1"/>
  <c r="E35" i="1" s="1"/>
  <c r="C35" i="1"/>
  <c r="D34" i="1"/>
  <c r="E34" i="1" s="1"/>
  <c r="F34" i="1" s="1"/>
  <c r="C34" i="1"/>
  <c r="D33" i="1"/>
  <c r="E33" i="1" s="1"/>
  <c r="C33" i="1"/>
  <c r="D32" i="1"/>
  <c r="E32" i="1" s="1"/>
  <c r="F32" i="1" s="1"/>
  <c r="C32" i="1"/>
  <c r="D31" i="1"/>
  <c r="E31" i="1" s="1"/>
  <c r="C31" i="1"/>
  <c r="D30" i="1"/>
  <c r="E30" i="1" s="1"/>
  <c r="F30" i="1" s="1"/>
  <c r="C30" i="1"/>
  <c r="D29" i="1"/>
  <c r="E29" i="1" s="1"/>
  <c r="C29" i="1"/>
  <c r="D28" i="1"/>
  <c r="E28" i="1" s="1"/>
  <c r="F28" i="1" s="1"/>
  <c r="C28" i="1"/>
  <c r="D27" i="1"/>
  <c r="E27" i="1" s="1"/>
  <c r="C27" i="1"/>
  <c r="D26" i="1"/>
  <c r="E26" i="1" s="1"/>
  <c r="F26" i="1" s="1"/>
  <c r="C26" i="1"/>
  <c r="D25" i="1"/>
  <c r="E25" i="1" s="1"/>
  <c r="C25" i="1"/>
  <c r="D24" i="1"/>
  <c r="E24" i="1" s="1"/>
  <c r="F24" i="1" s="1"/>
  <c r="C24" i="1"/>
  <c r="D23" i="1"/>
  <c r="E23" i="1" s="1"/>
  <c r="C23" i="1"/>
  <c r="D22" i="1"/>
  <c r="E22" i="1" s="1"/>
  <c r="F22" i="1" s="1"/>
  <c r="C22" i="1"/>
  <c r="D21" i="1"/>
  <c r="E21" i="1" s="1"/>
  <c r="C21" i="1"/>
  <c r="D20" i="1"/>
  <c r="E20" i="1" s="1"/>
  <c r="F20" i="1" s="1"/>
  <c r="C20" i="1"/>
  <c r="D19" i="1"/>
  <c r="E19" i="1" s="1"/>
  <c r="C19" i="1"/>
  <c r="D18" i="1"/>
  <c r="E18" i="1" s="1"/>
  <c r="F18" i="1" s="1"/>
  <c r="C18" i="1"/>
  <c r="D17" i="1"/>
  <c r="E17" i="1" s="1"/>
  <c r="C17" i="1"/>
  <c r="E16" i="1"/>
  <c r="D16" i="1"/>
  <c r="C16" i="1"/>
  <c r="D15" i="1"/>
  <c r="E15" i="1" s="1"/>
  <c r="C15" i="1"/>
  <c r="D14" i="1"/>
  <c r="E14" i="1" s="1"/>
  <c r="C14" i="1"/>
  <c r="D13" i="1"/>
  <c r="E13" i="1" s="1"/>
  <c r="C13" i="1"/>
  <c r="D12" i="1"/>
  <c r="E12" i="1" s="1"/>
  <c r="C12" i="1"/>
  <c r="D11" i="1"/>
  <c r="E11" i="1" s="1"/>
  <c r="C11" i="1"/>
  <c r="D10" i="1"/>
  <c r="E10" i="1" s="1"/>
  <c r="C10" i="1"/>
  <c r="D9" i="1"/>
  <c r="E9" i="1" s="1"/>
  <c r="C9" i="1"/>
  <c r="D8" i="1"/>
  <c r="E8" i="1" s="1"/>
  <c r="C8" i="1"/>
  <c r="D7" i="1"/>
  <c r="E7" i="1" s="1"/>
  <c r="C7" i="1"/>
  <c r="D6" i="1"/>
  <c r="E6" i="1" s="1"/>
  <c r="C6" i="1"/>
  <c r="E5" i="1"/>
  <c r="C53" i="1" l="1"/>
  <c r="F8" i="1"/>
  <c r="F12" i="1"/>
  <c r="F16" i="1"/>
  <c r="F9" i="1"/>
  <c r="F11" i="1"/>
  <c r="F6" i="1"/>
  <c r="F13" i="1"/>
  <c r="F56" i="1" s="1"/>
  <c r="F57" i="1" s="1"/>
  <c r="F15" i="1"/>
  <c r="F10" i="1"/>
  <c r="F17" i="1"/>
  <c r="F19" i="1"/>
  <c r="F21" i="1"/>
  <c r="F23" i="1"/>
  <c r="F25" i="1"/>
  <c r="F27" i="1"/>
  <c r="F29" i="1"/>
  <c r="F31" i="1"/>
  <c r="F33" i="1"/>
  <c r="F35" i="1"/>
  <c r="F37" i="1"/>
  <c r="F39" i="1"/>
  <c r="F41" i="1"/>
  <c r="F43" i="1"/>
  <c r="F45" i="1"/>
  <c r="F47" i="1"/>
  <c r="F49" i="1"/>
  <c r="F51" i="1"/>
  <c r="F7" i="1"/>
  <c r="F14" i="1"/>
  <c r="F54" i="1" l="1"/>
  <c r="F55" i="1" s="1"/>
  <c r="F53" i="1"/>
</calcChain>
</file>

<file path=xl/sharedStrings.xml><?xml version="1.0" encoding="utf-8"?>
<sst xmlns="http://schemas.openxmlformats.org/spreadsheetml/2006/main" count="62" uniqueCount="60">
  <si>
    <t>Hospital ID</t>
  </si>
  <si>
    <t>Hospital Name</t>
  </si>
  <si>
    <t>FY 16 Permanent Inpatient Revenue</t>
  </si>
  <si>
    <t>MAXIMUM PENALTY</t>
  </si>
  <si>
    <t>$</t>
  </si>
  <si>
    <t>PRINCE GEORGE</t>
  </si>
  <si>
    <t>WASHINGTON ADVENTIST</t>
  </si>
  <si>
    <t>SOUTHERN MARYLAND</t>
  </si>
  <si>
    <t>JOHNS HOPKINS</t>
  </si>
  <si>
    <t>BON SECOURS</t>
  </si>
  <si>
    <t>G.B.M.C.</t>
  </si>
  <si>
    <t>LAUREL REGIONAL</t>
  </si>
  <si>
    <t>DOCTORS COMMUNITY</t>
  </si>
  <si>
    <t>SHADY GROVE</t>
  </si>
  <si>
    <t>WESTERN MARYLAND HEALTH SYSTEM</t>
  </si>
  <si>
    <t>EASTON</t>
  </si>
  <si>
    <t>GOOD SAMARITAN</t>
  </si>
  <si>
    <t>ANNE ARUNDEL</t>
  </si>
  <si>
    <t>CARROLL COUNTY</t>
  </si>
  <si>
    <t>NORTHWEST</t>
  </si>
  <si>
    <t>MERITUS</t>
  </si>
  <si>
    <t>UNION MEMORIAL</t>
  </si>
  <si>
    <t>ATLANTIC GENERAL</t>
  </si>
  <si>
    <t>FREDERICK MEMORIAL</t>
  </si>
  <si>
    <t>HOWARD COUNTY</t>
  </si>
  <si>
    <t>CHARLES REGIONAL</t>
  </si>
  <si>
    <t>SUBURBAN</t>
  </si>
  <si>
    <t>UMMC MIDTOWN</t>
  </si>
  <si>
    <t>SINAI</t>
  </si>
  <si>
    <t>REHAB &amp; ORTHO</t>
  </si>
  <si>
    <t>MONTGOMERY GENERAL</t>
  </si>
  <si>
    <t>BALTIMORE WASHINGTON MEDICAL CENTER</t>
  </si>
  <si>
    <t>MERCY</t>
  </si>
  <si>
    <t>UNION HOSPITAL  OF CECIL COUNT</t>
  </si>
  <si>
    <t>ST. AGNES</t>
  </si>
  <si>
    <t>FRANKLIN SQUARE</t>
  </si>
  <si>
    <t>UM ST. JOSEPH</t>
  </si>
  <si>
    <t>UPPER CHESAPEAKE HEALTH</t>
  </si>
  <si>
    <t>HARBOR</t>
  </si>
  <si>
    <t>CHESTERTOWN</t>
  </si>
  <si>
    <t>UNIVERSITY OF MARYLAND</t>
  </si>
  <si>
    <t>HOLY CROSS</t>
  </si>
  <si>
    <t>HOPKINS BAYVIEW MED CTR</t>
  </si>
  <si>
    <t>PENINSULA REGIONAL</t>
  </si>
  <si>
    <t>ST. MARY</t>
  </si>
  <si>
    <t>DORCHESTER</t>
  </si>
  <si>
    <t>CALVERT</t>
  </si>
  <si>
    <t>HARFORD</t>
  </si>
  <si>
    <t>GARRETT COUNTY</t>
  </si>
  <si>
    <t>FT. WASHINGTON</t>
  </si>
  <si>
    <t>MCCREADY</t>
  </si>
  <si>
    <t>State Total</t>
  </si>
  <si>
    <t>Penalty</t>
  </si>
  <si>
    <t>% Inpatient</t>
  </si>
  <si>
    <t>Reward</t>
  </si>
  <si>
    <t xml:space="preserve"> Scaling of Maximum Penalty of 1.00% of Hospital Inpatient- For Rate Year 2017</t>
  </si>
  <si>
    <t>Final MHAC score</t>
  </si>
  <si>
    <t>REVENUE IMPACT OF SCALING</t>
  </si>
  <si>
    <t>SCALING BASIS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</si>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</sst>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20"/>
      <name val="Calibri"/>
      <family val="2"/>
      <scheme val="minor"/>
    </font>
    <font>
      <b/>
      <sz val="14"/>
      <color theme="1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0" fontId="4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0" fontId="4" fillId="0" borderId="0" xfId="0" applyFont="1"/>
    <xf numFmtId="0" fontId="5" fillId="0" borderId="1" xfId="0" applyNumberFormat="1" applyFont="1" applyFill="1" applyBorder="1" applyAlignment="1" applyProtection="1">
      <alignment horizontal="left" wrapText="1"/>
    </xf>
    <xf numFmtId="164" fontId="6" fillId="3" borderId="1" xfId="2" applyNumberFormat="1" applyFont="1" applyFill="1" applyBorder="1" applyAlignment="1" applyProtection="1">
      <alignment horizontal="center" wrapText="1"/>
    </xf>
    <xf numFmtId="2" fontId="5" fillId="0" borderId="1" xfId="1" applyNumberFormat="1" applyFont="1" applyFill="1" applyBorder="1" applyAlignment="1" applyProtection="1">
      <alignment horizontal="center" wrapText="1"/>
    </xf>
    <xf numFmtId="10" fontId="7" fillId="0" borderId="1" xfId="3" applyNumberFormat="1" applyFont="1" applyFill="1" applyBorder="1" applyAlignment="1">
      <alignment horizontal="center"/>
    </xf>
    <xf numFmtId="165" fontId="7" fillId="0" borderId="1" xfId="2" applyNumberFormat="1" applyFont="1" applyFill="1" applyBorder="1" applyAlignment="1">
      <alignment horizontal="center"/>
    </xf>
    <xf numFmtId="0" fontId="7" fillId="0" borderId="0" xfId="0" applyFont="1"/>
    <xf numFmtId="9" fontId="7" fillId="0" borderId="0" xfId="3" applyFont="1"/>
    <xf numFmtId="0" fontId="5" fillId="0" borderId="2" xfId="0" applyNumberFormat="1" applyFont="1" applyFill="1" applyBorder="1" applyAlignment="1" applyProtection="1">
      <alignment horizontal="left" wrapText="1"/>
    </xf>
    <xf numFmtId="164" fontId="6" fillId="0" borderId="2" xfId="2" applyNumberFormat="1" applyFont="1" applyFill="1" applyBorder="1" applyAlignment="1" applyProtection="1">
      <alignment horizontal="center" wrapText="1"/>
    </xf>
    <xf numFmtId="2" fontId="5" fillId="0" borderId="2" xfId="0" applyNumberFormat="1" applyFont="1" applyFill="1" applyBorder="1" applyAlignment="1" applyProtection="1">
      <alignment horizontal="center" wrapText="1"/>
    </xf>
    <xf numFmtId="10" fontId="7" fillId="0" borderId="2" xfId="3" applyNumberFormat="1" applyFont="1" applyFill="1" applyBorder="1" applyAlignment="1">
      <alignment horizontal="center"/>
    </xf>
    <xf numFmtId="165" fontId="7" fillId="0" borderId="2" xfId="2" applyNumberFormat="1" applyFont="1" applyFill="1" applyBorder="1" applyAlignment="1">
      <alignment horizontal="center"/>
    </xf>
    <xf numFmtId="0" fontId="7" fillId="0" borderId="0" xfId="0" applyFont="1" applyFill="1" applyBorder="1"/>
    <xf numFmtId="0" fontId="8" fillId="4" borderId="1" xfId="0" applyNumberFormat="1" applyFont="1" applyFill="1" applyBorder="1" applyAlignment="1" applyProtection="1">
      <alignment horizontal="left"/>
    </xf>
    <xf numFmtId="164" fontId="9" fillId="5" borderId="1" xfId="2" applyNumberFormat="1" applyFont="1" applyFill="1" applyBorder="1" applyAlignment="1" applyProtection="1">
      <alignment horizontal="center" wrapText="1"/>
    </xf>
    <xf numFmtId="2" fontId="8" fillId="0" borderId="0" xfId="0" applyNumberFormat="1" applyFont="1" applyFill="1" applyBorder="1" applyAlignment="1" applyProtection="1">
      <alignment horizontal="center" wrapText="1"/>
    </xf>
    <xf numFmtId="165" fontId="4" fillId="4" borderId="1" xfId="2" applyNumberFormat="1" applyFont="1" applyFill="1" applyBorder="1" applyAlignment="1">
      <alignment horizontal="center"/>
    </xf>
    <xf numFmtId="0" fontId="7" fillId="0" borderId="1" xfId="0" applyFont="1" applyBorder="1"/>
    <xf numFmtId="164" fontId="4" fillId="0" borderId="1" xfId="2" applyNumberFormat="1" applyFont="1" applyBorder="1"/>
    <xf numFmtId="0" fontId="7" fillId="0" borderId="1" xfId="0" applyFont="1" applyBorder="1" applyAlignment="1">
      <alignment horizontal="right"/>
    </xf>
    <xf numFmtId="166" fontId="4" fillId="0" borderId="1" xfId="3" applyNumberFormat="1" applyFont="1" applyBorder="1"/>
    <xf numFmtId="2" fontId="10" fillId="0" borderId="0" xfId="2" applyNumberFormat="1" applyFont="1"/>
    <xf numFmtId="164" fontId="7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5" fillId="0" borderId="1" xfId="0" applyNumberFormat="1" applyFont="1" applyFill="1" applyBorder="1" applyAlignment="1" applyProtection="1">
      <alignment horizontal="left"/>
    </xf>
    <xf numFmtId="0" fontId="5" fillId="0" borderId="2" xfId="0" applyNumberFormat="1" applyFont="1" applyFill="1" applyBorder="1" applyAlignment="1" applyProtection="1">
      <alignment horizontal="left"/>
    </xf>
    <xf numFmtId="0" fontId="7" fillId="0" borderId="0" xfId="0" applyFont="1" applyAlignment="1"/>
    <xf numFmtId="0" fontId="11" fillId="0" borderId="3" xfId="0" applyNumberFormat="1" applyFont="1" applyBorder="1" applyAlignment="1">
      <alignment horizontal="center" wrapText="1"/>
    </xf>
    <xf numFmtId="0" fontId="11" fillId="0" borderId="0" xfId="0" applyNumberFormat="1" applyFont="1" applyBorder="1" applyAlignment="1">
      <alignment horizontal="center" wrapText="1"/>
    </xf>
    <xf numFmtId="164" fontId="12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Quality\SCALING\Copy%20of%20Aggregate%20Revenue%20at%20Risk%20Scaling%20Workbook_YTD_v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5.QBR Scaling "/>
      <sheetName val="6.QBR Modeling Results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>
        <row r="4">
          <cell r="B4">
            <v>0.17</v>
          </cell>
          <cell r="D4">
            <v>-0.01</v>
          </cell>
        </row>
        <row r="67">
          <cell r="B67">
            <v>0.8</v>
          </cell>
          <cell r="D67">
            <v>0.01</v>
          </cell>
        </row>
        <row r="69">
          <cell r="D69">
            <v>0.33</v>
          </cell>
        </row>
        <row r="70">
          <cell r="D70">
            <v>0.43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HOSPITAL ID</v>
          </cell>
          <cell r="B2" t="str">
            <v>HOSPITAL NAME</v>
          </cell>
          <cell r="C2" t="str">
            <v>TOTAL NUMBER OF PPCs</v>
          </cell>
          <cell r="D2" t="str">
            <v>FINAL POINTS TIER 1</v>
          </cell>
          <cell r="E2" t="str">
            <v>DENOMINATOR TIER 1</v>
          </cell>
          <cell r="F2" t="str">
            <v>TOTAL NUMBER OF PPCs IN TIER1</v>
          </cell>
          <cell r="G2" t="str">
            <v>FINAL POINTS TIER 2</v>
          </cell>
          <cell r="H2" t="str">
            <v>DENOMINATOR TIER 2</v>
          </cell>
          <cell r="I2" t="str">
            <v>TOTAL NUMBER OF PPCs IN TIER2</v>
          </cell>
          <cell r="J2" t="str">
            <v>FINAL POINTS TIER 3</v>
          </cell>
          <cell r="K2" t="str">
            <v>DENOMINATOR TIER 3</v>
          </cell>
          <cell r="L2" t="str">
            <v>TOTAL NUMBER OF PPCs IN TIER3</v>
          </cell>
          <cell r="M2" t="str">
            <v>FINAL WEIGHTED POINTS</v>
          </cell>
          <cell r="N2" t="str">
            <v>WEIGTHED DENOMINATOR</v>
          </cell>
          <cell r="O2" t="str">
            <v>FINAL WEIGHTED SCORE</v>
          </cell>
        </row>
        <row r="3">
          <cell r="A3">
            <v>210001</v>
          </cell>
          <cell r="B3" t="str">
            <v>MERITUS</v>
          </cell>
          <cell r="C3">
            <v>59</v>
          </cell>
          <cell r="D3">
            <v>104</v>
          </cell>
          <cell r="E3">
            <v>190</v>
          </cell>
          <cell r="F3">
            <v>19</v>
          </cell>
          <cell r="G3">
            <v>30</v>
          </cell>
          <cell r="H3">
            <v>80</v>
          </cell>
          <cell r="I3">
            <v>8</v>
          </cell>
          <cell r="J3">
            <v>163</v>
          </cell>
          <cell r="K3">
            <v>320</v>
          </cell>
          <cell r="L3">
            <v>32</v>
          </cell>
          <cell r="M3">
            <v>187.2</v>
          </cell>
          <cell r="N3">
            <v>366</v>
          </cell>
          <cell r="O3">
            <v>0.51</v>
          </cell>
        </row>
        <row r="4">
          <cell r="A4">
            <v>210002</v>
          </cell>
          <cell r="B4" t="str">
            <v>UNIVERSITY OF MARYLAND</v>
          </cell>
          <cell r="C4">
            <v>60</v>
          </cell>
          <cell r="D4">
            <v>122</v>
          </cell>
          <cell r="E4">
            <v>190</v>
          </cell>
          <cell r="F4">
            <v>19</v>
          </cell>
          <cell r="G4">
            <v>58</v>
          </cell>
          <cell r="H4">
            <v>80</v>
          </cell>
          <cell r="I4">
            <v>8</v>
          </cell>
          <cell r="J4">
            <v>226</v>
          </cell>
          <cell r="K4">
            <v>330</v>
          </cell>
          <cell r="L4">
            <v>33</v>
          </cell>
          <cell r="M4">
            <v>247.2</v>
          </cell>
          <cell r="N4">
            <v>370</v>
          </cell>
          <cell r="O4">
            <v>0.67</v>
          </cell>
        </row>
        <row r="5">
          <cell r="A5">
            <v>210003</v>
          </cell>
          <cell r="B5" t="str">
            <v>PRINCE GEORGE</v>
          </cell>
          <cell r="C5">
            <v>56</v>
          </cell>
          <cell r="D5">
            <v>29</v>
          </cell>
          <cell r="E5">
            <v>180</v>
          </cell>
          <cell r="F5">
            <v>18</v>
          </cell>
          <cell r="G5">
            <v>25</v>
          </cell>
          <cell r="H5">
            <v>70</v>
          </cell>
          <cell r="I5">
            <v>7</v>
          </cell>
          <cell r="J5">
            <v>141</v>
          </cell>
          <cell r="K5">
            <v>310</v>
          </cell>
          <cell r="L5">
            <v>31</v>
          </cell>
          <cell r="M5">
            <v>100.4</v>
          </cell>
          <cell r="N5">
            <v>346</v>
          </cell>
          <cell r="O5">
            <v>0.28999999999999998</v>
          </cell>
        </row>
        <row r="6">
          <cell r="A6">
            <v>210004</v>
          </cell>
          <cell r="B6" t="str">
            <v>HOLY CROSS</v>
          </cell>
          <cell r="C6">
            <v>59</v>
          </cell>
          <cell r="D6">
            <v>123</v>
          </cell>
          <cell r="E6">
            <v>190</v>
          </cell>
          <cell r="F6">
            <v>19</v>
          </cell>
          <cell r="G6">
            <v>50</v>
          </cell>
          <cell r="H6">
            <v>80</v>
          </cell>
          <cell r="I6">
            <v>8</v>
          </cell>
          <cell r="J6">
            <v>225</v>
          </cell>
          <cell r="K6">
            <v>320</v>
          </cell>
          <cell r="L6">
            <v>32</v>
          </cell>
          <cell r="M6">
            <v>243</v>
          </cell>
          <cell r="N6">
            <v>366</v>
          </cell>
          <cell r="O6">
            <v>0.66</v>
          </cell>
        </row>
        <row r="7">
          <cell r="A7">
            <v>210005</v>
          </cell>
          <cell r="B7" t="str">
            <v>FREDERICK MEMORIAL</v>
          </cell>
          <cell r="C7">
            <v>59</v>
          </cell>
          <cell r="D7">
            <v>115</v>
          </cell>
          <cell r="E7">
            <v>190</v>
          </cell>
          <cell r="F7">
            <v>19</v>
          </cell>
          <cell r="G7">
            <v>28</v>
          </cell>
          <cell r="H7">
            <v>80</v>
          </cell>
          <cell r="I7">
            <v>8</v>
          </cell>
          <cell r="J7">
            <v>152</v>
          </cell>
          <cell r="K7">
            <v>320</v>
          </cell>
          <cell r="L7">
            <v>32</v>
          </cell>
          <cell r="M7">
            <v>192.6</v>
          </cell>
          <cell r="N7">
            <v>366</v>
          </cell>
          <cell r="O7">
            <v>0.53</v>
          </cell>
        </row>
        <row r="8">
          <cell r="A8">
            <v>210006</v>
          </cell>
          <cell r="B8" t="str">
            <v>HARFORD</v>
          </cell>
          <cell r="C8">
            <v>29</v>
          </cell>
          <cell r="D8">
            <v>116</v>
          </cell>
          <cell r="E8">
            <v>150</v>
          </cell>
          <cell r="F8">
            <v>15</v>
          </cell>
          <cell r="G8">
            <v>37</v>
          </cell>
          <cell r="H8">
            <v>50</v>
          </cell>
          <cell r="I8">
            <v>5</v>
          </cell>
          <cell r="J8">
            <v>69</v>
          </cell>
          <cell r="K8">
            <v>90</v>
          </cell>
          <cell r="L8">
            <v>9</v>
          </cell>
          <cell r="M8">
            <v>165.8</v>
          </cell>
          <cell r="N8">
            <v>216</v>
          </cell>
          <cell r="O8">
            <v>0.77</v>
          </cell>
        </row>
        <row r="9">
          <cell r="A9">
            <v>210008</v>
          </cell>
          <cell r="B9" t="str">
            <v>MERCY</v>
          </cell>
          <cell r="C9">
            <v>59</v>
          </cell>
          <cell r="D9">
            <v>109</v>
          </cell>
          <cell r="E9">
            <v>190</v>
          </cell>
          <cell r="F9">
            <v>19</v>
          </cell>
          <cell r="G9">
            <v>45</v>
          </cell>
          <cell r="H9">
            <v>80</v>
          </cell>
          <cell r="I9">
            <v>8</v>
          </cell>
          <cell r="J9">
            <v>211</v>
          </cell>
          <cell r="K9">
            <v>320</v>
          </cell>
          <cell r="L9">
            <v>32</v>
          </cell>
          <cell r="M9">
            <v>220.4</v>
          </cell>
          <cell r="N9">
            <v>366</v>
          </cell>
          <cell r="O9">
            <v>0.6</v>
          </cell>
        </row>
        <row r="10">
          <cell r="A10">
            <v>210009</v>
          </cell>
          <cell r="B10" t="str">
            <v>JOHNS HOPKINS</v>
          </cell>
          <cell r="C10">
            <v>60</v>
          </cell>
          <cell r="D10">
            <v>68</v>
          </cell>
          <cell r="E10">
            <v>190</v>
          </cell>
          <cell r="F10">
            <v>19</v>
          </cell>
          <cell r="G10">
            <v>40</v>
          </cell>
          <cell r="H10">
            <v>80</v>
          </cell>
          <cell r="I10">
            <v>8</v>
          </cell>
          <cell r="J10">
            <v>149</v>
          </cell>
          <cell r="K10">
            <v>330</v>
          </cell>
          <cell r="L10">
            <v>33</v>
          </cell>
          <cell r="M10">
            <v>151.6</v>
          </cell>
          <cell r="N10">
            <v>370</v>
          </cell>
          <cell r="O10">
            <v>0.41</v>
          </cell>
        </row>
        <row r="11">
          <cell r="A11">
            <v>210010</v>
          </cell>
          <cell r="B11" t="str">
            <v>DORCHESTER</v>
          </cell>
          <cell r="C11">
            <v>18</v>
          </cell>
          <cell r="D11">
            <v>71</v>
          </cell>
          <cell r="E11">
            <v>100</v>
          </cell>
          <cell r="F11">
            <v>10</v>
          </cell>
          <cell r="G11">
            <v>8</v>
          </cell>
          <cell r="H11">
            <v>10</v>
          </cell>
          <cell r="I11">
            <v>1</v>
          </cell>
          <cell r="J11">
            <v>59</v>
          </cell>
          <cell r="K11">
            <v>70</v>
          </cell>
          <cell r="L11">
            <v>7</v>
          </cell>
          <cell r="M11">
            <v>99.4</v>
          </cell>
          <cell r="N11">
            <v>134</v>
          </cell>
          <cell r="O11">
            <v>0.74</v>
          </cell>
        </row>
        <row r="12">
          <cell r="A12">
            <v>210011</v>
          </cell>
          <cell r="B12" t="str">
            <v>ST. AGNES</v>
          </cell>
          <cell r="C12">
            <v>59</v>
          </cell>
          <cell r="D12">
            <v>120</v>
          </cell>
          <cell r="E12">
            <v>190</v>
          </cell>
          <cell r="F12">
            <v>19</v>
          </cell>
          <cell r="G12">
            <v>60</v>
          </cell>
          <cell r="H12">
            <v>80</v>
          </cell>
          <cell r="I12">
            <v>8</v>
          </cell>
          <cell r="J12">
            <v>178</v>
          </cell>
          <cell r="K12">
            <v>320</v>
          </cell>
          <cell r="L12">
            <v>32</v>
          </cell>
          <cell r="M12">
            <v>227.2</v>
          </cell>
          <cell r="N12">
            <v>366</v>
          </cell>
          <cell r="O12">
            <v>0.62</v>
          </cell>
        </row>
        <row r="13">
          <cell r="A13">
            <v>210012</v>
          </cell>
          <cell r="B13" t="str">
            <v>SINAI</v>
          </cell>
          <cell r="C13">
            <v>60</v>
          </cell>
          <cell r="D13">
            <v>118</v>
          </cell>
          <cell r="E13">
            <v>190</v>
          </cell>
          <cell r="F13">
            <v>19</v>
          </cell>
          <cell r="G13">
            <v>43</v>
          </cell>
          <cell r="H13">
            <v>80</v>
          </cell>
          <cell r="I13">
            <v>8</v>
          </cell>
          <cell r="J13">
            <v>174</v>
          </cell>
          <cell r="K13">
            <v>330</v>
          </cell>
          <cell r="L13">
            <v>33</v>
          </cell>
          <cell r="M13">
            <v>213.4</v>
          </cell>
          <cell r="N13">
            <v>370</v>
          </cell>
          <cell r="O13">
            <v>0.57999999999999996</v>
          </cell>
        </row>
        <row r="14">
          <cell r="A14">
            <v>210013</v>
          </cell>
          <cell r="B14" t="str">
            <v>BON SECOURS</v>
          </cell>
          <cell r="C14">
            <v>36</v>
          </cell>
          <cell r="D14">
            <v>55</v>
          </cell>
          <cell r="E14">
            <v>150</v>
          </cell>
          <cell r="F14">
            <v>15</v>
          </cell>
          <cell r="G14">
            <v>15</v>
          </cell>
          <cell r="H14">
            <v>70</v>
          </cell>
          <cell r="I14">
            <v>7</v>
          </cell>
          <cell r="J14">
            <v>90</v>
          </cell>
          <cell r="K14">
            <v>140</v>
          </cell>
          <cell r="L14">
            <v>14</v>
          </cell>
          <cell r="M14">
            <v>100</v>
          </cell>
          <cell r="N14">
            <v>248</v>
          </cell>
          <cell r="O14">
            <v>0.4</v>
          </cell>
        </row>
        <row r="15">
          <cell r="A15">
            <v>210015</v>
          </cell>
          <cell r="B15" t="str">
            <v>FRANKLIN SQUARE</v>
          </cell>
          <cell r="C15">
            <v>59</v>
          </cell>
          <cell r="D15">
            <v>134</v>
          </cell>
          <cell r="E15">
            <v>190</v>
          </cell>
          <cell r="F15">
            <v>19</v>
          </cell>
          <cell r="G15">
            <v>44</v>
          </cell>
          <cell r="H15">
            <v>80</v>
          </cell>
          <cell r="I15">
            <v>8</v>
          </cell>
          <cell r="J15">
            <v>172</v>
          </cell>
          <cell r="K15">
            <v>320</v>
          </cell>
          <cell r="L15">
            <v>32</v>
          </cell>
          <cell r="M15">
            <v>229.2</v>
          </cell>
          <cell r="N15">
            <v>366</v>
          </cell>
          <cell r="O15">
            <v>0.63</v>
          </cell>
        </row>
        <row r="16">
          <cell r="A16">
            <v>210016</v>
          </cell>
          <cell r="B16" t="str">
            <v>WASHINGTON ADVENTIST</v>
          </cell>
          <cell r="C16">
            <v>59</v>
          </cell>
          <cell r="D16">
            <v>33</v>
          </cell>
          <cell r="E16">
            <v>180</v>
          </cell>
          <cell r="F16">
            <v>18</v>
          </cell>
          <cell r="G16">
            <v>27</v>
          </cell>
          <cell r="H16">
            <v>80</v>
          </cell>
          <cell r="I16">
            <v>8</v>
          </cell>
          <cell r="J16">
            <v>167</v>
          </cell>
          <cell r="K16">
            <v>330</v>
          </cell>
          <cell r="L16">
            <v>33</v>
          </cell>
          <cell r="M16">
            <v>116</v>
          </cell>
          <cell r="N16">
            <v>360</v>
          </cell>
          <cell r="O16">
            <v>0.32</v>
          </cell>
        </row>
        <row r="17">
          <cell r="A17">
            <v>210017</v>
          </cell>
          <cell r="B17" t="str">
            <v>GARRETT COUNTY</v>
          </cell>
          <cell r="C17">
            <v>25</v>
          </cell>
          <cell r="D17">
            <v>107</v>
          </cell>
          <cell r="E17">
            <v>120</v>
          </cell>
          <cell r="F17">
            <v>12</v>
          </cell>
          <cell r="G17">
            <v>8</v>
          </cell>
          <cell r="H17">
            <v>20</v>
          </cell>
          <cell r="I17">
            <v>2</v>
          </cell>
          <cell r="J17">
            <v>79</v>
          </cell>
          <cell r="K17">
            <v>110</v>
          </cell>
          <cell r="L17">
            <v>11</v>
          </cell>
          <cell r="M17">
            <v>143.4</v>
          </cell>
          <cell r="N17">
            <v>176</v>
          </cell>
          <cell r="O17">
            <v>0.81</v>
          </cell>
        </row>
        <row r="18">
          <cell r="A18">
            <v>210018</v>
          </cell>
          <cell r="B18" t="str">
            <v>MONTGOMERY GENERAL</v>
          </cell>
          <cell r="C18">
            <v>52</v>
          </cell>
          <cell r="D18">
            <v>89</v>
          </cell>
          <cell r="E18">
            <v>170</v>
          </cell>
          <cell r="F18">
            <v>17</v>
          </cell>
          <cell r="G18">
            <v>51</v>
          </cell>
          <cell r="H18">
            <v>70</v>
          </cell>
          <cell r="I18">
            <v>7</v>
          </cell>
          <cell r="J18">
            <v>182</v>
          </cell>
          <cell r="K18">
            <v>280</v>
          </cell>
          <cell r="L18">
            <v>28</v>
          </cell>
          <cell r="M18">
            <v>192.4</v>
          </cell>
          <cell r="N18">
            <v>324</v>
          </cell>
          <cell r="O18">
            <v>0.59</v>
          </cell>
        </row>
        <row r="19">
          <cell r="A19">
            <v>210019</v>
          </cell>
          <cell r="B19" t="str">
            <v>PENINSULA REGIONAL</v>
          </cell>
          <cell r="C19">
            <v>60</v>
          </cell>
          <cell r="D19">
            <v>148</v>
          </cell>
          <cell r="E19">
            <v>190</v>
          </cell>
          <cell r="F19">
            <v>19</v>
          </cell>
          <cell r="G19">
            <v>53</v>
          </cell>
          <cell r="H19">
            <v>80</v>
          </cell>
          <cell r="I19">
            <v>8</v>
          </cell>
          <cell r="J19">
            <v>207</v>
          </cell>
          <cell r="K19">
            <v>330</v>
          </cell>
          <cell r="L19">
            <v>33</v>
          </cell>
          <cell r="M19">
            <v>262.60000000000002</v>
          </cell>
          <cell r="N19">
            <v>370</v>
          </cell>
          <cell r="O19">
            <v>0.71</v>
          </cell>
        </row>
        <row r="20">
          <cell r="A20">
            <v>210022</v>
          </cell>
          <cell r="B20" t="str">
            <v>SUBURBAN</v>
          </cell>
          <cell r="C20">
            <v>52</v>
          </cell>
          <cell r="D20">
            <v>95</v>
          </cell>
          <cell r="E20">
            <v>190</v>
          </cell>
          <cell r="F20">
            <v>19</v>
          </cell>
          <cell r="G20">
            <v>49</v>
          </cell>
          <cell r="H20">
            <v>80</v>
          </cell>
          <cell r="I20">
            <v>8</v>
          </cell>
          <cell r="J20">
            <v>151</v>
          </cell>
          <cell r="K20">
            <v>250</v>
          </cell>
          <cell r="L20">
            <v>25</v>
          </cell>
          <cell r="M20">
            <v>184.8</v>
          </cell>
          <cell r="N20">
            <v>338</v>
          </cell>
          <cell r="O20">
            <v>0.55000000000000004</v>
          </cell>
        </row>
        <row r="21">
          <cell r="A21">
            <v>210023</v>
          </cell>
          <cell r="B21" t="str">
            <v>ANNE ARUNDEL</v>
          </cell>
          <cell r="C21">
            <v>59</v>
          </cell>
          <cell r="D21">
            <v>93</v>
          </cell>
          <cell r="E21">
            <v>190</v>
          </cell>
          <cell r="F21">
            <v>19</v>
          </cell>
          <cell r="G21">
            <v>46</v>
          </cell>
          <cell r="H21">
            <v>80</v>
          </cell>
          <cell r="I21">
            <v>8</v>
          </cell>
          <cell r="J21">
            <v>150</v>
          </cell>
          <cell r="K21">
            <v>320</v>
          </cell>
          <cell r="L21">
            <v>32</v>
          </cell>
          <cell r="M21">
            <v>180.6</v>
          </cell>
          <cell r="N21">
            <v>366</v>
          </cell>
          <cell r="O21">
            <v>0.49</v>
          </cell>
        </row>
        <row r="22">
          <cell r="A22">
            <v>210024</v>
          </cell>
          <cell r="B22" t="str">
            <v>UNION MEMORIAL</v>
          </cell>
          <cell r="C22">
            <v>52</v>
          </cell>
          <cell r="D22">
            <v>118</v>
          </cell>
          <cell r="E22">
            <v>190</v>
          </cell>
          <cell r="F22">
            <v>19</v>
          </cell>
          <cell r="G22">
            <v>31</v>
          </cell>
          <cell r="H22">
            <v>80</v>
          </cell>
          <cell r="I22">
            <v>8</v>
          </cell>
          <cell r="J22">
            <v>91</v>
          </cell>
          <cell r="K22">
            <v>250</v>
          </cell>
          <cell r="L22">
            <v>25</v>
          </cell>
          <cell r="M22">
            <v>173</v>
          </cell>
          <cell r="N22">
            <v>338</v>
          </cell>
          <cell r="O22">
            <v>0.51</v>
          </cell>
        </row>
        <row r="23">
          <cell r="A23">
            <v>210027</v>
          </cell>
          <cell r="B23" t="str">
            <v>WESTERN MARYLAND HEALTH SYSTEM</v>
          </cell>
          <cell r="C23">
            <v>59</v>
          </cell>
          <cell r="D23">
            <v>72</v>
          </cell>
          <cell r="E23">
            <v>180</v>
          </cell>
          <cell r="F23">
            <v>18</v>
          </cell>
          <cell r="G23">
            <v>33</v>
          </cell>
          <cell r="H23">
            <v>80</v>
          </cell>
          <cell r="I23">
            <v>8</v>
          </cell>
          <cell r="J23">
            <v>194</v>
          </cell>
          <cell r="K23">
            <v>330</v>
          </cell>
          <cell r="L23">
            <v>33</v>
          </cell>
          <cell r="M23">
            <v>169.4</v>
          </cell>
          <cell r="N23">
            <v>360</v>
          </cell>
          <cell r="O23">
            <v>0.47</v>
          </cell>
        </row>
        <row r="24">
          <cell r="A24">
            <v>210028</v>
          </cell>
          <cell r="B24" t="str">
            <v>ST. MARY</v>
          </cell>
          <cell r="C24">
            <v>48</v>
          </cell>
          <cell r="D24">
            <v>131</v>
          </cell>
          <cell r="E24">
            <v>160</v>
          </cell>
          <cell r="F24">
            <v>16</v>
          </cell>
          <cell r="G24">
            <v>24</v>
          </cell>
          <cell r="H24">
            <v>70</v>
          </cell>
          <cell r="I24">
            <v>7</v>
          </cell>
          <cell r="J24">
            <v>193</v>
          </cell>
          <cell r="K24">
            <v>250</v>
          </cell>
          <cell r="L24">
            <v>25</v>
          </cell>
          <cell r="M24">
            <v>222.6</v>
          </cell>
          <cell r="N24">
            <v>302</v>
          </cell>
          <cell r="O24">
            <v>0.74</v>
          </cell>
        </row>
        <row r="25">
          <cell r="A25">
            <v>210029</v>
          </cell>
          <cell r="B25" t="str">
            <v>HOPKINS BAYVIEW MED CTR</v>
          </cell>
          <cell r="C25">
            <v>59</v>
          </cell>
          <cell r="D25">
            <v>137</v>
          </cell>
          <cell r="E25">
            <v>190</v>
          </cell>
          <cell r="F25">
            <v>19</v>
          </cell>
          <cell r="G25">
            <v>52</v>
          </cell>
          <cell r="H25">
            <v>80</v>
          </cell>
          <cell r="I25">
            <v>8</v>
          </cell>
          <cell r="J25">
            <v>198</v>
          </cell>
          <cell r="K25">
            <v>320</v>
          </cell>
          <cell r="L25">
            <v>32</v>
          </cell>
          <cell r="M25">
            <v>247.4</v>
          </cell>
          <cell r="N25">
            <v>366</v>
          </cell>
          <cell r="O25">
            <v>0.68</v>
          </cell>
        </row>
        <row r="26">
          <cell r="A26">
            <v>210030</v>
          </cell>
          <cell r="B26" t="str">
            <v>CHESTERTOWN</v>
          </cell>
          <cell r="C26">
            <v>23</v>
          </cell>
          <cell r="D26">
            <v>84</v>
          </cell>
          <cell r="E26">
            <v>130</v>
          </cell>
          <cell r="F26">
            <v>13</v>
          </cell>
          <cell r="G26">
            <v>17</v>
          </cell>
          <cell r="H26">
            <v>20</v>
          </cell>
          <cell r="I26">
            <v>2</v>
          </cell>
          <cell r="J26">
            <v>50</v>
          </cell>
          <cell r="K26">
            <v>80</v>
          </cell>
          <cell r="L26">
            <v>8</v>
          </cell>
          <cell r="M26">
            <v>114.2</v>
          </cell>
          <cell r="N26">
            <v>174</v>
          </cell>
          <cell r="O26">
            <v>0.66</v>
          </cell>
        </row>
        <row r="27">
          <cell r="A27">
            <v>210032</v>
          </cell>
          <cell r="B27" t="str">
            <v>UNION HOSPITAL  OF CECIL COUNT</v>
          </cell>
          <cell r="C27">
            <v>47</v>
          </cell>
          <cell r="D27">
            <v>90</v>
          </cell>
          <cell r="E27">
            <v>170</v>
          </cell>
          <cell r="F27">
            <v>17</v>
          </cell>
          <cell r="G27">
            <v>45</v>
          </cell>
          <cell r="H27">
            <v>70</v>
          </cell>
          <cell r="I27">
            <v>7</v>
          </cell>
          <cell r="J27">
            <v>176</v>
          </cell>
          <cell r="K27">
            <v>230</v>
          </cell>
          <cell r="L27">
            <v>23</v>
          </cell>
          <cell r="M27">
            <v>187.4</v>
          </cell>
          <cell r="N27">
            <v>304</v>
          </cell>
          <cell r="O27">
            <v>0.62</v>
          </cell>
        </row>
        <row r="28">
          <cell r="A28">
            <v>210033</v>
          </cell>
          <cell r="B28" t="str">
            <v>CARROLL COUNTY</v>
          </cell>
          <cell r="C28">
            <v>59</v>
          </cell>
          <cell r="D28">
            <v>100</v>
          </cell>
          <cell r="E28">
            <v>190</v>
          </cell>
          <cell r="F28">
            <v>19</v>
          </cell>
          <cell r="G28">
            <v>22</v>
          </cell>
          <cell r="H28">
            <v>80</v>
          </cell>
          <cell r="I28">
            <v>8</v>
          </cell>
          <cell r="J28">
            <v>172</v>
          </cell>
          <cell r="K28">
            <v>320</v>
          </cell>
          <cell r="L28">
            <v>32</v>
          </cell>
          <cell r="M28">
            <v>182</v>
          </cell>
          <cell r="N28">
            <v>366</v>
          </cell>
          <cell r="O28">
            <v>0.5</v>
          </cell>
        </row>
        <row r="29">
          <cell r="A29">
            <v>210034</v>
          </cell>
          <cell r="B29" t="str">
            <v>HARBOR</v>
          </cell>
          <cell r="C29">
            <v>54</v>
          </cell>
          <cell r="D29">
            <v>107</v>
          </cell>
          <cell r="E29">
            <v>170</v>
          </cell>
          <cell r="F29">
            <v>17</v>
          </cell>
          <cell r="G29">
            <v>35</v>
          </cell>
          <cell r="H29">
            <v>70</v>
          </cell>
          <cell r="I29">
            <v>7</v>
          </cell>
          <cell r="J29">
            <v>226</v>
          </cell>
          <cell r="K29">
            <v>300</v>
          </cell>
          <cell r="L29">
            <v>30</v>
          </cell>
          <cell r="M29">
            <v>218.4</v>
          </cell>
          <cell r="N29">
            <v>332</v>
          </cell>
          <cell r="O29">
            <v>0.66</v>
          </cell>
        </row>
        <row r="30">
          <cell r="A30">
            <v>210035</v>
          </cell>
          <cell r="B30" t="str">
            <v>CHARLES REGIONAL</v>
          </cell>
          <cell r="C30">
            <v>51</v>
          </cell>
          <cell r="D30">
            <v>90</v>
          </cell>
          <cell r="E30">
            <v>170</v>
          </cell>
          <cell r="F30">
            <v>17</v>
          </cell>
          <cell r="G30">
            <v>42</v>
          </cell>
          <cell r="H30">
            <v>70</v>
          </cell>
          <cell r="I30">
            <v>7</v>
          </cell>
          <cell r="J30">
            <v>144</v>
          </cell>
          <cell r="K30">
            <v>270</v>
          </cell>
          <cell r="L30">
            <v>27</v>
          </cell>
          <cell r="M30">
            <v>172.8</v>
          </cell>
          <cell r="N30">
            <v>320</v>
          </cell>
          <cell r="O30">
            <v>0.54</v>
          </cell>
        </row>
        <row r="31">
          <cell r="A31">
            <v>210037</v>
          </cell>
          <cell r="B31" t="str">
            <v>EASTON</v>
          </cell>
          <cell r="C31">
            <v>53</v>
          </cell>
          <cell r="D31">
            <v>77</v>
          </cell>
          <cell r="E31">
            <v>170</v>
          </cell>
          <cell r="F31">
            <v>17</v>
          </cell>
          <cell r="G31">
            <v>41</v>
          </cell>
          <cell r="H31">
            <v>70</v>
          </cell>
          <cell r="I31">
            <v>7</v>
          </cell>
          <cell r="J31">
            <v>154</v>
          </cell>
          <cell r="K31">
            <v>290</v>
          </cell>
          <cell r="L31">
            <v>29</v>
          </cell>
          <cell r="M31">
            <v>163.19999999999999</v>
          </cell>
          <cell r="N31">
            <v>328</v>
          </cell>
          <cell r="O31">
            <v>0.5</v>
          </cell>
        </row>
        <row r="32">
          <cell r="A32">
            <v>210038</v>
          </cell>
          <cell r="B32" t="str">
            <v>UMMC MIDTOWN</v>
          </cell>
          <cell r="C32">
            <v>44</v>
          </cell>
          <cell r="D32">
            <v>91</v>
          </cell>
          <cell r="E32">
            <v>180</v>
          </cell>
          <cell r="F32">
            <v>18</v>
          </cell>
          <cell r="G32">
            <v>41</v>
          </cell>
          <cell r="H32">
            <v>70</v>
          </cell>
          <cell r="I32">
            <v>7</v>
          </cell>
          <cell r="J32">
            <v>136</v>
          </cell>
          <cell r="K32">
            <v>190</v>
          </cell>
          <cell r="L32">
            <v>19</v>
          </cell>
          <cell r="M32">
            <v>170</v>
          </cell>
          <cell r="N32">
            <v>298</v>
          </cell>
          <cell r="O32">
            <v>0.56999999999999995</v>
          </cell>
        </row>
        <row r="33">
          <cell r="A33">
            <v>210039</v>
          </cell>
          <cell r="B33" t="str">
            <v>CALVERT</v>
          </cell>
          <cell r="C33">
            <v>40</v>
          </cell>
          <cell r="D33">
            <v>120</v>
          </cell>
          <cell r="E33">
            <v>150</v>
          </cell>
          <cell r="F33">
            <v>15</v>
          </cell>
          <cell r="G33">
            <v>37</v>
          </cell>
          <cell r="H33">
            <v>50</v>
          </cell>
          <cell r="I33">
            <v>5</v>
          </cell>
          <cell r="J33">
            <v>149</v>
          </cell>
          <cell r="K33">
            <v>200</v>
          </cell>
          <cell r="L33">
            <v>20</v>
          </cell>
          <cell r="M33">
            <v>201.8</v>
          </cell>
          <cell r="N33">
            <v>260</v>
          </cell>
          <cell r="O33">
            <v>0.78</v>
          </cell>
        </row>
        <row r="34">
          <cell r="A34">
            <v>210040</v>
          </cell>
          <cell r="B34" t="str">
            <v>NORTHWEST</v>
          </cell>
          <cell r="C34">
            <v>49</v>
          </cell>
          <cell r="D34">
            <v>87</v>
          </cell>
          <cell r="E34">
            <v>180</v>
          </cell>
          <cell r="F34">
            <v>18</v>
          </cell>
          <cell r="G34">
            <v>31</v>
          </cell>
          <cell r="H34">
            <v>80</v>
          </cell>
          <cell r="I34">
            <v>8</v>
          </cell>
          <cell r="J34">
            <v>142</v>
          </cell>
          <cell r="K34">
            <v>230</v>
          </cell>
          <cell r="L34">
            <v>23</v>
          </cell>
          <cell r="M34">
            <v>162.4</v>
          </cell>
          <cell r="N34">
            <v>320</v>
          </cell>
          <cell r="O34">
            <v>0.51</v>
          </cell>
        </row>
        <row r="35">
          <cell r="A35">
            <v>210043</v>
          </cell>
          <cell r="B35" t="str">
            <v>BALTIMORE WASHINGTON MEDICAL CENTER</v>
          </cell>
          <cell r="C35">
            <v>59</v>
          </cell>
          <cell r="D35">
            <v>121</v>
          </cell>
          <cell r="E35">
            <v>190</v>
          </cell>
          <cell r="F35">
            <v>19</v>
          </cell>
          <cell r="G35">
            <v>52</v>
          </cell>
          <cell r="H35">
            <v>80</v>
          </cell>
          <cell r="I35">
            <v>8</v>
          </cell>
          <cell r="J35">
            <v>172</v>
          </cell>
          <cell r="K35">
            <v>320</v>
          </cell>
          <cell r="L35">
            <v>32</v>
          </cell>
          <cell r="M35">
            <v>221</v>
          </cell>
          <cell r="N35">
            <v>366</v>
          </cell>
          <cell r="O35">
            <v>0.6</v>
          </cell>
        </row>
        <row r="36">
          <cell r="A36">
            <v>210044</v>
          </cell>
          <cell r="B36" t="str">
            <v>G.B.M.C.</v>
          </cell>
          <cell r="C36">
            <v>59</v>
          </cell>
          <cell r="D36">
            <v>95</v>
          </cell>
          <cell r="E36">
            <v>190</v>
          </cell>
          <cell r="F36">
            <v>19</v>
          </cell>
          <cell r="G36">
            <v>17</v>
          </cell>
          <cell r="H36">
            <v>80</v>
          </cell>
          <cell r="I36">
            <v>8</v>
          </cell>
          <cell r="J36">
            <v>130</v>
          </cell>
          <cell r="K36">
            <v>320</v>
          </cell>
          <cell r="L36">
            <v>32</v>
          </cell>
          <cell r="M36">
            <v>157.19999999999999</v>
          </cell>
          <cell r="N36">
            <v>366</v>
          </cell>
          <cell r="O36">
            <v>0.43</v>
          </cell>
        </row>
        <row r="37">
          <cell r="A37">
            <v>210045</v>
          </cell>
          <cell r="B37" t="str">
            <v>MCCREADY</v>
          </cell>
          <cell r="C37">
            <v>5</v>
          </cell>
          <cell r="D37">
            <v>10</v>
          </cell>
          <cell r="E37">
            <v>10</v>
          </cell>
          <cell r="F37">
            <v>1</v>
          </cell>
          <cell r="G37">
            <v>0</v>
          </cell>
          <cell r="H37">
            <v>0</v>
          </cell>
          <cell r="I37" t="str">
            <v xml:space="preserve"> </v>
          </cell>
          <cell r="J37">
            <v>40</v>
          </cell>
          <cell r="K37">
            <v>40</v>
          </cell>
          <cell r="L37">
            <v>4</v>
          </cell>
          <cell r="M37">
            <v>26</v>
          </cell>
          <cell r="N37">
            <v>26</v>
          </cell>
          <cell r="O37">
            <v>1</v>
          </cell>
        </row>
        <row r="38">
          <cell r="A38">
            <v>210048</v>
          </cell>
          <cell r="B38" t="str">
            <v>HOWARD COUNTY</v>
          </cell>
          <cell r="C38">
            <v>59</v>
          </cell>
          <cell r="D38">
            <v>81</v>
          </cell>
          <cell r="E38">
            <v>190</v>
          </cell>
          <cell r="F38">
            <v>19</v>
          </cell>
          <cell r="G38">
            <v>53</v>
          </cell>
          <cell r="H38">
            <v>80</v>
          </cell>
          <cell r="I38">
            <v>8</v>
          </cell>
          <cell r="J38">
            <v>204</v>
          </cell>
          <cell r="K38">
            <v>320</v>
          </cell>
          <cell r="L38">
            <v>32</v>
          </cell>
          <cell r="M38">
            <v>194.4</v>
          </cell>
          <cell r="N38">
            <v>366</v>
          </cell>
          <cell r="O38">
            <v>0.53</v>
          </cell>
        </row>
        <row r="39">
          <cell r="A39">
            <v>210049</v>
          </cell>
          <cell r="B39" t="str">
            <v>UPPER CHESAPEAKE HEALTH</v>
          </cell>
          <cell r="C39">
            <v>59</v>
          </cell>
          <cell r="D39">
            <v>126</v>
          </cell>
          <cell r="E39">
            <v>190</v>
          </cell>
          <cell r="F39">
            <v>19</v>
          </cell>
          <cell r="G39">
            <v>43</v>
          </cell>
          <cell r="H39">
            <v>80</v>
          </cell>
          <cell r="I39">
            <v>8</v>
          </cell>
          <cell r="J39">
            <v>220</v>
          </cell>
          <cell r="K39">
            <v>320</v>
          </cell>
          <cell r="L39">
            <v>32</v>
          </cell>
          <cell r="M39">
            <v>239.8</v>
          </cell>
          <cell r="N39">
            <v>366</v>
          </cell>
          <cell r="O39">
            <v>0.66</v>
          </cell>
        </row>
        <row r="40">
          <cell r="A40">
            <v>210051</v>
          </cell>
          <cell r="B40" t="str">
            <v>DOCTORS COMMUNITY</v>
          </cell>
          <cell r="C40">
            <v>50</v>
          </cell>
          <cell r="D40">
            <v>73</v>
          </cell>
          <cell r="E40">
            <v>180</v>
          </cell>
          <cell r="F40">
            <v>18</v>
          </cell>
          <cell r="G40">
            <v>33</v>
          </cell>
          <cell r="H40">
            <v>80</v>
          </cell>
          <cell r="I40">
            <v>8</v>
          </cell>
          <cell r="J40">
            <v>127</v>
          </cell>
          <cell r="K40">
            <v>240</v>
          </cell>
          <cell r="L40">
            <v>24</v>
          </cell>
          <cell r="M40">
            <v>143.6</v>
          </cell>
          <cell r="N40">
            <v>324</v>
          </cell>
          <cell r="O40">
            <v>0.44</v>
          </cell>
        </row>
        <row r="41">
          <cell r="A41">
            <v>210055</v>
          </cell>
          <cell r="B41" t="str">
            <v>LAUREL REGIONAL</v>
          </cell>
          <cell r="C41">
            <v>44</v>
          </cell>
          <cell r="D41">
            <v>64</v>
          </cell>
          <cell r="E41">
            <v>150</v>
          </cell>
          <cell r="F41">
            <v>15</v>
          </cell>
          <cell r="G41">
            <v>23</v>
          </cell>
          <cell r="H41">
            <v>60</v>
          </cell>
          <cell r="I41">
            <v>6</v>
          </cell>
          <cell r="J41">
            <v>110</v>
          </cell>
          <cell r="K41">
            <v>230</v>
          </cell>
          <cell r="L41">
            <v>23</v>
          </cell>
          <cell r="M41">
            <v>121.8</v>
          </cell>
          <cell r="N41">
            <v>278</v>
          </cell>
          <cell r="O41">
            <v>0.44</v>
          </cell>
        </row>
        <row r="42">
          <cell r="A42">
            <v>210056</v>
          </cell>
          <cell r="B42" t="str">
            <v>GOOD SAMARITAN</v>
          </cell>
          <cell r="C42">
            <v>50</v>
          </cell>
          <cell r="D42">
            <v>70</v>
          </cell>
          <cell r="E42">
            <v>180</v>
          </cell>
          <cell r="F42">
            <v>18</v>
          </cell>
          <cell r="G42">
            <v>41</v>
          </cell>
          <cell r="H42">
            <v>80</v>
          </cell>
          <cell r="I42">
            <v>8</v>
          </cell>
          <cell r="J42">
            <v>160</v>
          </cell>
          <cell r="K42">
            <v>240</v>
          </cell>
          <cell r="L42">
            <v>24</v>
          </cell>
          <cell r="M42">
            <v>158.6</v>
          </cell>
          <cell r="N42">
            <v>324</v>
          </cell>
          <cell r="O42">
            <v>0.49</v>
          </cell>
        </row>
        <row r="43">
          <cell r="A43">
            <v>210057</v>
          </cell>
          <cell r="B43" t="str">
            <v>SHADY GROVE</v>
          </cell>
          <cell r="C43">
            <v>59</v>
          </cell>
          <cell r="D43">
            <v>88</v>
          </cell>
          <cell r="E43">
            <v>190</v>
          </cell>
          <cell r="F43">
            <v>19</v>
          </cell>
          <cell r="G43">
            <v>41</v>
          </cell>
          <cell r="H43">
            <v>80</v>
          </cell>
          <cell r="I43">
            <v>8</v>
          </cell>
          <cell r="J43">
            <v>151</v>
          </cell>
          <cell r="K43">
            <v>320</v>
          </cell>
          <cell r="L43">
            <v>32</v>
          </cell>
          <cell r="M43">
            <v>173</v>
          </cell>
          <cell r="N43">
            <v>366</v>
          </cell>
          <cell r="O43">
            <v>0.47</v>
          </cell>
        </row>
        <row r="44">
          <cell r="A44">
            <v>210058</v>
          </cell>
          <cell r="B44" t="str">
            <v>REHAB &amp; ORTHO</v>
          </cell>
          <cell r="C44">
            <v>30</v>
          </cell>
          <cell r="D44">
            <v>55</v>
          </cell>
          <cell r="E44">
            <v>120</v>
          </cell>
          <cell r="F44">
            <v>12</v>
          </cell>
          <cell r="G44">
            <v>41</v>
          </cell>
          <cell r="H44">
            <v>60</v>
          </cell>
          <cell r="I44">
            <v>6</v>
          </cell>
          <cell r="J44">
            <v>100</v>
          </cell>
          <cell r="K44">
            <v>120</v>
          </cell>
          <cell r="L44">
            <v>12</v>
          </cell>
          <cell r="M44">
            <v>119.6</v>
          </cell>
          <cell r="N44">
            <v>204</v>
          </cell>
          <cell r="O44">
            <v>0.59</v>
          </cell>
        </row>
        <row r="45">
          <cell r="A45">
            <v>210060</v>
          </cell>
          <cell r="B45" t="str">
            <v>FT. WASHINGTON</v>
          </cell>
          <cell r="C45">
            <v>20</v>
          </cell>
          <cell r="D45">
            <v>109</v>
          </cell>
          <cell r="E45">
            <v>120</v>
          </cell>
          <cell r="F45">
            <v>12</v>
          </cell>
          <cell r="G45">
            <v>10</v>
          </cell>
          <cell r="H45">
            <v>10</v>
          </cell>
          <cell r="I45">
            <v>1</v>
          </cell>
          <cell r="J45">
            <v>60</v>
          </cell>
          <cell r="K45">
            <v>70</v>
          </cell>
          <cell r="L45">
            <v>7</v>
          </cell>
          <cell r="M45">
            <v>139</v>
          </cell>
          <cell r="N45">
            <v>154</v>
          </cell>
          <cell r="O45">
            <v>0.9</v>
          </cell>
        </row>
        <row r="46">
          <cell r="A46">
            <v>210061</v>
          </cell>
          <cell r="B46" t="str">
            <v>ATLANTIC GENERAL</v>
          </cell>
          <cell r="C46">
            <v>33</v>
          </cell>
          <cell r="D46">
            <v>72</v>
          </cell>
          <cell r="E46">
            <v>150</v>
          </cell>
          <cell r="F46">
            <v>15</v>
          </cell>
          <cell r="G46">
            <v>14</v>
          </cell>
          <cell r="H46">
            <v>50</v>
          </cell>
          <cell r="I46">
            <v>5</v>
          </cell>
          <cell r="J46">
            <v>105</v>
          </cell>
          <cell r="K46">
            <v>130</v>
          </cell>
          <cell r="L46">
            <v>13</v>
          </cell>
          <cell r="M46">
            <v>122.4</v>
          </cell>
          <cell r="N46">
            <v>232</v>
          </cell>
          <cell r="O46">
            <v>0.53</v>
          </cell>
        </row>
        <row r="47">
          <cell r="A47">
            <v>210062</v>
          </cell>
          <cell r="B47" t="str">
            <v>SOUTHERN MARYLAND</v>
          </cell>
          <cell r="C47">
            <v>59</v>
          </cell>
          <cell r="D47">
            <v>57</v>
          </cell>
          <cell r="E47">
            <v>190</v>
          </cell>
          <cell r="F47">
            <v>19</v>
          </cell>
          <cell r="G47">
            <v>19</v>
          </cell>
          <cell r="H47">
            <v>80</v>
          </cell>
          <cell r="I47">
            <v>8</v>
          </cell>
          <cell r="J47">
            <v>158</v>
          </cell>
          <cell r="K47">
            <v>320</v>
          </cell>
          <cell r="L47">
            <v>32</v>
          </cell>
          <cell r="M47">
            <v>131.6</v>
          </cell>
          <cell r="N47">
            <v>366</v>
          </cell>
          <cell r="O47">
            <v>0.36</v>
          </cell>
        </row>
        <row r="48">
          <cell r="A48">
            <v>210063</v>
          </cell>
          <cell r="B48" t="str">
            <v>UM ST. JOSEPH</v>
          </cell>
          <cell r="C48">
            <v>60</v>
          </cell>
          <cell r="D48">
            <v>140</v>
          </cell>
          <cell r="E48">
            <v>190</v>
          </cell>
          <cell r="F48">
            <v>19</v>
          </cell>
          <cell r="G48">
            <v>43</v>
          </cell>
          <cell r="H48">
            <v>80</v>
          </cell>
          <cell r="I48">
            <v>8</v>
          </cell>
          <cell r="J48">
            <v>185</v>
          </cell>
          <cell r="K48">
            <v>330</v>
          </cell>
          <cell r="L48">
            <v>33</v>
          </cell>
          <cell r="M48">
            <v>239.8</v>
          </cell>
          <cell r="N48">
            <v>370</v>
          </cell>
          <cell r="O48">
            <v>0.65</v>
          </cell>
        </row>
      </sheetData>
      <sheetData sheetId="14">
        <row r="3">
          <cell r="A3">
            <v>210001</v>
          </cell>
          <cell r="B3" t="str">
            <v>MERITUS</v>
          </cell>
          <cell r="C3">
            <v>309029336.42648453</v>
          </cell>
          <cell r="D3">
            <v>0.6169629397231412</v>
          </cell>
          <cell r="E3">
            <v>190659647.8623755</v>
          </cell>
        </row>
        <row r="4">
          <cell r="A4">
            <v>210002</v>
          </cell>
          <cell r="B4" t="str">
            <v>UNIVERSITY OF MARYLAND</v>
          </cell>
          <cell r="C4">
            <v>1289991934</v>
          </cell>
          <cell r="D4">
            <v>0.70235635600270119</v>
          </cell>
          <cell r="E4">
            <v>906034034.037117</v>
          </cell>
        </row>
        <row r="5">
          <cell r="A5">
            <v>210003</v>
          </cell>
          <cell r="B5" t="str">
            <v>PRINCE GEORGE</v>
          </cell>
          <cell r="C5">
            <v>278868894</v>
          </cell>
          <cell r="D5">
            <v>0.79</v>
          </cell>
          <cell r="E5">
            <v>220306426.26000002</v>
          </cell>
        </row>
        <row r="6">
          <cell r="A6">
            <v>210004</v>
          </cell>
          <cell r="B6" t="str">
            <v>HOLY CROSS</v>
          </cell>
          <cell r="C6">
            <v>473189703</v>
          </cell>
          <cell r="D6">
            <v>0.66985993796495902</v>
          </cell>
          <cell r="E6">
            <v>316970825.09723741</v>
          </cell>
        </row>
        <row r="7">
          <cell r="A7">
            <v>210005</v>
          </cell>
          <cell r="B7" t="str">
            <v>FREDERICK MEMORIAL</v>
          </cell>
          <cell r="C7">
            <v>350725799</v>
          </cell>
          <cell r="D7">
            <v>0.54291351145530742</v>
          </cell>
          <cell r="E7">
            <v>190413775.09305835</v>
          </cell>
        </row>
        <row r="8">
          <cell r="A8">
            <v>210006</v>
          </cell>
          <cell r="B8" t="str">
            <v>HARFORD</v>
          </cell>
          <cell r="C8">
            <v>100472983.29416181</v>
          </cell>
          <cell r="D8">
            <v>0.45498754377869399</v>
          </cell>
          <cell r="E8">
            <v>45713955.885128438</v>
          </cell>
        </row>
        <row r="9">
          <cell r="A9">
            <v>210008</v>
          </cell>
          <cell r="B9" t="str">
            <v>MERCY</v>
          </cell>
          <cell r="C9">
            <v>491288212</v>
          </cell>
          <cell r="D9">
            <v>0.43601410805316526</v>
          </cell>
          <cell r="E9">
            <v>214208591.55221435</v>
          </cell>
        </row>
        <row r="10">
          <cell r="A10">
            <v>210009</v>
          </cell>
          <cell r="B10" t="str">
            <v>JOHNS HOPKINS</v>
          </cell>
          <cell r="C10">
            <v>2178990299</v>
          </cell>
          <cell r="D10">
            <v>0.57104334084515884</v>
          </cell>
          <cell r="E10">
            <v>1244297900.0101516</v>
          </cell>
        </row>
        <row r="11">
          <cell r="A11">
            <v>210010</v>
          </cell>
          <cell r="B11" t="str">
            <v>DORCHESTER</v>
          </cell>
          <cell r="C11">
            <v>49366715.29575853</v>
          </cell>
          <cell r="D11">
            <v>0.54690821430890935</v>
          </cell>
          <cell r="E11">
            <v>26999062.10869962</v>
          </cell>
        </row>
        <row r="12">
          <cell r="A12">
            <v>210011</v>
          </cell>
          <cell r="B12" t="str">
            <v>ST. AGNES</v>
          </cell>
          <cell r="C12">
            <v>413273339</v>
          </cell>
          <cell r="D12">
            <v>0.56201610890410048</v>
          </cell>
          <cell r="E12">
            <v>232266273.89858523</v>
          </cell>
        </row>
        <row r="13">
          <cell r="A13">
            <v>210012</v>
          </cell>
          <cell r="B13" t="str">
            <v>SINAI</v>
          </cell>
          <cell r="C13">
            <v>698636215.91730797</v>
          </cell>
          <cell r="D13">
            <v>0.59451645804617448</v>
          </cell>
          <cell r="E13">
            <v>415350728.54994035</v>
          </cell>
        </row>
        <row r="14">
          <cell r="A14">
            <v>210013</v>
          </cell>
          <cell r="B14" t="str">
            <v>BON SECOURS</v>
          </cell>
          <cell r="C14">
            <v>122434137.41320473</v>
          </cell>
          <cell r="D14">
            <v>0.61085678589909131</v>
          </cell>
          <cell r="E14">
            <v>74789723.664557934</v>
          </cell>
        </row>
        <row r="15">
          <cell r="A15">
            <v>210015</v>
          </cell>
          <cell r="B15" t="str">
            <v>FRANKLIN SQUARE</v>
          </cell>
          <cell r="C15">
            <v>488282513</v>
          </cell>
          <cell r="D15">
            <v>0.5615663181387619</v>
          </cell>
          <cell r="E15">
            <v>274203013.03695214</v>
          </cell>
        </row>
        <row r="16">
          <cell r="A16">
            <v>210016</v>
          </cell>
          <cell r="B16" t="str">
            <v>WASHINGTON ADVENTIST</v>
          </cell>
          <cell r="C16">
            <v>253346309.29754841</v>
          </cell>
          <cell r="D16">
            <v>0.61259686004516367</v>
          </cell>
          <cell r="E16">
            <v>155199153.57970902</v>
          </cell>
        </row>
        <row r="17">
          <cell r="A17">
            <v>210017</v>
          </cell>
          <cell r="B17" t="str">
            <v>GARRETT COUNTY</v>
          </cell>
          <cell r="C17">
            <v>45640340</v>
          </cell>
          <cell r="D17">
            <v>0.41956628971278409</v>
          </cell>
          <cell r="E17">
            <v>19149148.115029968</v>
          </cell>
        </row>
        <row r="18">
          <cell r="A18">
            <v>210018</v>
          </cell>
          <cell r="B18" t="str">
            <v>MONTGOMERY GENERAL</v>
          </cell>
          <cell r="C18">
            <v>168451048</v>
          </cell>
          <cell r="D18">
            <v>0.44931526164794378</v>
          </cell>
          <cell r="E18">
            <v>75687626.706990331</v>
          </cell>
        </row>
        <row r="19">
          <cell r="A19">
            <v>210019</v>
          </cell>
          <cell r="B19" t="str">
            <v>PENINSULA REGIONAL</v>
          </cell>
          <cell r="C19">
            <v>413594889.53522134</v>
          </cell>
          <cell r="D19">
            <v>0.58588296150450225</v>
          </cell>
          <cell r="E19">
            <v>242318198.74402294</v>
          </cell>
        </row>
        <row r="20">
          <cell r="A20">
            <v>210022</v>
          </cell>
          <cell r="B20" t="str">
            <v>SUBURBAN</v>
          </cell>
          <cell r="C20">
            <v>290002663</v>
          </cell>
          <cell r="D20">
            <v>0.6661181725403218</v>
          </cell>
          <cell r="E20">
            <v>193176043.90938678</v>
          </cell>
        </row>
        <row r="21">
          <cell r="A21">
            <v>210023</v>
          </cell>
          <cell r="B21" t="str">
            <v>ANNE ARUNDEL</v>
          </cell>
          <cell r="C21">
            <v>553902629</v>
          </cell>
          <cell r="D21">
            <v>0.52695666690236453</v>
          </cell>
          <cell r="E21">
            <v>291882683.16629702</v>
          </cell>
        </row>
        <row r="22">
          <cell r="A22">
            <v>210024</v>
          </cell>
          <cell r="B22" t="str">
            <v>UNION MEMORIAL</v>
          </cell>
          <cell r="C22">
            <v>411630821</v>
          </cell>
          <cell r="D22">
            <v>0.57866253538618984</v>
          </cell>
          <cell r="E22">
            <v>238195334.52295887</v>
          </cell>
        </row>
        <row r="23">
          <cell r="A23">
            <v>210027</v>
          </cell>
          <cell r="B23" t="str">
            <v>WESTERN MARYLAND HEALTH SYSTEM</v>
          </cell>
          <cell r="C23">
            <v>312666773.74960428</v>
          </cell>
          <cell r="D23">
            <v>0.53609461065760911</v>
          </cell>
          <cell r="E23">
            <v>167618972.33886486</v>
          </cell>
        </row>
        <row r="24">
          <cell r="A24">
            <v>210028</v>
          </cell>
          <cell r="B24" t="str">
            <v>ST. MARY</v>
          </cell>
          <cell r="C24">
            <v>168090518</v>
          </cell>
          <cell r="D24">
            <v>0.41149999999999992</v>
          </cell>
          <cell r="E24">
            <v>69169248.15699999</v>
          </cell>
        </row>
        <row r="25">
          <cell r="A25">
            <v>210029</v>
          </cell>
          <cell r="B25" t="str">
            <v>HOPKINS BAYVIEW MED CTR</v>
          </cell>
          <cell r="C25">
            <v>610423590</v>
          </cell>
          <cell r="D25">
            <v>0.56228121552544419</v>
          </cell>
          <cell r="E25">
            <v>343229718.17060536</v>
          </cell>
        </row>
        <row r="26">
          <cell r="A26">
            <v>210030</v>
          </cell>
          <cell r="B26" t="str">
            <v>CHESTERTOWN</v>
          </cell>
          <cell r="C26">
            <v>53997130.468057074</v>
          </cell>
          <cell r="D26">
            <v>0.3995614994212483</v>
          </cell>
          <cell r="E26">
            <v>21575174.414261654</v>
          </cell>
        </row>
        <row r="27">
          <cell r="A27">
            <v>210032</v>
          </cell>
          <cell r="B27" t="str">
            <v>UNION HOSPITAL  OF CECIL COUNT</v>
          </cell>
          <cell r="C27">
            <v>153588495.02185997</v>
          </cell>
          <cell r="D27">
            <v>0.45179084506463707</v>
          </cell>
          <cell r="E27">
            <v>69389875.958131924</v>
          </cell>
        </row>
        <row r="28">
          <cell r="A28">
            <v>210033</v>
          </cell>
          <cell r="B28" t="str">
            <v>CARROLL COUNTY</v>
          </cell>
          <cell r="C28">
            <v>245978519.04427299</v>
          </cell>
          <cell r="D28">
            <v>0.55398103077143646</v>
          </cell>
          <cell r="E28">
            <v>136267433.52777776</v>
          </cell>
        </row>
        <row r="29">
          <cell r="A29">
            <v>210034</v>
          </cell>
          <cell r="B29" t="str">
            <v>HARBOR</v>
          </cell>
          <cell r="C29">
            <v>190199181</v>
          </cell>
          <cell r="D29">
            <v>0.59540000000000004</v>
          </cell>
          <cell r="E29">
            <v>113244592.36740001</v>
          </cell>
        </row>
        <row r="30">
          <cell r="A30">
            <v>210035</v>
          </cell>
          <cell r="B30" t="str">
            <v>CHARLES REGIONAL</v>
          </cell>
          <cell r="C30">
            <v>143315213</v>
          </cell>
          <cell r="D30">
            <v>0.46787015800521081</v>
          </cell>
          <cell r="E30">
            <v>67052911.350860439</v>
          </cell>
        </row>
        <row r="31">
          <cell r="A31">
            <v>210037</v>
          </cell>
          <cell r="B31" t="str">
            <v>EASTON</v>
          </cell>
          <cell r="C31">
            <v>192089980.8103956</v>
          </cell>
          <cell r="D31">
            <v>0.53087400344094871</v>
          </cell>
          <cell r="E31">
            <v>101975577.13370973</v>
          </cell>
        </row>
        <row r="32">
          <cell r="A32">
            <v>210051</v>
          </cell>
          <cell r="B32" t="str">
            <v>DOCTORS COMMUNITY</v>
          </cell>
          <cell r="C32">
            <v>226236757</v>
          </cell>
          <cell r="D32">
            <v>0.58617697378156153</v>
          </cell>
          <cell r="E32">
            <v>132614777.57641451</v>
          </cell>
        </row>
        <row r="33">
          <cell r="A33">
            <v>210039</v>
          </cell>
          <cell r="B33" t="str">
            <v>CALVERT</v>
          </cell>
          <cell r="C33">
            <v>140329389.7458356</v>
          </cell>
          <cell r="D33">
            <v>0.44421211118044146</v>
          </cell>
          <cell r="E33">
            <v>62336014.479660623</v>
          </cell>
        </row>
        <row r="34">
          <cell r="A34">
            <v>210040</v>
          </cell>
          <cell r="B34" t="str">
            <v>NORTHWEST</v>
          </cell>
          <cell r="C34">
            <v>247056826.39986202</v>
          </cell>
          <cell r="D34">
            <v>0.46229999999999999</v>
          </cell>
          <cell r="E34">
            <v>114214370.84465621</v>
          </cell>
        </row>
        <row r="35">
          <cell r="A35">
            <v>210043</v>
          </cell>
          <cell r="B35" t="str">
            <v>BALTIMORE WASHINGTON MEDICAL CENTER</v>
          </cell>
          <cell r="C35">
            <v>396558220</v>
          </cell>
          <cell r="D35">
            <v>0.6</v>
          </cell>
          <cell r="E35">
            <v>237934932</v>
          </cell>
        </row>
        <row r="36">
          <cell r="A36">
            <v>210044</v>
          </cell>
          <cell r="B36" t="str">
            <v>G.B.M.C.</v>
          </cell>
          <cell r="C36">
            <v>423026289.57800198</v>
          </cell>
          <cell r="D36">
            <v>0.49055058698235771</v>
          </cell>
          <cell r="E36">
            <v>207515794.66145769</v>
          </cell>
        </row>
        <row r="37">
          <cell r="A37">
            <v>210045</v>
          </cell>
          <cell r="B37" t="str">
            <v>MCCREADY</v>
          </cell>
          <cell r="C37">
            <v>14230658.528254002</v>
          </cell>
          <cell r="D37">
            <v>0.19782343995935994</v>
          </cell>
          <cell r="E37">
            <v>2815157.822946209</v>
          </cell>
        </row>
        <row r="38">
          <cell r="A38">
            <v>210048</v>
          </cell>
          <cell r="B38" t="str">
            <v>HOWARD COUNTY</v>
          </cell>
          <cell r="C38">
            <v>284424840</v>
          </cell>
          <cell r="D38">
            <v>0.58252206027785514</v>
          </cell>
          <cell r="E38">
            <v>165683743.79099929</v>
          </cell>
        </row>
        <row r="39">
          <cell r="A39">
            <v>210049</v>
          </cell>
          <cell r="B39" t="str">
            <v>UPPER CHESAPEAKE HEALTH</v>
          </cell>
          <cell r="C39">
            <v>319063052.65228856</v>
          </cell>
          <cell r="D39">
            <v>0.42605709071161613</v>
          </cell>
          <cell r="E39">
            <v>135939075.96660125</v>
          </cell>
        </row>
        <row r="40">
          <cell r="A40">
            <v>210038</v>
          </cell>
          <cell r="B40" t="str">
            <v>UMMC MIDTOWN</v>
          </cell>
          <cell r="C40">
            <v>223767089.42536572</v>
          </cell>
          <cell r="D40">
            <v>0.56486998617210049</v>
          </cell>
          <cell r="E40">
            <v>126399312.7094775</v>
          </cell>
        </row>
        <row r="41">
          <cell r="A41">
            <v>210055</v>
          </cell>
          <cell r="B41" t="str">
            <v>LAUREL REGIONAL</v>
          </cell>
          <cell r="C41">
            <v>101288035</v>
          </cell>
          <cell r="D41">
            <v>0.59662630840459496</v>
          </cell>
          <cell r="E41">
            <v>60431106.40760541</v>
          </cell>
        </row>
        <row r="42">
          <cell r="A42">
            <v>210060</v>
          </cell>
          <cell r="B42" t="str">
            <v>FT. WASHINGTON</v>
          </cell>
          <cell r="C42">
            <v>46558629</v>
          </cell>
          <cell r="D42">
            <v>0.42258060458546792</v>
          </cell>
          <cell r="E42">
            <v>19674773.5914905</v>
          </cell>
        </row>
        <row r="43">
          <cell r="A43">
            <v>210061</v>
          </cell>
          <cell r="B43" t="str">
            <v>ATLANTIC GENERAL</v>
          </cell>
          <cell r="C43">
            <v>100960081.86691514</v>
          </cell>
          <cell r="D43">
            <v>0.37391265312794192</v>
          </cell>
          <cell r="E43">
            <v>37750252.070872456</v>
          </cell>
        </row>
        <row r="44">
          <cell r="A44">
            <v>210062</v>
          </cell>
          <cell r="B44" t="str">
            <v>SOUTHERN MARYLAND</v>
          </cell>
          <cell r="C44">
            <v>265443855</v>
          </cell>
          <cell r="D44">
            <v>0.58982250960297544</v>
          </cell>
          <cell r="E44">
            <v>156564760.71478832</v>
          </cell>
        </row>
        <row r="45">
          <cell r="A45">
            <v>210063</v>
          </cell>
          <cell r="B45" t="str">
            <v>UM ST. JOSEPH</v>
          </cell>
          <cell r="C45">
            <v>384647527</v>
          </cell>
          <cell r="D45">
            <v>0.60892962331119416</v>
          </cell>
          <cell r="E45">
            <v>234223273.72369239</v>
          </cell>
        </row>
        <row r="46">
          <cell r="A46">
            <v>210065</v>
          </cell>
          <cell r="B46" t="str">
            <v>HOLY CROSS GERMANTOWN</v>
          </cell>
          <cell r="C46">
            <v>88000000</v>
          </cell>
          <cell r="D46">
            <v>0.64959276406945232</v>
          </cell>
          <cell r="E46">
            <v>57164163.238111801</v>
          </cell>
        </row>
        <row r="47">
          <cell r="A47">
            <v>210058</v>
          </cell>
          <cell r="B47" t="str">
            <v>REHAB &amp; ORTHO</v>
          </cell>
          <cell r="C47">
            <v>117875574</v>
          </cell>
          <cell r="D47">
            <v>0.54408594166014201</v>
          </cell>
          <cell r="E47">
            <v>64134442.678519756</v>
          </cell>
        </row>
        <row r="48">
          <cell r="A48">
            <v>210056</v>
          </cell>
          <cell r="B48" t="str">
            <v>GOOD SAMARITAN</v>
          </cell>
          <cell r="C48">
            <v>283376592</v>
          </cell>
          <cell r="D48">
            <v>0.56742726917811592</v>
          </cell>
          <cell r="E48">
            <v>160795605.74756113</v>
          </cell>
        </row>
        <row r="49">
          <cell r="A49">
            <v>210057</v>
          </cell>
          <cell r="B49" t="str">
            <v>SHADY GROVE</v>
          </cell>
          <cell r="C49">
            <v>374624719.02139592</v>
          </cell>
          <cell r="D49">
            <v>0.58887837867310777</v>
          </cell>
          <cell r="E49">
            <v>220608397.14818817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F60"/>
  <sheetViews>
    <sheetView tabSelected="1" workbookViewId="0">
      <selection activeCell="J10" sqref="J9:J10"/>
    </sheetView>
  </sheetViews>
  <sheetFormatPr defaultColWidth="9.109375" defaultRowHeight="15.6" x14ac:dyDescent="0.3"/>
  <cols>
    <col min="1" max="1" width="15.109375" style="12" customWidth="1"/>
    <col min="2" max="2" width="47.109375" style="34" customWidth="1"/>
    <col min="3" max="3" width="21.44140625" style="12" customWidth="1"/>
    <col min="4" max="4" width="19.33203125" style="6" customWidth="1"/>
    <col min="5" max="5" width="17" style="12" customWidth="1"/>
    <col min="6" max="6" width="20.109375" style="29" customWidth="1"/>
    <col min="7" max="16384" width="9.109375" style="12"/>
  </cols>
  <sheetData>
    <row r="2" spans="1:6" ht="17.399999999999999" x14ac:dyDescent="0.3">
      <c r="F2" s="37" t="s">
        <v>59</v>
      </c>
    </row>
    <row r="3" spans="1:6" s="1" customFormat="1" ht="27" customHeight="1" x14ac:dyDescent="0.5">
      <c r="A3" s="35" t="s">
        <v>55</v>
      </c>
      <c r="B3" s="36"/>
      <c r="C3" s="36"/>
      <c r="D3" s="36"/>
      <c r="E3" s="36"/>
      <c r="F3" s="36"/>
    </row>
    <row r="4" spans="1:6" s="1" customFormat="1" ht="42" customHeight="1" x14ac:dyDescent="0.25">
      <c r="A4" s="2" t="s">
        <v>0</v>
      </c>
      <c r="B4" s="30" t="s">
        <v>1</v>
      </c>
      <c r="C4" s="2" t="s">
        <v>2</v>
      </c>
      <c r="D4" s="2" t="s">
        <v>56</v>
      </c>
      <c r="E4" s="2" t="s">
        <v>58</v>
      </c>
      <c r="F4" s="2" t="s">
        <v>57</v>
      </c>
    </row>
    <row r="5" spans="1:6" s="6" customFormat="1" ht="16.2" customHeight="1" x14ac:dyDescent="0.3">
      <c r="A5" s="3"/>
      <c r="B5" s="31" t="s">
        <v>3</v>
      </c>
      <c r="C5" s="3"/>
      <c r="D5" s="3"/>
      <c r="E5" s="4">
        <f>'[1]1.MHAC Scaling'!$D$4</f>
        <v>-0.01</v>
      </c>
      <c r="F5" s="5" t="s">
        <v>4</v>
      </c>
    </row>
    <row r="6" spans="1:6" ht="15" x14ac:dyDescent="0.25">
      <c r="A6" s="7">
        <v>210003</v>
      </c>
      <c r="B6" s="32" t="s">
        <v>5</v>
      </c>
      <c r="C6" s="8">
        <f>VLOOKUP(A6,'[1]Source Revenue'!$A$3:$E$49,5,0)</f>
        <v>220306426.26000002</v>
      </c>
      <c r="D6" s="9">
        <f>VLOOKUP(A6,'[1]Source MHAC'!$A$2:$O$48,15,FALSE)</f>
        <v>0.28999999999999998</v>
      </c>
      <c r="E6" s="10">
        <f>IF(D6&lt;='[1]1.MHAC Scaling'!$B$4,'[1]1.MHAC Scaling'!$D$4,IF(D6&gt;='[1]1.MHAC Scaling'!$B$67,'[1]1.MHAC Scaling'!$D$67,IF(D6&lt;'[1]1.MHAC Scaling'!$D$69,'[1]1.MHAC Scaling'!$D$4-((D6-'[1]1.MHAC Scaling'!$B$4)*('[1]1.MHAC Scaling'!$D$4/('[1]1.MHAC Scaling'!$D$69-'[1]1.MHAC Scaling'!$B$4))),IF(D6&gt;'[1]1.MHAC Scaling'!$D$70,'[1]1.MHAC Scaling'!$D$67- ((D6-'[1]1.MHAC Scaling'!$B$67)*('[1]1.MHAC Scaling'!$D$67/('[1]1.MHAC Scaling'!$D$70-'[1]1.MHAC Scaling'!$B$67))),0))))</f>
        <v>-2.5000000000000022E-3</v>
      </c>
      <c r="F6" s="11">
        <f t="shared" ref="F6:F51" si="0">E6*C6</f>
        <v>-550766.06565000059</v>
      </c>
    </row>
    <row r="7" spans="1:6" ht="15" x14ac:dyDescent="0.25">
      <c r="A7" s="7">
        <v>210016</v>
      </c>
      <c r="B7" s="32" t="s">
        <v>6</v>
      </c>
      <c r="C7" s="8">
        <f>VLOOKUP(A7,'[1]Source Revenue'!$A$3:$E$49,5,0)</f>
        <v>155199153.57970902</v>
      </c>
      <c r="D7" s="9">
        <f>VLOOKUP(A7,'[1]Source MHAC'!$A$2:$O$48,15,FALSE)</f>
        <v>0.32</v>
      </c>
      <c r="E7" s="10">
        <f>IF(D7&lt;='[1]1.MHAC Scaling'!$B$4,'[1]1.MHAC Scaling'!$D$4,IF(D7&gt;='[1]1.MHAC Scaling'!$B$67,'[1]1.MHAC Scaling'!$D$67,IF(D7&lt;'[1]1.MHAC Scaling'!$D$69,'[1]1.MHAC Scaling'!$D$4-((D7-'[1]1.MHAC Scaling'!$B$4)*('[1]1.MHAC Scaling'!$D$4/('[1]1.MHAC Scaling'!$D$69-'[1]1.MHAC Scaling'!$B$4))),IF(D7&gt;'[1]1.MHAC Scaling'!$D$70,'[1]1.MHAC Scaling'!$D$67- ((D7-'[1]1.MHAC Scaling'!$B$67)*('[1]1.MHAC Scaling'!$D$67/('[1]1.MHAC Scaling'!$D$70-'[1]1.MHAC Scaling'!$B$67))),0))))</f>
        <v>-6.2500000000000056E-4</v>
      </c>
      <c r="F7" s="11">
        <f t="shared" si="0"/>
        <v>-96999.470987318229</v>
      </c>
    </row>
    <row r="8" spans="1:6" ht="15" x14ac:dyDescent="0.25">
      <c r="A8" s="7">
        <v>210062</v>
      </c>
      <c r="B8" s="32" t="s">
        <v>7</v>
      </c>
      <c r="C8" s="8">
        <f>VLOOKUP(A8,'[1]Source Revenue'!$A$3:$E$49,5,0)</f>
        <v>156564760.71478832</v>
      </c>
      <c r="D8" s="9">
        <f>VLOOKUP(A8,'[1]Source MHAC'!$A$2:$O$48,15,FALSE)</f>
        <v>0.36</v>
      </c>
      <c r="E8" s="10">
        <f>IF(D8&lt;='[1]1.MHAC Scaling'!$B$4,'[1]1.MHAC Scaling'!$D$4,IF(D8&gt;='[1]1.MHAC Scaling'!$B$67,'[1]1.MHAC Scaling'!$D$67,IF(D8&lt;'[1]1.MHAC Scaling'!$D$69,'[1]1.MHAC Scaling'!$D$4-((D8-'[1]1.MHAC Scaling'!$B$4)*('[1]1.MHAC Scaling'!$D$4/('[1]1.MHAC Scaling'!$D$69-'[1]1.MHAC Scaling'!$B$4))),IF(D8&gt;'[1]1.MHAC Scaling'!$D$70,'[1]1.MHAC Scaling'!$D$67- ((D8-'[1]1.MHAC Scaling'!$B$67)*('[1]1.MHAC Scaling'!$D$67/('[1]1.MHAC Scaling'!$D$70-'[1]1.MHAC Scaling'!$B$67))),0))))</f>
        <v>0</v>
      </c>
      <c r="F8" s="11">
        <f t="shared" si="0"/>
        <v>0</v>
      </c>
    </row>
    <row r="9" spans="1:6" ht="15" x14ac:dyDescent="0.25">
      <c r="A9" s="7">
        <v>210009</v>
      </c>
      <c r="B9" s="32" t="s">
        <v>8</v>
      </c>
      <c r="C9" s="8">
        <f>VLOOKUP(A9,'[1]Source Revenue'!$A$3:$E$49,5,0)</f>
        <v>1244297900.0101516</v>
      </c>
      <c r="D9" s="9">
        <f>VLOOKUP(A9,'[1]Source MHAC'!$A$2:$O$48,15,FALSE)</f>
        <v>0.41</v>
      </c>
      <c r="E9" s="10">
        <f>IF(D9&lt;='[1]1.MHAC Scaling'!$B$4,'[1]1.MHAC Scaling'!$D$4,IF(D9&gt;='[1]1.MHAC Scaling'!$B$67,'[1]1.MHAC Scaling'!$D$67,IF(D9&lt;'[1]1.MHAC Scaling'!$D$69,'[1]1.MHAC Scaling'!$D$4-((D9-'[1]1.MHAC Scaling'!$B$4)*('[1]1.MHAC Scaling'!$D$4/('[1]1.MHAC Scaling'!$D$69-'[1]1.MHAC Scaling'!$B$4))),IF(D9&gt;'[1]1.MHAC Scaling'!$D$70,'[1]1.MHAC Scaling'!$D$67- ((D9-'[1]1.MHAC Scaling'!$B$67)*('[1]1.MHAC Scaling'!$D$67/('[1]1.MHAC Scaling'!$D$70-'[1]1.MHAC Scaling'!$B$67))),0))))</f>
        <v>0</v>
      </c>
      <c r="F9" s="11">
        <f t="shared" si="0"/>
        <v>0</v>
      </c>
    </row>
    <row r="10" spans="1:6" ht="15" x14ac:dyDescent="0.25">
      <c r="A10" s="7">
        <v>210013</v>
      </c>
      <c r="B10" s="32" t="s">
        <v>9</v>
      </c>
      <c r="C10" s="8">
        <f>VLOOKUP(A10,'[1]Source Revenue'!$A$3:$E$49,5,0)</f>
        <v>74789723.664557934</v>
      </c>
      <c r="D10" s="9">
        <f>VLOOKUP(A10,'[1]Source MHAC'!$A$2:$O$48,15,FALSE)</f>
        <v>0.4</v>
      </c>
      <c r="E10" s="10">
        <f>IF(D10&lt;='[1]1.MHAC Scaling'!$B$4,'[1]1.MHAC Scaling'!$D$4,IF(D10&gt;='[1]1.MHAC Scaling'!$B$67,'[1]1.MHAC Scaling'!$D$67,IF(D10&lt;'[1]1.MHAC Scaling'!$D$69,'[1]1.MHAC Scaling'!$D$4-((D10-'[1]1.MHAC Scaling'!$B$4)*('[1]1.MHAC Scaling'!$D$4/('[1]1.MHAC Scaling'!$D$69-'[1]1.MHAC Scaling'!$B$4))),IF(D10&gt;'[1]1.MHAC Scaling'!$D$70,'[1]1.MHAC Scaling'!$D$67- ((D10-'[1]1.MHAC Scaling'!$B$67)*('[1]1.MHAC Scaling'!$D$67/('[1]1.MHAC Scaling'!$D$70-'[1]1.MHAC Scaling'!$B$67))),0))))</f>
        <v>0</v>
      </c>
      <c r="F10" s="11">
        <f t="shared" si="0"/>
        <v>0</v>
      </c>
    </row>
    <row r="11" spans="1:6" ht="15" x14ac:dyDescent="0.25">
      <c r="A11" s="7">
        <v>210044</v>
      </c>
      <c r="B11" s="32" t="s">
        <v>10</v>
      </c>
      <c r="C11" s="8">
        <f>VLOOKUP(A11,'[1]Source Revenue'!$A$3:$E$49,5,0)</f>
        <v>207515794.66145769</v>
      </c>
      <c r="D11" s="9">
        <f>VLOOKUP(A11,'[1]Source MHAC'!$A$2:$O$48,15,FALSE)</f>
        <v>0.43</v>
      </c>
      <c r="E11" s="10">
        <f>IF(D11&lt;='[1]1.MHAC Scaling'!$B$4,'[1]1.MHAC Scaling'!$D$4,IF(D11&gt;='[1]1.MHAC Scaling'!$B$67,'[1]1.MHAC Scaling'!$D$67,IF(D11&lt;'[1]1.MHAC Scaling'!$D$69,'[1]1.MHAC Scaling'!$D$4-((D11-'[1]1.MHAC Scaling'!$B$4)*('[1]1.MHAC Scaling'!$D$4/('[1]1.MHAC Scaling'!$D$69-'[1]1.MHAC Scaling'!$B$4))),IF(D11&gt;'[1]1.MHAC Scaling'!$D$70,'[1]1.MHAC Scaling'!$D$67- ((D11-'[1]1.MHAC Scaling'!$B$67)*('[1]1.MHAC Scaling'!$D$67/('[1]1.MHAC Scaling'!$D$70-'[1]1.MHAC Scaling'!$B$67))),0))))</f>
        <v>0</v>
      </c>
      <c r="F11" s="11">
        <f t="shared" si="0"/>
        <v>0</v>
      </c>
    </row>
    <row r="12" spans="1:6" ht="15" x14ac:dyDescent="0.25">
      <c r="A12" s="7">
        <v>210055</v>
      </c>
      <c r="B12" s="32" t="s">
        <v>11</v>
      </c>
      <c r="C12" s="8">
        <f>VLOOKUP(A12,'[1]Source Revenue'!$A$3:$E$49,5,0)</f>
        <v>60431106.40760541</v>
      </c>
      <c r="D12" s="9">
        <f>VLOOKUP(A12,'[1]Source MHAC'!$A$2:$O$48,15,FALSE)</f>
        <v>0.44</v>
      </c>
      <c r="E12" s="10">
        <f>IF(D12&lt;='[1]1.MHAC Scaling'!$B$4,'[1]1.MHAC Scaling'!$D$4,IF(D12&gt;='[1]1.MHAC Scaling'!$B$67,'[1]1.MHAC Scaling'!$D$67,IF(D12&lt;'[1]1.MHAC Scaling'!$D$69,'[1]1.MHAC Scaling'!$D$4-((D12-'[1]1.MHAC Scaling'!$B$4)*('[1]1.MHAC Scaling'!$D$4/('[1]1.MHAC Scaling'!$D$69-'[1]1.MHAC Scaling'!$B$4))),IF(D12&gt;'[1]1.MHAC Scaling'!$D$70,'[1]1.MHAC Scaling'!$D$67- ((D12-'[1]1.MHAC Scaling'!$B$67)*('[1]1.MHAC Scaling'!$D$67/('[1]1.MHAC Scaling'!$D$70-'[1]1.MHAC Scaling'!$B$67))),0))))</f>
        <v>2.7027027027026924E-4</v>
      </c>
      <c r="F12" s="11">
        <f t="shared" si="0"/>
        <v>16332.731461514913</v>
      </c>
    </row>
    <row r="13" spans="1:6" ht="15" x14ac:dyDescent="0.25">
      <c r="A13" s="7">
        <v>210051</v>
      </c>
      <c r="B13" s="32" t="s">
        <v>12</v>
      </c>
      <c r="C13" s="8">
        <f>VLOOKUP(A13,'[1]Source Revenue'!$A$3:$E$49,5,0)</f>
        <v>132614777.57641451</v>
      </c>
      <c r="D13" s="9">
        <f>VLOOKUP(A13,'[1]Source MHAC'!$A$2:$O$48,15,FALSE)</f>
        <v>0.44</v>
      </c>
      <c r="E13" s="10">
        <f>IF(D13&lt;='[1]1.MHAC Scaling'!$B$4,'[1]1.MHAC Scaling'!$D$4,IF(D13&gt;='[1]1.MHAC Scaling'!$B$67,'[1]1.MHAC Scaling'!$D$67,IF(D13&lt;'[1]1.MHAC Scaling'!$D$69,'[1]1.MHAC Scaling'!$D$4-((D13-'[1]1.MHAC Scaling'!$B$4)*('[1]1.MHAC Scaling'!$D$4/('[1]1.MHAC Scaling'!$D$69-'[1]1.MHAC Scaling'!$B$4))),IF(D13&gt;'[1]1.MHAC Scaling'!$D$70,'[1]1.MHAC Scaling'!$D$67- ((D13-'[1]1.MHAC Scaling'!$B$67)*('[1]1.MHAC Scaling'!$D$67/('[1]1.MHAC Scaling'!$D$70-'[1]1.MHAC Scaling'!$B$67))),0))))</f>
        <v>2.7027027027026924E-4</v>
      </c>
      <c r="F13" s="11">
        <f t="shared" si="0"/>
        <v>35841.831777409192</v>
      </c>
    </row>
    <row r="14" spans="1:6" ht="15" x14ac:dyDescent="0.25">
      <c r="A14" s="7">
        <v>210057</v>
      </c>
      <c r="B14" s="32" t="s">
        <v>13</v>
      </c>
      <c r="C14" s="8">
        <f>VLOOKUP(A14,'[1]Source Revenue'!$A$3:$E$49,5,0)</f>
        <v>220608397.14818817</v>
      </c>
      <c r="D14" s="9">
        <f>VLOOKUP(A14,'[1]Source MHAC'!$A$2:$O$48,15,FALSE)</f>
        <v>0.47</v>
      </c>
      <c r="E14" s="10">
        <f>IF(D14&lt;='[1]1.MHAC Scaling'!$B$4,'[1]1.MHAC Scaling'!$D$4,IF(D14&gt;='[1]1.MHAC Scaling'!$B$67,'[1]1.MHAC Scaling'!$D$67,IF(D14&lt;'[1]1.MHAC Scaling'!$D$69,'[1]1.MHAC Scaling'!$D$4-((D14-'[1]1.MHAC Scaling'!$B$4)*('[1]1.MHAC Scaling'!$D$4/('[1]1.MHAC Scaling'!$D$69-'[1]1.MHAC Scaling'!$B$4))),IF(D14&gt;'[1]1.MHAC Scaling'!$D$70,'[1]1.MHAC Scaling'!$D$67- ((D14-'[1]1.MHAC Scaling'!$B$67)*('[1]1.MHAC Scaling'!$D$67/('[1]1.MHAC Scaling'!$D$70-'[1]1.MHAC Scaling'!$B$67))),0))))</f>
        <v>1.0810810810810804E-3</v>
      </c>
      <c r="F14" s="11">
        <f t="shared" si="0"/>
        <v>238495.56448452763</v>
      </c>
    </row>
    <row r="15" spans="1:6" ht="15" x14ac:dyDescent="0.25">
      <c r="A15" s="7">
        <v>210027</v>
      </c>
      <c r="B15" s="32" t="s">
        <v>14</v>
      </c>
      <c r="C15" s="8">
        <f>VLOOKUP(A15,'[1]Source Revenue'!$A$3:$E$49,5,0)</f>
        <v>167618972.33886486</v>
      </c>
      <c r="D15" s="9">
        <f>VLOOKUP(A15,'[1]Source MHAC'!$A$2:$O$48,15,FALSE)</f>
        <v>0.47</v>
      </c>
      <c r="E15" s="10">
        <f>IF(D15&lt;='[1]1.MHAC Scaling'!$B$4,'[1]1.MHAC Scaling'!$D$4,IF(D15&gt;='[1]1.MHAC Scaling'!$B$67,'[1]1.MHAC Scaling'!$D$67,IF(D15&lt;'[1]1.MHAC Scaling'!$D$69,'[1]1.MHAC Scaling'!$D$4-((D15-'[1]1.MHAC Scaling'!$B$4)*('[1]1.MHAC Scaling'!$D$4/('[1]1.MHAC Scaling'!$D$69-'[1]1.MHAC Scaling'!$B$4))),IF(D15&gt;'[1]1.MHAC Scaling'!$D$70,'[1]1.MHAC Scaling'!$D$67- ((D15-'[1]1.MHAC Scaling'!$B$67)*('[1]1.MHAC Scaling'!$D$67/('[1]1.MHAC Scaling'!$D$70-'[1]1.MHAC Scaling'!$B$67))),0))))</f>
        <v>1.0810810810810804E-3</v>
      </c>
      <c r="F15" s="11">
        <f t="shared" si="0"/>
        <v>181209.69982579973</v>
      </c>
    </row>
    <row r="16" spans="1:6" ht="15" x14ac:dyDescent="0.25">
      <c r="A16" s="7">
        <v>210037</v>
      </c>
      <c r="B16" s="32" t="s">
        <v>15</v>
      </c>
      <c r="C16" s="8">
        <f>VLOOKUP(A16,'[1]Source Revenue'!$A$3:$E$49,5,0)</f>
        <v>101975577.13370973</v>
      </c>
      <c r="D16" s="9">
        <f>VLOOKUP(A16,'[1]Source MHAC'!$A$2:$O$48,15,FALSE)</f>
        <v>0.5</v>
      </c>
      <c r="E16" s="10">
        <f>IF(D16&lt;='[1]1.MHAC Scaling'!$B$4,'[1]1.MHAC Scaling'!$D$4,IF(D16&gt;='[1]1.MHAC Scaling'!$B$67,'[1]1.MHAC Scaling'!$D$67,IF(D16&lt;'[1]1.MHAC Scaling'!$D$69,'[1]1.MHAC Scaling'!$D$4-((D16-'[1]1.MHAC Scaling'!$B$4)*('[1]1.MHAC Scaling'!$D$4/('[1]1.MHAC Scaling'!$D$69-'[1]1.MHAC Scaling'!$B$4))),IF(D16&gt;'[1]1.MHAC Scaling'!$D$70,'[1]1.MHAC Scaling'!$D$67- ((D16-'[1]1.MHAC Scaling'!$B$67)*('[1]1.MHAC Scaling'!$D$67/('[1]1.MHAC Scaling'!$D$70-'[1]1.MHAC Scaling'!$B$67))),0))))</f>
        <v>1.8918918918918916E-3</v>
      </c>
      <c r="F16" s="11">
        <f t="shared" si="0"/>
        <v>192926.76755026163</v>
      </c>
    </row>
    <row r="17" spans="1:6" ht="15" x14ac:dyDescent="0.25">
      <c r="A17" s="7">
        <v>210056</v>
      </c>
      <c r="B17" s="32" t="s">
        <v>16</v>
      </c>
      <c r="C17" s="8">
        <f>VLOOKUP(A17,'[1]Source Revenue'!$A$3:$E$49,5,0)</f>
        <v>160795605.74756113</v>
      </c>
      <c r="D17" s="9">
        <f>VLOOKUP(A17,'[1]Source MHAC'!$A$2:$O$48,15,FALSE)</f>
        <v>0.49</v>
      </c>
      <c r="E17" s="10">
        <f>IF(D17&lt;='[1]1.MHAC Scaling'!$B$4,'[1]1.MHAC Scaling'!$D$4,IF(D17&gt;='[1]1.MHAC Scaling'!$B$67,'[1]1.MHAC Scaling'!$D$67,IF(D17&lt;'[1]1.MHAC Scaling'!$D$69,'[1]1.MHAC Scaling'!$D$4-((D17-'[1]1.MHAC Scaling'!$B$4)*('[1]1.MHAC Scaling'!$D$4/('[1]1.MHAC Scaling'!$D$69-'[1]1.MHAC Scaling'!$B$4))),IF(D17&gt;'[1]1.MHAC Scaling'!$D$70,'[1]1.MHAC Scaling'!$D$67- ((D17-'[1]1.MHAC Scaling'!$B$67)*('[1]1.MHAC Scaling'!$D$67/('[1]1.MHAC Scaling'!$D$70-'[1]1.MHAC Scaling'!$B$67))),0))))</f>
        <v>1.6216216216216207E-3</v>
      </c>
      <c r="F17" s="11">
        <f t="shared" si="0"/>
        <v>260749.63094199085</v>
      </c>
    </row>
    <row r="18" spans="1:6" ht="15" x14ac:dyDescent="0.25">
      <c r="A18" s="7">
        <v>210023</v>
      </c>
      <c r="B18" s="32" t="s">
        <v>17</v>
      </c>
      <c r="C18" s="8">
        <f>VLOOKUP(A18,'[1]Source Revenue'!$A$3:$E$49,5,0)</f>
        <v>291882683.16629702</v>
      </c>
      <c r="D18" s="9">
        <f>VLOOKUP(A18,'[1]Source MHAC'!$A$2:$O$48,15,FALSE)</f>
        <v>0.49</v>
      </c>
      <c r="E18" s="10">
        <f>IF(D18&lt;='[1]1.MHAC Scaling'!$B$4,'[1]1.MHAC Scaling'!$D$4,IF(D18&gt;='[1]1.MHAC Scaling'!$B$67,'[1]1.MHAC Scaling'!$D$67,IF(D18&lt;'[1]1.MHAC Scaling'!$D$69,'[1]1.MHAC Scaling'!$D$4-((D18-'[1]1.MHAC Scaling'!$B$4)*('[1]1.MHAC Scaling'!$D$4/('[1]1.MHAC Scaling'!$D$69-'[1]1.MHAC Scaling'!$B$4))),IF(D18&gt;'[1]1.MHAC Scaling'!$D$70,'[1]1.MHAC Scaling'!$D$67- ((D18-'[1]1.MHAC Scaling'!$B$67)*('[1]1.MHAC Scaling'!$D$67/('[1]1.MHAC Scaling'!$D$70-'[1]1.MHAC Scaling'!$B$67))),0))))</f>
        <v>1.6216216216216207E-3</v>
      </c>
      <c r="F18" s="11">
        <f t="shared" si="0"/>
        <v>473323.26999940031</v>
      </c>
    </row>
    <row r="19" spans="1:6" ht="15" x14ac:dyDescent="0.25">
      <c r="A19" s="7">
        <v>210033</v>
      </c>
      <c r="B19" s="32" t="s">
        <v>18</v>
      </c>
      <c r="C19" s="8">
        <f>VLOOKUP(A19,'[1]Source Revenue'!$A$3:$E$49,5,0)</f>
        <v>136267433.52777776</v>
      </c>
      <c r="D19" s="9">
        <f>VLOOKUP(A19,'[1]Source MHAC'!$A$2:$O$48,15,FALSE)</f>
        <v>0.5</v>
      </c>
      <c r="E19" s="10">
        <f>IF(D19&lt;='[1]1.MHAC Scaling'!$B$4,'[1]1.MHAC Scaling'!$D$4,IF(D19&gt;='[1]1.MHAC Scaling'!$B$67,'[1]1.MHAC Scaling'!$D$67,IF(D19&lt;'[1]1.MHAC Scaling'!$D$69,'[1]1.MHAC Scaling'!$D$4-((D19-'[1]1.MHAC Scaling'!$B$4)*('[1]1.MHAC Scaling'!$D$4/('[1]1.MHAC Scaling'!$D$69-'[1]1.MHAC Scaling'!$B$4))),IF(D19&gt;'[1]1.MHAC Scaling'!$D$70,'[1]1.MHAC Scaling'!$D$67- ((D19-'[1]1.MHAC Scaling'!$B$67)*('[1]1.MHAC Scaling'!$D$67/('[1]1.MHAC Scaling'!$D$70-'[1]1.MHAC Scaling'!$B$67))),0))))</f>
        <v>1.8918918918918916E-3</v>
      </c>
      <c r="F19" s="11">
        <f t="shared" si="0"/>
        <v>257803.25262012007</v>
      </c>
    </row>
    <row r="20" spans="1:6" ht="15" x14ac:dyDescent="0.25">
      <c r="A20" s="7">
        <v>210040</v>
      </c>
      <c r="B20" s="32" t="s">
        <v>19</v>
      </c>
      <c r="C20" s="8">
        <f>VLOOKUP(A20,'[1]Source Revenue'!$A$3:$E$49,5,0)</f>
        <v>114214370.84465621</v>
      </c>
      <c r="D20" s="9">
        <f>VLOOKUP(A20,'[1]Source MHAC'!$A$2:$O$48,15,FALSE)</f>
        <v>0.51</v>
      </c>
      <c r="E20" s="10">
        <f>IF(D20&lt;='[1]1.MHAC Scaling'!$B$4,'[1]1.MHAC Scaling'!$D$4,IF(D20&gt;='[1]1.MHAC Scaling'!$B$67,'[1]1.MHAC Scaling'!$D$67,IF(D20&lt;'[1]1.MHAC Scaling'!$D$69,'[1]1.MHAC Scaling'!$D$4-((D20-'[1]1.MHAC Scaling'!$B$4)*('[1]1.MHAC Scaling'!$D$4/('[1]1.MHAC Scaling'!$D$69-'[1]1.MHAC Scaling'!$B$4))),IF(D20&gt;'[1]1.MHAC Scaling'!$D$70,'[1]1.MHAC Scaling'!$D$67- ((D20-'[1]1.MHAC Scaling'!$B$67)*('[1]1.MHAC Scaling'!$D$67/('[1]1.MHAC Scaling'!$D$70-'[1]1.MHAC Scaling'!$B$67))),0))))</f>
        <v>2.1621621621621626E-3</v>
      </c>
      <c r="F20" s="11">
        <f t="shared" si="0"/>
        <v>246949.99101547294</v>
      </c>
    </row>
    <row r="21" spans="1:6" ht="15" x14ac:dyDescent="0.25">
      <c r="A21" s="7">
        <v>210001</v>
      </c>
      <c r="B21" s="32" t="s">
        <v>20</v>
      </c>
      <c r="C21" s="8">
        <f>VLOOKUP(A21,'[1]Source Revenue'!$A$3:$E$49,5,0)</f>
        <v>190659647.8623755</v>
      </c>
      <c r="D21" s="9">
        <f>VLOOKUP(A21,'[1]Source MHAC'!$A$2:$O$48,15,FALSE)</f>
        <v>0.51</v>
      </c>
      <c r="E21" s="10">
        <f>IF(D21&lt;='[1]1.MHAC Scaling'!$B$4,'[1]1.MHAC Scaling'!$D$4,IF(D21&gt;='[1]1.MHAC Scaling'!$B$67,'[1]1.MHAC Scaling'!$D$67,IF(D21&lt;'[1]1.MHAC Scaling'!$D$69,'[1]1.MHAC Scaling'!$D$4-((D21-'[1]1.MHAC Scaling'!$B$4)*('[1]1.MHAC Scaling'!$D$4/('[1]1.MHAC Scaling'!$D$69-'[1]1.MHAC Scaling'!$B$4))),IF(D21&gt;'[1]1.MHAC Scaling'!$D$70,'[1]1.MHAC Scaling'!$D$67- ((D21-'[1]1.MHAC Scaling'!$B$67)*('[1]1.MHAC Scaling'!$D$67/('[1]1.MHAC Scaling'!$D$70-'[1]1.MHAC Scaling'!$B$67))),0))))</f>
        <v>2.1621621621621626E-3</v>
      </c>
      <c r="F21" s="11">
        <f t="shared" si="0"/>
        <v>412237.07645919034</v>
      </c>
    </row>
    <row r="22" spans="1:6" ht="15" x14ac:dyDescent="0.25">
      <c r="A22" s="7">
        <v>210024</v>
      </c>
      <c r="B22" s="32" t="s">
        <v>21</v>
      </c>
      <c r="C22" s="8">
        <f>VLOOKUP(A22,'[1]Source Revenue'!$A$3:$E$49,5,0)</f>
        <v>238195334.52295887</v>
      </c>
      <c r="D22" s="9">
        <f>VLOOKUP(A22,'[1]Source MHAC'!$A$2:$O$48,15,FALSE)</f>
        <v>0.51</v>
      </c>
      <c r="E22" s="10">
        <f>IF(D22&lt;='[1]1.MHAC Scaling'!$B$4,'[1]1.MHAC Scaling'!$D$4,IF(D22&gt;='[1]1.MHAC Scaling'!$B$67,'[1]1.MHAC Scaling'!$D$67,IF(D22&lt;'[1]1.MHAC Scaling'!$D$69,'[1]1.MHAC Scaling'!$D$4-((D22-'[1]1.MHAC Scaling'!$B$4)*('[1]1.MHAC Scaling'!$D$4/('[1]1.MHAC Scaling'!$D$69-'[1]1.MHAC Scaling'!$B$4))),IF(D22&gt;'[1]1.MHAC Scaling'!$D$70,'[1]1.MHAC Scaling'!$D$67- ((D22-'[1]1.MHAC Scaling'!$B$67)*('[1]1.MHAC Scaling'!$D$67/('[1]1.MHAC Scaling'!$D$70-'[1]1.MHAC Scaling'!$B$67))),0))))</f>
        <v>2.1621621621621626E-3</v>
      </c>
      <c r="F22" s="11">
        <f t="shared" si="0"/>
        <v>515016.9395091004</v>
      </c>
    </row>
    <row r="23" spans="1:6" ht="15" x14ac:dyDescent="0.25">
      <c r="A23" s="7">
        <v>210061</v>
      </c>
      <c r="B23" s="32" t="s">
        <v>22</v>
      </c>
      <c r="C23" s="8">
        <f>VLOOKUP(A23,'[1]Source Revenue'!$A$3:$E$49,5,0)</f>
        <v>37750252.070872456</v>
      </c>
      <c r="D23" s="9">
        <f>VLOOKUP(A23,'[1]Source MHAC'!$A$2:$O$48,15,FALSE)</f>
        <v>0.53</v>
      </c>
      <c r="E23" s="10">
        <f>IF(D23&lt;='[1]1.MHAC Scaling'!$B$4,'[1]1.MHAC Scaling'!$D$4,IF(D23&gt;='[1]1.MHAC Scaling'!$B$67,'[1]1.MHAC Scaling'!$D$67,IF(D23&lt;'[1]1.MHAC Scaling'!$D$69,'[1]1.MHAC Scaling'!$D$4-((D23-'[1]1.MHAC Scaling'!$B$4)*('[1]1.MHAC Scaling'!$D$4/('[1]1.MHAC Scaling'!$D$69-'[1]1.MHAC Scaling'!$B$4))),IF(D23&gt;'[1]1.MHAC Scaling'!$D$70,'[1]1.MHAC Scaling'!$D$67- ((D23-'[1]1.MHAC Scaling'!$B$67)*('[1]1.MHAC Scaling'!$D$67/('[1]1.MHAC Scaling'!$D$70-'[1]1.MHAC Scaling'!$B$67))),0))))</f>
        <v>2.7027027027027029E-3</v>
      </c>
      <c r="F23" s="11">
        <f t="shared" si="0"/>
        <v>102027.70829965529</v>
      </c>
    </row>
    <row r="24" spans="1:6" ht="15" x14ac:dyDescent="0.25">
      <c r="A24" s="7">
        <v>210005</v>
      </c>
      <c r="B24" s="32" t="s">
        <v>23</v>
      </c>
      <c r="C24" s="8">
        <f>VLOOKUP(A24,'[1]Source Revenue'!$A$3:$E$49,5,0)</f>
        <v>190413775.09305835</v>
      </c>
      <c r="D24" s="9">
        <f>VLOOKUP(A24,'[1]Source MHAC'!$A$2:$O$48,15,FALSE)</f>
        <v>0.53</v>
      </c>
      <c r="E24" s="10">
        <f>IF(D24&lt;='[1]1.MHAC Scaling'!$B$4,'[1]1.MHAC Scaling'!$D$4,IF(D24&gt;='[1]1.MHAC Scaling'!$B$67,'[1]1.MHAC Scaling'!$D$67,IF(D24&lt;'[1]1.MHAC Scaling'!$D$69,'[1]1.MHAC Scaling'!$D$4-((D24-'[1]1.MHAC Scaling'!$B$4)*('[1]1.MHAC Scaling'!$D$4/('[1]1.MHAC Scaling'!$D$69-'[1]1.MHAC Scaling'!$B$4))),IF(D24&gt;'[1]1.MHAC Scaling'!$D$70,'[1]1.MHAC Scaling'!$D$67- ((D24-'[1]1.MHAC Scaling'!$B$67)*('[1]1.MHAC Scaling'!$D$67/('[1]1.MHAC Scaling'!$D$70-'[1]1.MHAC Scaling'!$B$67))),0))))</f>
        <v>2.7027027027027029E-3</v>
      </c>
      <c r="F24" s="11">
        <f t="shared" si="0"/>
        <v>514631.82457583339</v>
      </c>
    </row>
    <row r="25" spans="1:6" ht="15" x14ac:dyDescent="0.25">
      <c r="A25" s="7">
        <v>210048</v>
      </c>
      <c r="B25" s="32" t="s">
        <v>24</v>
      </c>
      <c r="C25" s="8">
        <f>VLOOKUP(A25,'[1]Source Revenue'!$A$3:$E$49,5,0)</f>
        <v>165683743.79099929</v>
      </c>
      <c r="D25" s="9">
        <f>VLOOKUP(A25,'[1]Source MHAC'!$A$2:$O$48,15,FALSE)</f>
        <v>0.53</v>
      </c>
      <c r="E25" s="10">
        <f>IF(D25&lt;='[1]1.MHAC Scaling'!$B$4,'[1]1.MHAC Scaling'!$D$4,IF(D25&gt;='[1]1.MHAC Scaling'!$B$67,'[1]1.MHAC Scaling'!$D$67,IF(D25&lt;'[1]1.MHAC Scaling'!$D$69,'[1]1.MHAC Scaling'!$D$4-((D25-'[1]1.MHAC Scaling'!$B$4)*('[1]1.MHAC Scaling'!$D$4/('[1]1.MHAC Scaling'!$D$69-'[1]1.MHAC Scaling'!$B$4))),IF(D25&gt;'[1]1.MHAC Scaling'!$D$70,'[1]1.MHAC Scaling'!$D$67- ((D25-'[1]1.MHAC Scaling'!$B$67)*('[1]1.MHAC Scaling'!$D$67/('[1]1.MHAC Scaling'!$D$70-'[1]1.MHAC Scaling'!$B$67))),0))))</f>
        <v>2.7027027027027029E-3</v>
      </c>
      <c r="F25" s="11">
        <f t="shared" si="0"/>
        <v>447793.90213783598</v>
      </c>
    </row>
    <row r="26" spans="1:6" ht="15" x14ac:dyDescent="0.25">
      <c r="A26" s="7">
        <v>210035</v>
      </c>
      <c r="B26" s="32" t="s">
        <v>25</v>
      </c>
      <c r="C26" s="8">
        <f>VLOOKUP(A26,'[1]Source Revenue'!$A$3:$E$49,5,0)</f>
        <v>67052911.350860439</v>
      </c>
      <c r="D26" s="9">
        <f>VLOOKUP(A26,'[1]Source MHAC'!$A$2:$O$48,15,FALSE)</f>
        <v>0.54</v>
      </c>
      <c r="E26" s="10">
        <f>IF(D26&lt;='[1]1.MHAC Scaling'!$B$4,'[1]1.MHAC Scaling'!$D$4,IF(D26&gt;='[1]1.MHAC Scaling'!$B$67,'[1]1.MHAC Scaling'!$D$67,IF(D26&lt;'[1]1.MHAC Scaling'!$D$69,'[1]1.MHAC Scaling'!$D$4-((D26-'[1]1.MHAC Scaling'!$B$4)*('[1]1.MHAC Scaling'!$D$4/('[1]1.MHAC Scaling'!$D$69-'[1]1.MHAC Scaling'!$B$4))),IF(D26&gt;'[1]1.MHAC Scaling'!$D$70,'[1]1.MHAC Scaling'!$D$67- ((D26-'[1]1.MHAC Scaling'!$B$67)*('[1]1.MHAC Scaling'!$D$67/('[1]1.MHAC Scaling'!$D$70-'[1]1.MHAC Scaling'!$B$67))),0))))</f>
        <v>2.9729729729729738E-3</v>
      </c>
      <c r="F26" s="11">
        <f t="shared" si="0"/>
        <v>199346.49320526083</v>
      </c>
    </row>
    <row r="27" spans="1:6" ht="15" x14ac:dyDescent="0.25">
      <c r="A27" s="7">
        <v>210022</v>
      </c>
      <c r="B27" s="32" t="s">
        <v>26</v>
      </c>
      <c r="C27" s="8">
        <f>VLOOKUP(A27,'[1]Source Revenue'!$A$3:$E$49,5,0)</f>
        <v>193176043.90938678</v>
      </c>
      <c r="D27" s="9">
        <f>VLOOKUP(A27,'[1]Source MHAC'!$A$2:$O$48,15,FALSE)</f>
        <v>0.55000000000000004</v>
      </c>
      <c r="E27" s="10">
        <f>IF(D27&lt;='[1]1.MHAC Scaling'!$B$4,'[1]1.MHAC Scaling'!$D$4,IF(D27&gt;='[1]1.MHAC Scaling'!$B$67,'[1]1.MHAC Scaling'!$D$67,IF(D27&lt;'[1]1.MHAC Scaling'!$D$69,'[1]1.MHAC Scaling'!$D$4-((D27-'[1]1.MHAC Scaling'!$B$4)*('[1]1.MHAC Scaling'!$D$4/('[1]1.MHAC Scaling'!$D$69-'[1]1.MHAC Scaling'!$B$4))),IF(D27&gt;'[1]1.MHAC Scaling'!$D$70,'[1]1.MHAC Scaling'!$D$67- ((D27-'[1]1.MHAC Scaling'!$B$67)*('[1]1.MHAC Scaling'!$D$67/('[1]1.MHAC Scaling'!$D$70-'[1]1.MHAC Scaling'!$B$67))),0))))</f>
        <v>3.2432432432432439E-3</v>
      </c>
      <c r="F27" s="11">
        <f t="shared" si="0"/>
        <v>626516.89916557889</v>
      </c>
    </row>
    <row r="28" spans="1:6" ht="15" x14ac:dyDescent="0.25">
      <c r="A28" s="7">
        <v>210038</v>
      </c>
      <c r="B28" s="32" t="s">
        <v>27</v>
      </c>
      <c r="C28" s="8">
        <f>VLOOKUP(A28,'[1]Source Revenue'!$A$3:$E$49,5,0)</f>
        <v>126399312.7094775</v>
      </c>
      <c r="D28" s="9">
        <f>VLOOKUP(A28,'[1]Source MHAC'!$A$2:$O$48,15,FALSE)</f>
        <v>0.56999999999999995</v>
      </c>
      <c r="E28" s="10">
        <f>IF(D28&lt;='[1]1.MHAC Scaling'!$B$4,'[1]1.MHAC Scaling'!$D$4,IF(D28&gt;='[1]1.MHAC Scaling'!$B$67,'[1]1.MHAC Scaling'!$D$67,IF(D28&lt;'[1]1.MHAC Scaling'!$D$69,'[1]1.MHAC Scaling'!$D$4-((D28-'[1]1.MHAC Scaling'!$B$4)*('[1]1.MHAC Scaling'!$D$4/('[1]1.MHAC Scaling'!$D$69-'[1]1.MHAC Scaling'!$B$4))),IF(D28&gt;'[1]1.MHAC Scaling'!$D$70,'[1]1.MHAC Scaling'!$D$67- ((D28-'[1]1.MHAC Scaling'!$B$67)*('[1]1.MHAC Scaling'!$D$67/('[1]1.MHAC Scaling'!$D$70-'[1]1.MHAC Scaling'!$B$67))),0))))</f>
        <v>3.7837837837837816E-3</v>
      </c>
      <c r="F28" s="11">
        <f t="shared" si="0"/>
        <v>478267.6697115362</v>
      </c>
    </row>
    <row r="29" spans="1:6" ht="15" x14ac:dyDescent="0.25">
      <c r="A29" s="7">
        <v>210012</v>
      </c>
      <c r="B29" s="32" t="s">
        <v>28</v>
      </c>
      <c r="C29" s="8">
        <f>VLOOKUP(A29,'[1]Source Revenue'!$A$3:$E$49,5,0)</f>
        <v>415350728.54994035</v>
      </c>
      <c r="D29" s="9">
        <f>VLOOKUP(A29,'[1]Source MHAC'!$A$2:$O$48,15,FALSE)</f>
        <v>0.57999999999999996</v>
      </c>
      <c r="E29" s="10">
        <f>IF(D29&lt;='[1]1.MHAC Scaling'!$B$4,'[1]1.MHAC Scaling'!$D$4,IF(D29&gt;='[1]1.MHAC Scaling'!$B$67,'[1]1.MHAC Scaling'!$D$67,IF(D29&lt;'[1]1.MHAC Scaling'!$D$69,'[1]1.MHAC Scaling'!$D$4-((D29-'[1]1.MHAC Scaling'!$B$4)*('[1]1.MHAC Scaling'!$D$4/('[1]1.MHAC Scaling'!$D$69-'[1]1.MHAC Scaling'!$B$4))),IF(D29&gt;'[1]1.MHAC Scaling'!$D$70,'[1]1.MHAC Scaling'!$D$67- ((D29-'[1]1.MHAC Scaling'!$B$67)*('[1]1.MHAC Scaling'!$D$67/('[1]1.MHAC Scaling'!$D$70-'[1]1.MHAC Scaling'!$B$67))),0))))</f>
        <v>4.0540540540540525E-3</v>
      </c>
      <c r="F29" s="11">
        <f t="shared" si="0"/>
        <v>1683854.3049321899</v>
      </c>
    </row>
    <row r="30" spans="1:6" ht="15" x14ac:dyDescent="0.25">
      <c r="A30" s="7">
        <v>210058</v>
      </c>
      <c r="B30" s="32" t="s">
        <v>29</v>
      </c>
      <c r="C30" s="8">
        <f>VLOOKUP(A30,'[1]Source Revenue'!$A$3:$E$49,5,0)</f>
        <v>64134442.678519756</v>
      </c>
      <c r="D30" s="9">
        <f>VLOOKUP(A30,'[1]Source MHAC'!$A$2:$O$48,15,FALSE)</f>
        <v>0.59</v>
      </c>
      <c r="E30" s="10">
        <f>IF(D30&lt;='[1]1.MHAC Scaling'!$B$4,'[1]1.MHAC Scaling'!$D$4,IF(D30&gt;='[1]1.MHAC Scaling'!$B$67,'[1]1.MHAC Scaling'!$D$67,IF(D30&lt;'[1]1.MHAC Scaling'!$D$69,'[1]1.MHAC Scaling'!$D$4-((D30-'[1]1.MHAC Scaling'!$B$4)*('[1]1.MHAC Scaling'!$D$4/('[1]1.MHAC Scaling'!$D$69-'[1]1.MHAC Scaling'!$B$4))),IF(D30&gt;'[1]1.MHAC Scaling'!$D$70,'[1]1.MHAC Scaling'!$D$67- ((D30-'[1]1.MHAC Scaling'!$B$67)*('[1]1.MHAC Scaling'!$D$67/('[1]1.MHAC Scaling'!$D$70-'[1]1.MHAC Scaling'!$B$67))),0))))</f>
        <v>4.3243243243243227E-3</v>
      </c>
      <c r="F30" s="11">
        <f t="shared" si="0"/>
        <v>277338.13050170697</v>
      </c>
    </row>
    <row r="31" spans="1:6" ht="15" x14ac:dyDescent="0.25">
      <c r="A31" s="7">
        <v>210018</v>
      </c>
      <c r="B31" s="32" t="s">
        <v>30</v>
      </c>
      <c r="C31" s="8">
        <f>VLOOKUP(A31,'[1]Source Revenue'!$A$3:$E$49,5,0)</f>
        <v>75687626.706990331</v>
      </c>
      <c r="D31" s="9">
        <f>VLOOKUP(A31,'[1]Source MHAC'!$A$2:$O$48,15,FALSE)</f>
        <v>0.59</v>
      </c>
      <c r="E31" s="10">
        <f>IF(D31&lt;='[1]1.MHAC Scaling'!$B$4,'[1]1.MHAC Scaling'!$D$4,IF(D31&gt;='[1]1.MHAC Scaling'!$B$67,'[1]1.MHAC Scaling'!$D$67,IF(D31&lt;'[1]1.MHAC Scaling'!$D$69,'[1]1.MHAC Scaling'!$D$4-((D31-'[1]1.MHAC Scaling'!$B$4)*('[1]1.MHAC Scaling'!$D$4/('[1]1.MHAC Scaling'!$D$69-'[1]1.MHAC Scaling'!$B$4))),IF(D31&gt;'[1]1.MHAC Scaling'!$D$70,'[1]1.MHAC Scaling'!$D$67- ((D31-'[1]1.MHAC Scaling'!$B$67)*('[1]1.MHAC Scaling'!$D$67/('[1]1.MHAC Scaling'!$D$70-'[1]1.MHAC Scaling'!$B$67))),0))))</f>
        <v>4.3243243243243227E-3</v>
      </c>
      <c r="F31" s="11">
        <f t="shared" si="0"/>
        <v>327297.84521941753</v>
      </c>
    </row>
    <row r="32" spans="1:6" ht="15" x14ac:dyDescent="0.25">
      <c r="A32" s="7">
        <v>210043</v>
      </c>
      <c r="B32" s="32" t="s">
        <v>31</v>
      </c>
      <c r="C32" s="8">
        <f>VLOOKUP(A32,'[1]Source Revenue'!$A$3:$E$49,5,0)</f>
        <v>237934932</v>
      </c>
      <c r="D32" s="9">
        <f>VLOOKUP(A32,'[1]Source MHAC'!$A$2:$O$48,15,FALSE)</f>
        <v>0.6</v>
      </c>
      <c r="E32" s="10">
        <f>IF(D32&lt;='[1]1.MHAC Scaling'!$B$4,'[1]1.MHAC Scaling'!$D$4,IF(D32&gt;='[1]1.MHAC Scaling'!$B$67,'[1]1.MHAC Scaling'!$D$67,IF(D32&lt;'[1]1.MHAC Scaling'!$D$69,'[1]1.MHAC Scaling'!$D$4-((D32-'[1]1.MHAC Scaling'!$B$4)*('[1]1.MHAC Scaling'!$D$4/('[1]1.MHAC Scaling'!$D$69-'[1]1.MHAC Scaling'!$B$4))),IF(D32&gt;'[1]1.MHAC Scaling'!$D$70,'[1]1.MHAC Scaling'!$D$67- ((D32-'[1]1.MHAC Scaling'!$B$67)*('[1]1.MHAC Scaling'!$D$67/('[1]1.MHAC Scaling'!$D$70-'[1]1.MHAC Scaling'!$B$67))),0))))</f>
        <v>4.5945945945945936E-3</v>
      </c>
      <c r="F32" s="11">
        <f t="shared" si="0"/>
        <v>1093214.5524324323</v>
      </c>
    </row>
    <row r="33" spans="1:6" ht="15" x14ac:dyDescent="0.25">
      <c r="A33" s="7">
        <v>210008</v>
      </c>
      <c r="B33" s="32" t="s">
        <v>32</v>
      </c>
      <c r="C33" s="8">
        <f>VLOOKUP(A33,'[1]Source Revenue'!$A$3:$E$49,5,0)</f>
        <v>214208591.55221435</v>
      </c>
      <c r="D33" s="9">
        <f>VLOOKUP(A33,'[1]Source MHAC'!$A$2:$O$48,15,FALSE)</f>
        <v>0.6</v>
      </c>
      <c r="E33" s="10">
        <f>IF(D33&lt;='[1]1.MHAC Scaling'!$B$4,'[1]1.MHAC Scaling'!$D$4,IF(D33&gt;='[1]1.MHAC Scaling'!$B$67,'[1]1.MHAC Scaling'!$D$67,IF(D33&lt;'[1]1.MHAC Scaling'!$D$69,'[1]1.MHAC Scaling'!$D$4-((D33-'[1]1.MHAC Scaling'!$B$4)*('[1]1.MHAC Scaling'!$D$4/('[1]1.MHAC Scaling'!$D$69-'[1]1.MHAC Scaling'!$B$4))),IF(D33&gt;'[1]1.MHAC Scaling'!$D$70,'[1]1.MHAC Scaling'!$D$67- ((D33-'[1]1.MHAC Scaling'!$B$67)*('[1]1.MHAC Scaling'!$D$67/('[1]1.MHAC Scaling'!$D$70-'[1]1.MHAC Scaling'!$B$67))),0))))</f>
        <v>4.5945945945945936E-3</v>
      </c>
      <c r="F33" s="11">
        <f t="shared" si="0"/>
        <v>984201.63686152524</v>
      </c>
    </row>
    <row r="34" spans="1:6" ht="15" x14ac:dyDescent="0.25">
      <c r="A34" s="7">
        <v>210032</v>
      </c>
      <c r="B34" s="32" t="s">
        <v>33</v>
      </c>
      <c r="C34" s="8">
        <f>VLOOKUP(A34,'[1]Source Revenue'!$A$3:$E$49,5,0)</f>
        <v>69389875.958131924</v>
      </c>
      <c r="D34" s="9">
        <f>VLOOKUP(A34,'[1]Source MHAC'!$A$2:$O$48,15,FALSE)</f>
        <v>0.62</v>
      </c>
      <c r="E34" s="10">
        <f>IF(D34&lt;='[1]1.MHAC Scaling'!$B$4,'[1]1.MHAC Scaling'!$D$4,IF(D34&gt;='[1]1.MHAC Scaling'!$B$67,'[1]1.MHAC Scaling'!$D$67,IF(D34&lt;'[1]1.MHAC Scaling'!$D$69,'[1]1.MHAC Scaling'!$D$4-((D34-'[1]1.MHAC Scaling'!$B$4)*('[1]1.MHAC Scaling'!$D$4/('[1]1.MHAC Scaling'!$D$69-'[1]1.MHAC Scaling'!$B$4))),IF(D34&gt;'[1]1.MHAC Scaling'!$D$70,'[1]1.MHAC Scaling'!$D$67- ((D34-'[1]1.MHAC Scaling'!$B$67)*('[1]1.MHAC Scaling'!$D$67/('[1]1.MHAC Scaling'!$D$70-'[1]1.MHAC Scaling'!$B$67))),0))))</f>
        <v>5.1351351351351347E-3</v>
      </c>
      <c r="F34" s="11">
        <f t="shared" si="0"/>
        <v>356326.39005527203</v>
      </c>
    </row>
    <row r="35" spans="1:6" ht="15" x14ac:dyDescent="0.25">
      <c r="A35" s="7">
        <v>210011</v>
      </c>
      <c r="B35" s="32" t="s">
        <v>34</v>
      </c>
      <c r="C35" s="8">
        <f>VLOOKUP(A35,'[1]Source Revenue'!$A$3:$E$49,5,0)</f>
        <v>232266273.89858523</v>
      </c>
      <c r="D35" s="9">
        <f>VLOOKUP(A35,'[1]Source MHAC'!$A$2:$O$48,15,FALSE)</f>
        <v>0.62</v>
      </c>
      <c r="E35" s="10">
        <f>IF(D35&lt;='[1]1.MHAC Scaling'!$B$4,'[1]1.MHAC Scaling'!$D$4,IF(D35&gt;='[1]1.MHAC Scaling'!$B$67,'[1]1.MHAC Scaling'!$D$67,IF(D35&lt;'[1]1.MHAC Scaling'!$D$69,'[1]1.MHAC Scaling'!$D$4-((D35-'[1]1.MHAC Scaling'!$B$4)*('[1]1.MHAC Scaling'!$D$4/('[1]1.MHAC Scaling'!$D$69-'[1]1.MHAC Scaling'!$B$4))),IF(D35&gt;'[1]1.MHAC Scaling'!$D$70,'[1]1.MHAC Scaling'!$D$67- ((D35-'[1]1.MHAC Scaling'!$B$67)*('[1]1.MHAC Scaling'!$D$67/('[1]1.MHAC Scaling'!$D$70-'[1]1.MHAC Scaling'!$B$67))),0))))</f>
        <v>5.1351351351351347E-3</v>
      </c>
      <c r="F35" s="11">
        <f t="shared" si="0"/>
        <v>1192718.7038035458</v>
      </c>
    </row>
    <row r="36" spans="1:6" ht="15" x14ac:dyDescent="0.25">
      <c r="A36" s="7">
        <v>210015</v>
      </c>
      <c r="B36" s="32" t="s">
        <v>35</v>
      </c>
      <c r="C36" s="8">
        <f>VLOOKUP(A36,'[1]Source Revenue'!$A$3:$E$49,5,0)</f>
        <v>274203013.03695214</v>
      </c>
      <c r="D36" s="9">
        <f>VLOOKUP(A36,'[1]Source MHAC'!$A$2:$O$48,15,FALSE)</f>
        <v>0.63</v>
      </c>
      <c r="E36" s="10">
        <f>IF(D36&lt;='[1]1.MHAC Scaling'!$B$4,'[1]1.MHAC Scaling'!$D$4,IF(D36&gt;='[1]1.MHAC Scaling'!$B$67,'[1]1.MHAC Scaling'!$D$67,IF(D36&lt;'[1]1.MHAC Scaling'!$D$69,'[1]1.MHAC Scaling'!$D$4-((D36-'[1]1.MHAC Scaling'!$B$4)*('[1]1.MHAC Scaling'!$D$4/('[1]1.MHAC Scaling'!$D$69-'[1]1.MHAC Scaling'!$B$4))),IF(D36&gt;'[1]1.MHAC Scaling'!$D$70,'[1]1.MHAC Scaling'!$D$67- ((D36-'[1]1.MHAC Scaling'!$B$67)*('[1]1.MHAC Scaling'!$D$67/('[1]1.MHAC Scaling'!$D$70-'[1]1.MHAC Scaling'!$B$67))),0))))</f>
        <v>5.4054054054054048E-3</v>
      </c>
      <c r="F36" s="11">
        <f t="shared" si="0"/>
        <v>1482178.4488483898</v>
      </c>
    </row>
    <row r="37" spans="1:6" ht="15" x14ac:dyDescent="0.25">
      <c r="A37" s="7">
        <v>210063</v>
      </c>
      <c r="B37" s="32" t="s">
        <v>36</v>
      </c>
      <c r="C37" s="8">
        <f>VLOOKUP(A37,'[1]Source Revenue'!$A$3:$E$49,5,0)</f>
        <v>234223273.72369239</v>
      </c>
      <c r="D37" s="9">
        <f>VLOOKUP(A37,'[1]Source MHAC'!$A$2:$O$48,15,FALSE)</f>
        <v>0.65</v>
      </c>
      <c r="E37" s="10">
        <f>IF(D37&lt;='[1]1.MHAC Scaling'!$B$4,'[1]1.MHAC Scaling'!$D$4,IF(D37&gt;='[1]1.MHAC Scaling'!$B$67,'[1]1.MHAC Scaling'!$D$67,IF(D37&lt;'[1]1.MHAC Scaling'!$D$69,'[1]1.MHAC Scaling'!$D$4-((D37-'[1]1.MHAC Scaling'!$B$4)*('[1]1.MHAC Scaling'!$D$4/('[1]1.MHAC Scaling'!$D$69-'[1]1.MHAC Scaling'!$B$4))),IF(D37&gt;'[1]1.MHAC Scaling'!$D$70,'[1]1.MHAC Scaling'!$D$67- ((D37-'[1]1.MHAC Scaling'!$B$67)*('[1]1.MHAC Scaling'!$D$67/('[1]1.MHAC Scaling'!$D$70-'[1]1.MHAC Scaling'!$B$67))),0))))</f>
        <v>5.9459459459459459E-3</v>
      </c>
      <c r="F37" s="11">
        <f t="shared" si="0"/>
        <v>1392678.9248435763</v>
      </c>
    </row>
    <row r="38" spans="1:6" ht="15" x14ac:dyDescent="0.25">
      <c r="A38" s="7">
        <v>210049</v>
      </c>
      <c r="B38" s="32" t="s">
        <v>37</v>
      </c>
      <c r="C38" s="8">
        <f>VLOOKUP(A38,'[1]Source Revenue'!$A$3:$E$49,5,0)</f>
        <v>135939075.96660125</v>
      </c>
      <c r="D38" s="9">
        <f>VLOOKUP(A38,'[1]Source MHAC'!$A$2:$O$48,15,FALSE)</f>
        <v>0.66</v>
      </c>
      <c r="E38" s="10">
        <f>IF(D38&lt;='[1]1.MHAC Scaling'!$B$4,'[1]1.MHAC Scaling'!$D$4,IF(D38&gt;='[1]1.MHAC Scaling'!$B$67,'[1]1.MHAC Scaling'!$D$67,IF(D38&lt;'[1]1.MHAC Scaling'!$D$69,'[1]1.MHAC Scaling'!$D$4-((D38-'[1]1.MHAC Scaling'!$B$4)*('[1]1.MHAC Scaling'!$D$4/('[1]1.MHAC Scaling'!$D$69-'[1]1.MHAC Scaling'!$B$4))),IF(D38&gt;'[1]1.MHAC Scaling'!$D$70,'[1]1.MHAC Scaling'!$D$67- ((D38-'[1]1.MHAC Scaling'!$B$67)*('[1]1.MHAC Scaling'!$D$67/('[1]1.MHAC Scaling'!$D$70-'[1]1.MHAC Scaling'!$B$67))),0))))</f>
        <v>6.2162162162162169E-3</v>
      </c>
      <c r="F38" s="11">
        <f t="shared" si="0"/>
        <v>845026.68844103487</v>
      </c>
    </row>
    <row r="39" spans="1:6" ht="18" customHeight="1" x14ac:dyDescent="0.25">
      <c r="A39" s="7">
        <v>210034</v>
      </c>
      <c r="B39" s="32" t="s">
        <v>38</v>
      </c>
      <c r="C39" s="8">
        <f>VLOOKUP(A39,'[1]Source Revenue'!$A$3:$E$49,5,0)</f>
        <v>113244592.36740001</v>
      </c>
      <c r="D39" s="9">
        <f>VLOOKUP(A39,'[1]Source MHAC'!$A$2:$O$48,15,FALSE)</f>
        <v>0.66</v>
      </c>
      <c r="E39" s="10">
        <f>IF(D39&lt;='[1]1.MHAC Scaling'!$B$4,'[1]1.MHAC Scaling'!$D$4,IF(D39&gt;='[1]1.MHAC Scaling'!$B$67,'[1]1.MHAC Scaling'!$D$67,IF(D39&lt;'[1]1.MHAC Scaling'!$D$69,'[1]1.MHAC Scaling'!$D$4-((D39-'[1]1.MHAC Scaling'!$B$4)*('[1]1.MHAC Scaling'!$D$4/('[1]1.MHAC Scaling'!$D$69-'[1]1.MHAC Scaling'!$B$4))),IF(D39&gt;'[1]1.MHAC Scaling'!$D$70,'[1]1.MHAC Scaling'!$D$67- ((D39-'[1]1.MHAC Scaling'!$B$67)*('[1]1.MHAC Scaling'!$D$67/('[1]1.MHAC Scaling'!$D$70-'[1]1.MHAC Scaling'!$B$67))),0))))</f>
        <v>6.2162162162162169E-3</v>
      </c>
      <c r="F39" s="11">
        <f t="shared" si="0"/>
        <v>703952.87147302716</v>
      </c>
    </row>
    <row r="40" spans="1:6" ht="15" x14ac:dyDescent="0.25">
      <c r="A40" s="7">
        <v>210030</v>
      </c>
      <c r="B40" s="32" t="s">
        <v>39</v>
      </c>
      <c r="C40" s="8">
        <f>VLOOKUP(A40,'[1]Source Revenue'!$A$3:$E$49,5,0)</f>
        <v>21575174.414261654</v>
      </c>
      <c r="D40" s="9">
        <f>VLOOKUP(A40,'[1]Source MHAC'!$A$2:$O$48,15,FALSE)</f>
        <v>0.66</v>
      </c>
      <c r="E40" s="10">
        <f>IF(D40&lt;='[1]1.MHAC Scaling'!$B$4,'[1]1.MHAC Scaling'!$D$4,IF(D40&gt;='[1]1.MHAC Scaling'!$B$67,'[1]1.MHAC Scaling'!$D$67,IF(D40&lt;'[1]1.MHAC Scaling'!$D$69,'[1]1.MHAC Scaling'!$D$4-((D40-'[1]1.MHAC Scaling'!$B$4)*('[1]1.MHAC Scaling'!$D$4/('[1]1.MHAC Scaling'!$D$69-'[1]1.MHAC Scaling'!$B$4))),IF(D40&gt;'[1]1.MHAC Scaling'!$D$70,'[1]1.MHAC Scaling'!$D$67- ((D40-'[1]1.MHAC Scaling'!$B$67)*('[1]1.MHAC Scaling'!$D$67/('[1]1.MHAC Scaling'!$D$70-'[1]1.MHAC Scaling'!$B$67))),0))))</f>
        <v>6.2162162162162169E-3</v>
      </c>
      <c r="F40" s="11">
        <f t="shared" si="0"/>
        <v>134115.94906162651</v>
      </c>
    </row>
    <row r="41" spans="1:6" ht="15" x14ac:dyDescent="0.25">
      <c r="A41" s="7">
        <v>210002</v>
      </c>
      <c r="B41" s="32" t="s">
        <v>40</v>
      </c>
      <c r="C41" s="8">
        <f>VLOOKUP(A41,'[1]Source Revenue'!$A$3:$E$49,5,0)</f>
        <v>906034034.037117</v>
      </c>
      <c r="D41" s="9">
        <f>VLOOKUP(A41,'[1]Source MHAC'!$A$2:$O$48,15,FALSE)</f>
        <v>0.67</v>
      </c>
      <c r="E41" s="10">
        <f>IF(D41&lt;='[1]1.MHAC Scaling'!$B$4,'[1]1.MHAC Scaling'!$D$4,IF(D41&gt;='[1]1.MHAC Scaling'!$B$67,'[1]1.MHAC Scaling'!$D$67,IF(D41&lt;'[1]1.MHAC Scaling'!$D$69,'[1]1.MHAC Scaling'!$D$4-((D41-'[1]1.MHAC Scaling'!$B$4)*('[1]1.MHAC Scaling'!$D$4/('[1]1.MHAC Scaling'!$D$69-'[1]1.MHAC Scaling'!$B$4))),IF(D41&gt;'[1]1.MHAC Scaling'!$D$70,'[1]1.MHAC Scaling'!$D$67- ((D41-'[1]1.MHAC Scaling'!$B$67)*('[1]1.MHAC Scaling'!$D$67/('[1]1.MHAC Scaling'!$D$70-'[1]1.MHAC Scaling'!$B$67))),0))))</f>
        <v>6.486486486486487E-3</v>
      </c>
      <c r="F41" s="11">
        <f t="shared" si="0"/>
        <v>5876977.5180785973</v>
      </c>
    </row>
    <row r="42" spans="1:6" ht="15" x14ac:dyDescent="0.25">
      <c r="A42" s="7">
        <v>210004</v>
      </c>
      <c r="B42" s="32" t="s">
        <v>41</v>
      </c>
      <c r="C42" s="8">
        <f>VLOOKUP(A42,'[1]Source Revenue'!$A$3:$E$49,5,0)</f>
        <v>316970825.09723741</v>
      </c>
      <c r="D42" s="9">
        <f>VLOOKUP(A42,'[1]Source MHAC'!$A$2:$O$48,15,FALSE)</f>
        <v>0.66</v>
      </c>
      <c r="E42" s="10">
        <f>IF(D42&lt;='[1]1.MHAC Scaling'!$B$4,'[1]1.MHAC Scaling'!$D$4,IF(D42&gt;='[1]1.MHAC Scaling'!$B$67,'[1]1.MHAC Scaling'!$D$67,IF(D42&lt;'[1]1.MHAC Scaling'!$D$69,'[1]1.MHAC Scaling'!$D$4-((D42-'[1]1.MHAC Scaling'!$B$4)*('[1]1.MHAC Scaling'!$D$4/('[1]1.MHAC Scaling'!$D$69-'[1]1.MHAC Scaling'!$B$4))),IF(D42&gt;'[1]1.MHAC Scaling'!$D$70,'[1]1.MHAC Scaling'!$D$67- ((D42-'[1]1.MHAC Scaling'!$B$67)*('[1]1.MHAC Scaling'!$D$67/('[1]1.MHAC Scaling'!$D$70-'[1]1.MHAC Scaling'!$B$67))),0))))</f>
        <v>6.2162162162162169E-3</v>
      </c>
      <c r="F42" s="11">
        <f t="shared" si="0"/>
        <v>1970359.1830368815</v>
      </c>
    </row>
    <row r="43" spans="1:6" ht="15" x14ac:dyDescent="0.25">
      <c r="A43" s="7">
        <v>210029</v>
      </c>
      <c r="B43" s="32" t="s">
        <v>42</v>
      </c>
      <c r="C43" s="8">
        <f>VLOOKUP(A43,'[1]Source Revenue'!$A$3:$E$49,5,0)</f>
        <v>343229718.17060536</v>
      </c>
      <c r="D43" s="9">
        <f>VLOOKUP(A43,'[1]Source MHAC'!$A$2:$O$48,15,FALSE)</f>
        <v>0.68</v>
      </c>
      <c r="E43" s="10">
        <f>IF(D43&lt;='[1]1.MHAC Scaling'!$B$4,'[1]1.MHAC Scaling'!$D$4,IF(D43&gt;='[1]1.MHAC Scaling'!$B$67,'[1]1.MHAC Scaling'!$D$67,IF(D43&lt;'[1]1.MHAC Scaling'!$D$69,'[1]1.MHAC Scaling'!$D$4-((D43-'[1]1.MHAC Scaling'!$B$4)*('[1]1.MHAC Scaling'!$D$4/('[1]1.MHAC Scaling'!$D$69-'[1]1.MHAC Scaling'!$B$4))),IF(D43&gt;'[1]1.MHAC Scaling'!$D$70,'[1]1.MHAC Scaling'!$D$67- ((D43-'[1]1.MHAC Scaling'!$B$67)*('[1]1.MHAC Scaling'!$D$67/('[1]1.MHAC Scaling'!$D$70-'[1]1.MHAC Scaling'!$B$67))),0))))</f>
        <v>6.7567567567567571E-3</v>
      </c>
      <c r="F43" s="11">
        <f t="shared" si="0"/>
        <v>2319119.7173689553</v>
      </c>
    </row>
    <row r="44" spans="1:6" ht="15" x14ac:dyDescent="0.25">
      <c r="A44" s="7">
        <v>210019</v>
      </c>
      <c r="B44" s="32" t="s">
        <v>43</v>
      </c>
      <c r="C44" s="8">
        <f>VLOOKUP(A44,'[1]Source Revenue'!$A$3:$E$49,5,0)</f>
        <v>242318198.74402294</v>
      </c>
      <c r="D44" s="9">
        <f>VLOOKUP(A44,'[1]Source MHAC'!$A$2:$O$48,15,FALSE)</f>
        <v>0.71</v>
      </c>
      <c r="E44" s="10">
        <f>IF(D44&lt;='[1]1.MHAC Scaling'!$B$4,'[1]1.MHAC Scaling'!$D$4,IF(D44&gt;='[1]1.MHAC Scaling'!$B$67,'[1]1.MHAC Scaling'!$D$67,IF(D44&lt;'[1]1.MHAC Scaling'!$D$69,'[1]1.MHAC Scaling'!$D$4-((D44-'[1]1.MHAC Scaling'!$B$4)*('[1]1.MHAC Scaling'!$D$4/('[1]1.MHAC Scaling'!$D$69-'[1]1.MHAC Scaling'!$B$4))),IF(D44&gt;'[1]1.MHAC Scaling'!$D$70,'[1]1.MHAC Scaling'!$D$67- ((D44-'[1]1.MHAC Scaling'!$B$67)*('[1]1.MHAC Scaling'!$D$67/('[1]1.MHAC Scaling'!$D$70-'[1]1.MHAC Scaling'!$B$67))),0))))</f>
        <v>7.5675675675675657E-3</v>
      </c>
      <c r="F44" s="11">
        <f t="shared" si="0"/>
        <v>1833759.3418466595</v>
      </c>
    </row>
    <row r="45" spans="1:6" ht="15" x14ac:dyDescent="0.25">
      <c r="A45" s="7">
        <v>210028</v>
      </c>
      <c r="B45" s="32" t="s">
        <v>44</v>
      </c>
      <c r="C45" s="8">
        <f>VLOOKUP(A45,'[1]Source Revenue'!$A$3:$E$49,5,0)</f>
        <v>69169248.15699999</v>
      </c>
      <c r="D45" s="9">
        <f>VLOOKUP(A45,'[1]Source MHAC'!$A$2:$O$48,15,FALSE)</f>
        <v>0.74</v>
      </c>
      <c r="E45" s="10">
        <f>IF(D45&lt;='[1]1.MHAC Scaling'!$B$4,'[1]1.MHAC Scaling'!$D$4,IF(D45&gt;='[1]1.MHAC Scaling'!$B$67,'[1]1.MHAC Scaling'!$D$67,IF(D45&lt;'[1]1.MHAC Scaling'!$D$69,'[1]1.MHAC Scaling'!$D$4-((D45-'[1]1.MHAC Scaling'!$B$4)*('[1]1.MHAC Scaling'!$D$4/('[1]1.MHAC Scaling'!$D$69-'[1]1.MHAC Scaling'!$B$4))),IF(D45&gt;'[1]1.MHAC Scaling'!$D$70,'[1]1.MHAC Scaling'!$D$67- ((D45-'[1]1.MHAC Scaling'!$B$67)*('[1]1.MHAC Scaling'!$D$67/('[1]1.MHAC Scaling'!$D$70-'[1]1.MHAC Scaling'!$B$67))),0))))</f>
        <v>8.3783783783783778E-3</v>
      </c>
      <c r="F45" s="11">
        <f t="shared" si="0"/>
        <v>579526.13320729719</v>
      </c>
    </row>
    <row r="46" spans="1:6" ht="15" x14ac:dyDescent="0.25">
      <c r="A46" s="7">
        <v>210010</v>
      </c>
      <c r="B46" s="32" t="s">
        <v>45</v>
      </c>
      <c r="C46" s="8">
        <f>VLOOKUP(A46,'[1]Source Revenue'!$A$3:$E$49,5,0)</f>
        <v>26999062.10869962</v>
      </c>
      <c r="D46" s="9">
        <f>VLOOKUP(A46,'[1]Source MHAC'!$A$2:$O$48,15,FALSE)</f>
        <v>0.74</v>
      </c>
      <c r="E46" s="10">
        <f>IF(D46&lt;='[1]1.MHAC Scaling'!$B$4,'[1]1.MHAC Scaling'!$D$4,IF(D46&gt;='[1]1.MHAC Scaling'!$B$67,'[1]1.MHAC Scaling'!$D$67,IF(D46&lt;'[1]1.MHAC Scaling'!$D$69,'[1]1.MHAC Scaling'!$D$4-((D46-'[1]1.MHAC Scaling'!$B$4)*('[1]1.MHAC Scaling'!$D$4/('[1]1.MHAC Scaling'!$D$69-'[1]1.MHAC Scaling'!$B$4))),IF(D46&gt;'[1]1.MHAC Scaling'!$D$70,'[1]1.MHAC Scaling'!$D$67- ((D46-'[1]1.MHAC Scaling'!$B$67)*('[1]1.MHAC Scaling'!$D$67/('[1]1.MHAC Scaling'!$D$70-'[1]1.MHAC Scaling'!$B$67))),0))))</f>
        <v>8.3783783783783778E-3</v>
      </c>
      <c r="F46" s="11">
        <f t="shared" si="0"/>
        <v>226208.35820802383</v>
      </c>
    </row>
    <row r="47" spans="1:6" ht="15" x14ac:dyDescent="0.25">
      <c r="A47" s="7">
        <v>210039</v>
      </c>
      <c r="B47" s="32" t="s">
        <v>46</v>
      </c>
      <c r="C47" s="8">
        <f>VLOOKUP(A47,'[1]Source Revenue'!$A$3:$E$49,5,0)</f>
        <v>62336014.479660623</v>
      </c>
      <c r="D47" s="9">
        <f>VLOOKUP(A47,'[1]Source MHAC'!$A$2:$O$48,15,FALSE)</f>
        <v>0.78</v>
      </c>
      <c r="E47" s="10">
        <f>IF(D47&lt;='[1]1.MHAC Scaling'!$B$4,'[1]1.MHAC Scaling'!$D$4,IF(D47&gt;='[1]1.MHAC Scaling'!$B$67,'[1]1.MHAC Scaling'!$D$67,IF(D47&lt;'[1]1.MHAC Scaling'!$D$69,'[1]1.MHAC Scaling'!$D$4-((D47-'[1]1.MHAC Scaling'!$B$4)*('[1]1.MHAC Scaling'!$D$4/('[1]1.MHAC Scaling'!$D$69-'[1]1.MHAC Scaling'!$B$4))),IF(D47&gt;'[1]1.MHAC Scaling'!$D$70,'[1]1.MHAC Scaling'!$D$67- ((D47-'[1]1.MHAC Scaling'!$B$67)*('[1]1.MHAC Scaling'!$D$67/('[1]1.MHAC Scaling'!$D$70-'[1]1.MHAC Scaling'!$B$67))),0))))</f>
        <v>9.45945945945946E-3</v>
      </c>
      <c r="F47" s="11">
        <f t="shared" si="0"/>
        <v>589665.00183462759</v>
      </c>
    </row>
    <row r="48" spans="1:6" ht="15" x14ac:dyDescent="0.25">
      <c r="A48" s="7">
        <v>210006</v>
      </c>
      <c r="B48" s="32" t="s">
        <v>47</v>
      </c>
      <c r="C48" s="8">
        <f>VLOOKUP(A48,'[1]Source Revenue'!$A$3:$E$49,5,0)</f>
        <v>45713955.885128438</v>
      </c>
      <c r="D48" s="9">
        <f>VLOOKUP(A48,'[1]Source MHAC'!$A$2:$O$48,15,FALSE)</f>
        <v>0.77</v>
      </c>
      <c r="E48" s="10">
        <f>IF(D48&lt;='[1]1.MHAC Scaling'!$B$4,'[1]1.MHAC Scaling'!$D$4,IF(D48&gt;='[1]1.MHAC Scaling'!$B$67,'[1]1.MHAC Scaling'!$D$67,IF(D48&lt;'[1]1.MHAC Scaling'!$D$69,'[1]1.MHAC Scaling'!$D$4-((D48-'[1]1.MHAC Scaling'!$B$4)*('[1]1.MHAC Scaling'!$D$4/('[1]1.MHAC Scaling'!$D$69-'[1]1.MHAC Scaling'!$B$4))),IF(D48&gt;'[1]1.MHAC Scaling'!$D$70,'[1]1.MHAC Scaling'!$D$67- ((D48-'[1]1.MHAC Scaling'!$B$67)*('[1]1.MHAC Scaling'!$D$67/('[1]1.MHAC Scaling'!$D$70-'[1]1.MHAC Scaling'!$B$67))),0))))</f>
        <v>9.189189189189189E-3</v>
      </c>
      <c r="F48" s="11">
        <f t="shared" si="0"/>
        <v>420074.18921469373</v>
      </c>
    </row>
    <row r="49" spans="1:6" ht="15" x14ac:dyDescent="0.25">
      <c r="A49" s="7">
        <v>210017</v>
      </c>
      <c r="B49" s="32" t="s">
        <v>48</v>
      </c>
      <c r="C49" s="8">
        <f>VLOOKUP(A49,'[1]Source Revenue'!$A$3:$E$49,5,0)</f>
        <v>19149148.115029968</v>
      </c>
      <c r="D49" s="9">
        <f>VLOOKUP(A49,'[1]Source MHAC'!$A$2:$O$48,15,FALSE)</f>
        <v>0.81</v>
      </c>
      <c r="E49" s="10">
        <f>IF(D49&lt;='[1]1.MHAC Scaling'!$B$4,'[1]1.MHAC Scaling'!$D$4,IF(D49&gt;='[1]1.MHAC Scaling'!$B$67,'[1]1.MHAC Scaling'!$D$67,IF(D49&lt;'[1]1.MHAC Scaling'!$D$69,'[1]1.MHAC Scaling'!$D$4-((D49-'[1]1.MHAC Scaling'!$B$4)*('[1]1.MHAC Scaling'!$D$4/('[1]1.MHAC Scaling'!$D$69-'[1]1.MHAC Scaling'!$B$4))),IF(D49&gt;'[1]1.MHAC Scaling'!$D$70,'[1]1.MHAC Scaling'!$D$67- ((D49-'[1]1.MHAC Scaling'!$B$67)*('[1]1.MHAC Scaling'!$D$67/('[1]1.MHAC Scaling'!$D$70-'[1]1.MHAC Scaling'!$B$67))),0))))</f>
        <v>0.01</v>
      </c>
      <c r="F49" s="11">
        <f t="shared" si="0"/>
        <v>191491.48115029969</v>
      </c>
    </row>
    <row r="50" spans="1:6" ht="15" x14ac:dyDescent="0.25">
      <c r="A50" s="7">
        <v>210060</v>
      </c>
      <c r="B50" s="32" t="s">
        <v>49</v>
      </c>
      <c r="C50" s="8">
        <f>VLOOKUP(A50,'[1]Source Revenue'!$A$3:$E$49,5,0)</f>
        <v>19674773.5914905</v>
      </c>
      <c r="D50" s="9">
        <f>VLOOKUP(A50,'[1]Source MHAC'!$A$2:$O$48,15,FALSE)</f>
        <v>0.9</v>
      </c>
      <c r="E50" s="10">
        <f>IF(D50&lt;='[1]1.MHAC Scaling'!$B$4,'[1]1.MHAC Scaling'!$D$4,IF(D50&gt;='[1]1.MHAC Scaling'!$B$67,'[1]1.MHAC Scaling'!$D$67,IF(D50&lt;'[1]1.MHAC Scaling'!$D$69,'[1]1.MHAC Scaling'!$D$4-((D50-'[1]1.MHAC Scaling'!$B$4)*('[1]1.MHAC Scaling'!$D$4/('[1]1.MHAC Scaling'!$D$69-'[1]1.MHAC Scaling'!$B$4))),IF(D50&gt;'[1]1.MHAC Scaling'!$D$70,'[1]1.MHAC Scaling'!$D$67- ((D50-'[1]1.MHAC Scaling'!$B$67)*('[1]1.MHAC Scaling'!$D$67/('[1]1.MHAC Scaling'!$D$70-'[1]1.MHAC Scaling'!$B$67))),0))))</f>
        <v>0.01</v>
      </c>
      <c r="F50" s="11">
        <f t="shared" si="0"/>
        <v>196747.735914905</v>
      </c>
    </row>
    <row r="51" spans="1:6" ht="15" x14ac:dyDescent="0.25">
      <c r="A51" s="7">
        <v>210045</v>
      </c>
      <c r="B51" s="32" t="s">
        <v>50</v>
      </c>
      <c r="C51" s="8">
        <f>VLOOKUP(A51,'[1]Source Revenue'!$A$3:$E$49,5,0)</f>
        <v>2815157.822946209</v>
      </c>
      <c r="D51" s="9">
        <f>VLOOKUP(A51,'[1]Source MHAC'!$A$2:$O$48,15,FALSE)</f>
        <v>1</v>
      </c>
      <c r="E51" s="10">
        <f>IF(D51&lt;='[1]1.MHAC Scaling'!$B$4,'[1]1.MHAC Scaling'!$D$4,IF(D51&gt;='[1]1.MHAC Scaling'!$B$67,'[1]1.MHAC Scaling'!$D$67,IF(D51&lt;'[1]1.MHAC Scaling'!$D$69,'[1]1.MHAC Scaling'!$D$4-((D51-'[1]1.MHAC Scaling'!$B$4)*('[1]1.MHAC Scaling'!$D$4/('[1]1.MHAC Scaling'!$D$69-'[1]1.MHAC Scaling'!$B$4))),IF(D51&gt;'[1]1.MHAC Scaling'!$D$70,'[1]1.MHAC Scaling'!$D$67- ((D51-'[1]1.MHAC Scaling'!$B$67)*('[1]1.MHAC Scaling'!$D$67/('[1]1.MHAC Scaling'!$D$70-'[1]1.MHAC Scaling'!$B$67))),0))))</f>
        <v>0.01</v>
      </c>
      <c r="F51" s="11">
        <f t="shared" si="0"/>
        <v>28151.578229462091</v>
      </c>
    </row>
    <row r="52" spans="1:6" ht="15" x14ac:dyDescent="0.25">
      <c r="A52" s="14"/>
      <c r="B52" s="33"/>
      <c r="C52" s="15"/>
      <c r="D52" s="16"/>
      <c r="E52" s="17"/>
      <c r="F52" s="18"/>
    </row>
    <row r="53" spans="1:6" s="19" customFormat="1" x14ac:dyDescent="0.3">
      <c r="B53" s="20" t="s">
        <v>51</v>
      </c>
      <c r="C53" s="21">
        <f>SUM(C6:C51)</f>
        <v>8796981441.1539555</v>
      </c>
      <c r="D53" s="22"/>
      <c r="E53" s="20" t="s">
        <v>51</v>
      </c>
      <c r="F53" s="23">
        <f>SUM(F6:F51)</f>
        <v>29256690.400667317</v>
      </c>
    </row>
    <row r="54" spans="1:6" x14ac:dyDescent="0.3">
      <c r="E54" s="24" t="s">
        <v>52</v>
      </c>
      <c r="F54" s="25">
        <f>SUMIF(F6:F51,"&lt;0",F6:F51)</f>
        <v>-647765.53663731879</v>
      </c>
    </row>
    <row r="55" spans="1:6" x14ac:dyDescent="0.3">
      <c r="E55" s="26" t="s">
        <v>53</v>
      </c>
      <c r="F55" s="27">
        <f>F54/$C$53</f>
        <v>-7.3634978199106819E-5</v>
      </c>
    </row>
    <row r="56" spans="1:6" x14ac:dyDescent="0.3">
      <c r="E56" s="24" t="s">
        <v>54</v>
      </c>
      <c r="F56" s="25">
        <f>SUMIF(F5:F51,"&gt;0",F5:F51)</f>
        <v>29904455.937304638</v>
      </c>
    </row>
    <row r="57" spans="1:6" x14ac:dyDescent="0.3">
      <c r="E57" s="26" t="s">
        <v>53</v>
      </c>
      <c r="F57" s="27">
        <f>F56/$C$53</f>
        <v>3.3993996846925123E-3</v>
      </c>
    </row>
    <row r="58" spans="1:6" x14ac:dyDescent="0.3">
      <c r="F58" s="28"/>
    </row>
    <row r="60" spans="1:6" x14ac:dyDescent="0.3">
      <c r="A60" s="13"/>
    </row>
  </sheetData>
  <autoFilter ref="A5:F5">
    <sortState ref="A4:I49">
      <sortCondition ref="D3"/>
    </sortState>
  </autoFilter>
  <mergeCells count="1">
    <mergeCell ref="A3:F3"/>
  </mergeCells>
  <conditionalFormatting sqref="F6:F51">
    <cfRule type="cellIs" dxfId="2" priority="3" operator="greaterThan">
      <formula>0</formula>
    </cfRule>
  </conditionalFormatting>
  <conditionalFormatting sqref="F6">
    <cfRule type="cellIs" dxfId="1" priority="2" operator="lessThan">
      <formula>0</formula>
    </cfRule>
  </conditionalFormatting>
  <conditionalFormatting sqref="F7">
    <cfRule type="cellIs" dxfId="0" priority="1" operator="lessThan">
      <formula>0</formula>
    </cfRule>
  </conditionalFormatting>
  <printOptions horizontalCentered="1" verticalCentered="1"/>
  <pageMargins left="0.2" right="0.2" top="0.25" bottom="0.25" header="0.3" footer="0.3"/>
  <pageSetup scale="51" orientation="landscape" r:id="rId1"/>
  <headerFooter>
    <oddFooter>&amp;CHSCRC Work Group Meeting
Feb 2, 2015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A7A1B8-8A2A-45BA-9166-463B2DEECF72}"/>
</file>

<file path=customXml/itemProps2.xml><?xml version="1.0" encoding="utf-8"?>
<ds:datastoreItem xmlns:ds="http://schemas.openxmlformats.org/officeDocument/2006/customXml" ds:itemID="{298A940A-12A5-4931-8526-7494D58E2BEB}"/>
</file>

<file path=customXml/itemProps3.xml><?xml version="1.0" encoding="utf-8"?>
<ds:datastoreItem xmlns:ds="http://schemas.openxmlformats.org/officeDocument/2006/customXml" ds:itemID="{E64EF17F-6BD0-41C7-A996-AD3B007C3E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2.MHAC Modeling Results</vt:lpstr>
      <vt:lpstr>'2.MHAC Modeling Results'!Print_Titles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Ellen Englert</cp:lastModifiedBy>
  <dcterms:created xsi:type="dcterms:W3CDTF">2016-06-20T15:39:53Z</dcterms:created>
  <dcterms:modified xsi:type="dcterms:W3CDTF">2016-06-21T19:33:38Z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