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 codeName="ThisWorkbook"/>
  <mc:AlternateContent xmlns:mc="http://schemas.openxmlformats.org/markup-compatibility/2006">
    <mc:Choice Requires="x15">
      <x15ac:absPath xmlns:x15ac="http://schemas.microsoft.com/office/spreadsheetml/2010/11/ac" url="O:\Financial Data\UCC_Data\HSCRC web page materials\2024 August\"/>
    </mc:Choice>
  </mc:AlternateContent>
  <xr:revisionPtr revIDLastSave="0" documentId="13_ncr:1_{F0D19113-C066-475E-83F5-5D966FCE0319}" xr6:coauthVersionLast="47" xr6:coauthVersionMax="47" xr10:uidLastSave="{00000000-0000-0000-0000-000000000000}"/>
  <bookViews>
    <workbookView xWindow="38280" yWindow="-120" windowWidth="38640" windowHeight="20625" firstSheet="1" activeTab="1" xr2:uid="{00000000-000D-0000-FFFF-FFFF00000000}"/>
  </bookViews>
  <sheets>
    <sheet name="Production Schedule FY 2017" sheetId="1" state="hidden" r:id="rId1"/>
    <sheet name="Reporting Due Dates" sheetId="2" r:id="rId2"/>
  </sheets>
  <definedNames>
    <definedName name="_xlnm.Print_Area" localSheetId="0">'Production Schedule FY 2017'!$A$1:$P$34</definedName>
    <definedName name="Z_31798695_DC73_4645_BD50_645C812AFF64_.wvu.Cols" localSheetId="0" hidden="1">'Production Schedule FY 2017'!$Q:$Y</definedName>
    <definedName name="Z_31798695_DC73_4645_BD50_645C812AFF64_.wvu.Cols" localSheetId="1" hidden="1">'Reporting Due Dates'!$E:$E,'Reporting Due Dates'!$J:$J</definedName>
    <definedName name="Z_31798695_DC73_4645_BD50_645C812AFF64_.wvu.PrintArea" localSheetId="0" hidden="1">'Production Schedule FY 2017'!$A$1:$P$34</definedName>
    <definedName name="Z_97A3B940_144B_4D32_991F_0C6EB706E5E2_.wvu.Cols" localSheetId="0" hidden="1">'Production Schedule FY 2017'!$Q:$Y</definedName>
    <definedName name="Z_97A3B940_144B_4D32_991F_0C6EB706E5E2_.wvu.Cols" localSheetId="1" hidden="1">'Reporting Due Dates'!$E:$E,'Reporting Due Dates'!$J:$J</definedName>
    <definedName name="Z_97A3B940_144B_4D32_991F_0C6EB706E5E2_.wvu.PrintArea" localSheetId="0" hidden="1">'Production Schedule FY 2017'!$A$1:$P$34</definedName>
  </definedNames>
  <calcPr calcId="191029" concurrentCalc="0"/>
  <customWorkbookViews>
    <customWorkbookView name="Maria Manavalan - Personal View" guid="{31798695-DC73-4645-BD50-645C812AFF64}" mergeInterval="0" personalView="1" maximized="1" xWindow="-8" yWindow="-8" windowWidth="1936" windowHeight="1056" activeSheetId="2"/>
    <customWorkbookView name="Arun Shankar - Personal View" guid="{97A3B940-144B-4D32-991F-0C6EB706E5E2}" mergeInterval="0" personalView="1" maximized="1" xWindow="-8" yWindow="-8" windowWidth="1936" windowHeight="1056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29" i="2" l="1"/>
  <c r="I24" i="2"/>
  <c r="D24" i="2"/>
  <c r="F26" i="2"/>
  <c r="F24" i="2"/>
  <c r="I14" i="2"/>
  <c r="D14" i="2"/>
  <c r="F11" i="2"/>
  <c r="F9" i="2"/>
  <c r="F14" i="2"/>
  <c r="D21" i="2"/>
  <c r="F6" i="2"/>
  <c r="B7" i="2"/>
  <c r="D7" i="2"/>
  <c r="F7" i="2"/>
  <c r="E7" i="2"/>
  <c r="E6" i="2"/>
  <c r="D6" i="2"/>
  <c r="C6" i="2"/>
  <c r="C7" i="2"/>
  <c r="B8" i="2"/>
  <c r="I9" i="2"/>
  <c r="G9" i="2"/>
  <c r="D9" i="2"/>
  <c r="D8" i="2"/>
  <c r="K9" i="2"/>
  <c r="J8" i="2"/>
  <c r="F8" i="2"/>
  <c r="B11" i="2"/>
  <c r="E8" i="2"/>
  <c r="C9" i="2"/>
  <c r="C8" i="2"/>
  <c r="B12" i="2"/>
  <c r="E11" i="2"/>
  <c r="D11" i="2"/>
  <c r="F12" i="2"/>
  <c r="E12" i="2"/>
  <c r="C11" i="2"/>
  <c r="D12" i="2"/>
  <c r="B13" i="2"/>
  <c r="G14" i="2"/>
  <c r="K14" i="2"/>
  <c r="D13" i="2"/>
  <c r="C12" i="2"/>
  <c r="J13" i="2"/>
  <c r="F13" i="2"/>
  <c r="B16" i="2"/>
  <c r="E13" i="2"/>
  <c r="F16" i="2"/>
  <c r="C13" i="2"/>
  <c r="C14" i="2"/>
  <c r="B17" i="2"/>
  <c r="F17" i="2"/>
  <c r="E16" i="2"/>
  <c r="D16" i="2"/>
  <c r="E17" i="2"/>
  <c r="C16" i="2"/>
  <c r="D17" i="2"/>
  <c r="B18" i="2"/>
  <c r="I19" i="2"/>
  <c r="F18" i="2"/>
  <c r="K19" i="2"/>
  <c r="D18" i="2"/>
  <c r="C17" i="2"/>
  <c r="E18" i="2"/>
  <c r="D19" i="2"/>
  <c r="B21" i="2"/>
  <c r="F21" i="2"/>
  <c r="F19" i="2"/>
  <c r="J18" i="2"/>
  <c r="E21" i="2"/>
  <c r="C19" i="2"/>
  <c r="C18" i="2"/>
  <c r="B22" i="2"/>
  <c r="F22" i="2"/>
  <c r="E22" i="2"/>
  <c r="C21" i="2"/>
  <c r="D22" i="2"/>
  <c r="B23" i="2"/>
  <c r="F23" i="2"/>
  <c r="K24" i="2"/>
  <c r="D23" i="2"/>
  <c r="C22" i="2"/>
  <c r="J23" i="2"/>
  <c r="B26" i="2"/>
  <c r="E23" i="2"/>
  <c r="B27" i="2"/>
  <c r="C23" i="2"/>
  <c r="C24" i="2"/>
  <c r="E26" i="2"/>
  <c r="D26" i="2"/>
  <c r="B28" i="2"/>
  <c r="I29" i="2"/>
  <c r="D27" i="2"/>
  <c r="F27" i="2"/>
  <c r="E27" i="2"/>
  <c r="C26" i="2"/>
  <c r="F28" i="2"/>
  <c r="B31" i="2"/>
  <c r="D29" i="2"/>
  <c r="D28" i="2"/>
  <c r="C27" i="2"/>
  <c r="J28" i="2"/>
  <c r="E28" i="2"/>
  <c r="B32" i="2"/>
  <c r="F31" i="2"/>
  <c r="F29" i="2"/>
  <c r="D31" i="2"/>
  <c r="C28" i="2"/>
  <c r="C29" i="2"/>
  <c r="E31" i="2"/>
  <c r="C31" i="2"/>
  <c r="I31" i="2"/>
  <c r="G31" i="2"/>
  <c r="F32" i="2"/>
  <c r="E32" i="2"/>
  <c r="D32" i="2"/>
  <c r="C32" i="2"/>
  <c r="I32" i="2"/>
  <c r="G32" i="2"/>
  <c r="D14" i="1"/>
  <c r="E14" i="1"/>
  <c r="D16" i="1"/>
  <c r="E16" i="1"/>
  <c r="D13" i="1"/>
  <c r="E13" i="1"/>
  <c r="D24" i="1"/>
  <c r="E24" i="1"/>
  <c r="D22" i="1"/>
  <c r="E22" i="1"/>
  <c r="D7" i="1"/>
  <c r="E7" i="1"/>
  <c r="I7" i="1"/>
  <c r="J7" i="1"/>
  <c r="K7" i="1"/>
  <c r="D23" i="1"/>
  <c r="E23" i="1"/>
  <c r="D21" i="1"/>
  <c r="E21" i="1"/>
  <c r="D17" i="1"/>
  <c r="E17" i="1"/>
  <c r="D18" i="1"/>
  <c r="E18" i="1"/>
  <c r="D12" i="1"/>
  <c r="E12" i="1"/>
  <c r="I12" i="1"/>
  <c r="J12" i="1"/>
  <c r="K12" i="1"/>
  <c r="D11" i="1"/>
  <c r="E11" i="1"/>
  <c r="D8" i="1"/>
  <c r="E8" i="1"/>
  <c r="I8" i="1"/>
  <c r="J8" i="1"/>
  <c r="K8" i="1"/>
  <c r="D9" i="1"/>
  <c r="E9" i="1"/>
  <c r="I9" i="1"/>
  <c r="J9" i="1"/>
  <c r="K9" i="1"/>
  <c r="D6" i="1"/>
  <c r="E6" i="1"/>
  <c r="D19" i="1"/>
  <c r="E19" i="1"/>
  <c r="I16" i="1"/>
  <c r="J16" i="1"/>
  <c r="K16" i="1"/>
  <c r="T16" i="1"/>
  <c r="U16" i="1"/>
  <c r="F16" i="1"/>
  <c r="G16" i="1"/>
  <c r="F21" i="1"/>
  <c r="G21" i="1"/>
  <c r="I21" i="1"/>
  <c r="J21" i="1"/>
  <c r="K21" i="1"/>
  <c r="F17" i="1"/>
  <c r="G17" i="1"/>
  <c r="I17" i="1"/>
  <c r="J17" i="1"/>
  <c r="K17" i="1"/>
  <c r="L17" i="1"/>
  <c r="N17" i="1"/>
  <c r="O17" i="1"/>
  <c r="F24" i="1"/>
  <c r="G24" i="1"/>
  <c r="I24" i="1"/>
  <c r="J24" i="1"/>
  <c r="K24" i="1"/>
  <c r="Q24" i="1"/>
  <c r="R24" i="1"/>
  <c r="F7" i="1"/>
  <c r="G7" i="1"/>
  <c r="F8" i="1"/>
  <c r="G8" i="1"/>
  <c r="M7" i="1"/>
  <c r="Q7" i="1"/>
  <c r="R7" i="1"/>
  <c r="L7" i="1"/>
  <c r="N7" i="1"/>
  <c r="O7" i="1"/>
  <c r="T7" i="1"/>
  <c r="U7" i="1"/>
  <c r="Q12" i="1"/>
  <c r="R12" i="1"/>
  <c r="L12" i="1"/>
  <c r="N12" i="1"/>
  <c r="O12" i="1"/>
  <c r="M12" i="1"/>
  <c r="T12" i="1"/>
  <c r="U12" i="1"/>
  <c r="F13" i="1"/>
  <c r="G13" i="1"/>
  <c r="I13" i="1"/>
  <c r="J13" i="1"/>
  <c r="K13" i="1"/>
  <c r="M9" i="1"/>
  <c r="T9" i="1"/>
  <c r="U9" i="1"/>
  <c r="L9" i="1"/>
  <c r="N9" i="1"/>
  <c r="O9" i="1"/>
  <c r="Q9" i="1"/>
  <c r="R9" i="1"/>
  <c r="M21" i="1"/>
  <c r="T21" i="1"/>
  <c r="U21" i="1"/>
  <c r="L21" i="1"/>
  <c r="N21" i="1"/>
  <c r="O21" i="1"/>
  <c r="Q21" i="1"/>
  <c r="R21" i="1"/>
  <c r="L8" i="1"/>
  <c r="N8" i="1"/>
  <c r="O8" i="1"/>
  <c r="Q8" i="1"/>
  <c r="R8" i="1"/>
  <c r="T8" i="1"/>
  <c r="U8" i="1"/>
  <c r="M8" i="1"/>
  <c r="I22" i="1"/>
  <c r="J22" i="1"/>
  <c r="K22" i="1"/>
  <c r="F22" i="1"/>
  <c r="G22" i="1"/>
  <c r="F11" i="1"/>
  <c r="G11" i="1"/>
  <c r="I11" i="1"/>
  <c r="J11" i="1"/>
  <c r="K11" i="1"/>
  <c r="I18" i="1"/>
  <c r="J18" i="1"/>
  <c r="K18" i="1"/>
  <c r="F18" i="1"/>
  <c r="G18" i="1"/>
  <c r="I14" i="1"/>
  <c r="J14" i="1"/>
  <c r="K14" i="1"/>
  <c r="F14" i="1"/>
  <c r="G14" i="1"/>
  <c r="I19" i="1"/>
  <c r="J19" i="1"/>
  <c r="K19" i="1"/>
  <c r="F19" i="1"/>
  <c r="G19" i="1"/>
  <c r="I6" i="1"/>
  <c r="J6" i="1"/>
  <c r="K6" i="1"/>
  <c r="F6" i="1"/>
  <c r="G6" i="1"/>
  <c r="M16" i="1"/>
  <c r="Q16" i="1"/>
  <c r="R16" i="1"/>
  <c r="I23" i="1"/>
  <c r="J23" i="1"/>
  <c r="K23" i="1"/>
  <c r="F23" i="1"/>
  <c r="G23" i="1"/>
  <c r="F9" i="1"/>
  <c r="G9" i="1"/>
  <c r="F12" i="1"/>
  <c r="G12" i="1"/>
  <c r="M17" i="1"/>
  <c r="T17" i="1"/>
  <c r="U17" i="1"/>
  <c r="L16" i="1"/>
  <c r="N16" i="1"/>
  <c r="O16" i="1"/>
  <c r="Q17" i="1"/>
  <c r="R17" i="1"/>
  <c r="T24" i="1"/>
  <c r="U24" i="1"/>
  <c r="L24" i="1"/>
  <c r="N24" i="1"/>
  <c r="W24" i="1"/>
  <c r="X24" i="1"/>
  <c r="M24" i="1"/>
  <c r="M23" i="1"/>
  <c r="Q23" i="1"/>
  <c r="R23" i="1"/>
  <c r="T23" i="1"/>
  <c r="U23" i="1"/>
  <c r="L23" i="1"/>
  <c r="N23" i="1"/>
  <c r="O23" i="1"/>
  <c r="M19" i="1"/>
  <c r="Q19" i="1"/>
  <c r="R19" i="1"/>
  <c r="T19" i="1"/>
  <c r="U19" i="1"/>
  <c r="L19" i="1"/>
  <c r="N19" i="1"/>
  <c r="O19" i="1"/>
  <c r="Q18" i="1"/>
  <c r="R18" i="1"/>
  <c r="L18" i="1"/>
  <c r="N18" i="1"/>
  <c r="O18" i="1"/>
  <c r="M18" i="1"/>
  <c r="T18" i="1"/>
  <c r="U18" i="1"/>
  <c r="Q22" i="1"/>
  <c r="R22" i="1"/>
  <c r="M22" i="1"/>
  <c r="T22" i="1"/>
  <c r="U22" i="1"/>
  <c r="L22" i="1"/>
  <c r="N22" i="1"/>
  <c r="O22" i="1"/>
  <c r="T11" i="1"/>
  <c r="U11" i="1"/>
  <c r="L11" i="1"/>
  <c r="N11" i="1"/>
  <c r="O11" i="1"/>
  <c r="Q11" i="1"/>
  <c r="R11" i="1"/>
  <c r="M11" i="1"/>
  <c r="M13" i="1"/>
  <c r="T13" i="1"/>
  <c r="U13" i="1"/>
  <c r="L13" i="1"/>
  <c r="N13" i="1"/>
  <c r="O13" i="1"/>
  <c r="Q13" i="1"/>
  <c r="R13" i="1"/>
  <c r="O24" i="1"/>
  <c r="M6" i="1"/>
  <c r="T6" i="1"/>
  <c r="U6" i="1"/>
  <c r="L6" i="1"/>
  <c r="N6" i="1"/>
  <c r="O6" i="1"/>
  <c r="Q6" i="1"/>
  <c r="R6" i="1"/>
  <c r="T14" i="1"/>
  <c r="U14" i="1"/>
  <c r="Q14" i="1"/>
  <c r="R14" i="1"/>
  <c r="L14" i="1"/>
  <c r="N14" i="1"/>
  <c r="M14" i="1"/>
  <c r="O14" i="1"/>
  <c r="W14" i="1"/>
  <c r="X14" i="1"/>
</calcChain>
</file>

<file path=xl/sharedStrings.xml><?xml version="1.0" encoding="utf-8"?>
<sst xmlns="http://schemas.openxmlformats.org/spreadsheetml/2006/main" count="295" uniqueCount="133">
  <si>
    <t>Dataset</t>
  </si>
  <si>
    <t>Case Mix</t>
  </si>
  <si>
    <t xml:space="preserve">PPCs </t>
  </si>
  <si>
    <t xml:space="preserve">EIDs </t>
  </si>
  <si>
    <t xml:space="preserve">Market Shift  </t>
  </si>
  <si>
    <t>Transfers</t>
  </si>
  <si>
    <t>PAUs</t>
  </si>
  <si>
    <t>Revisit PUF</t>
  </si>
  <si>
    <t>Source</t>
  </si>
  <si>
    <t>St. Paul</t>
  </si>
  <si>
    <t>CRISP, St. Paul</t>
  </si>
  <si>
    <t>St. Paul, In-House</t>
  </si>
  <si>
    <t>CRISP</t>
  </si>
  <si>
    <t>In house (CRISP to begin?)</t>
  </si>
  <si>
    <t>In house (St. Paul to begin FY 16)</t>
  </si>
  <si>
    <t>Description</t>
  </si>
  <si>
    <t>IP w/ PQI, OP (APR group), PSYC, CHR</t>
  </si>
  <si>
    <t>IP</t>
  </si>
  <si>
    <t>IP,OP w/RA Flags (for RA Red Prog) &amp; PAUs (?)</t>
  </si>
  <si>
    <t>IP with OP OBV &gt; 24, RA (for Mkt Shft) - Uses EIDs</t>
  </si>
  <si>
    <t>IP, OP tranfers &gt; 1 day</t>
  </si>
  <si>
    <t>IP, OP - Uses EIDs</t>
  </si>
  <si>
    <t>IP, OP with OP OBV&gt;24 (APR Grouped) , w/PPC, PQI, PAU, IP RA - Uses EIDs</t>
  </si>
  <si>
    <t xml:space="preserve"> FY 2017 Production Schedule</t>
  </si>
  <si>
    <t>Mon/Qtr End date</t>
  </si>
  <si>
    <t>Days from End</t>
  </si>
  <si>
    <t>Due Date to St. Paul</t>
  </si>
  <si>
    <t>CM Rec'd In House &amp; CRISP</t>
  </si>
  <si>
    <t>PPC IP Rec'd In House</t>
  </si>
  <si>
    <t>PPC Hosp Rpt Avail</t>
  </si>
  <si>
    <t>Type (M/Q)</t>
  </si>
  <si>
    <t>EID Rec'd by SPG</t>
  </si>
  <si>
    <t>EID Merged wth CM &amp; Rept</t>
  </si>
  <si>
    <t>SPG moves EID to Production</t>
  </si>
  <si>
    <t>EIDs Avail in house</t>
  </si>
  <si>
    <t>MS Avail in House</t>
  </si>
  <si>
    <t>Trend Rept in House</t>
  </si>
  <si>
    <t>MSRept to Donna</t>
  </si>
  <si>
    <t>TF Avail in House</t>
  </si>
  <si>
    <t>TF Hosp Rpt Avail</t>
  </si>
  <si>
    <t>PAUs Avail in House</t>
  </si>
  <si>
    <t>PAU Hosp Rpt Avail</t>
  </si>
  <si>
    <t>Revist Avail in House</t>
  </si>
  <si>
    <t>Revisit Data Avail for Dist.</t>
  </si>
  <si>
    <t>FY 2017 Q1</t>
  </si>
  <si>
    <t>July 2016</t>
  </si>
  <si>
    <t>M</t>
  </si>
  <si>
    <t>July &amp; August 2016</t>
  </si>
  <si>
    <t>Jul, Aug &amp; Sept 2016 (Prelim)</t>
  </si>
  <si>
    <t>QP</t>
  </si>
  <si>
    <t>1st Qtr Final</t>
  </si>
  <si>
    <t>QF</t>
  </si>
  <si>
    <t>FY 2017 Q2</t>
  </si>
  <si>
    <t>October 2016</t>
  </si>
  <si>
    <t>July - Dec
RA though Nov</t>
  </si>
  <si>
    <t>Oct &amp; Nov 2016</t>
  </si>
  <si>
    <t>Oct, Nov &amp; Dec 2016 (Prelim)</t>
  </si>
  <si>
    <t>2nd Qtr Final</t>
  </si>
  <si>
    <t>FY 2017 Q3</t>
  </si>
  <si>
    <t>January 2017</t>
  </si>
  <si>
    <t>Jan &amp; Feb 2017</t>
  </si>
  <si>
    <t>Jan, Feb &amp; Mar 2017 (Prelim)</t>
  </si>
  <si>
    <t>3rd Qtr Final</t>
  </si>
  <si>
    <t>FY 2017 Q4</t>
  </si>
  <si>
    <t>April 2017</t>
  </si>
  <si>
    <t>July - June
RA through May</t>
  </si>
  <si>
    <t>April &amp; May 2017</t>
  </si>
  <si>
    <t>April, May &amp; June 2017 (Prelim)</t>
  </si>
  <si>
    <t>4th Qtr Final</t>
  </si>
  <si>
    <t>M = Monthly</t>
  </si>
  <si>
    <t>QP= Quarter Preliminary</t>
  </si>
  <si>
    <t>QF= Quarter Final</t>
  </si>
  <si>
    <t>CM Turnaround</t>
  </si>
  <si>
    <t>EID Turnaround</t>
  </si>
  <si>
    <t>EID &amp; CM Rept Turnaround</t>
  </si>
  <si>
    <t>EIDs moved to production turnaround</t>
  </si>
  <si>
    <t>MS &amp; Trend Report Turnaround</t>
  </si>
  <si>
    <t>Financials</t>
  </si>
  <si>
    <t xml:space="preserve"> Reconciliation Reports</t>
  </si>
  <si>
    <t>Submit to:</t>
  </si>
  <si>
    <t>HSCRC</t>
  </si>
  <si>
    <t>Days from End Date</t>
  </si>
  <si>
    <t>Due Date to HSCRC</t>
  </si>
  <si>
    <t>Variance Threshorld</t>
  </si>
  <si>
    <t>N/A</t>
  </si>
  <si>
    <t>hMetrix</t>
  </si>
  <si>
    <t xml:space="preserve"> Reporting Due Dates</t>
  </si>
  <si>
    <t>Casemix (Prelim)</t>
  </si>
  <si>
    <t>Casemix (Qtr)</t>
  </si>
  <si>
    <t>Reconciliation Reports (Prelim)</t>
  </si>
  <si>
    <t>Reconciliation Reports (Qtr. Prelim)</t>
  </si>
  <si>
    <t>Memorial Day</t>
  </si>
  <si>
    <t>Independence Day</t>
  </si>
  <si>
    <t>Labor Day</t>
  </si>
  <si>
    <t>Columbus Day</t>
  </si>
  <si>
    <t>Veterans Day</t>
  </si>
  <si>
    <t>Thanksgiving Day</t>
  </si>
  <si>
    <t>American Indian Heritage Day</t>
  </si>
  <si>
    <t>Christmas Day</t>
  </si>
  <si>
    <t>New Year's Day</t>
  </si>
  <si>
    <t>Martin Luther King Jr. Day</t>
  </si>
  <si>
    <t>President's Day</t>
  </si>
  <si>
    <t>Due Date hMetrix</t>
  </si>
  <si>
    <t>Juneteenth Independence Day</t>
  </si>
  <si>
    <t>FY 2024 Q1</t>
  </si>
  <si>
    <t>July &amp; August 2023</t>
  </si>
  <si>
    <t>July 2023</t>
  </si>
  <si>
    <t>UCC</t>
  </si>
  <si>
    <t>Uncompensated Care</t>
  </si>
  <si>
    <t>FY 2024 Q4</t>
  </si>
  <si>
    <t>April 2024</t>
  </si>
  <si>
    <t>April &amp; May 2024</t>
  </si>
  <si>
    <t>April, May &amp; June 2024 (Prelim)</t>
  </si>
  <si>
    <t>Submission Start Date</t>
  </si>
  <si>
    <t>Table 1: FY 2025 Case Mix and Financial Reporting Due Dates</t>
  </si>
  <si>
    <t xml:space="preserve"> FY 2025 Production Schedule</t>
  </si>
  <si>
    <t>Federal &amp; State Holidays (April 24 - Sept 25)</t>
  </si>
  <si>
    <t>FY 2025 Q1</t>
  </si>
  <si>
    <t>July 2024</t>
  </si>
  <si>
    <t>July &amp; August 2024</t>
  </si>
  <si>
    <t>Jul, Aug &amp; Sept 2024 (Prelim)</t>
  </si>
  <si>
    <t>FY 2025 Q2</t>
  </si>
  <si>
    <t>Oct 2024</t>
  </si>
  <si>
    <t>Oct &amp; Nov 2024</t>
  </si>
  <si>
    <t>Oct, Nov &amp; Dec 2024 (Prelim)</t>
  </si>
  <si>
    <t>FY 2025 Q3</t>
  </si>
  <si>
    <t>Jan 2025</t>
  </si>
  <si>
    <t>Jan &amp; Feb 2025</t>
  </si>
  <si>
    <t>Jan, Feb &amp; Mar 2025 (Prelim)</t>
  </si>
  <si>
    <t>FY 2025 Q4</t>
  </si>
  <si>
    <t>April 2025</t>
  </si>
  <si>
    <t>April &amp; May 2025</t>
  </si>
  <si>
    <t>April, May &amp; June 2025 (Prelim)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</si>
</sst>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6"/>
      <color rgb="FF000000"/>
      <name val="Calibri"/>
      <family val="2"/>
    </font>
    <font>
      <sz val="16"/>
      <color rgb="FF000000"/>
      <name val="Calibri"/>
      <family val="2"/>
    </font>
    <font>
      <sz val="14"/>
      <color rgb="FF000000"/>
      <name val="Calibri"/>
      <family val="2"/>
    </font>
    <font>
      <b/>
      <sz val="14"/>
      <color rgb="FF000000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sz val="16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theme="0"/>
      <name val="Calibri"/>
      <family val="2"/>
      <scheme val="minor"/>
    </font>
    <font>
      <sz val="11"/>
      <color theme="0" tint="-0.14999847407452621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</font>
  </fonts>
  <fills count="1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rgb="FF00000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 diagonalUp="1" diagonalDown="1">
      <left style="thin">
        <color auto="1"/>
      </left>
      <right/>
      <top style="thin">
        <color auto="1"/>
      </top>
      <bottom/>
      <diagonal style="thin">
        <color auto="1"/>
      </diagonal>
    </border>
    <border diagonalUp="1" diagonalDown="1">
      <left/>
      <right/>
      <top style="thin">
        <color auto="1"/>
      </top>
      <bottom/>
      <diagonal style="thin">
        <color auto="1"/>
      </diagonal>
    </border>
    <border diagonalUp="1" diagonalDown="1">
      <left/>
      <right style="thin">
        <color auto="1"/>
      </right>
      <top style="thin">
        <color auto="1"/>
      </top>
      <bottom/>
      <diagonal style="thin">
        <color auto="1"/>
      </diagonal>
    </border>
    <border diagonalUp="1" diagonalDown="1">
      <left style="thin">
        <color auto="1"/>
      </left>
      <right/>
      <top/>
      <bottom/>
      <diagonal style="thin">
        <color auto="1"/>
      </diagonal>
    </border>
    <border diagonalUp="1" diagonalDown="1">
      <left/>
      <right/>
      <top/>
      <bottom/>
      <diagonal style="thin">
        <color auto="1"/>
      </diagonal>
    </border>
    <border diagonalUp="1" diagonalDown="1">
      <left/>
      <right style="thin">
        <color auto="1"/>
      </right>
      <top/>
      <bottom/>
      <diagonal style="thin">
        <color auto="1"/>
      </diagonal>
    </border>
    <border diagonalUp="1" diagonalDown="1">
      <left style="thin">
        <color auto="1"/>
      </left>
      <right/>
      <top/>
      <bottom style="thin">
        <color auto="1"/>
      </bottom>
      <diagonal style="thin">
        <color auto="1"/>
      </diagonal>
    </border>
    <border diagonalUp="1" diagonalDown="1">
      <left/>
      <right/>
      <top/>
      <bottom style="thin">
        <color auto="1"/>
      </bottom>
      <diagonal style="thin">
        <color auto="1"/>
      </diagonal>
    </border>
    <border diagonalUp="1" diagonalDown="1">
      <left/>
      <right style="thin">
        <color auto="1"/>
      </right>
      <top/>
      <bottom style="thin">
        <color auto="1"/>
      </bottom>
      <diagonal style="thin">
        <color auto="1"/>
      </diagonal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07">
    <xf numFmtId="0" fontId="0" fillId="0" borderId="0" xfId="0"/>
    <xf numFmtId="0" fontId="2" fillId="0" borderId="0" xfId="0" applyFont="1"/>
    <xf numFmtId="0" fontId="1" fillId="0" borderId="0" xfId="0" applyFont="1"/>
    <xf numFmtId="1" fontId="2" fillId="0" borderId="0" xfId="0" applyNumberFormat="1" applyFont="1"/>
    <xf numFmtId="0" fontId="2" fillId="0" borderId="0" xfId="0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3" fillId="0" borderId="3" xfId="0" applyNumberFormat="1" applyFont="1" applyBorder="1" applyAlignment="1">
      <alignment vertical="center" wrapText="1"/>
    </xf>
    <xf numFmtId="49" fontId="1" fillId="0" borderId="3" xfId="0" applyNumberFormat="1" applyFont="1" applyBorder="1" applyAlignment="1">
      <alignment horizontal="left" vertical="center" wrapText="1"/>
    </xf>
    <xf numFmtId="49" fontId="1" fillId="0" borderId="6" xfId="0" applyNumberFormat="1" applyFont="1" applyBorder="1" applyAlignment="1">
      <alignment horizontal="left" vertical="center" wrapText="1"/>
    </xf>
    <xf numFmtId="49" fontId="3" fillId="0" borderId="8" xfId="0" applyNumberFormat="1" applyFont="1" applyBorder="1" applyAlignment="1">
      <alignment horizontal="left" vertical="center" wrapText="1"/>
    </xf>
    <xf numFmtId="0" fontId="2" fillId="0" borderId="0" xfId="0" applyFont="1" applyAlignment="1">
      <alignment horizontal="left"/>
    </xf>
    <xf numFmtId="14" fontId="2" fillId="5" borderId="1" xfId="0" applyNumberFormat="1" applyFont="1" applyFill="1" applyBorder="1" applyAlignment="1">
      <alignment horizontal="center" vertical="center"/>
    </xf>
    <xf numFmtId="14" fontId="2" fillId="5" borderId="5" xfId="0" applyNumberFormat="1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1" fillId="3" borderId="4" xfId="0" applyFont="1" applyFill="1" applyBorder="1"/>
    <xf numFmtId="14" fontId="2" fillId="4" borderId="2" xfId="0" applyNumberFormat="1" applyFont="1" applyFill="1" applyBorder="1" applyAlignment="1">
      <alignment horizontal="center" vertical="center"/>
    </xf>
    <xf numFmtId="14" fontId="2" fillId="4" borderId="4" xfId="0" applyNumberFormat="1" applyFont="1" applyFill="1" applyBorder="1" applyAlignment="1">
      <alignment horizontal="center" vertical="center"/>
    </xf>
    <xf numFmtId="14" fontId="2" fillId="5" borderId="2" xfId="0" applyNumberFormat="1" applyFont="1" applyFill="1" applyBorder="1" applyAlignment="1">
      <alignment horizontal="center" vertical="center"/>
    </xf>
    <xf numFmtId="14" fontId="2" fillId="5" borderId="11" xfId="0" applyNumberFormat="1" applyFont="1" applyFill="1" applyBorder="1" applyAlignment="1">
      <alignment horizontal="center" vertical="center"/>
    </xf>
    <xf numFmtId="14" fontId="1" fillId="7" borderId="3" xfId="0" applyNumberFormat="1" applyFont="1" applyFill="1" applyBorder="1" applyAlignment="1">
      <alignment horizontal="center" vertical="center"/>
    </xf>
    <xf numFmtId="14" fontId="2" fillId="7" borderId="1" xfId="0" applyNumberFormat="1" applyFont="1" applyFill="1" applyBorder="1" applyAlignment="1">
      <alignment horizontal="center" vertical="center"/>
    </xf>
    <xf numFmtId="14" fontId="1" fillId="7" borderId="8" xfId="0" applyNumberFormat="1" applyFont="1" applyFill="1" applyBorder="1" applyAlignment="1">
      <alignment horizontal="center" vertical="center"/>
    </xf>
    <xf numFmtId="14" fontId="2" fillId="7" borderId="5" xfId="0" applyNumberFormat="1" applyFont="1" applyFill="1" applyBorder="1" applyAlignment="1">
      <alignment horizontal="center" vertical="center"/>
    </xf>
    <xf numFmtId="14" fontId="1" fillId="7" borderId="6" xfId="0" applyNumberFormat="1" applyFont="1" applyFill="1" applyBorder="1" applyAlignment="1">
      <alignment horizontal="center" vertical="center"/>
    </xf>
    <xf numFmtId="14" fontId="2" fillId="8" borderId="1" xfId="0" applyNumberFormat="1" applyFont="1" applyFill="1" applyBorder="1" applyAlignment="1">
      <alignment horizontal="center" vertical="center"/>
    </xf>
    <xf numFmtId="14" fontId="2" fillId="8" borderId="5" xfId="0" applyNumberFormat="1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/>
    </xf>
    <xf numFmtId="0" fontId="2" fillId="8" borderId="5" xfId="0" applyFont="1" applyFill="1" applyBorder="1" applyAlignment="1">
      <alignment horizontal="center" vertical="center"/>
    </xf>
    <xf numFmtId="14" fontId="2" fillId="8" borderId="2" xfId="0" applyNumberFormat="1" applyFont="1" applyFill="1" applyBorder="1" applyAlignment="1">
      <alignment horizontal="center" vertical="center"/>
    </xf>
    <xf numFmtId="14" fontId="2" fillId="8" borderId="10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49" fontId="2" fillId="0" borderId="0" xfId="0" applyNumberFormat="1" applyFont="1" applyAlignment="1">
      <alignment horizontal="left" vertical="center" wrapText="1"/>
    </xf>
    <xf numFmtId="14" fontId="1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49" fontId="2" fillId="0" borderId="3" xfId="0" applyNumberFormat="1" applyFont="1" applyBorder="1" applyAlignment="1">
      <alignment horizontal="center" wrapText="1"/>
    </xf>
    <xf numFmtId="14" fontId="2" fillId="7" borderId="1" xfId="0" applyNumberFormat="1" applyFont="1" applyFill="1" applyBorder="1" applyAlignment="1">
      <alignment horizontal="center" wrapText="1"/>
    </xf>
    <xf numFmtId="0" fontId="2" fillId="7" borderId="1" xfId="0" applyFont="1" applyFill="1" applyBorder="1" applyAlignment="1">
      <alignment horizontal="center" wrapText="1"/>
    </xf>
    <xf numFmtId="1" fontId="2" fillId="8" borderId="2" xfId="0" applyNumberFormat="1" applyFont="1" applyFill="1" applyBorder="1" applyAlignment="1">
      <alignment horizontal="center" wrapText="1"/>
    </xf>
    <xf numFmtId="0" fontId="2" fillId="8" borderId="1" xfId="0" applyFont="1" applyFill="1" applyBorder="1" applyAlignment="1">
      <alignment horizontal="center" wrapText="1"/>
    </xf>
    <xf numFmtId="0" fontId="2" fillId="4" borderId="2" xfId="0" applyFont="1" applyFill="1" applyBorder="1" applyAlignment="1">
      <alignment horizontal="center" wrapText="1"/>
    </xf>
    <xf numFmtId="1" fontId="2" fillId="5" borderId="2" xfId="0" applyNumberFormat="1" applyFont="1" applyFill="1" applyBorder="1" applyAlignment="1">
      <alignment horizontal="center" wrapText="1"/>
    </xf>
    <xf numFmtId="0" fontId="2" fillId="5" borderId="1" xfId="0" applyFont="1" applyFill="1" applyBorder="1" applyAlignment="1">
      <alignment horizontal="center" wrapText="1"/>
    </xf>
    <xf numFmtId="0" fontId="2" fillId="10" borderId="1" xfId="0" applyFont="1" applyFill="1" applyBorder="1" applyAlignment="1">
      <alignment horizontal="center" wrapText="1"/>
    </xf>
    <xf numFmtId="14" fontId="2" fillId="10" borderId="1" xfId="0" applyNumberFormat="1" applyFont="1" applyFill="1" applyBorder="1" applyAlignment="1">
      <alignment horizontal="center" vertical="center"/>
    </xf>
    <xf numFmtId="14" fontId="2" fillId="10" borderId="5" xfId="0" applyNumberFormat="1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center"/>
    </xf>
    <xf numFmtId="14" fontId="2" fillId="10" borderId="14" xfId="0" applyNumberFormat="1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2" fillId="7" borderId="5" xfId="0" applyFont="1" applyFill="1" applyBorder="1" applyAlignment="1">
      <alignment horizontal="center" vertical="center"/>
    </xf>
    <xf numFmtId="0" fontId="2" fillId="7" borderId="7" xfId="0" applyFont="1" applyFill="1" applyBorder="1" applyAlignment="1">
      <alignment horizontal="center" vertical="center"/>
    </xf>
    <xf numFmtId="1" fontId="2" fillId="9" borderId="2" xfId="0" applyNumberFormat="1" applyFont="1" applyFill="1" applyBorder="1" applyAlignment="1">
      <alignment horizontal="center" wrapText="1"/>
    </xf>
    <xf numFmtId="0" fontId="2" fillId="9" borderId="1" xfId="0" applyFont="1" applyFill="1" applyBorder="1" applyAlignment="1">
      <alignment horizontal="center" wrapText="1"/>
    </xf>
    <xf numFmtId="14" fontId="2" fillId="9" borderId="2" xfId="0" applyNumberFormat="1" applyFont="1" applyFill="1" applyBorder="1" applyAlignment="1">
      <alignment horizontal="center" vertical="center"/>
    </xf>
    <xf numFmtId="14" fontId="2" fillId="9" borderId="1" xfId="0" applyNumberFormat="1" applyFont="1" applyFill="1" applyBorder="1" applyAlignment="1">
      <alignment horizontal="center" vertical="center"/>
    </xf>
    <xf numFmtId="14" fontId="2" fillId="9" borderId="5" xfId="0" applyNumberFormat="1" applyFont="1" applyFill="1" applyBorder="1" applyAlignment="1">
      <alignment horizontal="center" vertical="center"/>
    </xf>
    <xf numFmtId="14" fontId="2" fillId="9" borderId="11" xfId="0" applyNumberFormat="1" applyFont="1" applyFill="1" applyBorder="1" applyAlignment="1">
      <alignment horizontal="center" vertical="center"/>
    </xf>
    <xf numFmtId="0" fontId="2" fillId="9" borderId="1" xfId="0" applyFont="1" applyFill="1" applyBorder="1" applyAlignment="1">
      <alignment horizontal="center" vertical="center"/>
    </xf>
    <xf numFmtId="0" fontId="2" fillId="9" borderId="5" xfId="0" applyFont="1" applyFill="1" applyBorder="1" applyAlignment="1">
      <alignment horizontal="center" vertical="center"/>
    </xf>
    <xf numFmtId="1" fontId="2" fillId="6" borderId="2" xfId="0" applyNumberFormat="1" applyFont="1" applyFill="1" applyBorder="1" applyAlignment="1">
      <alignment horizontal="center" wrapText="1"/>
    </xf>
    <xf numFmtId="0" fontId="2" fillId="6" borderId="1" xfId="0" applyFont="1" applyFill="1" applyBorder="1" applyAlignment="1">
      <alignment horizontal="center" wrapText="1"/>
    </xf>
    <xf numFmtId="14" fontId="2" fillId="6" borderId="11" xfId="0" applyNumberFormat="1" applyFont="1" applyFill="1" applyBorder="1" applyAlignment="1">
      <alignment horizontal="center" vertical="center"/>
    </xf>
    <xf numFmtId="14" fontId="3" fillId="0" borderId="3" xfId="0" applyNumberFormat="1" applyFont="1" applyBorder="1" applyAlignment="1">
      <alignment horizontal="center" vertical="center"/>
    </xf>
    <xf numFmtId="14" fontId="3" fillId="0" borderId="8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3" borderId="4" xfId="0" applyFont="1" applyFill="1" applyBorder="1"/>
    <xf numFmtId="0" fontId="3" fillId="0" borderId="6" xfId="0" applyFont="1" applyBorder="1" applyAlignment="1">
      <alignment horizontal="center" vertical="center"/>
    </xf>
    <xf numFmtId="14" fontId="2" fillId="4" borderId="2" xfId="0" applyNumberFormat="1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vertical="center"/>
    </xf>
    <xf numFmtId="14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14" fontId="2" fillId="4" borderId="2" xfId="0" applyNumberFormat="1" applyFont="1" applyFill="1" applyBorder="1" applyAlignment="1">
      <alignment horizontal="center" wrapText="1"/>
    </xf>
    <xf numFmtId="0" fontId="6" fillId="7" borderId="1" xfId="0" applyFont="1" applyFill="1" applyBorder="1" applyAlignment="1">
      <alignment horizontal="center" wrapText="1"/>
    </xf>
    <xf numFmtId="0" fontId="7" fillId="0" borderId="0" xfId="0" applyFont="1"/>
    <xf numFmtId="14" fontId="2" fillId="4" borderId="31" xfId="0" applyNumberFormat="1" applyFont="1" applyFill="1" applyBorder="1" applyAlignment="1">
      <alignment horizontal="center" vertical="center" wrapText="1"/>
    </xf>
    <xf numFmtId="14" fontId="2" fillId="4" borderId="31" xfId="0" applyNumberFormat="1" applyFont="1" applyFill="1" applyBorder="1" applyAlignment="1">
      <alignment horizontal="center" vertical="center"/>
    </xf>
    <xf numFmtId="14" fontId="2" fillId="4" borderId="30" xfId="0" applyNumberFormat="1" applyFont="1" applyFill="1" applyBorder="1" applyAlignment="1">
      <alignment horizontal="center" vertical="center"/>
    </xf>
    <xf numFmtId="14" fontId="2" fillId="4" borderId="5" xfId="0" applyNumberFormat="1" applyFont="1" applyFill="1" applyBorder="1" applyAlignment="1">
      <alignment horizontal="center" vertical="center" wrapText="1"/>
    </xf>
    <xf numFmtId="14" fontId="2" fillId="4" borderId="10" xfId="0" applyNumberFormat="1" applyFont="1" applyFill="1" applyBorder="1" applyAlignment="1">
      <alignment horizontal="center" vertical="center"/>
    </xf>
    <xf numFmtId="14" fontId="2" fillId="7" borderId="7" xfId="0" applyNumberFormat="1" applyFont="1" applyFill="1" applyBorder="1" applyAlignment="1">
      <alignment horizontal="center" vertical="center"/>
    </xf>
    <xf numFmtId="14" fontId="2" fillId="8" borderId="7" xfId="0" applyNumberFormat="1" applyFont="1" applyFill="1" applyBorder="1" applyAlignment="1">
      <alignment horizontal="center" vertical="center"/>
    </xf>
    <xf numFmtId="14" fontId="2" fillId="10" borderId="7" xfId="0" applyNumberFormat="1" applyFont="1" applyFill="1" applyBorder="1" applyAlignment="1">
      <alignment horizontal="center" vertical="center"/>
    </xf>
    <xf numFmtId="14" fontId="2" fillId="10" borderId="6" xfId="0" applyNumberFormat="1" applyFont="1" applyFill="1" applyBorder="1" applyAlignment="1">
      <alignment horizontal="center" vertical="center"/>
    </xf>
    <xf numFmtId="14" fontId="2" fillId="4" borderId="10" xfId="0" applyNumberFormat="1" applyFont="1" applyFill="1" applyBorder="1" applyAlignment="1">
      <alignment horizontal="center" vertical="center" wrapText="1"/>
    </xf>
    <xf numFmtId="14" fontId="2" fillId="4" borderId="9" xfId="0" applyNumberFormat="1" applyFont="1" applyFill="1" applyBorder="1" applyAlignment="1">
      <alignment horizontal="center" vertical="center"/>
    </xf>
    <xf numFmtId="49" fontId="6" fillId="0" borderId="0" xfId="0" applyNumberFormat="1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49" fontId="4" fillId="0" borderId="3" xfId="0" applyNumberFormat="1" applyFont="1" applyBorder="1" applyAlignment="1">
      <alignment horizontal="center" wrapText="1"/>
    </xf>
    <xf numFmtId="0" fontId="5" fillId="13" borderId="4" xfId="0" applyFont="1" applyFill="1" applyBorder="1"/>
    <xf numFmtId="49" fontId="6" fillId="0" borderId="3" xfId="0" applyNumberFormat="1" applyFont="1" applyBorder="1" applyAlignment="1">
      <alignment vertical="center" wrapText="1"/>
    </xf>
    <xf numFmtId="14" fontId="6" fillId="0" borderId="3" xfId="0" applyNumberFormat="1" applyFont="1" applyBorder="1" applyAlignment="1">
      <alignment horizontal="center" vertical="center"/>
    </xf>
    <xf numFmtId="0" fontId="5" fillId="12" borderId="4" xfId="0" applyFont="1" applyFill="1" applyBorder="1"/>
    <xf numFmtId="0" fontId="4" fillId="5" borderId="1" xfId="0" applyFont="1" applyFill="1" applyBorder="1" applyAlignment="1">
      <alignment horizontal="center" wrapText="1"/>
    </xf>
    <xf numFmtId="0" fontId="8" fillId="7" borderId="1" xfId="0" applyFont="1" applyFill="1" applyBorder="1" applyAlignment="1">
      <alignment horizontal="center" vertical="center"/>
    </xf>
    <xf numFmtId="14" fontId="0" fillId="0" borderId="0" xfId="0" applyNumberFormat="1"/>
    <xf numFmtId="14" fontId="9" fillId="0" borderId="0" xfId="0" applyNumberFormat="1" applyFont="1"/>
    <xf numFmtId="0" fontId="10" fillId="12" borderId="1" xfId="0" applyFont="1" applyFill="1" applyBorder="1" applyAlignment="1">
      <alignment horizontal="center" vertical="center"/>
    </xf>
    <xf numFmtId="0" fontId="0" fillId="11" borderId="0" xfId="0" applyFill="1"/>
    <xf numFmtId="14" fontId="8" fillId="12" borderId="4" xfId="0" applyNumberFormat="1" applyFont="1" applyFill="1" applyBorder="1" applyAlignment="1">
      <alignment horizontal="center" vertical="center"/>
    </xf>
    <xf numFmtId="14" fontId="4" fillId="7" borderId="1" xfId="0" applyNumberFormat="1" applyFont="1" applyFill="1" applyBorder="1" applyAlignment="1">
      <alignment horizontal="center" wrapText="1"/>
    </xf>
    <xf numFmtId="0" fontId="4" fillId="7" borderId="1" xfId="0" applyFont="1" applyFill="1" applyBorder="1" applyAlignment="1">
      <alignment horizontal="center" wrapText="1"/>
    </xf>
    <xf numFmtId="14" fontId="8" fillId="7" borderId="1" xfId="0" applyNumberFormat="1" applyFont="1" applyFill="1" applyBorder="1" applyAlignment="1">
      <alignment horizontal="center" vertical="center"/>
    </xf>
    <xf numFmtId="14" fontId="6" fillId="0" borderId="6" xfId="0" applyNumberFormat="1" applyFont="1" applyBorder="1" applyAlignment="1">
      <alignment horizontal="center" vertical="center"/>
    </xf>
    <xf numFmtId="0" fontId="12" fillId="0" borderId="1" xfId="0" applyFont="1" applyBorder="1"/>
    <xf numFmtId="0" fontId="12" fillId="0" borderId="1" xfId="0" applyFont="1" applyBorder="1" applyAlignment="1">
      <alignment wrapText="1"/>
    </xf>
    <xf numFmtId="0" fontId="3" fillId="4" borderId="2" xfId="0" applyFont="1" applyFill="1" applyBorder="1" applyAlignment="1">
      <alignment horizontal="center" wrapText="1"/>
    </xf>
    <xf numFmtId="1" fontId="4" fillId="2" borderId="1" xfId="0" applyNumberFormat="1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wrapText="1"/>
    </xf>
    <xf numFmtId="1" fontId="8" fillId="2" borderId="1" xfId="0" applyNumberFormat="1" applyFont="1" applyFill="1" applyBorder="1" applyAlignment="1">
      <alignment horizontal="center" vertical="center"/>
    </xf>
    <xf numFmtId="14" fontId="8" fillId="2" borderId="1" xfId="0" applyNumberFormat="1" applyFont="1" applyFill="1" applyBorder="1" applyAlignment="1">
      <alignment horizontal="center" vertical="center"/>
    </xf>
    <xf numFmtId="14" fontId="8" fillId="12" borderId="1" xfId="0" applyNumberFormat="1" applyFont="1" applyFill="1" applyBorder="1" applyAlignment="1">
      <alignment horizontal="center" vertical="center"/>
    </xf>
    <xf numFmtId="1" fontId="8" fillId="12" borderId="1" xfId="0" applyNumberFormat="1" applyFont="1" applyFill="1" applyBorder="1" applyAlignment="1">
      <alignment horizontal="center" vertical="center"/>
    </xf>
    <xf numFmtId="1" fontId="4" fillId="5" borderId="4" xfId="0" applyNumberFormat="1" applyFont="1" applyFill="1" applyBorder="1" applyAlignment="1">
      <alignment horizontal="center" wrapText="1"/>
    </xf>
    <xf numFmtId="0" fontId="8" fillId="5" borderId="4" xfId="0" applyFont="1" applyFill="1" applyBorder="1" applyAlignment="1">
      <alignment horizontal="center" vertical="center"/>
    </xf>
    <xf numFmtId="14" fontId="8" fillId="5" borderId="30" xfId="0" applyNumberFormat="1" applyFont="1" applyFill="1" applyBorder="1" applyAlignment="1">
      <alignment horizontal="center" vertical="center"/>
    </xf>
    <xf numFmtId="1" fontId="8" fillId="5" borderId="4" xfId="0" applyNumberFormat="1" applyFont="1" applyFill="1" applyBorder="1" applyAlignment="1">
      <alignment horizontal="center" vertical="center"/>
    </xf>
    <xf numFmtId="14" fontId="8" fillId="5" borderId="1" xfId="0" applyNumberFormat="1" applyFont="1" applyFill="1" applyBorder="1" applyAlignment="1">
      <alignment horizontal="center" vertical="center"/>
    </xf>
    <xf numFmtId="0" fontId="5" fillId="12" borderId="1" xfId="0" applyFont="1" applyFill="1" applyBorder="1"/>
    <xf numFmtId="9" fontId="8" fillId="5" borderId="1" xfId="0" applyNumberFormat="1" applyFont="1" applyFill="1" applyBorder="1" applyAlignment="1">
      <alignment horizontal="center"/>
    </xf>
    <xf numFmtId="9" fontId="8" fillId="5" borderId="1" xfId="0" applyNumberFormat="1" applyFont="1" applyFill="1" applyBorder="1" applyAlignment="1">
      <alignment horizontal="center" wrapText="1"/>
    </xf>
    <xf numFmtId="14" fontId="4" fillId="0" borderId="3" xfId="0" applyNumberFormat="1" applyFont="1" applyBorder="1" applyAlignment="1">
      <alignment horizontal="center" wrapText="1"/>
    </xf>
    <xf numFmtId="14" fontId="5" fillId="13" borderId="4" xfId="0" applyNumberFormat="1" applyFont="1" applyFill="1" applyBorder="1"/>
    <xf numFmtId="14" fontId="5" fillId="12" borderId="4" xfId="0" applyNumberFormat="1" applyFont="1" applyFill="1" applyBorder="1"/>
    <xf numFmtId="1" fontId="0" fillId="0" borderId="1" xfId="0" applyNumberFormat="1" applyBorder="1"/>
    <xf numFmtId="49" fontId="6" fillId="0" borderId="15" xfId="0" applyNumberFormat="1" applyFont="1" applyBorder="1" applyAlignment="1">
      <alignment horizontal="left" vertical="center" wrapText="1"/>
    </xf>
    <xf numFmtId="49" fontId="6" fillId="0" borderId="1" xfId="0" applyNumberFormat="1" applyFont="1" applyBorder="1" applyAlignment="1">
      <alignment vertical="center" wrapText="1"/>
    </xf>
    <xf numFmtId="49" fontId="6" fillId="0" borderId="1" xfId="0" applyNumberFormat="1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vertical="center" wrapText="1"/>
    </xf>
    <xf numFmtId="17" fontId="6" fillId="0" borderId="3" xfId="0" quotePrefix="1" applyNumberFormat="1" applyFont="1" applyBorder="1" applyAlignment="1">
      <alignment vertical="center" wrapText="1"/>
    </xf>
    <xf numFmtId="17" fontId="6" fillId="0" borderId="6" xfId="0" quotePrefix="1" applyNumberFormat="1" applyFont="1" applyBorder="1" applyAlignment="1">
      <alignment vertical="center" wrapText="1"/>
    </xf>
    <xf numFmtId="14" fontId="5" fillId="13" borderId="2" xfId="0" applyNumberFormat="1" applyFont="1" applyFill="1" applyBorder="1"/>
    <xf numFmtId="14" fontId="5" fillId="12" borderId="2" xfId="0" applyNumberFormat="1" applyFont="1" applyFill="1" applyBorder="1"/>
    <xf numFmtId="1" fontId="4" fillId="15" borderId="1" xfId="0" applyNumberFormat="1" applyFont="1" applyFill="1" applyBorder="1" applyAlignment="1">
      <alignment horizontal="center" wrapText="1"/>
    </xf>
    <xf numFmtId="0" fontId="4" fillId="15" borderId="1" xfId="0" applyFont="1" applyFill="1" applyBorder="1" applyAlignment="1">
      <alignment horizontal="center" wrapText="1"/>
    </xf>
    <xf numFmtId="1" fontId="8" fillId="15" borderId="1" xfId="0" applyNumberFormat="1" applyFont="1" applyFill="1" applyBorder="1" applyAlignment="1">
      <alignment horizontal="center" vertical="center"/>
    </xf>
    <xf numFmtId="14" fontId="8" fillId="15" borderId="1" xfId="0" applyNumberFormat="1" applyFont="1" applyFill="1" applyBorder="1" applyAlignment="1">
      <alignment horizontal="center" vertical="center"/>
    </xf>
    <xf numFmtId="14" fontId="13" fillId="2" borderId="1" xfId="0" applyNumberFormat="1" applyFont="1" applyFill="1" applyBorder="1" applyAlignment="1">
      <alignment horizontal="center" vertical="center"/>
    </xf>
    <xf numFmtId="14" fontId="12" fillId="0" borderId="1" xfId="0" applyNumberFormat="1" applyFont="1" applyBorder="1"/>
    <xf numFmtId="14" fontId="1" fillId="9" borderId="1" xfId="0" applyNumberFormat="1" applyFont="1" applyFill="1" applyBorder="1" applyAlignment="1">
      <alignment horizontal="left" vertical="center"/>
    </xf>
    <xf numFmtId="14" fontId="1" fillId="6" borderId="1" xfId="0" applyNumberFormat="1" applyFont="1" applyFill="1" applyBorder="1" applyAlignment="1">
      <alignment horizontal="left" vertical="center"/>
    </xf>
    <xf numFmtId="49" fontId="1" fillId="0" borderId="1" xfId="0" applyNumberFormat="1" applyFont="1" applyBorder="1" applyAlignment="1">
      <alignment horizontal="left" wrapText="1"/>
    </xf>
    <xf numFmtId="49" fontId="1" fillId="0" borderId="3" xfId="0" applyNumberFormat="1" applyFont="1" applyBorder="1" applyAlignment="1">
      <alignment horizontal="left" wrapText="1"/>
    </xf>
    <xf numFmtId="0" fontId="1" fillId="7" borderId="3" xfId="0" applyFont="1" applyFill="1" applyBorder="1" applyAlignment="1">
      <alignment horizontal="left" wrapText="1"/>
    </xf>
    <xf numFmtId="0" fontId="1" fillId="7" borderId="4" xfId="0" applyFont="1" applyFill="1" applyBorder="1" applyAlignment="1">
      <alignment horizontal="left" wrapText="1"/>
    </xf>
    <xf numFmtId="0" fontId="1" fillId="7" borderId="2" xfId="0" applyFont="1" applyFill="1" applyBorder="1" applyAlignment="1">
      <alignment horizontal="left" wrapText="1"/>
    </xf>
    <xf numFmtId="1" fontId="1" fillId="8" borderId="3" xfId="0" applyNumberFormat="1" applyFont="1" applyFill="1" applyBorder="1" applyAlignment="1">
      <alignment horizontal="left"/>
    </xf>
    <xf numFmtId="1" fontId="1" fillId="8" borderId="4" xfId="0" applyNumberFormat="1" applyFont="1" applyFill="1" applyBorder="1" applyAlignment="1">
      <alignment horizontal="left"/>
    </xf>
    <xf numFmtId="1" fontId="1" fillId="8" borderId="2" xfId="0" applyNumberFormat="1" applyFont="1" applyFill="1" applyBorder="1" applyAlignment="1">
      <alignment horizontal="left"/>
    </xf>
    <xf numFmtId="0" fontId="1" fillId="4" borderId="1" xfId="0" applyFont="1" applyFill="1" applyBorder="1" applyAlignment="1">
      <alignment horizontal="left" wrapText="1"/>
    </xf>
    <xf numFmtId="1" fontId="1" fillId="10" borderId="3" xfId="0" applyNumberFormat="1" applyFont="1" applyFill="1" applyBorder="1" applyAlignment="1">
      <alignment wrapText="1"/>
    </xf>
    <xf numFmtId="1" fontId="1" fillId="10" borderId="4" xfId="0" applyNumberFormat="1" applyFont="1" applyFill="1" applyBorder="1" applyAlignment="1">
      <alignment wrapText="1"/>
    </xf>
    <xf numFmtId="1" fontId="1" fillId="10" borderId="2" xfId="0" applyNumberFormat="1" applyFont="1" applyFill="1" applyBorder="1" applyAlignment="1">
      <alignment wrapText="1"/>
    </xf>
    <xf numFmtId="14" fontId="1" fillId="5" borderId="1" xfId="0" applyNumberFormat="1" applyFont="1" applyFill="1" applyBorder="1" applyAlignment="1">
      <alignment horizontal="left" vertical="center"/>
    </xf>
    <xf numFmtId="1" fontId="1" fillId="10" borderId="3" xfId="0" applyNumberFormat="1" applyFont="1" applyFill="1" applyBorder="1" applyAlignment="1">
      <alignment horizontal="left" wrapText="1"/>
    </xf>
    <xf numFmtId="1" fontId="1" fillId="10" borderId="4" xfId="0" applyNumberFormat="1" applyFont="1" applyFill="1" applyBorder="1" applyAlignment="1">
      <alignment horizontal="left" wrapText="1"/>
    </xf>
    <xf numFmtId="1" fontId="1" fillId="10" borderId="2" xfId="0" applyNumberFormat="1" applyFont="1" applyFill="1" applyBorder="1" applyAlignment="1">
      <alignment horizontal="left" wrapText="1"/>
    </xf>
    <xf numFmtId="14" fontId="2" fillId="6" borderId="15" xfId="0" applyNumberFormat="1" applyFont="1" applyFill="1" applyBorder="1" applyAlignment="1">
      <alignment horizontal="center" vertical="center" wrapText="1"/>
    </xf>
    <xf numFmtId="14" fontId="2" fillId="6" borderId="13" xfId="0" applyNumberFormat="1" applyFont="1" applyFill="1" applyBorder="1" applyAlignment="1">
      <alignment horizontal="center" vertical="center"/>
    </xf>
    <xf numFmtId="14" fontId="2" fillId="6" borderId="12" xfId="0" applyNumberFormat="1" applyFont="1" applyFill="1" applyBorder="1" applyAlignment="1">
      <alignment horizontal="center" vertical="center"/>
    </xf>
    <xf numFmtId="14" fontId="2" fillId="6" borderId="16" xfId="0" applyNumberFormat="1" applyFont="1" applyFill="1" applyBorder="1" applyAlignment="1">
      <alignment horizontal="center" vertical="center"/>
    </xf>
    <xf numFmtId="14" fontId="2" fillId="6" borderId="0" xfId="0" applyNumberFormat="1" applyFont="1" applyFill="1" applyAlignment="1">
      <alignment horizontal="center" vertical="center"/>
    </xf>
    <xf numFmtId="14" fontId="2" fillId="6" borderId="17" xfId="0" applyNumberFormat="1" applyFont="1" applyFill="1" applyBorder="1" applyAlignment="1">
      <alignment horizontal="center" vertical="center"/>
    </xf>
    <xf numFmtId="14" fontId="2" fillId="6" borderId="18" xfId="0" applyNumberFormat="1" applyFont="1" applyFill="1" applyBorder="1" applyAlignment="1">
      <alignment horizontal="center" vertical="center"/>
    </xf>
    <xf numFmtId="14" fontId="2" fillId="6" borderId="19" xfId="0" applyNumberFormat="1" applyFont="1" applyFill="1" applyBorder="1" applyAlignment="1">
      <alignment horizontal="center" vertical="center"/>
    </xf>
    <xf numFmtId="14" fontId="2" fillId="6" borderId="20" xfId="0" applyNumberFormat="1" applyFont="1" applyFill="1" applyBorder="1" applyAlignment="1">
      <alignment horizontal="center" vertical="center"/>
    </xf>
    <xf numFmtId="14" fontId="1" fillId="6" borderId="3" xfId="0" applyNumberFormat="1" applyFont="1" applyFill="1" applyBorder="1" applyAlignment="1">
      <alignment horizontal="left" vertical="center" wrapText="1"/>
    </xf>
    <xf numFmtId="14" fontId="1" fillId="6" borderId="4" xfId="0" applyNumberFormat="1" applyFont="1" applyFill="1" applyBorder="1" applyAlignment="1">
      <alignment horizontal="left" vertical="center" wrapText="1"/>
    </xf>
    <xf numFmtId="14" fontId="1" fillId="6" borderId="2" xfId="0" applyNumberFormat="1" applyFont="1" applyFill="1" applyBorder="1" applyAlignment="1">
      <alignment horizontal="left" vertical="center" wrapText="1"/>
    </xf>
    <xf numFmtId="14" fontId="2" fillId="6" borderId="21" xfId="0" applyNumberFormat="1" applyFont="1" applyFill="1" applyBorder="1" applyAlignment="1">
      <alignment horizontal="center" vertical="center"/>
    </xf>
    <xf numFmtId="14" fontId="2" fillId="6" borderId="22" xfId="0" applyNumberFormat="1" applyFont="1" applyFill="1" applyBorder="1" applyAlignment="1">
      <alignment horizontal="center" vertical="center"/>
    </xf>
    <xf numFmtId="14" fontId="2" fillId="6" borderId="23" xfId="0" applyNumberFormat="1" applyFont="1" applyFill="1" applyBorder="1" applyAlignment="1">
      <alignment horizontal="center" vertical="center"/>
    </xf>
    <xf numFmtId="14" fontId="2" fillId="6" borderId="24" xfId="0" applyNumberFormat="1" applyFont="1" applyFill="1" applyBorder="1" applyAlignment="1">
      <alignment horizontal="center" vertical="center"/>
    </xf>
    <xf numFmtId="14" fontId="2" fillId="6" borderId="25" xfId="0" applyNumberFormat="1" applyFont="1" applyFill="1" applyBorder="1" applyAlignment="1">
      <alignment horizontal="center" vertical="center"/>
    </xf>
    <xf numFmtId="14" fontId="2" fillId="6" borderId="26" xfId="0" applyNumberFormat="1" applyFont="1" applyFill="1" applyBorder="1" applyAlignment="1">
      <alignment horizontal="center" vertical="center"/>
    </xf>
    <xf numFmtId="14" fontId="2" fillId="6" borderId="27" xfId="0" applyNumberFormat="1" applyFont="1" applyFill="1" applyBorder="1" applyAlignment="1">
      <alignment horizontal="center" vertical="center"/>
    </xf>
    <xf numFmtId="14" fontId="2" fillId="6" borderId="28" xfId="0" applyNumberFormat="1" applyFont="1" applyFill="1" applyBorder="1" applyAlignment="1">
      <alignment horizontal="center" vertical="center"/>
    </xf>
    <xf numFmtId="14" fontId="2" fillId="6" borderId="29" xfId="0" applyNumberFormat="1" applyFont="1" applyFill="1" applyBorder="1" applyAlignment="1">
      <alignment horizontal="center" vertical="center"/>
    </xf>
    <xf numFmtId="14" fontId="8" fillId="5" borderId="15" xfId="0" applyNumberFormat="1" applyFont="1" applyFill="1" applyBorder="1" applyAlignment="1">
      <alignment horizontal="center" vertical="center"/>
    </xf>
    <xf numFmtId="14" fontId="8" fillId="5" borderId="12" xfId="0" applyNumberFormat="1" applyFont="1" applyFill="1" applyBorder="1" applyAlignment="1">
      <alignment horizontal="center" vertical="center"/>
    </xf>
    <xf numFmtId="14" fontId="8" fillId="5" borderId="16" xfId="0" applyNumberFormat="1" applyFont="1" applyFill="1" applyBorder="1" applyAlignment="1">
      <alignment horizontal="center" vertical="center"/>
    </xf>
    <xf numFmtId="14" fontId="8" fillId="5" borderId="17" xfId="0" applyNumberFormat="1" applyFont="1" applyFill="1" applyBorder="1" applyAlignment="1">
      <alignment horizontal="center" vertical="center"/>
    </xf>
    <xf numFmtId="49" fontId="5" fillId="0" borderId="1" xfId="0" applyNumberFormat="1" applyFont="1" applyBorder="1" applyAlignment="1">
      <alignment horizontal="left" wrapText="1"/>
    </xf>
    <xf numFmtId="49" fontId="5" fillId="0" borderId="32" xfId="0" applyNumberFormat="1" applyFont="1" applyBorder="1" applyAlignment="1">
      <alignment horizontal="left" wrapText="1"/>
    </xf>
    <xf numFmtId="0" fontId="5" fillId="7" borderId="2" xfId="0" applyFont="1" applyFill="1" applyBorder="1" applyAlignment="1">
      <alignment horizontal="center" wrapText="1"/>
    </xf>
    <xf numFmtId="0" fontId="5" fillId="7" borderId="1" xfId="0" applyFont="1" applyFill="1" applyBorder="1" applyAlignment="1">
      <alignment horizontal="center" wrapText="1"/>
    </xf>
    <xf numFmtId="49" fontId="5" fillId="2" borderId="1" xfId="0" applyNumberFormat="1" applyFont="1" applyFill="1" applyBorder="1" applyAlignment="1">
      <alignment horizontal="center" wrapText="1"/>
    </xf>
    <xf numFmtId="14" fontId="5" fillId="5" borderId="2" xfId="0" applyNumberFormat="1" applyFont="1" applyFill="1" applyBorder="1" applyAlignment="1">
      <alignment horizontal="center" wrapText="1"/>
    </xf>
    <xf numFmtId="14" fontId="5" fillId="5" borderId="1" xfId="0" applyNumberFormat="1" applyFont="1" applyFill="1" applyBorder="1" applyAlignment="1">
      <alignment horizontal="center" wrapText="1"/>
    </xf>
    <xf numFmtId="14" fontId="8" fillId="5" borderId="6" xfId="0" applyNumberFormat="1" applyFont="1" applyFill="1" applyBorder="1" applyAlignment="1">
      <alignment horizontal="center" vertical="center"/>
    </xf>
    <xf numFmtId="14" fontId="8" fillId="5" borderId="31" xfId="0" applyNumberFormat="1" applyFont="1" applyFill="1" applyBorder="1" applyAlignment="1">
      <alignment horizontal="center" vertical="center"/>
    </xf>
    <xf numFmtId="0" fontId="8" fillId="5" borderId="15" xfId="0" applyFont="1" applyFill="1" applyBorder="1" applyAlignment="1">
      <alignment horizontal="center" vertical="center"/>
    </xf>
    <xf numFmtId="0" fontId="8" fillId="5" borderId="12" xfId="0" applyFont="1" applyFill="1" applyBorder="1" applyAlignment="1">
      <alignment horizontal="center" vertical="center"/>
    </xf>
    <xf numFmtId="0" fontId="8" fillId="5" borderId="16" xfId="0" applyFont="1" applyFill="1" applyBorder="1" applyAlignment="1">
      <alignment horizontal="center" vertical="center"/>
    </xf>
    <xf numFmtId="0" fontId="8" fillId="5" borderId="17" xfId="0" applyFont="1" applyFill="1" applyBorder="1" applyAlignment="1">
      <alignment horizontal="center" vertical="center"/>
    </xf>
    <xf numFmtId="0" fontId="8" fillId="5" borderId="6" xfId="0" applyFont="1" applyFill="1" applyBorder="1" applyAlignment="1">
      <alignment horizontal="center" vertical="center"/>
    </xf>
    <xf numFmtId="0" fontId="8" fillId="5" borderId="31" xfId="0" applyFont="1" applyFill="1" applyBorder="1" applyAlignment="1">
      <alignment horizontal="center" vertical="center"/>
    </xf>
    <xf numFmtId="14" fontId="6" fillId="0" borderId="12" xfId="0" applyNumberFormat="1" applyFont="1" applyBorder="1" applyAlignment="1">
      <alignment horizontal="center" vertical="center"/>
    </xf>
    <xf numFmtId="14" fontId="6" fillId="0" borderId="31" xfId="0" applyNumberFormat="1" applyFont="1" applyBorder="1" applyAlignment="1">
      <alignment horizontal="center" vertical="center"/>
    </xf>
    <xf numFmtId="49" fontId="5" fillId="15" borderId="1" xfId="0" applyNumberFormat="1" applyFont="1" applyFill="1" applyBorder="1" applyAlignment="1">
      <alignment horizontal="center" wrapText="1"/>
    </xf>
    <xf numFmtId="49" fontId="5" fillId="0" borderId="30" xfId="0" applyNumberFormat="1" applyFont="1" applyBorder="1" applyAlignment="1">
      <alignment horizontal="left" wrapText="1"/>
    </xf>
    <xf numFmtId="0" fontId="11" fillId="14" borderId="1" xfId="0" applyFont="1" applyFill="1" applyBorder="1" applyAlignment="1">
      <alignment horizontal="center"/>
    </xf>
    <xf numFmtId="0" fontId="11" fillId="14" borderId="3" xfId="0" applyFont="1" applyFill="1" applyBorder="1" applyAlignment="1">
      <alignment horizontal="center"/>
    </xf>
    <xf numFmtId="0" fontId="11" fillId="14" borderId="2" xfId="0" applyFont="1" applyFill="1" applyBorder="1" applyAlignment="1">
      <alignment horizontal="center"/>
    </xf>
    <xf numFmtId="14" fontId="6" fillId="0" borderId="33" xfId="0" applyNumberFormat="1" applyFont="1" applyBorder="1" applyAlignment="1">
      <alignment horizontal="center" vertical="center"/>
    </xf>
    <xf numFmtId="14" fontId="6" fillId="0" borderId="7" xfId="0" applyNumberFormat="1" applyFont="1" applyBorder="1" applyAlignment="1">
      <alignment horizontal="center" vertical="center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Y33"/>
  <sheetViews>
    <sheetView workbookViewId="0">
      <selection activeCell="G18" sqref="G18"/>
    </sheetView>
  </sheetViews>
  <sheetFormatPr defaultColWidth="8.85546875" defaultRowHeight="15" x14ac:dyDescent="0.25"/>
  <cols>
    <col min="1" max="1" width="31.85546875" bestFit="1" customWidth="1"/>
    <col min="2" max="2" width="15.7109375" bestFit="1" customWidth="1"/>
    <col min="3" max="3" width="14.28515625" customWidth="1"/>
    <col min="4" max="4" width="16.42578125" bestFit="1" customWidth="1"/>
    <col min="5" max="5" width="16.28515625" bestFit="1" customWidth="1"/>
    <col min="6" max="7" width="16.28515625" customWidth="1"/>
    <col min="8" max="8" width="8.7109375" customWidth="1"/>
    <col min="9" max="9" width="16.28515625" bestFit="1" customWidth="1"/>
    <col min="10" max="10" width="20.140625" customWidth="1"/>
    <col min="11" max="11" width="19" customWidth="1"/>
    <col min="12" max="15" width="16.28515625" bestFit="1" customWidth="1"/>
    <col min="16" max="16" width="8.7109375" bestFit="1" customWidth="1"/>
    <col min="17" max="18" width="16.28515625" hidden="1" customWidth="1"/>
    <col min="19" max="19" width="8.85546875" hidden="1" customWidth="1"/>
    <col min="20" max="21" width="16.28515625" hidden="1" customWidth="1"/>
    <col min="22" max="22" width="8.85546875" hidden="1" customWidth="1"/>
    <col min="23" max="23" width="19.7109375" hidden="1" customWidth="1"/>
    <col min="24" max="24" width="18.140625" hidden="1" customWidth="1"/>
    <col min="25" max="25" width="8.85546875" hidden="1" customWidth="1"/>
  </cols>
  <sheetData>
    <row r="1" spans="1:25" ht="21" x14ac:dyDescent="0.35">
      <c r="A1" s="142" t="s">
        <v>0</v>
      </c>
      <c r="B1" s="143"/>
      <c r="C1" s="144" t="s">
        <v>1</v>
      </c>
      <c r="D1" s="145"/>
      <c r="E1" s="146"/>
      <c r="F1" s="147" t="s">
        <v>2</v>
      </c>
      <c r="G1" s="148"/>
      <c r="H1" s="149"/>
      <c r="I1" s="150" t="s">
        <v>3</v>
      </c>
      <c r="J1" s="150"/>
      <c r="K1" s="150"/>
      <c r="L1" s="155" t="s">
        <v>4</v>
      </c>
      <c r="M1" s="156"/>
      <c r="N1" s="156"/>
      <c r="O1" s="156"/>
      <c r="P1" s="157"/>
      <c r="Q1" s="154" t="s">
        <v>5</v>
      </c>
      <c r="R1" s="154"/>
      <c r="S1" s="154"/>
      <c r="T1" s="140" t="s">
        <v>6</v>
      </c>
      <c r="U1" s="140"/>
      <c r="V1" s="140"/>
      <c r="W1" s="141" t="s">
        <v>7</v>
      </c>
      <c r="X1" s="141"/>
      <c r="Y1" s="141"/>
    </row>
    <row r="2" spans="1:25" ht="21" x14ac:dyDescent="0.35">
      <c r="A2" s="142" t="s">
        <v>8</v>
      </c>
      <c r="B2" s="143"/>
      <c r="C2" s="144" t="s">
        <v>9</v>
      </c>
      <c r="D2" s="145"/>
      <c r="E2" s="146"/>
      <c r="F2" s="147" t="s">
        <v>9</v>
      </c>
      <c r="G2" s="148"/>
      <c r="H2" s="149"/>
      <c r="I2" s="150" t="s">
        <v>10</v>
      </c>
      <c r="J2" s="150"/>
      <c r="K2" s="150"/>
      <c r="L2" s="151" t="s">
        <v>11</v>
      </c>
      <c r="M2" s="152"/>
      <c r="N2" s="152"/>
      <c r="O2" s="152"/>
      <c r="P2" s="153"/>
      <c r="Q2" s="154" t="s">
        <v>12</v>
      </c>
      <c r="R2" s="154"/>
      <c r="S2" s="154"/>
      <c r="T2" s="140" t="s">
        <v>13</v>
      </c>
      <c r="U2" s="140"/>
      <c r="V2" s="140"/>
      <c r="W2" s="141" t="s">
        <v>14</v>
      </c>
      <c r="X2" s="141"/>
      <c r="Y2" s="141"/>
    </row>
    <row r="3" spans="1:25" ht="21" x14ac:dyDescent="0.35">
      <c r="A3" s="142" t="s">
        <v>15</v>
      </c>
      <c r="B3" s="143"/>
      <c r="C3" s="144" t="s">
        <v>16</v>
      </c>
      <c r="D3" s="145"/>
      <c r="E3" s="146"/>
      <c r="F3" s="147" t="s">
        <v>17</v>
      </c>
      <c r="G3" s="148"/>
      <c r="H3" s="149"/>
      <c r="I3" s="150" t="s">
        <v>18</v>
      </c>
      <c r="J3" s="150"/>
      <c r="K3" s="150"/>
      <c r="L3" s="151" t="s">
        <v>19</v>
      </c>
      <c r="M3" s="152"/>
      <c r="N3" s="152"/>
      <c r="O3" s="152"/>
      <c r="P3" s="153"/>
      <c r="Q3" s="154" t="s">
        <v>20</v>
      </c>
      <c r="R3" s="154"/>
      <c r="S3" s="154"/>
      <c r="T3" s="140" t="s">
        <v>21</v>
      </c>
      <c r="U3" s="140"/>
      <c r="V3" s="140"/>
      <c r="W3" s="167" t="s">
        <v>22</v>
      </c>
      <c r="X3" s="168"/>
      <c r="Y3" s="169"/>
    </row>
    <row r="4" spans="1:25" ht="45" customHeight="1" x14ac:dyDescent="0.35">
      <c r="A4" s="36" t="s">
        <v>23</v>
      </c>
      <c r="B4" s="47" t="s">
        <v>24</v>
      </c>
      <c r="C4" s="38" t="s">
        <v>25</v>
      </c>
      <c r="D4" s="37" t="s">
        <v>26</v>
      </c>
      <c r="E4" s="74" t="s">
        <v>27</v>
      </c>
      <c r="F4" s="39" t="s">
        <v>28</v>
      </c>
      <c r="G4" s="40" t="s">
        <v>29</v>
      </c>
      <c r="H4" s="40" t="s">
        <v>30</v>
      </c>
      <c r="I4" s="73" t="s">
        <v>31</v>
      </c>
      <c r="J4" s="41" t="s">
        <v>32</v>
      </c>
      <c r="K4" s="107" t="s">
        <v>33</v>
      </c>
      <c r="L4" s="44" t="s">
        <v>34</v>
      </c>
      <c r="M4" s="44" t="s">
        <v>35</v>
      </c>
      <c r="N4" s="44" t="s">
        <v>36</v>
      </c>
      <c r="O4" s="44" t="s">
        <v>37</v>
      </c>
      <c r="P4" s="44" t="s">
        <v>30</v>
      </c>
      <c r="Q4" s="42" t="s">
        <v>38</v>
      </c>
      <c r="R4" s="43" t="s">
        <v>39</v>
      </c>
      <c r="S4" s="43" t="s">
        <v>30</v>
      </c>
      <c r="T4" s="53" t="s">
        <v>40</v>
      </c>
      <c r="U4" s="54" t="s">
        <v>41</v>
      </c>
      <c r="V4" s="54" t="s">
        <v>30</v>
      </c>
      <c r="W4" s="61" t="s">
        <v>42</v>
      </c>
      <c r="X4" s="62" t="s">
        <v>43</v>
      </c>
      <c r="Y4" s="62" t="s">
        <v>30</v>
      </c>
    </row>
    <row r="5" spans="1:25" ht="21" x14ac:dyDescent="0.35">
      <c r="A5" s="16" t="s">
        <v>44</v>
      </c>
      <c r="B5" s="16"/>
      <c r="C5" s="16"/>
      <c r="D5" s="16"/>
      <c r="E5" s="16"/>
      <c r="F5" s="16"/>
      <c r="G5" s="16"/>
      <c r="H5" s="16"/>
      <c r="I5" s="70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</row>
    <row r="6" spans="1:25" ht="21" x14ac:dyDescent="0.25">
      <c r="A6" s="7" t="s">
        <v>45</v>
      </c>
      <c r="B6" s="64">
        <v>42582</v>
      </c>
      <c r="C6" s="50">
        <v>15</v>
      </c>
      <c r="D6" s="21">
        <f>B6+C6</f>
        <v>42597</v>
      </c>
      <c r="E6" s="22">
        <f>D6+B$29</f>
        <v>42600</v>
      </c>
      <c r="F6" s="30">
        <f>E6</f>
        <v>42600</v>
      </c>
      <c r="G6" s="26">
        <f>F6+7</f>
        <v>42607</v>
      </c>
      <c r="H6" s="26" t="s">
        <v>46</v>
      </c>
      <c r="I6" s="69">
        <f>E6+B$30+2</f>
        <v>42605</v>
      </c>
      <c r="J6" s="17">
        <f>I6+B$31</f>
        <v>42607</v>
      </c>
      <c r="K6" s="18">
        <f>J6+B$32+2</f>
        <v>42611</v>
      </c>
      <c r="L6" s="45">
        <f>K6</f>
        <v>42611</v>
      </c>
      <c r="M6" s="45">
        <f>K6+$B$33</f>
        <v>42613</v>
      </c>
      <c r="N6" s="45">
        <f>L6+$B$33</f>
        <v>42613</v>
      </c>
      <c r="O6" s="45">
        <f>N6+2</f>
        <v>42615</v>
      </c>
      <c r="P6" s="45" t="s">
        <v>46</v>
      </c>
      <c r="Q6" s="19">
        <f>K6</f>
        <v>42611</v>
      </c>
      <c r="R6" s="12">
        <f>Q6+7</f>
        <v>42618</v>
      </c>
      <c r="S6" s="12" t="s">
        <v>46</v>
      </c>
      <c r="T6" s="55">
        <f>K6</f>
        <v>42611</v>
      </c>
      <c r="U6" s="56">
        <f>T6+7</f>
        <v>42618</v>
      </c>
      <c r="V6" s="56" t="s">
        <v>46</v>
      </c>
      <c r="W6" s="170"/>
      <c r="X6" s="171"/>
      <c r="Y6" s="172"/>
    </row>
    <row r="7" spans="1:25" ht="21" x14ac:dyDescent="0.25">
      <c r="A7" s="7" t="s">
        <v>47</v>
      </c>
      <c r="B7" s="64">
        <v>42613</v>
      </c>
      <c r="C7" s="50">
        <v>15</v>
      </c>
      <c r="D7" s="21">
        <f>B7+C7</f>
        <v>42628</v>
      </c>
      <c r="E7" s="22">
        <f>D7+B$29+1</f>
        <v>42632</v>
      </c>
      <c r="F7" s="30">
        <f>E7</f>
        <v>42632</v>
      </c>
      <c r="G7" s="26">
        <f>F7+7</f>
        <v>42639</v>
      </c>
      <c r="H7" s="26" t="s">
        <v>46</v>
      </c>
      <c r="I7" s="69">
        <f>E7+B$30</f>
        <v>42635</v>
      </c>
      <c r="J7" s="17">
        <f>I7+B$31+2</f>
        <v>42639</v>
      </c>
      <c r="K7" s="18">
        <f>J7+B$32</f>
        <v>42641</v>
      </c>
      <c r="L7" s="45">
        <f>K7</f>
        <v>42641</v>
      </c>
      <c r="M7" s="45">
        <f>K7+$B$33</f>
        <v>42643</v>
      </c>
      <c r="N7" s="45">
        <f t="shared" ref="M7:N24" si="0">L7+$B$33</f>
        <v>42643</v>
      </c>
      <c r="O7" s="45">
        <f>N7+2+2</f>
        <v>42647</v>
      </c>
      <c r="P7" s="45" t="s">
        <v>46</v>
      </c>
      <c r="Q7" s="19">
        <f>K7</f>
        <v>42641</v>
      </c>
      <c r="R7" s="12">
        <f>Q7+7</f>
        <v>42648</v>
      </c>
      <c r="S7" s="12" t="s">
        <v>46</v>
      </c>
      <c r="T7" s="55">
        <f>K7</f>
        <v>42641</v>
      </c>
      <c r="U7" s="56">
        <f>T7+7</f>
        <v>42648</v>
      </c>
      <c r="V7" s="56" t="s">
        <v>46</v>
      </c>
      <c r="W7" s="173"/>
      <c r="X7" s="174"/>
      <c r="Y7" s="175"/>
    </row>
    <row r="8" spans="1:25" ht="38.25" thickBot="1" x14ac:dyDescent="0.3">
      <c r="A8" s="10" t="s">
        <v>48</v>
      </c>
      <c r="B8" s="65">
        <v>42643</v>
      </c>
      <c r="C8" s="51">
        <v>17</v>
      </c>
      <c r="D8" s="23">
        <f>B8+C8</f>
        <v>42660</v>
      </c>
      <c r="E8" s="24">
        <f>D8+B$29</f>
        <v>42663</v>
      </c>
      <c r="F8" s="31">
        <f>E8</f>
        <v>42663</v>
      </c>
      <c r="G8" s="27">
        <f>F8+7</f>
        <v>42670</v>
      </c>
      <c r="H8" s="27" t="s">
        <v>49</v>
      </c>
      <c r="I8" s="79">
        <f>E8+B$30+2</f>
        <v>42668</v>
      </c>
      <c r="J8" s="80">
        <f>I8+B$31</f>
        <v>42670</v>
      </c>
      <c r="K8" s="80">
        <f>J8+B$32+2</f>
        <v>42674</v>
      </c>
      <c r="L8" s="46">
        <f>K8</f>
        <v>42674</v>
      </c>
      <c r="M8" s="46">
        <f t="shared" si="0"/>
        <v>42676</v>
      </c>
      <c r="N8" s="46">
        <f t="shared" si="0"/>
        <v>42676</v>
      </c>
      <c r="O8" s="46">
        <f t="shared" ref="O8:O23" si="1">N8+2</f>
        <v>42678</v>
      </c>
      <c r="P8" s="46" t="s">
        <v>49</v>
      </c>
      <c r="Q8" s="19">
        <f>K8</f>
        <v>42674</v>
      </c>
      <c r="R8" s="13">
        <f>Q8+7</f>
        <v>42681</v>
      </c>
      <c r="S8" s="13" t="s">
        <v>49</v>
      </c>
      <c r="T8" s="55">
        <f>K8</f>
        <v>42674</v>
      </c>
      <c r="U8" s="57">
        <f>T8+7</f>
        <v>42681</v>
      </c>
      <c r="V8" s="57" t="s">
        <v>49</v>
      </c>
      <c r="W8" s="173"/>
      <c r="X8" s="174"/>
      <c r="Y8" s="175"/>
    </row>
    <row r="9" spans="1:25" ht="21.75" thickTop="1" x14ac:dyDescent="0.25">
      <c r="A9" s="9" t="s">
        <v>50</v>
      </c>
      <c r="B9" s="66"/>
      <c r="C9" s="52">
        <v>60</v>
      </c>
      <c r="D9" s="25">
        <f>B8+C9</f>
        <v>42703</v>
      </c>
      <c r="E9" s="81">
        <f>D9+B$29</f>
        <v>42706</v>
      </c>
      <c r="F9" s="82">
        <f>E9</f>
        <v>42706</v>
      </c>
      <c r="G9" s="82">
        <f>F9+7</f>
        <v>42713</v>
      </c>
      <c r="H9" s="82" t="s">
        <v>51</v>
      </c>
      <c r="I9" s="76">
        <f>E9+B$30+2</f>
        <v>42711</v>
      </c>
      <c r="J9" s="77">
        <f>I9+B$31</f>
        <v>42713</v>
      </c>
      <c r="K9" s="78">
        <f>J9+B$32+2</f>
        <v>42717</v>
      </c>
      <c r="L9" s="83">
        <f>K9</f>
        <v>42717</v>
      </c>
      <c r="M9" s="83">
        <f t="shared" si="0"/>
        <v>42719</v>
      </c>
      <c r="N9" s="83">
        <f t="shared" si="0"/>
        <v>42719</v>
      </c>
      <c r="O9" s="83">
        <f>N9+2+2</f>
        <v>42723</v>
      </c>
      <c r="P9" s="84" t="s">
        <v>51</v>
      </c>
      <c r="Q9" s="20">
        <f>K9</f>
        <v>42717</v>
      </c>
      <c r="R9" s="20">
        <f>Q9+7</f>
        <v>42724</v>
      </c>
      <c r="S9" s="20" t="s">
        <v>51</v>
      </c>
      <c r="T9" s="58">
        <f>K9</f>
        <v>42717</v>
      </c>
      <c r="U9" s="58">
        <f>T9+7</f>
        <v>42724</v>
      </c>
      <c r="V9" s="58" t="s">
        <v>51</v>
      </c>
      <c r="W9" s="176"/>
      <c r="X9" s="177"/>
      <c r="Y9" s="178"/>
    </row>
    <row r="10" spans="1:25" ht="21" x14ac:dyDescent="0.35">
      <c r="A10" s="16" t="s">
        <v>52</v>
      </c>
      <c r="B10" s="67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</row>
    <row r="11" spans="1:25" ht="21" x14ac:dyDescent="0.25">
      <c r="A11" s="7" t="s">
        <v>53</v>
      </c>
      <c r="B11" s="64">
        <v>42674</v>
      </c>
      <c r="C11" s="50">
        <v>15</v>
      </c>
      <c r="D11" s="21">
        <f>B11+C11</f>
        <v>42689</v>
      </c>
      <c r="E11" s="22">
        <f>D11+B$29</f>
        <v>42692</v>
      </c>
      <c r="F11" s="30">
        <f>E11</f>
        <v>42692</v>
      </c>
      <c r="G11" s="26">
        <f>F11+7</f>
        <v>42699</v>
      </c>
      <c r="H11" s="28" t="s">
        <v>46</v>
      </c>
      <c r="I11" s="69">
        <f>E11+B$30+2</f>
        <v>42697</v>
      </c>
      <c r="J11" s="17">
        <f>I11+B$31+4</f>
        <v>42703</v>
      </c>
      <c r="K11" s="18">
        <f>J11+B$32</f>
        <v>42705</v>
      </c>
      <c r="L11" s="45">
        <f>K11</f>
        <v>42705</v>
      </c>
      <c r="M11" s="45">
        <f>K11+$B$33+2</f>
        <v>42709</v>
      </c>
      <c r="N11" s="45">
        <f>L11+$B$33+2</f>
        <v>42709</v>
      </c>
      <c r="O11" s="45">
        <f t="shared" si="1"/>
        <v>42711</v>
      </c>
      <c r="P11" s="45" t="s">
        <v>46</v>
      </c>
      <c r="Q11" s="19">
        <f>K11</f>
        <v>42705</v>
      </c>
      <c r="R11" s="12">
        <f>Q11+7</f>
        <v>42712</v>
      </c>
      <c r="S11" s="14" t="s">
        <v>46</v>
      </c>
      <c r="T11" s="55">
        <f>K11</f>
        <v>42705</v>
      </c>
      <c r="U11" s="56">
        <f>T11+7</f>
        <v>42712</v>
      </c>
      <c r="V11" s="59" t="s">
        <v>46</v>
      </c>
      <c r="W11" s="158" t="s">
        <v>54</v>
      </c>
      <c r="X11" s="159"/>
      <c r="Y11" s="160"/>
    </row>
    <row r="12" spans="1:25" ht="21" x14ac:dyDescent="0.25">
      <c r="A12" s="7" t="s">
        <v>55</v>
      </c>
      <c r="B12" s="64">
        <v>42704</v>
      </c>
      <c r="C12" s="50">
        <v>15</v>
      </c>
      <c r="D12" s="21">
        <f>B12+C12</f>
        <v>42719</v>
      </c>
      <c r="E12" s="22">
        <f>D12+B$29</f>
        <v>42722</v>
      </c>
      <c r="F12" s="30">
        <f>E12</f>
        <v>42722</v>
      </c>
      <c r="G12" s="26">
        <f>F12+7</f>
        <v>42729</v>
      </c>
      <c r="H12" s="28" t="s">
        <v>46</v>
      </c>
      <c r="I12" s="69">
        <f>E12+B$30</f>
        <v>42725</v>
      </c>
      <c r="J12" s="17">
        <f>I12+B$31</f>
        <v>42727</v>
      </c>
      <c r="K12" s="18">
        <f>J12+B$32+3</f>
        <v>42732</v>
      </c>
      <c r="L12" s="45">
        <f>K12</f>
        <v>42732</v>
      </c>
      <c r="M12" s="45">
        <f t="shared" si="0"/>
        <v>42734</v>
      </c>
      <c r="N12" s="45">
        <f t="shared" si="0"/>
        <v>42734</v>
      </c>
      <c r="O12" s="45">
        <f>N12+2+3</f>
        <v>42739</v>
      </c>
      <c r="P12" s="45" t="s">
        <v>46</v>
      </c>
      <c r="Q12" s="19">
        <f>K12</f>
        <v>42732</v>
      </c>
      <c r="R12" s="12">
        <f>Q12+7</f>
        <v>42739</v>
      </c>
      <c r="S12" s="14" t="s">
        <v>46</v>
      </c>
      <c r="T12" s="55">
        <f>K12</f>
        <v>42732</v>
      </c>
      <c r="U12" s="56">
        <f>T12+7</f>
        <v>42739</v>
      </c>
      <c r="V12" s="59" t="s">
        <v>46</v>
      </c>
      <c r="W12" s="161"/>
      <c r="X12" s="162"/>
      <c r="Y12" s="163"/>
    </row>
    <row r="13" spans="1:25" ht="38.25" thickBot="1" x14ac:dyDescent="0.3">
      <c r="A13" s="10" t="s">
        <v>56</v>
      </c>
      <c r="B13" s="65">
        <v>42735</v>
      </c>
      <c r="C13" s="51">
        <v>16</v>
      </c>
      <c r="D13" s="23">
        <f>B13+C13</f>
        <v>42751</v>
      </c>
      <c r="E13" s="24">
        <f>D13+B$29</f>
        <v>42754</v>
      </c>
      <c r="F13" s="31">
        <f>E13</f>
        <v>42754</v>
      </c>
      <c r="G13" s="27">
        <f>F13+7</f>
        <v>42761</v>
      </c>
      <c r="H13" s="27" t="s">
        <v>49</v>
      </c>
      <c r="I13" s="85">
        <f>E13+B$30+2</f>
        <v>42759</v>
      </c>
      <c r="J13" s="80">
        <f>I13+B$31</f>
        <v>42761</v>
      </c>
      <c r="K13" s="86">
        <f>J13+B$32+2</f>
        <v>42765</v>
      </c>
      <c r="L13" s="46">
        <f>K13</f>
        <v>42765</v>
      </c>
      <c r="M13" s="46">
        <f t="shared" si="0"/>
        <v>42767</v>
      </c>
      <c r="N13" s="46">
        <f t="shared" si="0"/>
        <v>42767</v>
      </c>
      <c r="O13" s="46">
        <f>N13+2</f>
        <v>42769</v>
      </c>
      <c r="P13" s="46" t="s">
        <v>49</v>
      </c>
      <c r="Q13" s="19">
        <f>K13</f>
        <v>42765</v>
      </c>
      <c r="R13" s="13">
        <f>Q13+7</f>
        <v>42772</v>
      </c>
      <c r="S13" s="13" t="s">
        <v>49</v>
      </c>
      <c r="T13" s="55">
        <f>K13</f>
        <v>42765</v>
      </c>
      <c r="U13" s="57">
        <f>T13+7</f>
        <v>42772</v>
      </c>
      <c r="V13" s="57" t="s">
        <v>49</v>
      </c>
      <c r="W13" s="164"/>
      <c r="X13" s="165"/>
      <c r="Y13" s="166"/>
    </row>
    <row r="14" spans="1:25" ht="21.75" thickTop="1" x14ac:dyDescent="0.25">
      <c r="A14" s="9" t="s">
        <v>57</v>
      </c>
      <c r="B14" s="68"/>
      <c r="C14" s="52">
        <v>61</v>
      </c>
      <c r="D14" s="25">
        <f>B13+C14</f>
        <v>42796</v>
      </c>
      <c r="E14" s="81">
        <f>D14+B$29+2</f>
        <v>42801</v>
      </c>
      <c r="F14" s="82">
        <f>E14</f>
        <v>42801</v>
      </c>
      <c r="G14" s="82">
        <f>F14+7</f>
        <v>42808</v>
      </c>
      <c r="H14" s="82" t="s">
        <v>51</v>
      </c>
      <c r="I14" s="76">
        <f>E14+B$30</f>
        <v>42804</v>
      </c>
      <c r="J14" s="77">
        <f>I14+B$31+2</f>
        <v>42808</v>
      </c>
      <c r="K14" s="78">
        <f>J14+B$32</f>
        <v>42810</v>
      </c>
      <c r="L14" s="83">
        <f>K14</f>
        <v>42810</v>
      </c>
      <c r="M14" s="83">
        <f>K14+$B$33+2</f>
        <v>42814</v>
      </c>
      <c r="N14" s="83">
        <f>L14+$B$33+2</f>
        <v>42814</v>
      </c>
      <c r="O14" s="83">
        <f t="shared" si="1"/>
        <v>42816</v>
      </c>
      <c r="P14" s="84" t="s">
        <v>51</v>
      </c>
      <c r="Q14" s="20">
        <f>K14</f>
        <v>42810</v>
      </c>
      <c r="R14" s="20">
        <f>Q14+7</f>
        <v>42817</v>
      </c>
      <c r="S14" s="20" t="s">
        <v>51</v>
      </c>
      <c r="T14" s="58">
        <f>K14</f>
        <v>42810</v>
      </c>
      <c r="U14" s="58">
        <f>T14+7</f>
        <v>42817</v>
      </c>
      <c r="V14" s="58" t="s">
        <v>51</v>
      </c>
      <c r="W14" s="63">
        <f>N14</f>
        <v>42814</v>
      </c>
      <c r="X14" s="63">
        <f>W14+7</f>
        <v>42821</v>
      </c>
      <c r="Y14" s="63" t="s">
        <v>51</v>
      </c>
    </row>
    <row r="15" spans="1:25" ht="21" x14ac:dyDescent="0.35">
      <c r="A15" s="16" t="s">
        <v>58</v>
      </c>
      <c r="B15" s="67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</row>
    <row r="16" spans="1:25" ht="21" x14ac:dyDescent="0.25">
      <c r="A16" s="7" t="s">
        <v>59</v>
      </c>
      <c r="B16" s="64">
        <v>42766</v>
      </c>
      <c r="C16" s="50">
        <v>15</v>
      </c>
      <c r="D16" s="21">
        <f>B16+C16</f>
        <v>42781</v>
      </c>
      <c r="E16" s="22">
        <f>D16+B$29+2</f>
        <v>42786</v>
      </c>
      <c r="F16" s="30">
        <f>E16</f>
        <v>42786</v>
      </c>
      <c r="G16" s="26">
        <f>F16+7</f>
        <v>42793</v>
      </c>
      <c r="H16" s="28" t="s">
        <v>46</v>
      </c>
      <c r="I16" s="69">
        <f>E16+B$30</f>
        <v>42789</v>
      </c>
      <c r="J16" s="17">
        <f>I16+B$31+2</f>
        <v>42793</v>
      </c>
      <c r="K16" s="18">
        <f>J16+B$32</f>
        <v>42795</v>
      </c>
      <c r="L16" s="45">
        <f>K16</f>
        <v>42795</v>
      </c>
      <c r="M16" s="45">
        <f t="shared" si="0"/>
        <v>42797</v>
      </c>
      <c r="N16" s="45">
        <f t="shared" si="0"/>
        <v>42797</v>
      </c>
      <c r="O16" s="45">
        <f>N16+2+2</f>
        <v>42801</v>
      </c>
      <c r="P16" s="45" t="s">
        <v>46</v>
      </c>
      <c r="Q16" s="19">
        <f>K16</f>
        <v>42795</v>
      </c>
      <c r="R16" s="12">
        <f>Q16+7</f>
        <v>42802</v>
      </c>
      <c r="S16" s="14" t="s">
        <v>46</v>
      </c>
      <c r="T16" s="55">
        <f>K16</f>
        <v>42795</v>
      </c>
      <c r="U16" s="56">
        <f>T16+7</f>
        <v>42802</v>
      </c>
      <c r="V16" s="59" t="s">
        <v>46</v>
      </c>
      <c r="W16" s="170"/>
      <c r="X16" s="171"/>
      <c r="Y16" s="172"/>
    </row>
    <row r="17" spans="1:25" ht="21" x14ac:dyDescent="0.25">
      <c r="A17" s="7" t="s">
        <v>60</v>
      </c>
      <c r="B17" s="64">
        <v>42794</v>
      </c>
      <c r="C17" s="50">
        <v>15</v>
      </c>
      <c r="D17" s="21">
        <f>B17+C17</f>
        <v>42809</v>
      </c>
      <c r="E17" s="22">
        <f>D17+B$29</f>
        <v>42812</v>
      </c>
      <c r="F17" s="30">
        <f>E17</f>
        <v>42812</v>
      </c>
      <c r="G17" s="26">
        <f>F17+7</f>
        <v>42819</v>
      </c>
      <c r="H17" s="28" t="s">
        <v>46</v>
      </c>
      <c r="I17" s="69">
        <f>E17+B$30</f>
        <v>42815</v>
      </c>
      <c r="J17" s="17">
        <f>I17+B$31</f>
        <v>42817</v>
      </c>
      <c r="K17" s="18">
        <f>J17+B$32+2</f>
        <v>42821</v>
      </c>
      <c r="L17" s="45">
        <f>K17</f>
        <v>42821</v>
      </c>
      <c r="M17" s="45">
        <f t="shared" si="0"/>
        <v>42823</v>
      </c>
      <c r="N17" s="45">
        <f t="shared" si="0"/>
        <v>42823</v>
      </c>
      <c r="O17" s="45">
        <f t="shared" si="1"/>
        <v>42825</v>
      </c>
      <c r="P17" s="45" t="s">
        <v>46</v>
      </c>
      <c r="Q17" s="19">
        <f>K17</f>
        <v>42821</v>
      </c>
      <c r="R17" s="12">
        <f>Q17+7</f>
        <v>42828</v>
      </c>
      <c r="S17" s="14" t="s">
        <v>46</v>
      </c>
      <c r="T17" s="55">
        <f>K17</f>
        <v>42821</v>
      </c>
      <c r="U17" s="56">
        <f>T17+7</f>
        <v>42828</v>
      </c>
      <c r="V17" s="59" t="s">
        <v>46</v>
      </c>
      <c r="W17" s="173"/>
      <c r="X17" s="174"/>
      <c r="Y17" s="175"/>
    </row>
    <row r="18" spans="1:25" ht="38.25" thickBot="1" x14ac:dyDescent="0.3">
      <c r="A18" s="10" t="s">
        <v>61</v>
      </c>
      <c r="B18" s="65">
        <v>42825</v>
      </c>
      <c r="C18" s="51">
        <v>17</v>
      </c>
      <c r="D18" s="23">
        <f>B18+C18</f>
        <v>42842</v>
      </c>
      <c r="E18" s="24">
        <f>D18+B$29</f>
        <v>42845</v>
      </c>
      <c r="F18" s="31">
        <f>E18</f>
        <v>42845</v>
      </c>
      <c r="G18" s="27">
        <f>F18+7</f>
        <v>42852</v>
      </c>
      <c r="H18" s="29" t="s">
        <v>49</v>
      </c>
      <c r="I18" s="85">
        <f>E18+B$30+2</f>
        <v>42850</v>
      </c>
      <c r="J18" s="80">
        <f>I18+B$31</f>
        <v>42852</v>
      </c>
      <c r="K18" s="86">
        <f>J18+B$32+2</f>
        <v>42856</v>
      </c>
      <c r="L18" s="46">
        <f>K18</f>
        <v>42856</v>
      </c>
      <c r="M18" s="46">
        <f t="shared" si="0"/>
        <v>42858</v>
      </c>
      <c r="N18" s="46">
        <f t="shared" si="0"/>
        <v>42858</v>
      </c>
      <c r="O18" s="46">
        <f t="shared" si="1"/>
        <v>42860</v>
      </c>
      <c r="P18" s="46" t="s">
        <v>49</v>
      </c>
      <c r="Q18" s="19">
        <f>K18</f>
        <v>42856</v>
      </c>
      <c r="R18" s="13">
        <f>Q18+7</f>
        <v>42863</v>
      </c>
      <c r="S18" s="15" t="s">
        <v>49</v>
      </c>
      <c r="T18" s="55">
        <f>K18</f>
        <v>42856</v>
      </c>
      <c r="U18" s="57">
        <f>T18+7</f>
        <v>42863</v>
      </c>
      <c r="V18" s="60" t="s">
        <v>49</v>
      </c>
      <c r="W18" s="173"/>
      <c r="X18" s="174"/>
      <c r="Y18" s="175"/>
    </row>
    <row r="19" spans="1:25" ht="21.75" thickTop="1" x14ac:dyDescent="0.25">
      <c r="A19" s="9" t="s">
        <v>62</v>
      </c>
      <c r="B19" s="66"/>
      <c r="C19" s="52">
        <v>64</v>
      </c>
      <c r="D19" s="25">
        <f>B18+C19</f>
        <v>42889</v>
      </c>
      <c r="E19" s="81">
        <f>D19+B$29</f>
        <v>42892</v>
      </c>
      <c r="F19" s="82">
        <f>E19</f>
        <v>42892</v>
      </c>
      <c r="G19" s="82">
        <f>F19+7</f>
        <v>42899</v>
      </c>
      <c r="H19" s="82" t="s">
        <v>51</v>
      </c>
      <c r="I19" s="76">
        <f>E19+B$30</f>
        <v>42895</v>
      </c>
      <c r="J19" s="77">
        <f>I19+B$31+2</f>
        <v>42899</v>
      </c>
      <c r="K19" s="78">
        <f>J19+B$32</f>
        <v>42901</v>
      </c>
      <c r="L19" s="83">
        <f>K19</f>
        <v>42901</v>
      </c>
      <c r="M19" s="83">
        <f>K19+$B$33+2</f>
        <v>42905</v>
      </c>
      <c r="N19" s="83">
        <f>L19+$B$33+2</f>
        <v>42905</v>
      </c>
      <c r="O19" s="83">
        <f t="shared" si="1"/>
        <v>42907</v>
      </c>
      <c r="P19" s="84" t="s">
        <v>51</v>
      </c>
      <c r="Q19" s="20">
        <f>K19</f>
        <v>42901</v>
      </c>
      <c r="R19" s="20">
        <f>Q19+7</f>
        <v>42908</v>
      </c>
      <c r="S19" s="20" t="s">
        <v>51</v>
      </c>
      <c r="T19" s="58">
        <f>K19</f>
        <v>42901</v>
      </c>
      <c r="U19" s="58">
        <f>T19+7</f>
        <v>42908</v>
      </c>
      <c r="V19" s="58" t="s">
        <v>51</v>
      </c>
      <c r="W19" s="176"/>
      <c r="X19" s="177"/>
      <c r="Y19" s="178"/>
    </row>
    <row r="20" spans="1:25" ht="21" x14ac:dyDescent="0.35">
      <c r="A20" s="16" t="s">
        <v>63</v>
      </c>
      <c r="B20" s="67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</row>
    <row r="21" spans="1:25" ht="21" x14ac:dyDescent="0.25">
      <c r="A21" s="7" t="s">
        <v>64</v>
      </c>
      <c r="B21" s="64">
        <v>42855</v>
      </c>
      <c r="C21" s="50">
        <v>15</v>
      </c>
      <c r="D21" s="21">
        <f>B21+C21</f>
        <v>42870</v>
      </c>
      <c r="E21" s="22">
        <f>D21+B$29</f>
        <v>42873</v>
      </c>
      <c r="F21" s="30">
        <f>E21</f>
        <v>42873</v>
      </c>
      <c r="G21" s="26">
        <f>F21+7</f>
        <v>42880</v>
      </c>
      <c r="H21" s="28" t="s">
        <v>46</v>
      </c>
      <c r="I21" s="69">
        <f>E21+B$30+2</f>
        <v>42878</v>
      </c>
      <c r="J21" s="17">
        <f>I21+B$31</f>
        <v>42880</v>
      </c>
      <c r="K21" s="18">
        <f>J21+B$32+2</f>
        <v>42884</v>
      </c>
      <c r="L21" s="45">
        <f>K21</f>
        <v>42884</v>
      </c>
      <c r="M21" s="45">
        <f t="shared" si="0"/>
        <v>42886</v>
      </c>
      <c r="N21" s="45">
        <f t="shared" si="0"/>
        <v>42886</v>
      </c>
      <c r="O21" s="45">
        <f t="shared" si="1"/>
        <v>42888</v>
      </c>
      <c r="P21" s="45" t="s">
        <v>46</v>
      </c>
      <c r="Q21" s="19">
        <f>K21</f>
        <v>42884</v>
      </c>
      <c r="R21" s="12">
        <f>Q21+7</f>
        <v>42891</v>
      </c>
      <c r="S21" s="14" t="s">
        <v>46</v>
      </c>
      <c r="T21" s="55">
        <f>K21</f>
        <v>42884</v>
      </c>
      <c r="U21" s="56">
        <f>T21+7</f>
        <v>42891</v>
      </c>
      <c r="V21" s="59" t="s">
        <v>46</v>
      </c>
      <c r="W21" s="158" t="s">
        <v>65</v>
      </c>
      <c r="X21" s="159"/>
      <c r="Y21" s="160"/>
    </row>
    <row r="22" spans="1:25" ht="21" x14ac:dyDescent="0.25">
      <c r="A22" s="7" t="s">
        <v>66</v>
      </c>
      <c r="B22" s="64">
        <v>42886</v>
      </c>
      <c r="C22" s="50">
        <v>15</v>
      </c>
      <c r="D22" s="21">
        <f>B22+C22</f>
        <v>42901</v>
      </c>
      <c r="E22" s="22">
        <f>D22+B$29+2</f>
        <v>42906</v>
      </c>
      <c r="F22" s="30">
        <f>E22</f>
        <v>42906</v>
      </c>
      <c r="G22" s="26">
        <f>F22+7</f>
        <v>42913</v>
      </c>
      <c r="H22" s="28" t="s">
        <v>46</v>
      </c>
      <c r="I22" s="69">
        <f>E22+B$30</f>
        <v>42909</v>
      </c>
      <c r="J22" s="17">
        <f>I22+B$31+2</f>
        <v>42913</v>
      </c>
      <c r="K22" s="18">
        <f>J22+B$32</f>
        <v>42915</v>
      </c>
      <c r="L22" s="45">
        <f>K22</f>
        <v>42915</v>
      </c>
      <c r="M22" s="45">
        <f>K22+$B$33+2</f>
        <v>42919</v>
      </c>
      <c r="N22" s="45">
        <f>L22+$B$33+2</f>
        <v>42919</v>
      </c>
      <c r="O22" s="45">
        <f>N22+2+1</f>
        <v>42922</v>
      </c>
      <c r="P22" s="45" t="s">
        <v>46</v>
      </c>
      <c r="Q22" s="19">
        <f>K22</f>
        <v>42915</v>
      </c>
      <c r="R22" s="12">
        <f>Q22+7</f>
        <v>42922</v>
      </c>
      <c r="S22" s="14" t="s">
        <v>46</v>
      </c>
      <c r="T22" s="55">
        <f>K22</f>
        <v>42915</v>
      </c>
      <c r="U22" s="56">
        <f>T22+7</f>
        <v>42922</v>
      </c>
      <c r="V22" s="59" t="s">
        <v>46</v>
      </c>
      <c r="W22" s="161"/>
      <c r="X22" s="162"/>
      <c r="Y22" s="163"/>
    </row>
    <row r="23" spans="1:25" ht="38.25" thickBot="1" x14ac:dyDescent="0.3">
      <c r="A23" s="10" t="s">
        <v>67</v>
      </c>
      <c r="B23" s="65">
        <v>42916</v>
      </c>
      <c r="C23" s="51">
        <v>17</v>
      </c>
      <c r="D23" s="23">
        <f>B23+C23</f>
        <v>42933</v>
      </c>
      <c r="E23" s="24">
        <f>D23+B$29</f>
        <v>42936</v>
      </c>
      <c r="F23" s="31">
        <f>E23</f>
        <v>42936</v>
      </c>
      <c r="G23" s="27">
        <f>F23+7</f>
        <v>42943</v>
      </c>
      <c r="H23" s="29" t="s">
        <v>49</v>
      </c>
      <c r="I23" s="85">
        <f>E23+B$30+2</f>
        <v>42941</v>
      </c>
      <c r="J23" s="80">
        <f>I23+B$31</f>
        <v>42943</v>
      </c>
      <c r="K23" s="86">
        <f>J23+B$32+2</f>
        <v>42947</v>
      </c>
      <c r="L23" s="46">
        <f>K23</f>
        <v>42947</v>
      </c>
      <c r="M23" s="46">
        <f t="shared" si="0"/>
        <v>42949</v>
      </c>
      <c r="N23" s="46">
        <f t="shared" si="0"/>
        <v>42949</v>
      </c>
      <c r="O23" s="46">
        <f t="shared" si="1"/>
        <v>42951</v>
      </c>
      <c r="P23" s="46" t="s">
        <v>49</v>
      </c>
      <c r="Q23" s="19">
        <f>K23</f>
        <v>42947</v>
      </c>
      <c r="R23" s="13">
        <f>Q23+7</f>
        <v>42954</v>
      </c>
      <c r="S23" s="14" t="s">
        <v>49</v>
      </c>
      <c r="T23" s="55">
        <f>K23</f>
        <v>42947</v>
      </c>
      <c r="U23" s="57">
        <f>T23+7</f>
        <v>42954</v>
      </c>
      <c r="V23" s="59" t="s">
        <v>49</v>
      </c>
      <c r="W23" s="164"/>
      <c r="X23" s="165"/>
      <c r="Y23" s="166"/>
    </row>
    <row r="24" spans="1:25" ht="21.75" thickTop="1" x14ac:dyDescent="0.25">
      <c r="A24" s="8" t="s">
        <v>68</v>
      </c>
      <c r="B24" s="48"/>
      <c r="C24" s="52">
        <v>60</v>
      </c>
      <c r="D24" s="25">
        <f>B23+C24</f>
        <v>42976</v>
      </c>
      <c r="E24" s="81">
        <f>D24+B$29</f>
        <v>42979</v>
      </c>
      <c r="F24" s="82">
        <f>E24</f>
        <v>42979</v>
      </c>
      <c r="G24" s="82">
        <f>F24+7</f>
        <v>42986</v>
      </c>
      <c r="H24" s="82" t="s">
        <v>51</v>
      </c>
      <c r="I24" s="76">
        <f>E24+B$30+3</f>
        <v>42985</v>
      </c>
      <c r="J24" s="77">
        <f>I24+B$31+2</f>
        <v>42989</v>
      </c>
      <c r="K24" s="78">
        <f>J24+B$32</f>
        <v>42991</v>
      </c>
      <c r="L24" s="83">
        <f>K24</f>
        <v>42991</v>
      </c>
      <c r="M24" s="83">
        <f t="shared" si="0"/>
        <v>42993</v>
      </c>
      <c r="N24" s="83">
        <f t="shared" si="0"/>
        <v>42993</v>
      </c>
      <c r="O24" s="83">
        <f>N24+2+2</f>
        <v>42997</v>
      </c>
      <c r="P24" s="49" t="s">
        <v>51</v>
      </c>
      <c r="Q24" s="20">
        <f>K24</f>
        <v>42991</v>
      </c>
      <c r="R24" s="20">
        <f>Q24+7</f>
        <v>42998</v>
      </c>
      <c r="S24" s="20" t="s">
        <v>51</v>
      </c>
      <c r="T24" s="58">
        <f>K24</f>
        <v>42991</v>
      </c>
      <c r="U24" s="58">
        <f>T24+7</f>
        <v>42998</v>
      </c>
      <c r="V24" s="58" t="s">
        <v>51</v>
      </c>
      <c r="W24" s="63">
        <f>N24</f>
        <v>42993</v>
      </c>
      <c r="X24" s="63">
        <f>W24+7</f>
        <v>43000</v>
      </c>
      <c r="Y24" s="63" t="s">
        <v>51</v>
      </c>
    </row>
    <row r="25" spans="1:25" ht="21" x14ac:dyDescent="0.35">
      <c r="A25" s="33" t="s">
        <v>69</v>
      </c>
      <c r="B25" s="4"/>
      <c r="C25" s="4"/>
      <c r="D25" s="34"/>
      <c r="E25" s="35"/>
      <c r="F25" s="35"/>
      <c r="G25" s="35"/>
      <c r="H25" s="35"/>
      <c r="I25" s="71"/>
      <c r="J25" s="35"/>
      <c r="K25" s="35"/>
      <c r="L25" s="35"/>
      <c r="M25" s="35"/>
      <c r="N25" s="35"/>
      <c r="O25" s="35"/>
      <c r="P25" s="35"/>
      <c r="Q25" s="35"/>
      <c r="R25" s="34"/>
      <c r="S25" s="35"/>
      <c r="T25" s="1"/>
      <c r="U25" s="1"/>
      <c r="V25" s="1"/>
      <c r="W25" s="1"/>
      <c r="X25" s="1"/>
      <c r="Y25" s="1"/>
    </row>
    <row r="26" spans="1:25" ht="21" x14ac:dyDescent="0.35">
      <c r="A26" s="32" t="s">
        <v>70</v>
      </c>
      <c r="B26" s="1"/>
      <c r="C26" s="4"/>
      <c r="D26" s="4"/>
      <c r="E26" s="4"/>
      <c r="F26" s="4"/>
      <c r="G26" s="5"/>
      <c r="H26" s="6"/>
      <c r="I26" s="4"/>
      <c r="J26" s="4"/>
      <c r="K26" s="4"/>
      <c r="L26" s="4"/>
      <c r="M26" s="4"/>
      <c r="N26" s="5"/>
      <c r="O26" s="5"/>
      <c r="P26" s="6"/>
      <c r="Q26" s="4"/>
      <c r="R26" s="5"/>
      <c r="S26" s="6"/>
      <c r="T26" s="1"/>
      <c r="U26" s="1"/>
      <c r="V26" s="1"/>
      <c r="W26" s="1"/>
      <c r="X26" s="1"/>
      <c r="Y26" s="1"/>
    </row>
    <row r="27" spans="1:25" ht="21" x14ac:dyDescent="0.35">
      <c r="A27" s="11" t="s">
        <v>71</v>
      </c>
      <c r="B27" s="1"/>
      <c r="C27" s="1"/>
      <c r="D27" s="1"/>
      <c r="E27" s="1"/>
      <c r="F27" s="1"/>
      <c r="G27" s="3"/>
      <c r="H27" s="2"/>
      <c r="I27" s="72"/>
      <c r="J27" s="72"/>
      <c r="K27" s="1"/>
      <c r="L27" s="1"/>
      <c r="M27" s="1"/>
      <c r="N27" s="3"/>
      <c r="O27" s="3"/>
      <c r="P27" s="2"/>
      <c r="Q27" s="1"/>
      <c r="R27" s="3"/>
      <c r="S27" s="2"/>
      <c r="T27" s="1"/>
      <c r="U27" s="1"/>
      <c r="V27" s="1"/>
      <c r="W27" s="1"/>
      <c r="X27" s="1"/>
      <c r="Y27" s="1"/>
    </row>
    <row r="28" spans="1:25" ht="21" x14ac:dyDescent="0.35">
      <c r="A28" s="75"/>
    </row>
    <row r="29" spans="1:25" x14ac:dyDescent="0.25">
      <c r="A29" t="s">
        <v>72</v>
      </c>
      <c r="B29">
        <v>3</v>
      </c>
    </row>
    <row r="30" spans="1:25" x14ac:dyDescent="0.25">
      <c r="A30" t="s">
        <v>73</v>
      </c>
      <c r="B30">
        <v>3</v>
      </c>
    </row>
    <row r="31" spans="1:25" x14ac:dyDescent="0.25">
      <c r="A31" t="s">
        <v>74</v>
      </c>
      <c r="B31">
        <v>2</v>
      </c>
    </row>
    <row r="32" spans="1:25" x14ac:dyDescent="0.25">
      <c r="A32" t="s">
        <v>75</v>
      </c>
      <c r="B32">
        <v>2</v>
      </c>
    </row>
    <row r="33" spans="1:2" x14ac:dyDescent="0.25">
      <c r="A33" t="s">
        <v>76</v>
      </c>
      <c r="B33">
        <v>2</v>
      </c>
    </row>
  </sheetData>
  <customSheetViews>
    <customSheetView guid="{31798695-DC73-4645-BD50-645C812AFF64}" showPageBreaks="1" fitToPage="1" printArea="1" hiddenColumns="1" state="hidden">
      <selection sqref="A1:B1"/>
      <pageMargins left="0.7" right="0.7" top="0.75" bottom="0.75" header="0.3" footer="0.3"/>
      <pageSetup paperSize="5" scale="60" orientation="landscape" r:id="rId1"/>
    </customSheetView>
    <customSheetView guid="{97A3B940-144B-4D32-991F-0C6EB706E5E2}" showPageBreaks="1" fitToPage="1" printArea="1" hiddenColumns="1" state="hidden">
      <selection sqref="A1:B1"/>
      <pageMargins left="0.7" right="0.7" top="0.75" bottom="0.75" header="0.3" footer="0.3"/>
      <pageSetup paperSize="5" scale="60" orientation="landscape" r:id="rId2"/>
    </customSheetView>
  </customSheetViews>
  <mergeCells count="28">
    <mergeCell ref="W21:Y23"/>
    <mergeCell ref="A3:B3"/>
    <mergeCell ref="C3:E3"/>
    <mergeCell ref="F3:H3"/>
    <mergeCell ref="I3:K3"/>
    <mergeCell ref="L3:P3"/>
    <mergeCell ref="Q3:S3"/>
    <mergeCell ref="T3:V3"/>
    <mergeCell ref="W3:Y3"/>
    <mergeCell ref="W6:Y9"/>
    <mergeCell ref="W11:Y13"/>
    <mergeCell ref="W16:Y19"/>
    <mergeCell ref="T1:V1"/>
    <mergeCell ref="W1:Y1"/>
    <mergeCell ref="A2:B2"/>
    <mergeCell ref="C2:E2"/>
    <mergeCell ref="F2:H2"/>
    <mergeCell ref="I2:K2"/>
    <mergeCell ref="L2:P2"/>
    <mergeCell ref="Q2:S2"/>
    <mergeCell ref="T2:V2"/>
    <mergeCell ref="W2:Y2"/>
    <mergeCell ref="A1:B1"/>
    <mergeCell ref="C1:E1"/>
    <mergeCell ref="F1:H1"/>
    <mergeCell ref="I1:K1"/>
    <mergeCell ref="L1:P1"/>
    <mergeCell ref="Q1:S1"/>
  </mergeCells>
  <pageMargins left="0.7" right="0.7" top="0.75" bottom="0.75" header="0.3" footer="0.3"/>
  <pageSetup paperSize="5" scale="60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pageSetUpPr fitToPage="1"/>
  </sheetPr>
  <dimension ref="A1:V60"/>
  <sheetViews>
    <sheetView tabSelected="1" workbookViewId="0">
      <selection activeCell="I39" sqref="I39"/>
    </sheetView>
  </sheetViews>
  <sheetFormatPr defaultColWidth="8.85546875" defaultRowHeight="15" x14ac:dyDescent="0.25"/>
  <cols>
    <col min="1" max="1" width="33.7109375" customWidth="1"/>
    <col min="2" max="2" width="30" style="96" bestFit="1" customWidth="1"/>
    <col min="3" max="3" width="12.7109375" customWidth="1"/>
    <col min="4" max="4" width="22.140625" style="96" bestFit="1" customWidth="1"/>
    <col min="5" max="5" width="12.7109375" hidden="1" customWidth="1"/>
    <col min="6" max="6" width="17.42578125" customWidth="1"/>
    <col min="7" max="7" width="12.7109375" hidden="1" customWidth="1"/>
    <col min="8" max="8" width="14.85546875" customWidth="1"/>
    <col min="9" max="9" width="17.42578125" customWidth="1"/>
    <col min="10" max="10" width="13.85546875" hidden="1" customWidth="1"/>
    <col min="11" max="11" width="16.42578125" customWidth="1"/>
    <col min="12" max="12" width="14.42578125" customWidth="1"/>
    <col min="14" max="14" width="25.5703125" customWidth="1"/>
    <col min="15" max="15" width="10.7109375" bestFit="1" customWidth="1"/>
    <col min="17" max="17" width="13.42578125" bestFit="1" customWidth="1"/>
    <col min="18" max="18" width="9.7109375" bestFit="1" customWidth="1"/>
  </cols>
  <sheetData>
    <row r="1" spans="1:22" ht="15.75" x14ac:dyDescent="0.25">
      <c r="A1" s="201" t="s">
        <v>114</v>
      </c>
      <c r="B1" s="201"/>
      <c r="C1" s="201"/>
      <c r="D1" s="201"/>
      <c r="E1" s="201"/>
      <c r="F1" s="201"/>
      <c r="G1" s="201"/>
      <c r="H1" s="201"/>
      <c r="I1" s="201"/>
      <c r="J1" s="201"/>
      <c r="K1" s="201"/>
      <c r="L1" s="201"/>
    </row>
    <row r="2" spans="1:22" ht="15.75" x14ac:dyDescent="0.25">
      <c r="A2" s="183" t="s">
        <v>0</v>
      </c>
      <c r="B2" s="184"/>
      <c r="C2" s="185" t="s">
        <v>1</v>
      </c>
      <c r="D2" s="186"/>
      <c r="E2" s="187" t="s">
        <v>77</v>
      </c>
      <c r="F2" s="187"/>
      <c r="G2" s="200" t="s">
        <v>107</v>
      </c>
      <c r="H2" s="200"/>
      <c r="I2" s="200"/>
      <c r="J2" s="188" t="s">
        <v>78</v>
      </c>
      <c r="K2" s="189"/>
      <c r="L2" s="189"/>
      <c r="M2" s="87"/>
    </row>
    <row r="3" spans="1:22" ht="15.75" x14ac:dyDescent="0.25">
      <c r="A3" s="183" t="s">
        <v>79</v>
      </c>
      <c r="B3" s="184"/>
      <c r="C3" s="185" t="s">
        <v>85</v>
      </c>
      <c r="D3" s="186"/>
      <c r="E3" s="187" t="s">
        <v>80</v>
      </c>
      <c r="F3" s="187"/>
      <c r="G3" s="200" t="s">
        <v>85</v>
      </c>
      <c r="H3" s="200"/>
      <c r="I3" s="200"/>
      <c r="J3" s="188" t="s">
        <v>80</v>
      </c>
      <c r="K3" s="189"/>
      <c r="L3" s="189"/>
      <c r="M3" s="88"/>
      <c r="R3" s="97">
        <v>43191</v>
      </c>
    </row>
    <row r="4" spans="1:22" ht="37.5" x14ac:dyDescent="0.3">
      <c r="A4" s="89" t="s">
        <v>115</v>
      </c>
      <c r="B4" s="122" t="s">
        <v>24</v>
      </c>
      <c r="C4" s="102" t="s">
        <v>81</v>
      </c>
      <c r="D4" s="101" t="s">
        <v>102</v>
      </c>
      <c r="E4" s="108" t="s">
        <v>81</v>
      </c>
      <c r="F4" s="109" t="s">
        <v>82</v>
      </c>
      <c r="G4" s="134" t="s">
        <v>81</v>
      </c>
      <c r="H4" s="134" t="s">
        <v>113</v>
      </c>
      <c r="I4" s="135" t="s">
        <v>82</v>
      </c>
      <c r="J4" s="114" t="s">
        <v>81</v>
      </c>
      <c r="K4" s="94" t="s">
        <v>82</v>
      </c>
      <c r="L4" s="94" t="s">
        <v>83</v>
      </c>
    </row>
    <row r="5" spans="1:22" ht="15.75" x14ac:dyDescent="0.25">
      <c r="A5" s="90" t="s">
        <v>109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32"/>
    </row>
    <row r="6" spans="1:22" ht="15.75" x14ac:dyDescent="0.25">
      <c r="A6" s="130" t="s">
        <v>110</v>
      </c>
      <c r="B6" s="92">
        <v>45412</v>
      </c>
      <c r="C6" s="95">
        <f>_xlfn.DAYS(D6,B6)</f>
        <v>15</v>
      </c>
      <c r="D6" s="103">
        <f>IF(ISNA(VLOOKUP(B6+$B$37,$B$45:$B$60,1,FALSE)),IF(WEEKDAY(B6+$B$37,3)=5,B6+($B$37+2),IF(WEEKDAY(B6+$B$37,3)=6,B6+($B$37+1),B6+$B$37)),B6+($B$37+1))</f>
        <v>45427</v>
      </c>
      <c r="E6" s="110">
        <f>_xlfn.DAYS(F6,B6)</f>
        <v>30</v>
      </c>
      <c r="F6" s="111">
        <f>IF(ISNA(VLOOKUP(B6+$B$39,$B$45:$B$60,1,FALSE)),IF(WEEKDAY(B6+$B$39,3)=5,B6+$B$39+2,IF(WEEKDAY(B6+$B$39,3)=6,B6+$B$39+1,B6+$B$39)),B6+$B$39+1)</f>
        <v>45442</v>
      </c>
      <c r="G6" s="136" t="s">
        <v>84</v>
      </c>
      <c r="H6" s="136" t="s">
        <v>84</v>
      </c>
      <c r="I6" s="136" t="s">
        <v>84</v>
      </c>
      <c r="J6" s="115" t="s">
        <v>84</v>
      </c>
      <c r="K6" s="192" t="s">
        <v>84</v>
      </c>
      <c r="L6" s="193"/>
    </row>
    <row r="7" spans="1:22" ht="15.75" x14ac:dyDescent="0.25">
      <c r="A7" s="91" t="s">
        <v>111</v>
      </c>
      <c r="B7" s="92">
        <f>EOMONTH(B6,1)</f>
        <v>45443</v>
      </c>
      <c r="C7" s="95">
        <f>_xlfn.DAYS(D7,B7)</f>
        <v>17</v>
      </c>
      <c r="D7" s="103">
        <f>IF(ISNA(VLOOKUP(B7+$B$37,$B$45:$B$60,1,FALSE)),IF(WEEKDAY(B7+$B$37,3)=5,B7+($B$37+2),IF(WEEKDAY(B7+$B$37,3)=6,B7+($B$37+1),B7+$B$37)),B7+($B$37+1))</f>
        <v>45460</v>
      </c>
      <c r="E7" s="110">
        <f>_xlfn.DAYS(F7,B7)</f>
        <v>31</v>
      </c>
      <c r="F7" s="111">
        <f>IF(ISNA(VLOOKUP(B7+$B$39,$B$45:$B$60,1,FALSE)),IF(WEEKDAY(B7+$B$39,3)=5,B7+$B$39+2,IF(WEEKDAY(B7+$B$39,3)=6,B7+$B$39+1,B7+$B$39)),B7+$B$39+1)</f>
        <v>45474</v>
      </c>
      <c r="G7" s="136" t="s">
        <v>84</v>
      </c>
      <c r="H7" s="136" t="s">
        <v>84</v>
      </c>
      <c r="I7" s="136" t="s">
        <v>84</v>
      </c>
      <c r="J7" s="115" t="s">
        <v>84</v>
      </c>
      <c r="K7" s="194"/>
      <c r="L7" s="195"/>
    </row>
    <row r="8" spans="1:22" ht="15.75" x14ac:dyDescent="0.25">
      <c r="A8" s="128" t="s">
        <v>112</v>
      </c>
      <c r="B8" s="198">
        <f>EOMONTH(B7,1)</f>
        <v>45473</v>
      </c>
      <c r="C8" s="95">
        <f>_xlfn.DAYS(D8,B8)</f>
        <v>15</v>
      </c>
      <c r="D8" s="103">
        <f>IF(ISNA(VLOOKUP(B8+$B$37,$B$45:$B$60,1,FALSE)),IF(WEEKDAY(B8+$B$37,3)=5,B8+($B$37+2),IF(WEEKDAY(B8+$B$37,3)=6,B8+($B$37+1),B8+$B$37)),B8+($B$37+1))</f>
        <v>45488</v>
      </c>
      <c r="E8" s="110">
        <f>_xlfn.DAYS(F8,B8)</f>
        <v>30</v>
      </c>
      <c r="F8" s="111">
        <f>IF(ISNA(VLOOKUP(B8+$B$39,$B$45:$B$60,1,FALSE)),IF(WEEKDAY(B8+$B$39,3)=5,B8+$B$39+2,IF(WEEKDAY(B8+$B$39,3)=6,B8+$B$39+1,B8+$B$39)),B8+$B$39+1)</f>
        <v>45503</v>
      </c>
      <c r="G8" s="136" t="s">
        <v>84</v>
      </c>
      <c r="H8" s="136" t="s">
        <v>84</v>
      </c>
      <c r="I8" s="136" t="s">
        <v>84</v>
      </c>
      <c r="J8" s="115">
        <f>_xlfn.DAYS(K8,B8)</f>
        <v>-45473</v>
      </c>
      <c r="K8" s="196"/>
      <c r="L8" s="197"/>
    </row>
    <row r="9" spans="1:22" ht="15.75" x14ac:dyDescent="0.25">
      <c r="A9" s="129" t="s">
        <v>68</v>
      </c>
      <c r="B9" s="199"/>
      <c r="C9" s="95">
        <f>_xlfn.DAYS(D9,B8)</f>
        <v>60</v>
      </c>
      <c r="D9" s="103">
        <f>IF(ISNA(VLOOKUP(B8+$B$38,$B$45:$B$60,1,FALSE)),IF(WEEKDAY(B8+$B$38,3)=5,B8+($B$38+2),IF(WEEKDAY(B8+$B$38,3)=6,B8+($B$38+1),B8+$B$38)),B8+($B$38+1))</f>
        <v>45533</v>
      </c>
      <c r="E9" s="110" t="s">
        <v>84</v>
      </c>
      <c r="F9" s="111">
        <f>D9</f>
        <v>45533</v>
      </c>
      <c r="G9" s="136">
        <f>_xlfn.DAYS(I9,B8)</f>
        <v>60</v>
      </c>
      <c r="H9" s="137">
        <v>45503</v>
      </c>
      <c r="I9" s="137">
        <f>IF(ISNA(VLOOKUP(B8+$B$38,$B$45:$B$60,1,FALSE)),IF(WEEKDAY(B8+$B$38,3)=5,B8+($B$38+2),IF(WEEKDAY(B8+$B$38,3)=6,B8+($B$38+1),B8+$B$38)),B8+($B$38+1))</f>
        <v>45533</v>
      </c>
      <c r="J9" s="116" t="s">
        <v>84</v>
      </c>
      <c r="K9" s="118">
        <f>IF(ISNA(VLOOKUP(B8+$B$41,$B$45:$B$60,1,FALSE)),IF(WEEKDAY(B8+$B$41,3)=5,B8+$B$41+2,IF(WEEKDAY(B8+$B$41,3)=6,B8+$B$41+1,B8+$B$41)),B8+$B$41+1)+1</f>
        <v>45541</v>
      </c>
      <c r="L9" s="121">
        <v>0.02</v>
      </c>
    </row>
    <row r="10" spans="1:22" ht="15.75" x14ac:dyDescent="0.25">
      <c r="A10" s="93" t="s">
        <v>117</v>
      </c>
      <c r="B10" s="124"/>
      <c r="C10" s="124"/>
      <c r="D10" s="124"/>
      <c r="E10" s="124"/>
      <c r="F10" s="124"/>
      <c r="G10" s="124"/>
      <c r="H10" s="124"/>
      <c r="I10" s="124"/>
      <c r="J10" s="124"/>
      <c r="K10" s="124"/>
      <c r="L10" s="133"/>
    </row>
    <row r="11" spans="1:22" ht="15.75" x14ac:dyDescent="0.25">
      <c r="A11" s="131" t="s">
        <v>118</v>
      </c>
      <c r="B11" s="104">
        <f>EOMONTH(B8, 1)</f>
        <v>45504</v>
      </c>
      <c r="C11" s="95">
        <f t="shared" ref="C11:C28" si="0">_xlfn.DAYS(D11,B11)</f>
        <v>15</v>
      </c>
      <c r="D11" s="103">
        <f>IF(ISNA(VLOOKUP(B11+$B$37,$B$45:$B$60,1,FALSE)),IF(WEEKDAY(B11+$B$37,3)=5,B11+($B$37+2),IF(WEEKDAY(B11+$B$37,3)=6,B11+($B$37+1),B11+$B$37)),B11+($B$37+1))</f>
        <v>45519</v>
      </c>
      <c r="E11" s="110">
        <f>_xlfn.DAYS(F11,B11)</f>
        <v>30</v>
      </c>
      <c r="F11" s="111">
        <f>IF(ISNA(VLOOKUP(B11+$B$39,$B$45:$B$60,1,FALSE)),IF(WEEKDAY(B11+$B$39,3)=5,B11+$B$39+2,IF(WEEKDAY(B11+$B$39,3)=6,B11+$B$39+1,B11+$B$39)),B11+$B$39+1)</f>
        <v>45534</v>
      </c>
      <c r="G11" s="136" t="s">
        <v>84</v>
      </c>
      <c r="H11" s="136" t="s">
        <v>84</v>
      </c>
      <c r="I11" s="136" t="s">
        <v>84</v>
      </c>
      <c r="J11" s="116" t="s">
        <v>84</v>
      </c>
      <c r="K11" s="179" t="s">
        <v>84</v>
      </c>
      <c r="L11" s="180"/>
    </row>
    <row r="12" spans="1:22" ht="15.75" x14ac:dyDescent="0.25">
      <c r="A12" s="91" t="s">
        <v>119</v>
      </c>
      <c r="B12" s="92">
        <f>EOMONTH(B11, 1)</f>
        <v>45535</v>
      </c>
      <c r="C12" s="95">
        <f t="shared" si="0"/>
        <v>16</v>
      </c>
      <c r="D12" s="103">
        <f>IF(ISNA(VLOOKUP(B12+$B$37,$B$45:$B$60,1,FALSE)),IF(WEEKDAY(B12+$B$37,3)=5,B12+($B$37+2),IF(WEEKDAY(B12+$B$37,3)=6,B12+($B$37+1),B12+$B$37)),B12+($B$37+1))</f>
        <v>45551</v>
      </c>
      <c r="E12" s="110">
        <f>_xlfn.DAYS(F12,B12)</f>
        <v>30</v>
      </c>
      <c r="F12" s="111">
        <f>IF(ISNA(VLOOKUP(B12+$B$39,$B$45:$B$60,1,FALSE)),IF(WEEKDAY(B12+$B$39,3)=5,B12+$B$39+2,IF(WEEKDAY(B12+$B$39,3)=6,B12+$B$39+1,B12+$B$39)),B12+$B$39+1)</f>
        <v>45565</v>
      </c>
      <c r="G12" s="136" t="s">
        <v>84</v>
      </c>
      <c r="H12" s="136" t="s">
        <v>84</v>
      </c>
      <c r="I12" s="136" t="s">
        <v>84</v>
      </c>
      <c r="J12" s="116" t="s">
        <v>84</v>
      </c>
      <c r="K12" s="181"/>
      <c r="L12" s="182"/>
    </row>
    <row r="13" spans="1:22" ht="15.75" x14ac:dyDescent="0.25">
      <c r="A13" s="127" t="s">
        <v>120</v>
      </c>
      <c r="B13" s="198">
        <f>EOMONTH(B12, 1)</f>
        <v>45565</v>
      </c>
      <c r="C13" s="95">
        <f>_xlfn.DAYS(D13,B13)</f>
        <v>15</v>
      </c>
      <c r="D13" s="103">
        <f>IF(ISNA(VLOOKUP(B13+$B$37,$B$45:$B$60,1,FALSE)),IF(WEEKDAY(B13+$B$37,3)=5,B13+($B$37+2),IF(WEEKDAY(B13+$B$37,3)=6,B13+($B$37+1),B13+$B$37)),B13+($B$37+1))</f>
        <v>45580</v>
      </c>
      <c r="E13" s="110">
        <f>_xlfn.DAYS(F13,B13)</f>
        <v>30</v>
      </c>
      <c r="F13" s="111">
        <f>IF(ISNA(VLOOKUP(B13+$B$39,$B$45:$B$60,1,FALSE)),IF(WEEKDAY(B13+$B$39,3)=5,B13+$B$39+2,IF(WEEKDAY(B13+$B$39,3)=6,B13+$B$39+1,B13+$B$39)),B13+$B$39+1)</f>
        <v>45595</v>
      </c>
      <c r="G13" s="136" t="s">
        <v>84</v>
      </c>
      <c r="H13" s="136" t="s">
        <v>84</v>
      </c>
      <c r="I13" s="136" t="s">
        <v>84</v>
      </c>
      <c r="J13" s="115">
        <f>_xlfn.DAYS(K13,B13)</f>
        <v>-45565</v>
      </c>
      <c r="K13" s="190"/>
      <c r="L13" s="191"/>
    </row>
    <row r="14" spans="1:22" ht="15.75" x14ac:dyDescent="0.25">
      <c r="A14" s="129" t="s">
        <v>50</v>
      </c>
      <c r="B14" s="199"/>
      <c r="C14" s="95">
        <f>_xlfn.DAYS(D14,B13)</f>
        <v>63</v>
      </c>
      <c r="D14" s="103">
        <f>IF(ISNA(VLOOKUP(B13+$B$38,$B$45:$B$60,1,FALSE)),IF(WEEKDAY(B13+$B$38,3)=5,B13+($B$38+2),IF(WEEKDAY(B13+$B$38,3)=6,B13+($B$38+1),B13+$B$38)),B13+($B$38+1))+2</f>
        <v>45628</v>
      </c>
      <c r="E14" s="110" t="s">
        <v>84</v>
      </c>
      <c r="F14" s="111">
        <f>D14</f>
        <v>45628</v>
      </c>
      <c r="G14" s="136">
        <f>_xlfn.DAYS(I14,B13)</f>
        <v>63</v>
      </c>
      <c r="H14" s="137">
        <v>45595</v>
      </c>
      <c r="I14" s="137">
        <f>IF(ISNA(VLOOKUP(B13+$B$38,$B$45:$B$60,1,FALSE)),IF(WEEKDAY(B13+$B$38,3)=5,B13+($B$38+2),IF(WEEKDAY(B13+$B$38,3)=6,B13+($B$38+1),B13+$B$38)),B13+($B$38+1))+2</f>
        <v>45628</v>
      </c>
      <c r="J14" s="116" t="s">
        <v>84</v>
      </c>
      <c r="K14" s="118">
        <f>IF(ISNA(VLOOKUP(B13+$B$41,$B$45:$B$60,1,FALSE)),IF(WEEKDAY(B13+$B$41,3)=5,B13+$B$41+2,IF(WEEKDAY(B13+$B$41,3)=6,B13+$B$41+1,B13+$B$41)),B13+$B$41+1)</f>
        <v>45632</v>
      </c>
      <c r="L14" s="120">
        <v>0.02</v>
      </c>
    </row>
    <row r="15" spans="1:22" s="99" customFormat="1" ht="15.75" x14ac:dyDescent="0.25">
      <c r="A15" s="90" t="s">
        <v>121</v>
      </c>
      <c r="B15" s="123"/>
      <c r="C15" s="123"/>
      <c r="D15" s="123"/>
      <c r="E15" s="123"/>
      <c r="F15" s="123"/>
      <c r="G15" s="123"/>
      <c r="H15" s="123"/>
      <c r="I15" s="123"/>
      <c r="J15" s="123"/>
      <c r="K15" s="123"/>
      <c r="L15" s="132"/>
      <c r="N15"/>
      <c r="O15"/>
      <c r="P15"/>
      <c r="Q15"/>
      <c r="R15"/>
      <c r="S15"/>
      <c r="T15"/>
      <c r="U15"/>
      <c r="V15"/>
    </row>
    <row r="16" spans="1:22" ht="15.75" x14ac:dyDescent="0.25">
      <c r="A16" s="130" t="s">
        <v>122</v>
      </c>
      <c r="B16" s="92">
        <f>EOMONTH(B13,1)</f>
        <v>45596</v>
      </c>
      <c r="C16" s="95">
        <f t="shared" si="0"/>
        <v>15</v>
      </c>
      <c r="D16" s="103">
        <f>IF(ISNA(VLOOKUP(B16+$B$37,$B$45:$B$60,1,FALSE)),IF(WEEKDAY(B16+$B$37,3)=5,B16+($B$37+2),IF(WEEKDAY(B16+$B$37,3)=6,B16+($B$37+1),B16+$B$37)),B16+($B$37+1))</f>
        <v>45611</v>
      </c>
      <c r="E16" s="110">
        <f>_xlfn.DAYS(F16,B16)</f>
        <v>32</v>
      </c>
      <c r="F16" s="138">
        <f>IF(ISNA(VLOOKUP(B16+$B$39,$B$45:$B$60,1,FALSE)),IF(WEEKDAY(B16+$B$39,3)=5,B16+$B$39+2,IF(WEEKDAY(B16+$B$39,3)=6,B16+$B$39+1,B16+$B$39)),B16+$B$39+1)</f>
        <v>45628</v>
      </c>
      <c r="G16" s="136" t="s">
        <v>84</v>
      </c>
      <c r="H16" s="136" t="s">
        <v>84</v>
      </c>
      <c r="I16" s="136" t="s">
        <v>84</v>
      </c>
      <c r="J16" s="116" t="s">
        <v>84</v>
      </c>
      <c r="K16" s="179" t="s">
        <v>84</v>
      </c>
      <c r="L16" s="180"/>
    </row>
    <row r="17" spans="1:22" ht="15.75" x14ac:dyDescent="0.25">
      <c r="A17" s="91" t="s">
        <v>123</v>
      </c>
      <c r="B17" s="92">
        <f>EOMONTH(B16,1)</f>
        <v>45626</v>
      </c>
      <c r="C17" s="95">
        <f t="shared" si="0"/>
        <v>16</v>
      </c>
      <c r="D17" s="103">
        <f>IF(ISNA(VLOOKUP(B17+$B$37,$B$45:$B$60,1,FALSE)),IF(WEEKDAY(B17+$B$37,3)=5,B17+($B$37+2),IF(WEEKDAY(B17+$B$37,3)=6,B17+($B$37+1),B17+$B$37)),B17+($B$37+1))</f>
        <v>45642</v>
      </c>
      <c r="E17" s="110">
        <f>_xlfn.DAYS(F17,B17)</f>
        <v>31</v>
      </c>
      <c r="F17" s="138">
        <f>IF(ISNA(VLOOKUP(B17+$B$39,$B$45:$B$60,1,FALSE)),IF(WEEKDAY(B17+$B$39,3)=5,B17+$B$39+2,IF(WEEKDAY(B17+$B$39,3)=6,B17+$B$39+1,B17+$B$39)),B17+$B$39+1)+1</f>
        <v>45657</v>
      </c>
      <c r="G17" s="136" t="s">
        <v>84</v>
      </c>
      <c r="H17" s="136" t="s">
        <v>84</v>
      </c>
      <c r="I17" s="136" t="s">
        <v>84</v>
      </c>
      <c r="J17" s="116" t="s">
        <v>84</v>
      </c>
      <c r="K17" s="181"/>
      <c r="L17" s="182"/>
    </row>
    <row r="18" spans="1:22" ht="15.75" x14ac:dyDescent="0.25">
      <c r="A18" s="128" t="s">
        <v>124</v>
      </c>
      <c r="B18" s="198">
        <f>EOMONTH(B17,1)</f>
        <v>45657</v>
      </c>
      <c r="C18" s="95">
        <f t="shared" si="0"/>
        <v>16</v>
      </c>
      <c r="D18" s="103">
        <f>IF(ISNA(VLOOKUP(B18+$B$37,$B$45:$B$60,1,FALSE)),IF(WEEKDAY(B18+$B$37,3)=5,B18+($B$37+2),IF(WEEKDAY(B18+$B$37,3)=6,B18+($B$37+1),B18+$B$37)),B18+($B$37+1))+1</f>
        <v>45673</v>
      </c>
      <c r="E18" s="110">
        <f>_xlfn.DAYS(F18,B18)</f>
        <v>31</v>
      </c>
      <c r="F18" s="138">
        <f>IF(ISNA(VLOOKUP(B18+$B$39,$B$45:$B$60,1,FALSE)),IF(WEEKDAY(B18+$B$39,3)=5,B18+$B$39+2,IF(WEEKDAY(B18+$B$39,3)=6,B18+$B$39+1,B18+$B$39)),B18+$B$39+1)+1</f>
        <v>45688</v>
      </c>
      <c r="G18" s="136" t="s">
        <v>84</v>
      </c>
      <c r="H18" s="136" t="s">
        <v>84</v>
      </c>
      <c r="I18" s="136" t="s">
        <v>84</v>
      </c>
      <c r="J18" s="115">
        <f>_xlfn.DAYS(K18,B18)</f>
        <v>-45657</v>
      </c>
      <c r="K18" s="190"/>
      <c r="L18" s="191"/>
    </row>
    <row r="19" spans="1:22" ht="15.75" x14ac:dyDescent="0.25">
      <c r="A19" s="129" t="s">
        <v>57</v>
      </c>
      <c r="B19" s="199"/>
      <c r="C19" s="95">
        <f>_xlfn.DAYS(D19,B18)</f>
        <v>62</v>
      </c>
      <c r="D19" s="103">
        <f>IF(ISNA(VLOOKUP(B18+$B$38,$B$45:$B$60,1,FALSE)),IF(WEEKDAY(B18+$B$38,3)=5,B18+($B$38+2),IF(WEEKDAY(B18+$B$38,3)=6,B18+($B$38+1),B18+$B$38)),B18+($B$38+1))</f>
        <v>45719</v>
      </c>
      <c r="E19" s="110" t="s">
        <v>84</v>
      </c>
      <c r="F19" s="138">
        <f>F21</f>
        <v>45719</v>
      </c>
      <c r="G19" s="136">
        <v>60</v>
      </c>
      <c r="H19" s="137">
        <v>45691</v>
      </c>
      <c r="I19" s="137">
        <f>IF(ISNA(VLOOKUP(B18+$B$38,$B$45:$B$60,1,FALSE)),IF(WEEKDAY(B18+$B$38,3)=5,B18+($B$38+2),IF(WEEKDAY(B18+$B$38,3)=6,B18+($B$38+1),B18+$B$38)),B18+($B$38+1))</f>
        <v>45719</v>
      </c>
      <c r="J19" s="116" t="s">
        <v>84</v>
      </c>
      <c r="K19" s="118">
        <f>IF(ISNA(VLOOKUP(B18+$B$41,$B$45:$B$60,1,FALSE)),IF(WEEKDAY(B18+$B$41,3)=5,B18+$B$41+2,IF(WEEKDAY(B18+$B$41,3)=6,B18+$B$41+1,B18+$B$41)),B18+$B$41+1)</f>
        <v>45726</v>
      </c>
      <c r="L19" s="120">
        <v>0.02</v>
      </c>
    </row>
    <row r="20" spans="1:22" s="99" customFormat="1" ht="15.75" x14ac:dyDescent="0.25">
      <c r="A20" s="90" t="s">
        <v>125</v>
      </c>
      <c r="B20" s="123"/>
      <c r="C20" s="123"/>
      <c r="D20" s="123"/>
      <c r="E20" s="123"/>
      <c r="F20" s="123"/>
      <c r="G20" s="123"/>
      <c r="H20" s="123"/>
      <c r="I20" s="123"/>
      <c r="J20" s="123"/>
      <c r="K20" s="123"/>
      <c r="L20" s="132"/>
      <c r="N20"/>
      <c r="O20"/>
      <c r="P20"/>
      <c r="Q20"/>
      <c r="R20"/>
      <c r="S20"/>
      <c r="T20"/>
      <c r="U20"/>
      <c r="V20"/>
    </row>
    <row r="21" spans="1:22" ht="15.75" x14ac:dyDescent="0.25">
      <c r="A21" s="130" t="s">
        <v>126</v>
      </c>
      <c r="B21" s="92">
        <f>EOMONTH(B18,1)</f>
        <v>45688</v>
      </c>
      <c r="C21" s="95">
        <f t="shared" si="0"/>
        <v>18</v>
      </c>
      <c r="D21" s="103">
        <f>IF(ISNA(VLOOKUP(B21+$B$37,$B$45:$B$60,1,FALSE)),IF(WEEKDAY(B21+$B$37,3)=5,B21+($B$37+2),IF(WEEKDAY(B21+$B$37,3)=6,B21+($B$37+1),B21+$B$37)),B21+($B$37+1))+1</f>
        <v>45706</v>
      </c>
      <c r="E21" s="110">
        <f>_xlfn.DAYS(F21,B21)</f>
        <v>31</v>
      </c>
      <c r="F21" s="138">
        <f>IF(ISNA(VLOOKUP(B21+$B$39,$B$45:$B$60,1,FALSE)),IF(WEEKDAY(B21+$B$39,3)=5,B21+$B$39+2,IF(WEEKDAY(B21+$B$39,3)=6,B21+$B$39+1,B21+$B$39)),B21+$B$39+1)</f>
        <v>45719</v>
      </c>
      <c r="G21" s="136" t="s">
        <v>84</v>
      </c>
      <c r="H21" s="136" t="s">
        <v>84</v>
      </c>
      <c r="I21" s="136" t="s">
        <v>84</v>
      </c>
      <c r="J21" s="116" t="s">
        <v>84</v>
      </c>
      <c r="K21" s="179" t="s">
        <v>84</v>
      </c>
      <c r="L21" s="180"/>
    </row>
    <row r="22" spans="1:22" ht="15.75" x14ac:dyDescent="0.25">
      <c r="A22" s="91" t="s">
        <v>127</v>
      </c>
      <c r="B22" s="92">
        <f>EOMONTH(B21,1)</f>
        <v>45716</v>
      </c>
      <c r="C22" s="95">
        <f t="shared" si="0"/>
        <v>17</v>
      </c>
      <c r="D22" s="103">
        <f>IF(ISNA(VLOOKUP(B22+$B$37,$B$45:$B$60,1,FALSE)),IF(WEEKDAY(B22+$B$37,3)=5,B22+($B$37+2),IF(WEEKDAY(B22+$B$37,3)=6,B22+($B$37+1),B22+$B$37)),B22+($B$37+1))</f>
        <v>45733</v>
      </c>
      <c r="E22" s="110">
        <f>_xlfn.DAYS(F22,B22)</f>
        <v>32</v>
      </c>
      <c r="F22" s="138">
        <f>IF(ISNA(VLOOKUP(B22+$B$39,$B$45:$B$60,1,FALSE)),IF(WEEKDAY(B22+$B$39,3)=5,B22+$B$39+2,IF(WEEKDAY(B22+$B$39,3)=6,B22+$B$39+1,B22+$B$39)),B22+$B$39+1)+1</f>
        <v>45748</v>
      </c>
      <c r="G22" s="136" t="s">
        <v>84</v>
      </c>
      <c r="H22" s="136" t="s">
        <v>84</v>
      </c>
      <c r="I22" s="136" t="s">
        <v>84</v>
      </c>
      <c r="J22" s="116" t="s">
        <v>84</v>
      </c>
      <c r="K22" s="181"/>
      <c r="L22" s="182"/>
    </row>
    <row r="23" spans="1:22" ht="15.75" x14ac:dyDescent="0.25">
      <c r="A23" s="126" t="s">
        <v>128</v>
      </c>
      <c r="B23" s="205">
        <f>EOMONTH(B22,1)</f>
        <v>45747</v>
      </c>
      <c r="C23" s="95">
        <f t="shared" si="0"/>
        <v>15</v>
      </c>
      <c r="D23" s="103">
        <f>IF(ISNA(VLOOKUP(B23+$B$37,$B$45:$B$60,1,FALSE)),IF(WEEKDAY(B23+$B$37,3)=5,B23+($B$37+2),IF(WEEKDAY(B23+$B$37,3)=6,B23+($B$37+1),B23+$B$37)),B23+($B$37+1))</f>
        <v>45762</v>
      </c>
      <c r="E23" s="110">
        <f>_xlfn.DAYS(F23,B23)</f>
        <v>30</v>
      </c>
      <c r="F23" s="138">
        <f>IF(ISNA(VLOOKUP(B23+$B$39,$B$45:$B$60,1,FALSE)),IF(WEEKDAY(B23+$B$39,3)=5,B23+$B$39+2,IF(WEEKDAY(B23+$B$39,3)=6,B23+$B$39+1,B23+$B$39)),B23+$B$39+1)</f>
        <v>45777</v>
      </c>
      <c r="G23" s="136" t="s">
        <v>84</v>
      </c>
      <c r="H23" s="136" t="s">
        <v>84</v>
      </c>
      <c r="I23" s="136" t="s">
        <v>84</v>
      </c>
      <c r="J23" s="115">
        <f>_xlfn.DAYS(K23,B23)</f>
        <v>-45747</v>
      </c>
      <c r="K23" s="190"/>
      <c r="L23" s="191"/>
    </row>
    <row r="24" spans="1:22" ht="15.75" x14ac:dyDescent="0.25">
      <c r="A24" s="129" t="s">
        <v>62</v>
      </c>
      <c r="B24" s="206"/>
      <c r="C24" s="95">
        <f>_xlfn.DAYS(D24,B23)</f>
        <v>60</v>
      </c>
      <c r="D24" s="103">
        <f>IF(ISNA(VLOOKUP(B23+$B$38,$B$45:$B$60,1,FALSE)),IF(WEEKDAY(B23+$B$38,3)=5,B23+($B$38+2),IF(WEEKDAY(B23+$B$38,3)=6,B23+($B$38+1),B23+$B$38)),B23+($B$38+1))</f>
        <v>45807</v>
      </c>
      <c r="E24" s="110" t="s">
        <v>84</v>
      </c>
      <c r="F24" s="138">
        <f>F26</f>
        <v>45807</v>
      </c>
      <c r="G24" s="136">
        <v>60</v>
      </c>
      <c r="H24" s="137">
        <v>45777</v>
      </c>
      <c r="I24" s="137">
        <f>IF(ISNA(VLOOKUP(B23+$B$38,$B$45:$B$60,1,FALSE)),IF(WEEKDAY(B23+$B$38,3)=5,B23+($B$38+2),IF(WEEKDAY(B23+$B$38,3)=6,B23+($B$38+1),B23+$B$38)),B23+($B$38+1))</f>
        <v>45807</v>
      </c>
      <c r="J24" s="116" t="s">
        <v>84</v>
      </c>
      <c r="K24" s="118">
        <f>IF(ISNA(VLOOKUP(B23+$B$41,$B$45:$B$60,1,FALSE)),IF(WEEKDAY(B23+$B$41,3)=5,B23+$B$41+2,IF(WEEKDAY(B23+$B$41,3)=6,B23+$B$41+1,B23+$B$41)),B23+$B$41+1)</f>
        <v>45814</v>
      </c>
      <c r="L24" s="120">
        <v>0.02</v>
      </c>
    </row>
    <row r="25" spans="1:22" s="99" customFormat="1" ht="15.75" x14ac:dyDescent="0.25">
      <c r="A25" s="90" t="s">
        <v>129</v>
      </c>
      <c r="B25" s="123"/>
      <c r="C25" s="123"/>
      <c r="D25" s="123"/>
      <c r="E25" s="123"/>
      <c r="F25" s="123"/>
      <c r="G25" s="123"/>
      <c r="H25" s="123"/>
      <c r="I25" s="123"/>
      <c r="J25" s="123"/>
      <c r="K25" s="123"/>
      <c r="L25" s="132"/>
      <c r="N25"/>
      <c r="O25"/>
      <c r="P25"/>
      <c r="Q25"/>
      <c r="R25"/>
      <c r="S25"/>
      <c r="T25"/>
      <c r="U25"/>
      <c r="V25"/>
    </row>
    <row r="26" spans="1:22" ht="15.75" x14ac:dyDescent="0.25">
      <c r="A26" s="130" t="s">
        <v>130</v>
      </c>
      <c r="B26" s="92">
        <f>EOMONTH(B23,1)</f>
        <v>45777</v>
      </c>
      <c r="C26" s="95">
        <f t="shared" si="0"/>
        <v>15</v>
      </c>
      <c r="D26" s="103">
        <f>IF(ISNA(VLOOKUP(B26+$B$37,$B$45:$B$60,1,FALSE)),IF(WEEKDAY(B26+$B$37,3)=5,B26+($B$37+2),IF(WEEKDAY(B26+$B$37,3)=6,B26+($B$37+1),B26+$B$37)),B26+($B$37+1))</f>
        <v>45792</v>
      </c>
      <c r="E26" s="110">
        <f>_xlfn.DAYS(F26,B26)</f>
        <v>30</v>
      </c>
      <c r="F26" s="138">
        <f>IF(ISNA(VLOOKUP(B26+$B$39,$B$45:$B$60,1,FALSE)),IF(WEEKDAY(B26+$B$39,3)=5,B26+$B$39+2,IF(WEEKDAY(B26+$B$39,3)=6,B26+$B$39+1,B26+$B$39)),B26+$B$39+1)</f>
        <v>45807</v>
      </c>
      <c r="G26" s="136" t="s">
        <v>84</v>
      </c>
      <c r="H26" s="136" t="s">
        <v>84</v>
      </c>
      <c r="I26" s="136" t="s">
        <v>84</v>
      </c>
      <c r="J26" s="116" t="s">
        <v>84</v>
      </c>
      <c r="K26" s="179" t="s">
        <v>84</v>
      </c>
      <c r="L26" s="180"/>
    </row>
    <row r="27" spans="1:22" ht="15.75" x14ac:dyDescent="0.25">
      <c r="A27" s="91" t="s">
        <v>131</v>
      </c>
      <c r="B27" s="92">
        <f>EOMONTH(B26,1)</f>
        <v>45808</v>
      </c>
      <c r="C27" s="95">
        <f t="shared" si="0"/>
        <v>16</v>
      </c>
      <c r="D27" s="103">
        <f>IF(ISNA(VLOOKUP(B27+$B$37,$B$45:$B$60,1,FALSE)),IF(WEEKDAY(B27+$B$37,3)=5,B27+($B$37+2),IF(WEEKDAY(B27+$B$37,3)=6,B27+($B$37+1),B27+$B$37)),B27+($B$37+1))</f>
        <v>45824</v>
      </c>
      <c r="E27" s="110">
        <f>_xlfn.DAYS(F27,B27)</f>
        <v>30</v>
      </c>
      <c r="F27" s="138">
        <f>IF(ISNA(VLOOKUP(B27+$B$39,$B$45:$B$60,1,FALSE)),IF(WEEKDAY(B27+$B$39,3)=5,B27+$B$39+2,IF(WEEKDAY(B27+$B$39,3)=6,B27+$B$39+1,B27+$B$39)),B27+$B$39+1)</f>
        <v>45838</v>
      </c>
      <c r="G27" s="136" t="s">
        <v>84</v>
      </c>
      <c r="H27" s="136" t="s">
        <v>84</v>
      </c>
      <c r="I27" s="136" t="s">
        <v>84</v>
      </c>
      <c r="J27" s="116" t="s">
        <v>84</v>
      </c>
      <c r="K27" s="181"/>
      <c r="L27" s="182"/>
    </row>
    <row r="28" spans="1:22" ht="15.75" x14ac:dyDescent="0.25">
      <c r="A28" s="126" t="s">
        <v>132</v>
      </c>
      <c r="B28" s="205">
        <f>EOMONTH(B27,1)</f>
        <v>45838</v>
      </c>
      <c r="C28" s="95">
        <f t="shared" si="0"/>
        <v>15</v>
      </c>
      <c r="D28" s="103">
        <f>IF(ISNA(VLOOKUP(B28+$B$37,$B$45:$B$60,1,FALSE)),IF(WEEKDAY(B28+$B$37,3)=5,B28+($B$37+2),IF(WEEKDAY(B28+$B$37,3)=6,B28+($B$37+1),B28+$B$37)),B28+($B$37+1))</f>
        <v>45853</v>
      </c>
      <c r="E28" s="110">
        <f>_xlfn.DAYS(F28,B28)</f>
        <v>31</v>
      </c>
      <c r="F28" s="138">
        <f>IF(ISNA(VLOOKUP(B28+$B$39,$B$45:$B$60,1,FALSE)),IF(WEEKDAY(B28+$B$39,3)=5,B28+$B$39+2,IF(WEEKDAY(B28+$B$39,3)=6,B28+$B$39+1,B28+$B$39)),B28+$B$39+1)+1</f>
        <v>45869</v>
      </c>
      <c r="G28" s="136" t="s">
        <v>84</v>
      </c>
      <c r="H28" s="136" t="s">
        <v>84</v>
      </c>
      <c r="I28" s="136" t="s">
        <v>84</v>
      </c>
      <c r="J28" s="115">
        <f>_xlfn.DAYS(K28,B28)</f>
        <v>-45838</v>
      </c>
      <c r="K28" s="190"/>
      <c r="L28" s="191"/>
    </row>
    <row r="29" spans="1:22" ht="15.75" x14ac:dyDescent="0.25">
      <c r="A29" s="129" t="s">
        <v>68</v>
      </c>
      <c r="B29" s="206"/>
      <c r="C29" s="95">
        <f>_xlfn.DAYS(D29,B28)</f>
        <v>60</v>
      </c>
      <c r="D29" s="103">
        <f>IF(ISNA(VLOOKUP(B28+$B$38,$B$45:$B$60,1,FALSE)),IF(WEEKDAY(B28+$B$38,3)=5,B28+($B$38+2),IF(WEEKDAY(B28+$B$38,3)=6,B28+($B$38+1),B28+$B$38)),B28+($B$38+1))</f>
        <v>45898</v>
      </c>
      <c r="E29" s="110" t="s">
        <v>84</v>
      </c>
      <c r="F29" s="138">
        <f>F31+4</f>
        <v>45905</v>
      </c>
      <c r="G29" s="136">
        <v>60</v>
      </c>
      <c r="H29" s="137">
        <v>45868</v>
      </c>
      <c r="I29" s="137">
        <f>IF(ISNA(VLOOKUP(B28+$B$38,$B$45:$B$60,1,FALSE)),IF(WEEKDAY(B28+$B$38,3)=5,B28+($B$38+2),IF(WEEKDAY(B28+$B$38,3)=6,B28+($B$38+1),B28+$B$38)),B28+($B$38+1))</f>
        <v>45898</v>
      </c>
      <c r="J29" s="117" t="s">
        <v>84</v>
      </c>
      <c r="K29" s="118">
        <f>IF(ISNA(VLOOKUP(B28+$B$41,$B$45:$B$60,1,FALSE)),IF(WEEKDAY(B28+$B$41,3)=5,B28+$B$41+2,IF(WEEKDAY(B28+$B$41,3)=6,B28+$B$41+1,B28+$B$41)),B28+$B$41+1)</f>
        <v>45905</v>
      </c>
      <c r="L29" s="120">
        <v>0.02</v>
      </c>
    </row>
    <row r="30" spans="1:22" ht="15.75" hidden="1" x14ac:dyDescent="0.25">
      <c r="A30" s="93" t="s">
        <v>104</v>
      </c>
      <c r="B30" s="124"/>
      <c r="C30" s="98"/>
      <c r="D30" s="112"/>
      <c r="E30" s="113"/>
      <c r="F30" s="113"/>
      <c r="G30" s="113"/>
      <c r="H30" s="113"/>
      <c r="I30" s="113"/>
      <c r="J30" s="100"/>
      <c r="K30" s="112"/>
      <c r="L30" s="119"/>
    </row>
    <row r="31" spans="1:22" ht="15.75" hidden="1" x14ac:dyDescent="0.25">
      <c r="A31" s="131" t="s">
        <v>106</v>
      </c>
      <c r="B31" s="104">
        <f>EOMONTH(B28, 1)</f>
        <v>45869</v>
      </c>
      <c r="C31" s="95">
        <f t="shared" ref="C31:C32" si="1">_xlfn.DAYS(D31,B31)</f>
        <v>15</v>
      </c>
      <c r="D31" s="103">
        <f>IF(ISNA(VLOOKUP(B31+$B$37,$B$45:$B$60,1,FALSE)),IF(WEEKDAY(B31+$B$37,3)=5,B31+($B$37+2),IF(WEEKDAY(B31+$B$37,3)=6,B31+($B$37+1),B31+$B$37)),B31+($B$37+1))</f>
        <v>45884</v>
      </c>
      <c r="E31" s="110">
        <f>_xlfn.DAYS(F31,B31)</f>
        <v>32</v>
      </c>
      <c r="F31" s="111">
        <f>IF(ISNA(VLOOKUP(B31+$B$39,$B$45:$B$60,1,FALSE)),IF(WEEKDAY(B31+$B$39,3)=5,B31+$B$39+2,IF(WEEKDAY(B31+$B$39,3)=6,B31+$B$39+1,B31+$B$39)),B31+$B$39+1)</f>
        <v>45901</v>
      </c>
      <c r="G31" s="110">
        <f>_xlfn.DAYS(I31,D31)</f>
        <v>31</v>
      </c>
      <c r="H31" s="110"/>
      <c r="I31" s="111">
        <f>IF(ISNA(VLOOKUP(D31+$B$39,$B$45:$B$60,1,FALSE)),IF(WEEKDAY(D31+$B$39,3)=5,D31+$B$39+2,IF(WEEKDAY(D31+$B$39,3)=6,D31+$B$39+1,D31+$B$39)),D31+$B$39+1)</f>
        <v>45915</v>
      </c>
      <c r="J31" s="116" t="s">
        <v>84</v>
      </c>
      <c r="K31" s="179" t="s">
        <v>84</v>
      </c>
      <c r="L31" s="180"/>
    </row>
    <row r="32" spans="1:22" ht="15.75" hidden="1" x14ac:dyDescent="0.25">
      <c r="A32" s="91" t="s">
        <v>105</v>
      </c>
      <c r="B32" s="92">
        <f>EOMONTH(B31, 1)</f>
        <v>45900</v>
      </c>
      <c r="C32" s="95">
        <f t="shared" si="1"/>
        <v>15</v>
      </c>
      <c r="D32" s="103">
        <f>IF(ISNA(VLOOKUP(B32+$B$37,$B$45:$B$60,1,FALSE)),IF(WEEKDAY(B32+$B$37,3)=5,B32+($B$37+2),IF(WEEKDAY(B32+$B$37,3)=6,B32+($B$37+1),B32+$B$37)),B32+($B$37+1))</f>
        <v>45915</v>
      </c>
      <c r="E32" s="110">
        <f>_xlfn.DAYS(F32,B32)</f>
        <v>30</v>
      </c>
      <c r="F32" s="111">
        <f>IF(ISNA(VLOOKUP(B32+$B$39,$B$45:$B$60,1,FALSE)),IF(WEEKDAY(B32+$B$39,3)=5,B32+$B$39+2,IF(WEEKDAY(B32+$B$39,3)=6,B32+$B$39+1,B32+$B$39)),B32+$B$39+1)</f>
        <v>45930</v>
      </c>
      <c r="G32" s="110">
        <f>_xlfn.DAYS(I32,D32)</f>
        <v>30</v>
      </c>
      <c r="H32" s="110"/>
      <c r="I32" s="111">
        <f>IF(ISNA(VLOOKUP(D32+$B$39,$B$45:$B$60,1,FALSE)),IF(WEEKDAY(D32+$B$39,3)=5,D32+$B$39+2,IF(WEEKDAY(D32+$B$39,3)=6,D32+$B$39+1,D32+$B$39)),D32+$B$39+1)</f>
        <v>45945</v>
      </c>
      <c r="J32" s="116" t="s">
        <v>84</v>
      </c>
      <c r="K32" s="181"/>
      <c r="L32" s="182"/>
    </row>
    <row r="33" spans="1:17" ht="15.75" x14ac:dyDescent="0.25">
      <c r="A33" s="87" t="s">
        <v>69</v>
      </c>
    </row>
    <row r="34" spans="1:17" ht="15.75" x14ac:dyDescent="0.25">
      <c r="A34" s="88" t="s">
        <v>70</v>
      </c>
    </row>
    <row r="35" spans="1:17" ht="15.75" x14ac:dyDescent="0.25">
      <c r="A35" s="88"/>
      <c r="I35" s="96"/>
    </row>
    <row r="36" spans="1:17" ht="15.75" x14ac:dyDescent="0.25">
      <c r="A36" s="203" t="s">
        <v>86</v>
      </c>
      <c r="B36" s="204"/>
      <c r="I36" s="96"/>
    </row>
    <row r="37" spans="1:17" ht="15.75" x14ac:dyDescent="0.25">
      <c r="A37" s="105" t="s">
        <v>87</v>
      </c>
      <c r="B37" s="125">
        <v>15</v>
      </c>
      <c r="I37" s="96"/>
    </row>
    <row r="38" spans="1:17" ht="15.75" x14ac:dyDescent="0.25">
      <c r="A38" s="105" t="s">
        <v>88</v>
      </c>
      <c r="B38" s="125">
        <v>60</v>
      </c>
      <c r="I38" s="96"/>
    </row>
    <row r="39" spans="1:17" ht="15.75" x14ac:dyDescent="0.25">
      <c r="A39" s="106" t="s">
        <v>77</v>
      </c>
      <c r="B39" s="125">
        <v>30</v>
      </c>
    </row>
    <row r="40" spans="1:17" ht="15.75" x14ac:dyDescent="0.25">
      <c r="A40" s="105" t="s">
        <v>89</v>
      </c>
      <c r="B40" s="125">
        <v>50</v>
      </c>
    </row>
    <row r="41" spans="1:17" ht="15.75" x14ac:dyDescent="0.25">
      <c r="A41" s="105" t="s">
        <v>90</v>
      </c>
      <c r="B41" s="125">
        <v>67</v>
      </c>
    </row>
    <row r="42" spans="1:17" ht="15.75" x14ac:dyDescent="0.25">
      <c r="A42" s="105" t="s">
        <v>108</v>
      </c>
      <c r="B42" s="125">
        <v>60</v>
      </c>
    </row>
    <row r="44" spans="1:17" ht="15.75" x14ac:dyDescent="0.25">
      <c r="A44" s="202" t="s">
        <v>116</v>
      </c>
      <c r="B44" s="202"/>
    </row>
    <row r="45" spans="1:17" ht="15.75" x14ac:dyDescent="0.25">
      <c r="A45" s="105" t="s">
        <v>91</v>
      </c>
      <c r="B45" s="139">
        <v>45439</v>
      </c>
    </row>
    <row r="46" spans="1:17" ht="15.75" x14ac:dyDescent="0.25">
      <c r="A46" s="105" t="s">
        <v>103</v>
      </c>
      <c r="B46" s="139">
        <v>45462</v>
      </c>
    </row>
    <row r="47" spans="1:17" ht="15.75" x14ac:dyDescent="0.25">
      <c r="A47" s="105" t="s">
        <v>92</v>
      </c>
      <c r="B47" s="139">
        <v>45477</v>
      </c>
    </row>
    <row r="48" spans="1:17" ht="15.75" x14ac:dyDescent="0.25">
      <c r="A48" s="105" t="s">
        <v>93</v>
      </c>
      <c r="B48" s="139">
        <v>45537</v>
      </c>
      <c r="P48" s="96"/>
      <c r="Q48" s="96"/>
    </row>
    <row r="49" spans="1:17" ht="15.75" x14ac:dyDescent="0.25">
      <c r="A49" s="105" t="s">
        <v>94</v>
      </c>
      <c r="B49" s="139">
        <v>45579</v>
      </c>
      <c r="P49" s="96"/>
      <c r="Q49" s="96"/>
    </row>
    <row r="50" spans="1:17" ht="15.75" x14ac:dyDescent="0.25">
      <c r="A50" s="105" t="s">
        <v>95</v>
      </c>
      <c r="B50" s="139">
        <v>45607</v>
      </c>
      <c r="P50" s="96"/>
      <c r="Q50" s="96"/>
    </row>
    <row r="51" spans="1:17" ht="15.75" x14ac:dyDescent="0.25">
      <c r="A51" s="105" t="s">
        <v>96</v>
      </c>
      <c r="B51" s="139">
        <v>45624</v>
      </c>
      <c r="P51" s="96"/>
      <c r="Q51" s="96"/>
    </row>
    <row r="52" spans="1:17" ht="15.75" x14ac:dyDescent="0.25">
      <c r="A52" s="105" t="s">
        <v>97</v>
      </c>
      <c r="B52" s="139">
        <v>45625</v>
      </c>
      <c r="P52" s="96"/>
      <c r="Q52" s="96"/>
    </row>
    <row r="53" spans="1:17" ht="15.75" x14ac:dyDescent="0.25">
      <c r="A53" s="105" t="s">
        <v>98</v>
      </c>
      <c r="B53" s="139">
        <v>45651</v>
      </c>
      <c r="P53" s="96"/>
      <c r="Q53" s="96"/>
    </row>
    <row r="54" spans="1:17" ht="15.75" x14ac:dyDescent="0.25">
      <c r="A54" s="105" t="s">
        <v>99</v>
      </c>
      <c r="B54" s="139">
        <v>45658</v>
      </c>
      <c r="P54" s="96"/>
      <c r="Q54" s="96"/>
    </row>
    <row r="55" spans="1:17" ht="15.75" x14ac:dyDescent="0.25">
      <c r="A55" s="105" t="s">
        <v>100</v>
      </c>
      <c r="B55" s="139">
        <v>45677</v>
      </c>
      <c r="P55" s="96"/>
      <c r="Q55" s="96"/>
    </row>
    <row r="56" spans="1:17" ht="15.75" x14ac:dyDescent="0.25">
      <c r="A56" s="105" t="s">
        <v>101</v>
      </c>
      <c r="B56" s="139">
        <v>45705</v>
      </c>
      <c r="P56" s="96"/>
      <c r="Q56" s="96"/>
    </row>
    <row r="57" spans="1:17" ht="15.75" x14ac:dyDescent="0.25">
      <c r="A57" s="105" t="s">
        <v>91</v>
      </c>
      <c r="B57" s="139">
        <v>45803</v>
      </c>
    </row>
    <row r="58" spans="1:17" ht="15.75" x14ac:dyDescent="0.25">
      <c r="A58" s="105" t="s">
        <v>103</v>
      </c>
      <c r="B58" s="139">
        <v>45827</v>
      </c>
    </row>
    <row r="59" spans="1:17" ht="15.75" x14ac:dyDescent="0.25">
      <c r="A59" s="105" t="s">
        <v>92</v>
      </c>
      <c r="B59" s="139">
        <v>45842</v>
      </c>
    </row>
    <row r="60" spans="1:17" ht="15.75" x14ac:dyDescent="0.25">
      <c r="A60" s="105" t="s">
        <v>93</v>
      </c>
      <c r="B60" s="139">
        <v>45901</v>
      </c>
    </row>
  </sheetData>
  <customSheetViews>
    <customSheetView guid="{31798695-DC73-4645-BD50-645C812AFF64}" fitToPage="1" hiddenColumns="1">
      <selection activeCell="B27" sqref="B27"/>
      <pageMargins left="0.7" right="0.7" top="0.75" bottom="0.75" header="0.3" footer="0.3"/>
      <pageSetup paperSize="5" scale="56" orientation="landscape" r:id="rId1"/>
      <headerFooter>
        <oddHeader>&amp;C&amp;"-,Bold"&amp;26FY 2020
Production and Reporting Schedule</oddHeader>
      </headerFooter>
    </customSheetView>
    <customSheetView guid="{97A3B940-144B-4D32-991F-0C6EB706E5E2}" showGridLines="0" fitToPage="1" hiddenColumns="1">
      <selection sqref="A1:I1"/>
      <pageMargins left="0.7" right="0.7" top="0.75" bottom="0.75" header="0.3" footer="0.3"/>
      <pageSetup paperSize="5" scale="56" orientation="landscape" r:id="rId2"/>
      <headerFooter>
        <oddHeader>&amp;C&amp;"-,Bold"&amp;26FY 2020
Production and Reporting Schedule</oddHeader>
      </headerFooter>
    </customSheetView>
  </customSheetViews>
  <mergeCells count="24">
    <mergeCell ref="A44:B44"/>
    <mergeCell ref="A36:B36"/>
    <mergeCell ref="B18:B19"/>
    <mergeCell ref="B23:B24"/>
    <mergeCell ref="B28:B29"/>
    <mergeCell ref="A1:L1"/>
    <mergeCell ref="A2:B2"/>
    <mergeCell ref="C2:D2"/>
    <mergeCell ref="E2:F2"/>
    <mergeCell ref="J2:L2"/>
    <mergeCell ref="G2:I2"/>
    <mergeCell ref="K31:L32"/>
    <mergeCell ref="A3:B3"/>
    <mergeCell ref="C3:D3"/>
    <mergeCell ref="E3:F3"/>
    <mergeCell ref="J3:L3"/>
    <mergeCell ref="K11:L13"/>
    <mergeCell ref="K6:L8"/>
    <mergeCell ref="B8:B9"/>
    <mergeCell ref="B13:B14"/>
    <mergeCell ref="K16:L18"/>
    <mergeCell ref="K21:L23"/>
    <mergeCell ref="K26:L28"/>
    <mergeCell ref="G3:I3"/>
  </mergeCells>
  <conditionalFormatting sqref="A6:A32">
    <cfRule type="expression" dxfId="5" priority="10">
      <formula>ISNA(VLOOKUP(A6,$B$45:$B$60,1,FALSE))=FALSE</formula>
    </cfRule>
  </conditionalFormatting>
  <conditionalFormatting sqref="C6:I9 C11:I14 C16:I19 C21:I24 C26:I32">
    <cfRule type="expression" dxfId="4" priority="8">
      <formula>ISNA(VLOOKUP(C6,$B$45:$B$60,1,FALSE))=FALSE</formula>
    </cfRule>
  </conditionalFormatting>
  <conditionalFormatting sqref="D6:K9 D11:K14 D16:K19 D21:K24 D26:K29">
    <cfRule type="expression" dxfId="3" priority="4">
      <formula>WEEKDAY(D6,2)&gt;5</formula>
    </cfRule>
  </conditionalFormatting>
  <conditionalFormatting sqref="J6:K6 J7:J8 J9:L9 J11:K11 J12:J13 J14:L14 J16:K16 J17:J18 J19:L19 J21:K21 J22:J23 J24:L24 J26:K26 J27:J28 J29:L30 J31:J32">
    <cfRule type="expression" dxfId="2" priority="22">
      <formula>ISNA(VLOOKUP(J6,$B$45:$B$60,1,FALSE))=FALSE</formula>
    </cfRule>
  </conditionalFormatting>
  <conditionalFormatting sqref="K31">
    <cfRule type="expression" dxfId="1" priority="9">
      <formula>ISNA(VLOOKUP(K31,$B$45:$B$60,1,FALSE))=FALSE</formula>
    </cfRule>
  </conditionalFormatting>
  <conditionalFormatting sqref="N6:U29">
    <cfRule type="cellIs" dxfId="0" priority="1" operator="greaterThan">
      <formula>5</formula>
    </cfRule>
  </conditionalFormatting>
  <pageMargins left="0.7" right="0.7" top="0.75" bottom="0.75" header="0.3" footer="0.3"/>
  <pageSetup paperSize="5" scale="56" orientation="landscape" r:id="rId3"/>
  <headerFooter>
    <oddHeader>&amp;C&amp;"-,Bold"&amp;26FY 2020
Production and Reporting Schedule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0E8DD6F-6797-4945-A893-D1E87844FC2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5BBAE57-E388-49FD-8AF2-946AC8D22DA8}">
  <ds:schemaRefs>
    <ds:schemaRef ds:uri="http://purl.org/dc/terms/"/>
    <ds:schemaRef ds:uri="http://schemas.microsoft.com/office/2006/documentManagement/types"/>
    <ds:schemaRef ds:uri="4ff2b79b-257b-4946-95a9-0412a12297ba"/>
    <ds:schemaRef ds:uri="http://purl.org/dc/elements/1.1/"/>
    <ds:schemaRef ds:uri="6b2a70f9-50ae-4440-bbb9-67e3b7104044"/>
    <ds:schemaRef ds:uri="http://www.w3.org/XML/1998/namespace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CE30CFEF-FD24-4D6C-8DAF-43585FD0340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Production Schedule FY 2017</vt:lpstr>
      <vt:lpstr>Reporting Due Dates</vt:lpstr>
      <vt:lpstr>'Production Schedule FY 2017'!Print_Area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Claudine Williams</dc:creator>
  <cp:keywords/>
  <dc:description/>
  <cp:lastModifiedBy>Irene Cheng</cp:lastModifiedBy>
  <cp:revision/>
  <cp:lastPrinted>2019-12-13T21:15:50Z</cp:lastPrinted>
  <dcterms:created xsi:type="dcterms:W3CDTF">2014-10-27T20:38:52Z</dcterms:created>
  <dcterms:modified xsi:type="dcterms:W3CDTF">2024-08-20T16:26:21Z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0x0101005AD40D51286D8B4D9C836A50BBB33558</vt:lpwstr>
  </property>
  <property fmtid="{D5CDD505-2E9C-101B-9397-08002B2CF9AE}" pid="3" name="Order">
    <vt:r8>3959700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ComplianceAssetId">
    <vt:lpwstr/>
  </property>
  <property fmtid="{D5CDD505-2E9C-101B-9397-08002B2CF9AE}" pid="7" name="TemplateUrl">
    <vt:lpwstr/>
  </property>
</Properties>
</file>