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CCFI\Production Schedules\PSFY19\"/>
    </mc:Choice>
  </mc:AlternateContent>
  <workbookProtection workbookAlgorithmName="SHA-512" workbookHashValue="+Qz4Jc9bd9KfQ2EceBe8xveZt67toIa1GoGdrs33gIAYKRLF1FDCNLyr7vNarj64N8UjYZ4L7P6i9ZGPXLZMdQ==" workbookSaltValue="A6bWDVPD+UP7hlka1LuDNQ==" workbookSpinCount="100000" lockStructure="1"/>
  <bookViews>
    <workbookView xWindow="0" yWindow="0" windowWidth="28800" windowHeight="13935" firstSheet="1" activeTab="1"/>
  </bookViews>
  <sheets>
    <sheet name="Production Schedule FY 2017" sheetId="5" state="hidden" r:id="rId1"/>
    <sheet name="Reporting Due Dates FY 2019 rev" sheetId="10" r:id="rId2"/>
    <sheet name="Reporting Due Dates FY 2019" sheetId="8" state="hidden" r:id="rId3"/>
    <sheet name="Sheet1" sheetId="9" state="hidden" r:id="rId4"/>
    <sheet name="FINAL Production Schedule" sheetId="7" state="hidden" r:id="rId5"/>
  </sheets>
  <definedNames>
    <definedName name="_xlnm.Print_Area" localSheetId="4">'FINAL Production Schedule'!$A$1:$P$31</definedName>
    <definedName name="_xlnm.Print_Area" localSheetId="0">'Production Schedule FY 2017'!$A$1:$P$34</definedName>
    <definedName name="_xlnm.Print_Area" localSheetId="1">'Reporting Due Dates FY 2019 rev'!$A$1:$I$38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0" l="1"/>
  <c r="G29" i="10" s="1"/>
  <c r="H24" i="10"/>
  <c r="G24" i="10"/>
  <c r="B7" i="10" l="1"/>
  <c r="B8" i="10" s="1"/>
  <c r="F6" i="10"/>
  <c r="E6" i="10" s="1"/>
  <c r="D6" i="10"/>
  <c r="C6" i="10" s="1"/>
  <c r="B11" i="10" l="1"/>
  <c r="H8" i="10"/>
  <c r="G8" i="10" s="1"/>
  <c r="D9" i="10"/>
  <c r="C9" i="10" s="1"/>
  <c r="F8" i="10"/>
  <c r="E8" i="10" s="1"/>
  <c r="D8" i="10"/>
  <c r="C8" i="10" s="1"/>
  <c r="F7" i="10"/>
  <c r="E7" i="10" s="1"/>
  <c r="D7" i="10"/>
  <c r="C7" i="10" s="1"/>
  <c r="F7" i="8"/>
  <c r="F11" i="10" l="1"/>
  <c r="E11" i="10" s="1"/>
  <c r="D11" i="10"/>
  <c r="C11" i="10" s="1"/>
  <c r="B12" i="10"/>
  <c r="H12" i="7"/>
  <c r="H7" i="7"/>
  <c r="E12" i="10" l="1"/>
  <c r="D12" i="10"/>
  <c r="C12" i="10" s="1"/>
  <c r="B13" i="10"/>
  <c r="H14" i="10" s="1"/>
  <c r="G14" i="10" s="1"/>
  <c r="C13" i="8"/>
  <c r="B16" i="10" l="1"/>
  <c r="D14" i="10"/>
  <c r="C14" i="10" s="1"/>
  <c r="F13" i="10"/>
  <c r="E13" i="10" s="1"/>
  <c r="C13" i="10"/>
  <c r="T6" i="7"/>
  <c r="B7" i="8"/>
  <c r="D7" i="8" s="1"/>
  <c r="D6" i="8"/>
  <c r="F16" i="10" l="1"/>
  <c r="E16" i="10" s="1"/>
  <c r="D16" i="10"/>
  <c r="C16" i="10" s="1"/>
  <c r="B17" i="10"/>
  <c r="F6" i="8"/>
  <c r="E17" i="10" l="1"/>
  <c r="D17" i="10"/>
  <c r="C17" i="10" s="1"/>
  <c r="B18" i="10"/>
  <c r="H19" i="10" s="1"/>
  <c r="G19" i="10" s="1"/>
  <c r="C7" i="8"/>
  <c r="B8" i="8"/>
  <c r="B6" i="7" s="1"/>
  <c r="C6" i="8"/>
  <c r="F18" i="10" l="1"/>
  <c r="E18" i="10" s="1"/>
  <c r="B21" i="10"/>
  <c r="D18" i="10"/>
  <c r="C18" i="10" s="1"/>
  <c r="D19" i="10"/>
  <c r="C19" i="10" s="1"/>
  <c r="D9" i="8"/>
  <c r="D8" i="8"/>
  <c r="F8" i="8"/>
  <c r="H8" i="8"/>
  <c r="G8" i="8" s="1"/>
  <c r="B11" i="8"/>
  <c r="B9" i="7" s="1"/>
  <c r="A37" i="7"/>
  <c r="A36" i="7"/>
  <c r="D14" i="5"/>
  <c r="E14" i="5" s="1"/>
  <c r="D16" i="5"/>
  <c r="E16" i="5"/>
  <c r="I16" i="5" s="1"/>
  <c r="J16" i="5" s="1"/>
  <c r="K16" i="5" s="1"/>
  <c r="D13" i="5"/>
  <c r="E13" i="5" s="1"/>
  <c r="D24" i="5"/>
  <c r="E24" i="5" s="1"/>
  <c r="D22" i="5"/>
  <c r="E22" i="5" s="1"/>
  <c r="D7" i="5"/>
  <c r="E7" i="5"/>
  <c r="I7" i="5" s="1"/>
  <c r="J7" i="5" s="1"/>
  <c r="K7" i="5" s="1"/>
  <c r="D23" i="5"/>
  <c r="E23" i="5" s="1"/>
  <c r="D21" i="5"/>
  <c r="E21" i="5"/>
  <c r="I21" i="5"/>
  <c r="J21" i="5" s="1"/>
  <c r="K21" i="5" s="1"/>
  <c r="D17" i="5"/>
  <c r="E17" i="5"/>
  <c r="I17" i="5"/>
  <c r="J17" i="5" s="1"/>
  <c r="K17" i="5" s="1"/>
  <c r="D18" i="5"/>
  <c r="E18" i="5" s="1"/>
  <c r="D12" i="5"/>
  <c r="E12" i="5"/>
  <c r="I12" i="5" s="1"/>
  <c r="J12" i="5" s="1"/>
  <c r="K12" i="5" s="1"/>
  <c r="D11" i="5"/>
  <c r="E11" i="5" s="1"/>
  <c r="D8" i="5"/>
  <c r="E8" i="5"/>
  <c r="I8" i="5" s="1"/>
  <c r="J8" i="5" s="1"/>
  <c r="K8" i="5" s="1"/>
  <c r="D9" i="5"/>
  <c r="E9" i="5"/>
  <c r="I9" i="5" s="1"/>
  <c r="J9" i="5" s="1"/>
  <c r="K9" i="5" s="1"/>
  <c r="D6" i="5"/>
  <c r="E6" i="5" s="1"/>
  <c r="D19" i="5"/>
  <c r="E19" i="5" s="1"/>
  <c r="F17" i="5"/>
  <c r="G17" i="5" s="1"/>
  <c r="F16" i="5"/>
  <c r="G16" i="5" s="1"/>
  <c r="F21" i="5"/>
  <c r="G21" i="5"/>
  <c r="E21" i="10" l="1"/>
  <c r="B22" i="10"/>
  <c r="D21" i="10"/>
  <c r="C21" i="10" s="1"/>
  <c r="F24" i="5"/>
  <c r="G24" i="5" s="1"/>
  <c r="I24" i="5"/>
  <c r="J24" i="5" s="1"/>
  <c r="K24" i="5" s="1"/>
  <c r="Q24" i="5" s="1"/>
  <c r="R24" i="5" s="1"/>
  <c r="F7" i="5"/>
  <c r="G7" i="5" s="1"/>
  <c r="F8" i="5"/>
  <c r="G8" i="5" s="1"/>
  <c r="M7" i="5"/>
  <c r="Q7" i="5"/>
  <c r="R7" i="5" s="1"/>
  <c r="L7" i="5"/>
  <c r="N7" i="5" s="1"/>
  <c r="O7" i="5" s="1"/>
  <c r="T7" i="5"/>
  <c r="U7" i="5" s="1"/>
  <c r="L24" i="5"/>
  <c r="N24" i="5" s="1"/>
  <c r="T24" i="5"/>
  <c r="U24" i="5" s="1"/>
  <c r="M24" i="5"/>
  <c r="Q12" i="5"/>
  <c r="R12" i="5" s="1"/>
  <c r="L12" i="5"/>
  <c r="N12" i="5" s="1"/>
  <c r="O12" i="5" s="1"/>
  <c r="M12" i="5"/>
  <c r="T12" i="5"/>
  <c r="U12" i="5" s="1"/>
  <c r="L17" i="5"/>
  <c r="N17" i="5" s="1"/>
  <c r="O17" i="5" s="1"/>
  <c r="Q17" i="5"/>
  <c r="R17" i="5" s="1"/>
  <c r="T17" i="5"/>
  <c r="U17" i="5" s="1"/>
  <c r="M17" i="5"/>
  <c r="F13" i="5"/>
  <c r="G13" i="5" s="1"/>
  <c r="I13" i="5"/>
  <c r="J13" i="5" s="1"/>
  <c r="K13" i="5" s="1"/>
  <c r="M9" i="5"/>
  <c r="T9" i="5"/>
  <c r="U9" i="5" s="1"/>
  <c r="L9" i="5"/>
  <c r="N9" i="5" s="1"/>
  <c r="O9" i="5" s="1"/>
  <c r="Q9" i="5"/>
  <c r="R9" i="5" s="1"/>
  <c r="M21" i="5"/>
  <c r="T21" i="5"/>
  <c r="U21" i="5" s="1"/>
  <c r="L21" i="5"/>
  <c r="N21" i="5" s="1"/>
  <c r="O21" i="5" s="1"/>
  <c r="Q21" i="5"/>
  <c r="R21" i="5" s="1"/>
  <c r="L8" i="5"/>
  <c r="N8" i="5" s="1"/>
  <c r="O8" i="5" s="1"/>
  <c r="Q8" i="5"/>
  <c r="R8" i="5" s="1"/>
  <c r="T8" i="5"/>
  <c r="U8" i="5" s="1"/>
  <c r="M8" i="5"/>
  <c r="I22" i="5"/>
  <c r="J22" i="5" s="1"/>
  <c r="K22" i="5" s="1"/>
  <c r="F22" i="5"/>
  <c r="G22" i="5" s="1"/>
  <c r="F11" i="5"/>
  <c r="G11" i="5" s="1"/>
  <c r="I11" i="5"/>
  <c r="J11" i="5" s="1"/>
  <c r="K11" i="5" s="1"/>
  <c r="I18" i="5"/>
  <c r="J18" i="5" s="1"/>
  <c r="K18" i="5" s="1"/>
  <c r="F18" i="5"/>
  <c r="G18" i="5" s="1"/>
  <c r="I14" i="5"/>
  <c r="J14" i="5" s="1"/>
  <c r="K14" i="5" s="1"/>
  <c r="F14" i="5"/>
  <c r="G14" i="5" s="1"/>
  <c r="I19" i="5"/>
  <c r="J19" i="5" s="1"/>
  <c r="K19" i="5" s="1"/>
  <c r="F19" i="5"/>
  <c r="G19" i="5" s="1"/>
  <c r="I6" i="5"/>
  <c r="J6" i="5" s="1"/>
  <c r="K6" i="5" s="1"/>
  <c r="F6" i="5"/>
  <c r="G6" i="5" s="1"/>
  <c r="M16" i="5"/>
  <c r="Q16" i="5"/>
  <c r="R16" i="5" s="1"/>
  <c r="T16" i="5"/>
  <c r="U16" i="5" s="1"/>
  <c r="L16" i="5"/>
  <c r="N16" i="5" s="1"/>
  <c r="O16" i="5" s="1"/>
  <c r="I23" i="5"/>
  <c r="J23" i="5" s="1"/>
  <c r="K23" i="5" s="1"/>
  <c r="F23" i="5"/>
  <c r="G23" i="5" s="1"/>
  <c r="F9" i="5"/>
  <c r="G9" i="5" s="1"/>
  <c r="F12" i="5"/>
  <c r="G12" i="5" s="1"/>
  <c r="C8" i="8"/>
  <c r="C6" i="7" s="1"/>
  <c r="D6" i="7"/>
  <c r="C9" i="8"/>
  <c r="C7" i="7" s="1"/>
  <c r="D7" i="7"/>
  <c r="D11" i="8"/>
  <c r="D9" i="7" s="1"/>
  <c r="F11" i="8"/>
  <c r="B12" i="8"/>
  <c r="B10" i="7" s="1"/>
  <c r="D22" i="10" l="1"/>
  <c r="C22" i="10" s="1"/>
  <c r="B23" i="10"/>
  <c r="E22" i="10"/>
  <c r="M23" i="5"/>
  <c r="Q23" i="5"/>
  <c r="R23" i="5" s="1"/>
  <c r="T23" i="5"/>
  <c r="U23" i="5" s="1"/>
  <c r="L23" i="5"/>
  <c r="N23" i="5" s="1"/>
  <c r="O23" i="5" s="1"/>
  <c r="M19" i="5"/>
  <c r="Q19" i="5"/>
  <c r="R19" i="5" s="1"/>
  <c r="T19" i="5"/>
  <c r="U19" i="5" s="1"/>
  <c r="L19" i="5"/>
  <c r="N19" i="5" s="1"/>
  <c r="O19" i="5" s="1"/>
  <c r="Q18" i="5"/>
  <c r="R18" i="5" s="1"/>
  <c r="L18" i="5"/>
  <c r="N18" i="5" s="1"/>
  <c r="O18" i="5" s="1"/>
  <c r="M18" i="5"/>
  <c r="T18" i="5"/>
  <c r="U18" i="5" s="1"/>
  <c r="Q22" i="5"/>
  <c r="R22" i="5" s="1"/>
  <c r="M22" i="5"/>
  <c r="T22" i="5"/>
  <c r="U22" i="5" s="1"/>
  <c r="L22" i="5"/>
  <c r="N22" i="5" s="1"/>
  <c r="O22" i="5" s="1"/>
  <c r="F7" i="7"/>
  <c r="G7" i="7"/>
  <c r="T11" i="5"/>
  <c r="U11" i="5" s="1"/>
  <c r="L11" i="5"/>
  <c r="N11" i="5" s="1"/>
  <c r="O11" i="5" s="1"/>
  <c r="Q11" i="5"/>
  <c r="R11" i="5" s="1"/>
  <c r="M11" i="5"/>
  <c r="M13" i="5"/>
  <c r="T13" i="5"/>
  <c r="U13" i="5" s="1"/>
  <c r="L13" i="5"/>
  <c r="N13" i="5" s="1"/>
  <c r="O13" i="5" s="1"/>
  <c r="Q13" i="5"/>
  <c r="R13" i="5" s="1"/>
  <c r="O24" i="5"/>
  <c r="W24" i="5"/>
  <c r="X24" i="5" s="1"/>
  <c r="F6" i="7"/>
  <c r="Q6" i="7"/>
  <c r="H6" i="7"/>
  <c r="G6" i="7" s="1"/>
  <c r="H9" i="7"/>
  <c r="G9" i="7" s="1"/>
  <c r="F9" i="7"/>
  <c r="K9" i="7" s="1"/>
  <c r="Q9" i="7"/>
  <c r="R9" i="7" s="1"/>
  <c r="S9" i="7" s="1"/>
  <c r="T9" i="7" s="1"/>
  <c r="M6" i="5"/>
  <c r="T6" i="5"/>
  <c r="U6" i="5" s="1"/>
  <c r="L6" i="5"/>
  <c r="N6" i="5" s="1"/>
  <c r="O6" i="5" s="1"/>
  <c r="Q6" i="5"/>
  <c r="R6" i="5" s="1"/>
  <c r="T14" i="5"/>
  <c r="U14" i="5" s="1"/>
  <c r="Q14" i="5"/>
  <c r="R14" i="5" s="1"/>
  <c r="L14" i="5"/>
  <c r="N14" i="5" s="1"/>
  <c r="M14" i="5"/>
  <c r="D12" i="8"/>
  <c r="D10" i="7" s="1"/>
  <c r="B13" i="8"/>
  <c r="B11" i="7" s="1"/>
  <c r="D24" i="10" l="1"/>
  <c r="C24" i="10" s="1"/>
  <c r="C23" i="10"/>
  <c r="B26" i="10"/>
  <c r="F23" i="10"/>
  <c r="E23" i="10" s="1"/>
  <c r="O14" i="5"/>
  <c r="W14" i="5"/>
  <c r="X14" i="5" s="1"/>
  <c r="K6" i="7"/>
  <c r="E6" i="7"/>
  <c r="H10" i="7"/>
  <c r="G10" i="7" s="1"/>
  <c r="F10" i="7"/>
  <c r="Q10" i="7"/>
  <c r="E9" i="7"/>
  <c r="M9" i="7"/>
  <c r="N9" i="7" s="1"/>
  <c r="I9" i="7"/>
  <c r="K7" i="7"/>
  <c r="E7" i="7"/>
  <c r="D11" i="7"/>
  <c r="D14" i="8"/>
  <c r="G13" i="8"/>
  <c r="F13" i="8"/>
  <c r="B16" i="8"/>
  <c r="B14" i="7" s="1"/>
  <c r="B27" i="10" l="1"/>
  <c r="E26" i="10"/>
  <c r="D26" i="10"/>
  <c r="C26" i="10" s="1"/>
  <c r="I7" i="7"/>
  <c r="M7" i="7"/>
  <c r="N7" i="7" s="1"/>
  <c r="O7" i="7" s="1"/>
  <c r="Q7" i="7"/>
  <c r="R7" i="7" s="1"/>
  <c r="S7" i="7" s="1"/>
  <c r="T7" i="7" s="1"/>
  <c r="R10" i="7"/>
  <c r="S10" i="7" s="1"/>
  <c r="T10" i="7" s="1"/>
  <c r="M6" i="7"/>
  <c r="N6" i="7" s="1"/>
  <c r="O6" i="7" s="1"/>
  <c r="I6" i="7"/>
  <c r="C14" i="8"/>
  <c r="C12" i="7" s="1"/>
  <c r="D12" i="7"/>
  <c r="K10" i="7"/>
  <c r="E10" i="7"/>
  <c r="F11" i="7"/>
  <c r="K11" i="7" s="1"/>
  <c r="H11" i="7"/>
  <c r="G11" i="7" s="1"/>
  <c r="Q11" i="7"/>
  <c r="R11" i="7" s="1"/>
  <c r="S11" i="7" s="1"/>
  <c r="T11" i="7" s="1"/>
  <c r="D16" i="8"/>
  <c r="D14" i="7" s="1"/>
  <c r="F16" i="8"/>
  <c r="B17" i="8"/>
  <c r="D27" i="10" l="1"/>
  <c r="C27" i="10" s="1"/>
  <c r="B28" i="10"/>
  <c r="F27" i="10"/>
  <c r="E27" i="10" s="1"/>
  <c r="M11" i="7"/>
  <c r="N11" i="7" s="1"/>
  <c r="O11" i="7" s="1"/>
  <c r="I11" i="7"/>
  <c r="F12" i="7"/>
  <c r="K12" i="7" s="1"/>
  <c r="G12" i="7"/>
  <c r="B15" i="7"/>
  <c r="F14" i="7"/>
  <c r="G14" i="7"/>
  <c r="Q14" i="7"/>
  <c r="R14" i="7" s="1"/>
  <c r="S14" i="7" s="1"/>
  <c r="T14" i="7" s="1"/>
  <c r="E11" i="7"/>
  <c r="I10" i="7"/>
  <c r="M10" i="7"/>
  <c r="N10" i="7" s="1"/>
  <c r="D17" i="8"/>
  <c r="D15" i="7" s="1"/>
  <c r="B18" i="8"/>
  <c r="B16" i="7" s="1"/>
  <c r="C16" i="8"/>
  <c r="C14" i="7" s="1"/>
  <c r="C11" i="8"/>
  <c r="C9" i="7" s="1"/>
  <c r="C12" i="8"/>
  <c r="C10" i="7" s="1"/>
  <c r="C11" i="7"/>
  <c r="D29" i="10" l="1"/>
  <c r="C29" i="10" s="1"/>
  <c r="F28" i="10"/>
  <c r="E28" i="10" s="1"/>
  <c r="C28" i="10"/>
  <c r="C17" i="8"/>
  <c r="C15" i="7" s="1"/>
  <c r="K14" i="7"/>
  <c r="E14" i="7"/>
  <c r="M12" i="7"/>
  <c r="N12" i="7" s="1"/>
  <c r="O12" i="7" s="1"/>
  <c r="I12" i="7"/>
  <c r="E12" i="7"/>
  <c r="H15" i="7"/>
  <c r="G15" i="7" s="1"/>
  <c r="F15" i="7"/>
  <c r="K15" i="7" s="1"/>
  <c r="Q15" i="7"/>
  <c r="D19" i="8"/>
  <c r="H18" i="8"/>
  <c r="G18" i="8" s="1"/>
  <c r="D18" i="8"/>
  <c r="F18" i="8"/>
  <c r="E18" i="8" s="1"/>
  <c r="B21" i="8"/>
  <c r="B19" i="7" s="1"/>
  <c r="E6" i="8"/>
  <c r="E13" i="8"/>
  <c r="E12" i="8"/>
  <c r="E11" i="8"/>
  <c r="E17" i="8"/>
  <c r="E16" i="8"/>
  <c r="E8" i="8"/>
  <c r="E7" i="8"/>
  <c r="C18" i="8" l="1"/>
  <c r="C16" i="7" s="1"/>
  <c r="D16" i="7"/>
  <c r="I15" i="7"/>
  <c r="M15" i="7"/>
  <c r="N15" i="7" s="1"/>
  <c r="C19" i="8"/>
  <c r="C17" i="7" s="1"/>
  <c r="D17" i="7"/>
  <c r="E15" i="7"/>
  <c r="Q12" i="7"/>
  <c r="R12" i="7" s="1"/>
  <c r="S12" i="7" s="1"/>
  <c r="T12" i="7" s="1"/>
  <c r="R15" i="7"/>
  <c r="S15" i="7" s="1"/>
  <c r="T15" i="7" s="1"/>
  <c r="M14" i="7"/>
  <c r="N14" i="7" s="1"/>
  <c r="I14" i="7"/>
  <c r="D21" i="8"/>
  <c r="D19" i="7" s="1"/>
  <c r="E21" i="8"/>
  <c r="B22" i="8"/>
  <c r="B20" i="7" s="1"/>
  <c r="F19" i="7" l="1"/>
  <c r="G19" i="7"/>
  <c r="Q19" i="7"/>
  <c r="R19" i="7" s="1"/>
  <c r="S19" i="7" s="1"/>
  <c r="T19" i="7" s="1"/>
  <c r="C21" i="8"/>
  <c r="C19" i="7" s="1"/>
  <c r="F17" i="7"/>
  <c r="G17" i="7"/>
  <c r="F16" i="7"/>
  <c r="K16" i="7" s="1"/>
  <c r="H16" i="7"/>
  <c r="G16" i="7" s="1"/>
  <c r="Q16" i="7"/>
  <c r="R16" i="7" s="1"/>
  <c r="S16" i="7" s="1"/>
  <c r="T16" i="7" s="1"/>
  <c r="D22" i="8"/>
  <c r="D20" i="7" s="1"/>
  <c r="E22" i="8"/>
  <c r="C22" i="8"/>
  <c r="C20" i="7" s="1"/>
  <c r="B23" i="8"/>
  <c r="G20" i="7" l="1"/>
  <c r="F20" i="7"/>
  <c r="K20" i="7" s="1"/>
  <c r="Q20" i="7"/>
  <c r="E16" i="7"/>
  <c r="G23" i="8"/>
  <c r="B21" i="7"/>
  <c r="M16" i="7"/>
  <c r="N16" i="7" s="1"/>
  <c r="O16" i="7" s="1"/>
  <c r="I16" i="7"/>
  <c r="K17" i="7"/>
  <c r="E17" i="7"/>
  <c r="K19" i="7"/>
  <c r="E19" i="7"/>
  <c r="D21" i="7"/>
  <c r="D24" i="8"/>
  <c r="F23" i="8"/>
  <c r="E23" i="8" s="1"/>
  <c r="B26" i="8"/>
  <c r="B24" i="7" s="1"/>
  <c r="C23" i="8" l="1"/>
  <c r="C21" i="7" s="1"/>
  <c r="Q17" i="7"/>
  <c r="R17" i="7" s="1"/>
  <c r="S17" i="7" s="1"/>
  <c r="T17" i="7" s="1"/>
  <c r="R20" i="7"/>
  <c r="S20" i="7" s="1"/>
  <c r="T20" i="7" s="1"/>
  <c r="I20" i="7"/>
  <c r="M20" i="7"/>
  <c r="N20" i="7" s="1"/>
  <c r="C24" i="8"/>
  <c r="C22" i="7" s="1"/>
  <c r="D22" i="7"/>
  <c r="M19" i="7"/>
  <c r="N19" i="7" s="1"/>
  <c r="I19" i="7"/>
  <c r="F21" i="7"/>
  <c r="K21" i="7" s="1"/>
  <c r="H21" i="7"/>
  <c r="G21" i="7" s="1"/>
  <c r="Q21" i="7"/>
  <c r="R21" i="7" s="1"/>
  <c r="S21" i="7" s="1"/>
  <c r="T21" i="7" s="1"/>
  <c r="M17" i="7"/>
  <c r="N17" i="7" s="1"/>
  <c r="O17" i="7" s="1"/>
  <c r="I17" i="7"/>
  <c r="E20" i="7"/>
  <c r="D26" i="8"/>
  <c r="E26" i="8"/>
  <c r="B27" i="8"/>
  <c r="B25" i="7" s="1"/>
  <c r="M21" i="7" l="1"/>
  <c r="N21" i="7" s="1"/>
  <c r="O21" i="7" s="1"/>
  <c r="I21" i="7"/>
  <c r="F22" i="7"/>
  <c r="K22" i="7" s="1"/>
  <c r="G22" i="7"/>
  <c r="C26" i="8"/>
  <c r="C24" i="7" s="1"/>
  <c r="D24" i="7"/>
  <c r="E21" i="7"/>
  <c r="D27" i="8"/>
  <c r="D25" i="7" s="1"/>
  <c r="F27" i="8"/>
  <c r="E27" i="8" s="1"/>
  <c r="C27" i="8"/>
  <c r="C25" i="7" s="1"/>
  <c r="B28" i="8"/>
  <c r="B26" i="7" s="1"/>
  <c r="M22" i="7" l="1"/>
  <c r="N22" i="7" s="1"/>
  <c r="O22" i="7" s="1"/>
  <c r="I22" i="7"/>
  <c r="G24" i="7"/>
  <c r="F24" i="7"/>
  <c r="Q24" i="7"/>
  <c r="R24" i="7" s="1"/>
  <c r="S24" i="7" s="1"/>
  <c r="T24" i="7" s="1"/>
  <c r="E22" i="7"/>
  <c r="F25" i="7"/>
  <c r="H25" i="7"/>
  <c r="G25" i="7" s="1"/>
  <c r="Q25" i="7"/>
  <c r="D29" i="8"/>
  <c r="D27" i="7" s="1"/>
  <c r="G28" i="8"/>
  <c r="F28" i="8"/>
  <c r="E28" i="8" s="1"/>
  <c r="C29" i="8"/>
  <c r="C27" i="7" s="1"/>
  <c r="K24" i="7" l="1"/>
  <c r="E24" i="7"/>
  <c r="C28" i="8"/>
  <c r="C26" i="7" s="1"/>
  <c r="D26" i="7"/>
  <c r="K25" i="7"/>
  <c r="E25" i="7"/>
  <c r="G27" i="7"/>
  <c r="F27" i="7"/>
  <c r="K27" i="7" s="1"/>
  <c r="R25" i="7"/>
  <c r="S25" i="7" s="1"/>
  <c r="T25" i="7" s="1"/>
  <c r="T22" i="7" s="1"/>
  <c r="Q22" i="7"/>
  <c r="E27" i="7" l="1"/>
  <c r="F26" i="7"/>
  <c r="K26" i="7" s="1"/>
  <c r="H26" i="7"/>
  <c r="G26" i="7" s="1"/>
  <c r="Q26" i="7"/>
  <c r="R26" i="7" s="1"/>
  <c r="S26" i="7" s="1"/>
  <c r="T26" i="7" s="1"/>
  <c r="M27" i="7"/>
  <c r="N27" i="7" s="1"/>
  <c r="O27" i="7" s="1"/>
  <c r="I27" i="7"/>
  <c r="I25" i="7"/>
  <c r="M25" i="7"/>
  <c r="N25" i="7" s="1"/>
  <c r="M24" i="7"/>
  <c r="N24" i="7" s="1"/>
  <c r="I24" i="7"/>
  <c r="M26" i="7" l="1"/>
  <c r="N26" i="7" s="1"/>
  <c r="O26" i="7" s="1"/>
  <c r="I26" i="7"/>
  <c r="E26" i="7"/>
</calcChain>
</file>

<file path=xl/sharedStrings.xml><?xml version="1.0" encoding="utf-8"?>
<sst xmlns="http://schemas.openxmlformats.org/spreadsheetml/2006/main" count="473" uniqueCount="161">
  <si>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</si>
  <si>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</si>
  <si>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</si>
  <si>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</si>
  <si>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</si>
  <si>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</si>
  <si>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</si>
  <si>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</si>
  <si>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</si>
  <si>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</si>
  <si>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</si>
  <si>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</si>
  <si>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</si>
  <si>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</si>
  <si>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</si>
  <si>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</si>
  <si>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</si>
  <si>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</si>
  <si>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</si>
  <si>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</si>
  <si>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</si>
  <si>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</si>
  <si>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</si>
  <si>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</si>
  <si>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</si>
  <si>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</si>
  <si>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</si>
  <si>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</si>
  <si>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</si>
  <si>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</si>
  <si>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</si>
  <si>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</si>
  <si>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</si>
  <si>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</si>
  <si>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</si>
  <si>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</si>
  <si>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</si>
  <si>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</si>
  <si>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</si>
  <si>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</si>
  <si>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</si>
  <si>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</si>
  <si>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</si>
  <si>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</si>
  <si>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</si>
  <si>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</si>
  <si>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</si>
  <si>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</si>
  <si>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</si>
  <si>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</si>
  <si>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</si>
  <si>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</si>
  <si>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</si>
  <si>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</si>
  <si>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</si>
  <si>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</si>
  <si>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</si>
  <si>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</si>
  <si>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</si>
  <si>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</si>
  <si>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</si>
  <si>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</si>
  <si>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</si>
  <si>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</si>
  <si>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</si>
  <si>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</si>
  <si>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</si>
  <si>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</si>
  <si>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</si>
  <si>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</si>
  <si>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</si>
  <si>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</si>
  <si>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</si>
  <si>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</si>
  <si>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</si>
  <si>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</si>
  <si>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</si>
  <si>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</si>
  <si>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</si>
  <si>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</si>
  <si>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</si>
  <si>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</si>
  <si>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</si>
  <si>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Threshold  (M/Q)</t>
  </si>
  <si>
    <t>QP (1%)</t>
  </si>
  <si>
    <t>N/A</t>
  </si>
  <si>
    <t>FY 2018 Q4</t>
  </si>
  <si>
    <t>April 2018</t>
  </si>
  <si>
    <t>April &amp; May 2018</t>
  </si>
  <si>
    <t>April, May &amp; June 2018 (Prelim)</t>
  </si>
  <si>
    <t>PPCs</t>
  </si>
  <si>
    <t>Reporting to Hospitals</t>
  </si>
  <si>
    <t>In-House</t>
  </si>
  <si>
    <t>CRISP, HSCRC</t>
  </si>
  <si>
    <t>IP w/ PQI &amp; weights, OP (APR group), PSYCH</t>
  </si>
  <si>
    <t>IP, OP, and OBV &gt; 24</t>
  </si>
  <si>
    <t>PAU, Market Shift, Demographics Adjustment Rpts</t>
  </si>
  <si>
    <t>MS Data Created</t>
  </si>
  <si>
    <t>MS, Oncology MS, &amp; Trends Repts Avail in House</t>
  </si>
  <si>
    <t>Patient Level Data  Avail, Send portal reports to CRISP</t>
  </si>
  <si>
    <t xml:space="preserve">Reports due to CRISP from HSCRC for publication </t>
  </si>
  <si>
    <t>First Friday of the month following due date to St Paul (column D)</t>
  </si>
  <si>
    <t>CRISP publication dates</t>
  </si>
  <si>
    <t>Patient Level Data  Avail in House</t>
  </si>
  <si>
    <t xml:space="preserve"> FY 2019 Production Schedule</t>
  </si>
  <si>
    <t>FY18 4th Qtr Final</t>
  </si>
  <si>
    <t>FY 2019 Q1</t>
  </si>
  <si>
    <t>FY 2019 Q2</t>
  </si>
  <si>
    <t>FY 2019 Q3</t>
  </si>
  <si>
    <t>FY 2019 Q4</t>
  </si>
  <si>
    <t>1nd Qtr Final</t>
  </si>
  <si>
    <t>July 2018</t>
  </si>
  <si>
    <t>July &amp; August 2018</t>
  </si>
  <si>
    <t>July, Aug, &amp; Sept. 2018 (Prelim)</t>
  </si>
  <si>
    <t>October 2018</t>
  </si>
  <si>
    <t>Oct &amp; Nov 2018</t>
  </si>
  <si>
    <t>Oct, Nov &amp; Dec 2018 (Prelim)</t>
  </si>
  <si>
    <t>January 2019</t>
  </si>
  <si>
    <t>Jan &amp; Feb 2019</t>
  </si>
  <si>
    <t>Jan, Feb, &amp; March 2019 (Prelim)</t>
  </si>
  <si>
    <t>April 2019</t>
  </si>
  <si>
    <t>April &amp; May 2019</t>
  </si>
  <si>
    <t>April, May &amp; June 2019 (Prelim)</t>
  </si>
  <si>
    <t>Table 1: FY 2019 Case Mix and Financial Reporting Due Dates</t>
  </si>
  <si>
    <t>Jul, Aug &amp; Sept 2018 (Prelim)</t>
  </si>
  <si>
    <t>Jan, Feb &amp; Mar 2019 (Prelim)</t>
  </si>
  <si>
    <t>Federal &amp; State Holidays (April 18 - Sept 19)</t>
  </si>
  <si>
    <t>Memorial Day</t>
  </si>
  <si>
    <t>Independence Day</t>
  </si>
  <si>
    <t>Labor Day</t>
  </si>
  <si>
    <t>Columbus Day</t>
  </si>
  <si>
    <t>Veterans Day</t>
  </si>
  <si>
    <t>Thanksgiving Day</t>
  </si>
  <si>
    <t>Christmas Day</t>
  </si>
  <si>
    <t>Election Day</t>
  </si>
  <si>
    <t>American Indian Heritage Day</t>
  </si>
  <si>
    <t>New Year's Day</t>
  </si>
  <si>
    <t>Martin Luther King Jr. Day</t>
  </si>
  <si>
    <t>President's Day</t>
  </si>
  <si>
    <t xml:space="preserve"> Reporting Due Dates</t>
  </si>
  <si>
    <t>Reconciliation Reports (Prelim)</t>
  </si>
  <si>
    <t>Reconciliation Reports (Qtr. Prelim)</t>
  </si>
  <si>
    <t>Casemix (Prelim)</t>
  </si>
  <si>
    <t>Casemix (Qtr)</t>
  </si>
  <si>
    <t>Processing Step Turn Around</t>
  </si>
  <si>
    <t>SPG Sends Grouped Data</t>
  </si>
  <si>
    <t>SPG Sends PPC Data</t>
  </si>
  <si>
    <t>CRISP Sends Casemix+EIDs to HSCRC &amp; SPG</t>
  </si>
  <si>
    <t>From Hosp Data Submit</t>
  </si>
  <si>
    <t>From CRISP Receipt</t>
  </si>
  <si>
    <t>From MS Data Created</t>
  </si>
  <si>
    <t>From MS Etc. Repts Avail</t>
  </si>
  <si>
    <r>
      <t>IP, OP, PSYCH (</t>
    </r>
    <r>
      <rPr>
        <b/>
        <sz val="11"/>
        <color rgb="FF000000"/>
        <rFont val="Calibri"/>
        <family val="2"/>
      </rPr>
      <t>ADI, RA Flags,Quality Checks, SAS Code)</t>
    </r>
  </si>
  <si>
    <t>Days From Hos Data</t>
  </si>
  <si>
    <t>CM &amp; EIDs Rec'd In House/SPG from CRISP</t>
  </si>
  <si>
    <t xml:space="preserve"> Days From Hos Data</t>
  </si>
  <si>
    <t xml:space="preserve"> Days From SPG Reciept</t>
  </si>
  <si>
    <t>Business days From Hosp Data Submit</t>
  </si>
  <si>
    <t xml:space="preserve">Business days From SPG receipt </t>
  </si>
  <si>
    <t xml:space="preserve">Threshold  </t>
  </si>
  <si>
    <t>QP (2%)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</si>
</sst>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3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6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1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" fontId="4" fillId="5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14" fontId="2" fillId="4" borderId="35" xfId="0" applyNumberFormat="1" applyFont="1" applyFill="1" applyBorder="1" applyAlignment="1">
      <alignment horizontal="center" vertical="center" wrapText="1"/>
    </xf>
    <xf numFmtId="14" fontId="2" fillId="4" borderId="35" xfId="0" applyNumberFormat="1" applyFont="1" applyFill="1" applyBorder="1" applyAlignment="1">
      <alignment horizontal="center" vertical="center"/>
    </xf>
    <xf numFmtId="14" fontId="2" fillId="4" borderId="33" xfId="0" applyNumberFormat="1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/>
    </xf>
    <xf numFmtId="14" fontId="2" fillId="7" borderId="9" xfId="0" applyNumberFormat="1" applyFont="1" applyFill="1" applyBorder="1" applyAlignment="1">
      <alignment horizontal="center" vertical="center"/>
    </xf>
    <xf numFmtId="14" fontId="2" fillId="8" borderId="9" xfId="0" applyNumberFormat="1" applyFont="1" applyFill="1" applyBorder="1" applyAlignment="1">
      <alignment horizontal="center" vertical="center"/>
    </xf>
    <xf numFmtId="14" fontId="2" fillId="10" borderId="9" xfId="0" applyNumberFormat="1" applyFont="1" applyFill="1" applyBorder="1" applyAlignment="1">
      <alignment horizontal="center" vertical="center"/>
    </xf>
    <xf numFmtId="14" fontId="2" fillId="10" borderId="8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8" fillId="0" borderId="0" xfId="0" applyFont="1"/>
    <xf numFmtId="0" fontId="3" fillId="10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1" fontId="3" fillId="8" borderId="35" xfId="0" applyNumberFormat="1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4" fontId="11" fillId="5" borderId="3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1" fillId="7" borderId="9" xfId="0" applyFont="1" applyFill="1" applyBorder="1" applyAlignment="1">
      <alignment horizontal="center" vertical="center"/>
    </xf>
    <xf numFmtId="14" fontId="11" fillId="7" borderId="8" xfId="0" applyNumberFormat="1" applyFont="1" applyFill="1" applyBorder="1" applyAlignment="1">
      <alignment horizontal="center" vertical="center"/>
    </xf>
    <xf numFmtId="14" fontId="11" fillId="5" borderId="9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wrapText="1"/>
    </xf>
    <xf numFmtId="164" fontId="3" fillId="12" borderId="1" xfId="0" applyNumberFormat="1" applyFont="1" applyFill="1" applyBorder="1" applyAlignment="1">
      <alignment horizontal="center" wrapText="1"/>
    </xf>
    <xf numFmtId="14" fontId="3" fillId="10" borderId="3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14" fontId="9" fillId="12" borderId="1" xfId="0" applyNumberFormat="1" applyFont="1" applyFill="1" applyBorder="1" applyAlignment="1">
      <alignment horizontal="center"/>
    </xf>
    <xf numFmtId="1" fontId="9" fillId="0" borderId="0" xfId="0" applyNumberFormat="1" applyFont="1"/>
    <xf numFmtId="14" fontId="0" fillId="0" borderId="0" xfId="0" applyNumberFormat="1"/>
    <xf numFmtId="14" fontId="15" fillId="0" borderId="0" xfId="0" applyNumberFormat="1" applyFont="1"/>
    <xf numFmtId="0" fontId="5" fillId="14" borderId="5" xfId="0" applyFont="1" applyFill="1" applyBorder="1" applyAlignment="1"/>
    <xf numFmtId="0" fontId="16" fillId="14" borderId="1" xfId="0" applyFont="1" applyFill="1" applyBorder="1" applyAlignment="1">
      <alignment horizontal="center" vertical="center"/>
    </xf>
    <xf numFmtId="0" fontId="0" fillId="13" borderId="0" xfId="0" applyFill="1"/>
    <xf numFmtId="0" fontId="5" fillId="15" borderId="5" xfId="0" applyFont="1" applyFill="1" applyBorder="1" applyAlignment="1"/>
    <xf numFmtId="0" fontId="11" fillId="15" borderId="5" xfId="0" applyFont="1" applyFill="1" applyBorder="1" applyAlignment="1"/>
    <xf numFmtId="0" fontId="11" fillId="7" borderId="38" xfId="0" applyFont="1" applyFill="1" applyBorder="1" applyAlignment="1">
      <alignment horizontal="center" vertical="center"/>
    </xf>
    <xf numFmtId="14" fontId="11" fillId="7" borderId="1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wrapText="1"/>
    </xf>
    <xf numFmtId="0" fontId="0" fillId="0" borderId="0" xfId="0" applyFill="1" applyBorder="1"/>
    <xf numFmtId="0" fontId="16" fillId="14" borderId="5" xfId="0" applyFont="1" applyFill="1" applyBorder="1" applyAlignment="1">
      <alignment horizontal="center" vertical="center"/>
    </xf>
    <xf numFmtId="14" fontId="11" fillId="14" borderId="5" xfId="0" applyNumberFormat="1" applyFont="1" applyFill="1" applyBorder="1" applyAlignment="1">
      <alignment horizontal="center" vertical="center"/>
    </xf>
    <xf numFmtId="14" fontId="11" fillId="14" borderId="3" xfId="0" applyNumberFormat="1" applyFont="1" applyFill="1" applyBorder="1" applyAlignment="1">
      <alignment horizontal="center" vertical="center"/>
    </xf>
    <xf numFmtId="1" fontId="11" fillId="14" borderId="4" xfId="0" applyNumberFormat="1" applyFont="1" applyFill="1" applyBorder="1" applyAlignment="1">
      <alignment horizontal="center" vertical="center"/>
    </xf>
    <xf numFmtId="0" fontId="10" fillId="15" borderId="5" xfId="0" applyFont="1" applyFill="1" applyBorder="1" applyAlignment="1"/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9" fillId="0" borderId="1" xfId="0" applyFont="1" applyBorder="1"/>
    <xf numFmtId="14" fontId="9" fillId="0" borderId="1" xfId="0" applyNumberFormat="1" applyFont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15" borderId="5" xfId="0" applyFont="1" applyFill="1" applyBorder="1" applyAlignment="1"/>
    <xf numFmtId="0" fontId="4" fillId="15" borderId="5" xfId="0" applyFont="1" applyFill="1" applyBorder="1" applyAlignment="1"/>
    <xf numFmtId="0" fontId="3" fillId="15" borderId="5" xfId="0" applyFont="1" applyFill="1" applyBorder="1" applyAlignment="1"/>
    <xf numFmtId="0" fontId="4" fillId="15" borderId="2" xfId="0" applyFont="1" applyFill="1" applyBorder="1" applyAlignment="1"/>
    <xf numFmtId="0" fontId="1" fillId="15" borderId="2" xfId="0" applyFont="1" applyFill="1" applyBorder="1" applyAlignment="1"/>
    <xf numFmtId="0" fontId="3" fillId="7" borderId="3" xfId="0" applyNumberFormat="1" applyFont="1" applyFill="1" applyBorder="1" applyAlignment="1">
      <alignment horizontal="center" vertical="center"/>
    </xf>
    <xf numFmtId="0" fontId="3" fillId="7" borderId="9" xfId="0" applyNumberFormat="1" applyFont="1" applyFill="1" applyBorder="1" applyAlignment="1">
      <alignment horizontal="center" wrapText="1"/>
    </xf>
    <xf numFmtId="0" fontId="1" fillId="15" borderId="5" xfId="0" applyNumberFormat="1" applyFont="1" applyFill="1" applyBorder="1" applyAlignment="1"/>
    <xf numFmtId="0" fontId="3" fillId="15" borderId="5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0" fillId="0" borderId="0" xfId="0" applyNumberFormat="1"/>
    <xf numFmtId="14" fontId="3" fillId="8" borderId="1" xfId="0" applyNumberFormat="1" applyFont="1" applyFill="1" applyBorder="1" applyAlignment="1">
      <alignment horizontal="center" vertical="center"/>
    </xf>
    <xf numFmtId="0" fontId="3" fillId="8" borderId="35" xfId="0" applyNumberFormat="1" applyFont="1" applyFill="1" applyBorder="1" applyAlignment="1">
      <alignment horizontal="center" wrapText="1"/>
    </xf>
    <xf numFmtId="0" fontId="3" fillId="8" borderId="2" xfId="0" applyNumberFormat="1" applyFont="1" applyFill="1" applyBorder="1" applyAlignment="1">
      <alignment horizontal="center" vertical="center"/>
    </xf>
    <xf numFmtId="0" fontId="4" fillId="15" borderId="5" xfId="0" applyNumberFormat="1" applyFont="1" applyFill="1" applyBorder="1" applyAlignment="1"/>
    <xf numFmtId="0" fontId="1" fillId="15" borderId="5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1" fillId="14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" fontId="11" fillId="14" borderId="3" xfId="0" applyNumberFormat="1" applyFont="1" applyFill="1" applyBorder="1" applyAlignment="1">
      <alignment horizontal="center" vertical="center"/>
    </xf>
    <xf numFmtId="1" fontId="11" fillId="15" borderId="6" xfId="0" applyNumberFormat="1" applyFont="1" applyFill="1" applyBorder="1" applyAlignment="1"/>
    <xf numFmtId="1" fontId="11" fillId="5" borderId="39" xfId="0" applyNumberFormat="1" applyFont="1" applyFill="1" applyBorder="1" applyAlignment="1">
      <alignment horizontal="center" vertical="center"/>
    </xf>
    <xf numFmtId="0" fontId="11" fillId="15" borderId="2" xfId="0" applyFont="1" applyFill="1" applyBorder="1" applyAlignment="1"/>
    <xf numFmtId="0" fontId="5" fillId="14" borderId="2" xfId="0" applyFont="1" applyFill="1" applyBorder="1" applyAlignment="1"/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5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5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5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8" xfId="0" applyNumberFormat="1" applyFont="1" applyFill="1" applyBorder="1" applyAlignment="1">
      <alignment horizontal="center" vertical="center" wrapText="1"/>
    </xf>
    <xf numFmtId="14" fontId="2" fillId="6" borderId="15" xfId="0" applyNumberFormat="1" applyFont="1" applyFill="1" applyBorder="1" applyAlignment="1">
      <alignment horizontal="center" vertical="center"/>
    </xf>
    <xf numFmtId="14" fontId="2" fillId="6" borderId="14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5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2" fillId="6" borderId="30" xfId="0" applyNumberFormat="1" applyFont="1" applyFill="1" applyBorder="1" applyAlignment="1">
      <alignment horizontal="center" vertical="center"/>
    </xf>
    <xf numFmtId="14" fontId="2" fillId="6" borderId="31" xfId="0" applyNumberFormat="1" applyFont="1" applyFill="1" applyBorder="1" applyAlignment="1">
      <alignment horizontal="center" vertical="center"/>
    </xf>
    <xf numFmtId="14" fontId="2" fillId="6" borderId="32" xfId="0" applyNumberFormat="1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/>
    </xf>
    <xf numFmtId="49" fontId="5" fillId="0" borderId="36" xfId="0" applyNumberFormat="1" applyFont="1" applyFill="1" applyBorder="1" applyAlignment="1">
      <alignment horizontal="left" vertical="center" wrapText="1"/>
    </xf>
    <xf numFmtId="49" fontId="5" fillId="0" borderId="37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34" xfId="0" applyNumberFormat="1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center"/>
    </xf>
    <xf numFmtId="0" fontId="14" fillId="16" borderId="2" xfId="0" applyFont="1" applyFill="1" applyBorder="1" applyAlignment="1">
      <alignment horizontal="center"/>
    </xf>
    <xf numFmtId="49" fontId="5" fillId="0" borderId="33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center" wrapText="1"/>
    </xf>
    <xf numFmtId="0" fontId="5" fillId="7" borderId="17" xfId="0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5" fillId="2" borderId="17" xfId="0" applyNumberFormat="1" applyFont="1" applyFill="1" applyBorder="1" applyAlignment="1">
      <alignment horizontal="center" wrapText="1"/>
    </xf>
    <xf numFmtId="14" fontId="5" fillId="5" borderId="4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14" fontId="12" fillId="12" borderId="1" xfId="0" applyNumberFormat="1" applyFont="1" applyFill="1" applyBorder="1" applyAlignment="1">
      <alignment horizontal="left"/>
    </xf>
    <xf numFmtId="14" fontId="13" fillId="12" borderId="1" xfId="0" applyNumberFormat="1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vertical="top" wrapText="1"/>
    </xf>
    <xf numFmtId="1" fontId="1" fillId="10" borderId="5" xfId="0" applyNumberFormat="1" applyFont="1" applyFill="1" applyBorder="1" applyAlignment="1">
      <alignment vertical="top" wrapText="1"/>
    </xf>
    <xf numFmtId="1" fontId="1" fillId="10" borderId="2" xfId="0" applyNumberFormat="1" applyFont="1" applyFill="1" applyBorder="1" applyAlignment="1">
      <alignment vertical="top" wrapText="1"/>
    </xf>
    <xf numFmtId="1" fontId="1" fillId="8" borderId="3" xfId="0" applyNumberFormat="1" applyFont="1" applyFill="1" applyBorder="1" applyAlignment="1">
      <alignment horizontal="center" vertical="top"/>
    </xf>
    <xf numFmtId="1" fontId="1" fillId="8" borderId="2" xfId="0" applyNumberFormat="1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left" wrapText="1"/>
    </xf>
    <xf numFmtId="0" fontId="4" fillId="7" borderId="5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13" fillId="16" borderId="1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4" fontId="3" fillId="4" borderId="3" xfId="0" applyNumberFormat="1" applyFont="1" applyFill="1" applyBorder="1" applyAlignment="1">
      <alignment horizontal="center" wrapText="1"/>
    </xf>
    <xf numFmtId="14" fontId="3" fillId="4" borderId="2" xfId="0" applyNumberFormat="1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14" borderId="3" xfId="0" applyNumberFormat="1" applyFont="1" applyFill="1" applyBorder="1" applyAlignment="1">
      <alignment horizontal="center" vertical="center" wrapText="1"/>
    </xf>
    <xf numFmtId="0" fontId="3" fillId="14" borderId="2" xfId="0" applyNumberFormat="1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14" borderId="3" xfId="0" applyNumberFormat="1" applyFont="1" applyFill="1" applyBorder="1" applyAlignment="1">
      <alignment horizontal="center" vertical="center" wrapText="1"/>
    </xf>
    <xf numFmtId="14" fontId="3" fillId="1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33"/>
  <sheetViews>
    <sheetView zoomScale="85" zoomScaleNormal="85" zoomScalePageLayoutView="85" workbookViewId="0">
      <selection sqref="A1:XFD1048576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95" t="s">
        <v>0</v>
      </c>
      <c r="B1" s="196"/>
      <c r="C1" s="197" t="s">
        <v>1</v>
      </c>
      <c r="D1" s="198"/>
      <c r="E1" s="199"/>
      <c r="F1" s="200" t="s">
        <v>2</v>
      </c>
      <c r="G1" s="201"/>
      <c r="H1" s="202"/>
      <c r="I1" s="203" t="s">
        <v>3</v>
      </c>
      <c r="J1" s="203"/>
      <c r="K1" s="203"/>
      <c r="L1" s="208" t="s">
        <v>4</v>
      </c>
      <c r="M1" s="209"/>
      <c r="N1" s="209"/>
      <c r="O1" s="209"/>
      <c r="P1" s="210"/>
      <c r="Q1" s="207" t="s">
        <v>5</v>
      </c>
      <c r="R1" s="207"/>
      <c r="S1" s="207"/>
      <c r="T1" s="193" t="s">
        <v>6</v>
      </c>
      <c r="U1" s="193"/>
      <c r="V1" s="193"/>
      <c r="W1" s="194" t="s">
        <v>7</v>
      </c>
      <c r="X1" s="194"/>
      <c r="Y1" s="194"/>
    </row>
    <row r="2" spans="1:25" ht="21" x14ac:dyDescent="0.35">
      <c r="A2" s="195" t="s">
        <v>8</v>
      </c>
      <c r="B2" s="196"/>
      <c r="C2" s="197" t="s">
        <v>9</v>
      </c>
      <c r="D2" s="198"/>
      <c r="E2" s="199"/>
      <c r="F2" s="200" t="s">
        <v>9</v>
      </c>
      <c r="G2" s="201"/>
      <c r="H2" s="202"/>
      <c r="I2" s="203" t="s">
        <v>10</v>
      </c>
      <c r="J2" s="203"/>
      <c r="K2" s="203"/>
      <c r="L2" s="204" t="s">
        <v>11</v>
      </c>
      <c r="M2" s="205"/>
      <c r="N2" s="205"/>
      <c r="O2" s="205"/>
      <c r="P2" s="206"/>
      <c r="Q2" s="207" t="s">
        <v>12</v>
      </c>
      <c r="R2" s="207"/>
      <c r="S2" s="207"/>
      <c r="T2" s="193" t="s">
        <v>13</v>
      </c>
      <c r="U2" s="193"/>
      <c r="V2" s="193"/>
      <c r="W2" s="194" t="s">
        <v>14</v>
      </c>
      <c r="X2" s="194"/>
      <c r="Y2" s="194"/>
    </row>
    <row r="3" spans="1:25" ht="21" x14ac:dyDescent="0.35">
      <c r="A3" s="195" t="s">
        <v>15</v>
      </c>
      <c r="B3" s="196"/>
      <c r="C3" s="197" t="s">
        <v>16</v>
      </c>
      <c r="D3" s="198"/>
      <c r="E3" s="199"/>
      <c r="F3" s="200" t="s">
        <v>17</v>
      </c>
      <c r="G3" s="201"/>
      <c r="H3" s="202"/>
      <c r="I3" s="203" t="s">
        <v>18</v>
      </c>
      <c r="J3" s="203"/>
      <c r="K3" s="203"/>
      <c r="L3" s="204" t="s">
        <v>19</v>
      </c>
      <c r="M3" s="205"/>
      <c r="N3" s="205"/>
      <c r="O3" s="205"/>
      <c r="P3" s="206"/>
      <c r="Q3" s="207" t="s">
        <v>20</v>
      </c>
      <c r="R3" s="207"/>
      <c r="S3" s="207"/>
      <c r="T3" s="193" t="s">
        <v>21</v>
      </c>
      <c r="U3" s="193"/>
      <c r="V3" s="193"/>
      <c r="W3" s="220" t="s">
        <v>22</v>
      </c>
      <c r="X3" s="221"/>
      <c r="Y3" s="222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89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90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223"/>
      <c r="X6" s="224"/>
      <c r="Y6" s="225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 t="shared" ref="K7:K24" si="0">J7+B$32</f>
        <v>42641</v>
      </c>
      <c r="L7" s="45">
        <f>K7</f>
        <v>42641</v>
      </c>
      <c r="M7" s="45">
        <f>K7+$B$33</f>
        <v>42643</v>
      </c>
      <c r="N7" s="45">
        <f t="shared" ref="M7:N24" si="1">L7+$B$33</f>
        <v>42643</v>
      </c>
      <c r="O7" s="45">
        <f>N7+2+2</f>
        <v>42647</v>
      </c>
      <c r="P7" s="45" t="s">
        <v>46</v>
      </c>
      <c r="Q7" s="19">
        <f t="shared" ref="Q7:Q8" si="2">K7</f>
        <v>42641</v>
      </c>
      <c r="R7" s="12">
        <f>Q7+7</f>
        <v>42648</v>
      </c>
      <c r="S7" s="12" t="s">
        <v>46</v>
      </c>
      <c r="T7" s="55">
        <f t="shared" ref="T7:T8" si="3">K7</f>
        <v>42641</v>
      </c>
      <c r="U7" s="56">
        <f>T7+7</f>
        <v>42648</v>
      </c>
      <c r="V7" s="56" t="s">
        <v>46</v>
      </c>
      <c r="W7" s="226"/>
      <c r="X7" s="227"/>
      <c r="Y7" s="228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95">
        <f>E8+B$30+2</f>
        <v>42668</v>
      </c>
      <c r="J8" s="96">
        <f>I8+B$31</f>
        <v>42670</v>
      </c>
      <c r="K8" s="96">
        <f>J8+B$32+2</f>
        <v>42674</v>
      </c>
      <c r="L8" s="46">
        <f>K8</f>
        <v>42674</v>
      </c>
      <c r="M8" s="46">
        <f t="shared" si="1"/>
        <v>42676</v>
      </c>
      <c r="N8" s="46">
        <f t="shared" si="1"/>
        <v>42676</v>
      </c>
      <c r="O8" s="46">
        <f t="shared" ref="O8:O23" si="4">N8+2</f>
        <v>42678</v>
      </c>
      <c r="P8" s="46" t="s">
        <v>49</v>
      </c>
      <c r="Q8" s="19">
        <f t="shared" si="2"/>
        <v>42674</v>
      </c>
      <c r="R8" s="13">
        <f>Q8+7</f>
        <v>42681</v>
      </c>
      <c r="S8" s="13" t="s">
        <v>49</v>
      </c>
      <c r="T8" s="55">
        <f t="shared" si="3"/>
        <v>42674</v>
      </c>
      <c r="U8" s="57">
        <f>T8+7</f>
        <v>42681</v>
      </c>
      <c r="V8" s="57" t="s">
        <v>49</v>
      </c>
      <c r="W8" s="226"/>
      <c r="X8" s="227"/>
      <c r="Y8" s="228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97">
        <f>D9+B$29</f>
        <v>42706</v>
      </c>
      <c r="F9" s="98">
        <f>E9</f>
        <v>42706</v>
      </c>
      <c r="G9" s="98">
        <f>F9+7</f>
        <v>42713</v>
      </c>
      <c r="H9" s="98" t="s">
        <v>51</v>
      </c>
      <c r="I9" s="92">
        <f>E9+B$30+2</f>
        <v>42711</v>
      </c>
      <c r="J9" s="93">
        <f t="shared" ref="J9:J23" si="5">I9+B$31</f>
        <v>42713</v>
      </c>
      <c r="K9" s="94">
        <f>J9+B$32+2</f>
        <v>42717</v>
      </c>
      <c r="L9" s="99">
        <f>K9</f>
        <v>42717</v>
      </c>
      <c r="M9" s="99">
        <f t="shared" si="1"/>
        <v>42719</v>
      </c>
      <c r="N9" s="99">
        <f t="shared" si="1"/>
        <v>42719</v>
      </c>
      <c r="O9" s="99">
        <f>N9+2+2</f>
        <v>42723</v>
      </c>
      <c r="P9" s="100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229"/>
      <c r="X9" s="230"/>
      <c r="Y9" s="231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 t="shared" si="0"/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4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211" t="s">
        <v>54</v>
      </c>
      <c r="X11" s="212"/>
      <c r="Y11" s="213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1"/>
        <v>42734</v>
      </c>
      <c r="N12" s="45">
        <f t="shared" si="1"/>
        <v>42734</v>
      </c>
      <c r="O12" s="45">
        <f>N12+2+3</f>
        <v>42739</v>
      </c>
      <c r="P12" s="45" t="s">
        <v>46</v>
      </c>
      <c r="Q12" s="19">
        <f t="shared" ref="Q12:Q13" si="6">K12</f>
        <v>42732</v>
      </c>
      <c r="R12" s="12">
        <f>Q12+7</f>
        <v>42739</v>
      </c>
      <c r="S12" s="14" t="s">
        <v>46</v>
      </c>
      <c r="T12" s="55">
        <f t="shared" ref="T12:T13" si="7">K12</f>
        <v>42732</v>
      </c>
      <c r="U12" s="56">
        <f>T12+7</f>
        <v>42739</v>
      </c>
      <c r="V12" s="59" t="s">
        <v>46</v>
      </c>
      <c r="W12" s="214"/>
      <c r="X12" s="215"/>
      <c r="Y12" s="216"/>
    </row>
    <row r="13" spans="1:25" s="74" customFormat="1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101">
        <f>E13+B$30+2</f>
        <v>42759</v>
      </c>
      <c r="J13" s="96">
        <f t="shared" si="5"/>
        <v>42761</v>
      </c>
      <c r="K13" s="102">
        <f>J13+B$32+2</f>
        <v>42765</v>
      </c>
      <c r="L13" s="46">
        <f>K13</f>
        <v>42765</v>
      </c>
      <c r="M13" s="46">
        <f t="shared" si="1"/>
        <v>42767</v>
      </c>
      <c r="N13" s="46">
        <f t="shared" si="1"/>
        <v>42767</v>
      </c>
      <c r="O13" s="46">
        <f>N13+2</f>
        <v>42769</v>
      </c>
      <c r="P13" s="46" t="s">
        <v>49</v>
      </c>
      <c r="Q13" s="19">
        <f t="shared" si="6"/>
        <v>42765</v>
      </c>
      <c r="R13" s="13">
        <f>Q13+7</f>
        <v>42772</v>
      </c>
      <c r="S13" s="13" t="s">
        <v>49</v>
      </c>
      <c r="T13" s="55">
        <f t="shared" si="7"/>
        <v>42765</v>
      </c>
      <c r="U13" s="57">
        <f>T13+7</f>
        <v>42772</v>
      </c>
      <c r="V13" s="57" t="s">
        <v>49</v>
      </c>
      <c r="W13" s="217"/>
      <c r="X13" s="218"/>
      <c r="Y13" s="219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97">
        <f>D14+B$29+2</f>
        <v>42801</v>
      </c>
      <c r="F14" s="98">
        <f>E14</f>
        <v>42801</v>
      </c>
      <c r="G14" s="98">
        <f>F14+7</f>
        <v>42808</v>
      </c>
      <c r="H14" s="98" t="s">
        <v>51</v>
      </c>
      <c r="I14" s="92">
        <f>E14+B$30</f>
        <v>42804</v>
      </c>
      <c r="J14" s="93">
        <f>I14+B$31+2</f>
        <v>42808</v>
      </c>
      <c r="K14" s="94">
        <f>J14+B$32</f>
        <v>42810</v>
      </c>
      <c r="L14" s="99">
        <f>K14</f>
        <v>42810</v>
      </c>
      <c r="M14" s="99">
        <f>K14+$B$33+2</f>
        <v>42814</v>
      </c>
      <c r="N14" s="99">
        <f>L14+$B$33+2</f>
        <v>42814</v>
      </c>
      <c r="O14" s="99">
        <f t="shared" si="4"/>
        <v>42816</v>
      </c>
      <c r="P14" s="100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1"/>
        <v>42797</v>
      </c>
      <c r="N16" s="45">
        <f t="shared" si="1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223"/>
      <c r="X16" s="224"/>
      <c r="Y16" s="225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 t="shared" si="5"/>
        <v>42817</v>
      </c>
      <c r="K17" s="18">
        <f>J17+B$32+2</f>
        <v>42821</v>
      </c>
      <c r="L17" s="45">
        <f>K17</f>
        <v>42821</v>
      </c>
      <c r="M17" s="45">
        <f t="shared" si="1"/>
        <v>42823</v>
      </c>
      <c r="N17" s="45">
        <f t="shared" si="1"/>
        <v>42823</v>
      </c>
      <c r="O17" s="45">
        <f t="shared" si="4"/>
        <v>42825</v>
      </c>
      <c r="P17" s="45" t="s">
        <v>46</v>
      </c>
      <c r="Q17" s="19">
        <f t="shared" ref="Q17:Q18" si="8">K17</f>
        <v>42821</v>
      </c>
      <c r="R17" s="12">
        <f>Q17+7</f>
        <v>42828</v>
      </c>
      <c r="S17" s="14" t="s">
        <v>46</v>
      </c>
      <c r="T17" s="55">
        <f t="shared" ref="T17:T18" si="9">K17</f>
        <v>42821</v>
      </c>
      <c r="U17" s="56">
        <f>T17+7</f>
        <v>42828</v>
      </c>
      <c r="V17" s="59" t="s">
        <v>46</v>
      </c>
      <c r="W17" s="226"/>
      <c r="X17" s="227"/>
      <c r="Y17" s="228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101">
        <f>E18+B$30+2</f>
        <v>42850</v>
      </c>
      <c r="J18" s="96">
        <f t="shared" si="5"/>
        <v>42852</v>
      </c>
      <c r="K18" s="102">
        <f>J18+B$32+2</f>
        <v>42856</v>
      </c>
      <c r="L18" s="46">
        <f>K18</f>
        <v>42856</v>
      </c>
      <c r="M18" s="46">
        <f t="shared" si="1"/>
        <v>42858</v>
      </c>
      <c r="N18" s="46">
        <f t="shared" si="1"/>
        <v>42858</v>
      </c>
      <c r="O18" s="46">
        <f t="shared" si="4"/>
        <v>42860</v>
      </c>
      <c r="P18" s="46" t="s">
        <v>49</v>
      </c>
      <c r="Q18" s="19">
        <f t="shared" si="8"/>
        <v>42856</v>
      </c>
      <c r="R18" s="13">
        <f>Q18+7</f>
        <v>42863</v>
      </c>
      <c r="S18" s="15" t="s">
        <v>49</v>
      </c>
      <c r="T18" s="55">
        <f t="shared" si="9"/>
        <v>42856</v>
      </c>
      <c r="U18" s="57">
        <f>T18+7</f>
        <v>42863</v>
      </c>
      <c r="V18" s="60" t="s">
        <v>49</v>
      </c>
      <c r="W18" s="226"/>
      <c r="X18" s="227"/>
      <c r="Y18" s="228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97">
        <f>D19+B$29</f>
        <v>42892</v>
      </c>
      <c r="F19" s="98">
        <f>E19</f>
        <v>42892</v>
      </c>
      <c r="G19" s="98">
        <f>F19+7</f>
        <v>42899</v>
      </c>
      <c r="H19" s="98" t="s">
        <v>51</v>
      </c>
      <c r="I19" s="92">
        <f>E19+B$30</f>
        <v>42895</v>
      </c>
      <c r="J19" s="93">
        <f>I19+B$31+2</f>
        <v>42899</v>
      </c>
      <c r="K19" s="94">
        <f t="shared" si="0"/>
        <v>42901</v>
      </c>
      <c r="L19" s="99">
        <f>K19</f>
        <v>42901</v>
      </c>
      <c r="M19" s="99">
        <f>K19+$B$33+2</f>
        <v>42905</v>
      </c>
      <c r="N19" s="99">
        <f>L19+$B$33+2</f>
        <v>42905</v>
      </c>
      <c r="O19" s="99">
        <f t="shared" si="4"/>
        <v>42907</v>
      </c>
      <c r="P19" s="100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229"/>
      <c r="X19" s="230"/>
      <c r="Y19" s="231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 t="shared" si="5"/>
        <v>42880</v>
      </c>
      <c r="K21" s="18">
        <f>J21+B$32+2</f>
        <v>42884</v>
      </c>
      <c r="L21" s="45">
        <f>K21</f>
        <v>42884</v>
      </c>
      <c r="M21" s="45">
        <f t="shared" si="1"/>
        <v>42886</v>
      </c>
      <c r="N21" s="45">
        <f t="shared" si="1"/>
        <v>42886</v>
      </c>
      <c r="O21" s="45">
        <f t="shared" si="4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211" t="s">
        <v>65</v>
      </c>
      <c r="X21" s="212"/>
      <c r="Y21" s="213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 t="shared" si="0"/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 t="shared" ref="Q22:Q23" si="10">K22</f>
        <v>42915</v>
      </c>
      <c r="R22" s="12">
        <f>Q22+7</f>
        <v>42922</v>
      </c>
      <c r="S22" s="14" t="s">
        <v>46</v>
      </c>
      <c r="T22" s="55">
        <f t="shared" ref="T22:T23" si="11">K22</f>
        <v>42915</v>
      </c>
      <c r="U22" s="56">
        <f>T22+7</f>
        <v>42922</v>
      </c>
      <c r="V22" s="59" t="s">
        <v>46</v>
      </c>
      <c r="W22" s="214"/>
      <c r="X22" s="215"/>
      <c r="Y22" s="216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101">
        <f>E23+B$30+2</f>
        <v>42941</v>
      </c>
      <c r="J23" s="96">
        <f t="shared" si="5"/>
        <v>42943</v>
      </c>
      <c r="K23" s="102">
        <f>J23+B$32+2</f>
        <v>42947</v>
      </c>
      <c r="L23" s="46">
        <f>K23</f>
        <v>42947</v>
      </c>
      <c r="M23" s="46">
        <f t="shared" si="1"/>
        <v>42949</v>
      </c>
      <c r="N23" s="46">
        <f t="shared" si="1"/>
        <v>42949</v>
      </c>
      <c r="O23" s="46">
        <f t="shared" si="4"/>
        <v>42951</v>
      </c>
      <c r="P23" s="46" t="s">
        <v>49</v>
      </c>
      <c r="Q23" s="19">
        <f t="shared" si="10"/>
        <v>42947</v>
      </c>
      <c r="R23" s="13">
        <f>Q23+7</f>
        <v>42954</v>
      </c>
      <c r="S23" s="14" t="s">
        <v>49</v>
      </c>
      <c r="T23" s="55">
        <f t="shared" si="11"/>
        <v>42947</v>
      </c>
      <c r="U23" s="57">
        <f>T23+7</f>
        <v>42954</v>
      </c>
      <c r="V23" s="59" t="s">
        <v>49</v>
      </c>
      <c r="W23" s="217"/>
      <c r="X23" s="218"/>
      <c r="Y23" s="219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97">
        <f>D24+B$29</f>
        <v>42979</v>
      </c>
      <c r="F24" s="98">
        <f>E24</f>
        <v>42979</v>
      </c>
      <c r="G24" s="98">
        <f>F24+7</f>
        <v>42986</v>
      </c>
      <c r="H24" s="98" t="s">
        <v>51</v>
      </c>
      <c r="I24" s="92">
        <f>E24+B$30+3</f>
        <v>42985</v>
      </c>
      <c r="J24" s="93">
        <f>I24+B$31+2</f>
        <v>42989</v>
      </c>
      <c r="K24" s="94">
        <f t="shared" si="0"/>
        <v>42991</v>
      </c>
      <c r="L24" s="99">
        <f>K24</f>
        <v>42991</v>
      </c>
      <c r="M24" s="99">
        <f t="shared" si="1"/>
        <v>42993</v>
      </c>
      <c r="N24" s="99">
        <f t="shared" si="1"/>
        <v>42993</v>
      </c>
      <c r="O24" s="99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91"/>
    </row>
    <row r="29" spans="1:25" x14ac:dyDescent="0.25">
      <c r="A29" t="s">
        <v>72</v>
      </c>
      <c r="B29">
        <v>3</v>
      </c>
    </row>
    <row r="30" spans="1:25" x14ac:dyDescent="0.25">
      <c r="A30" t="s">
        <v>73</v>
      </c>
      <c r="B30">
        <v>3</v>
      </c>
    </row>
    <row r="31" spans="1:25" x14ac:dyDescent="0.25">
      <c r="A31" t="s">
        <v>74</v>
      </c>
      <c r="B31">
        <v>2</v>
      </c>
    </row>
    <row r="32" spans="1:25" x14ac:dyDescent="0.25">
      <c r="A32" t="s">
        <v>75</v>
      </c>
      <c r="B32">
        <v>2</v>
      </c>
    </row>
    <row r="33" spans="1:2" x14ac:dyDescent="0.25">
      <c r="A33" t="s">
        <v>76</v>
      </c>
      <c r="B33">
        <v>2</v>
      </c>
    </row>
  </sheetData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2" zoomScaleNormal="100" workbookViewId="0">
      <selection activeCell="O17" sqref="O17"/>
    </sheetView>
  </sheetViews>
  <sheetFormatPr defaultColWidth="8.85546875" defaultRowHeight="15" x14ac:dyDescent="0.25"/>
  <cols>
    <col min="1" max="1" width="30.85546875" customWidth="1"/>
    <col min="2" max="2" width="15.85546875" customWidth="1"/>
    <col min="3" max="3" width="12.7109375" bestFit="1" customWidth="1"/>
    <col min="4" max="4" width="15" bestFit="1" customWidth="1"/>
    <col min="5" max="5" width="12.7109375" bestFit="1" customWidth="1"/>
    <col min="6" max="6" width="15" bestFit="1" customWidth="1"/>
    <col min="7" max="7" width="12.7109375" style="184" bestFit="1" customWidth="1"/>
    <col min="8" max="8" width="15" customWidth="1"/>
    <col min="9" max="9" width="12.5703125" bestFit="1" customWidth="1"/>
    <col min="11" max="11" width="8.42578125" bestFit="1" customWidth="1"/>
    <col min="15" max="15" width="9.7109375" bestFit="1" customWidth="1"/>
  </cols>
  <sheetData>
    <row r="1" spans="1:15" ht="15.75" x14ac:dyDescent="0.25">
      <c r="A1" s="239" t="s">
        <v>123</v>
      </c>
      <c r="B1" s="239"/>
      <c r="C1" s="239"/>
      <c r="D1" s="239"/>
      <c r="E1" s="239"/>
      <c r="F1" s="239"/>
      <c r="G1" s="239"/>
      <c r="H1" s="239"/>
      <c r="I1" s="239"/>
    </row>
    <row r="2" spans="1:15" ht="15.75" x14ac:dyDescent="0.25">
      <c r="A2" s="240" t="s">
        <v>0</v>
      </c>
      <c r="B2" s="241"/>
      <c r="C2" s="242" t="s">
        <v>1</v>
      </c>
      <c r="D2" s="243"/>
      <c r="E2" s="244" t="s">
        <v>77</v>
      </c>
      <c r="F2" s="245"/>
      <c r="G2" s="246" t="s">
        <v>78</v>
      </c>
      <c r="H2" s="247"/>
      <c r="I2" s="247"/>
      <c r="J2" s="87"/>
    </row>
    <row r="3" spans="1:15" ht="15.75" x14ac:dyDescent="0.25">
      <c r="A3" s="240" t="s">
        <v>79</v>
      </c>
      <c r="B3" s="241"/>
      <c r="C3" s="242" t="s">
        <v>9</v>
      </c>
      <c r="D3" s="248"/>
      <c r="E3" s="244" t="s">
        <v>80</v>
      </c>
      <c r="F3" s="245"/>
      <c r="G3" s="246" t="s">
        <v>80</v>
      </c>
      <c r="H3" s="247"/>
      <c r="I3" s="247"/>
      <c r="J3" s="88"/>
      <c r="O3" s="132">
        <v>43191</v>
      </c>
    </row>
    <row r="4" spans="1:15" ht="37.5" x14ac:dyDescent="0.3">
      <c r="A4" s="75" t="s">
        <v>104</v>
      </c>
      <c r="B4" s="76" t="s">
        <v>24</v>
      </c>
      <c r="C4" s="150" t="s">
        <v>81</v>
      </c>
      <c r="D4" s="149" t="s">
        <v>26</v>
      </c>
      <c r="E4" s="79" t="s">
        <v>81</v>
      </c>
      <c r="F4" s="80" t="s">
        <v>82</v>
      </c>
      <c r="G4" s="81" t="s">
        <v>81</v>
      </c>
      <c r="H4" s="82" t="s">
        <v>82</v>
      </c>
      <c r="I4" s="82" t="s">
        <v>159</v>
      </c>
    </row>
    <row r="5" spans="1:15" ht="15.75" hidden="1" x14ac:dyDescent="0.25">
      <c r="A5" s="136" t="s">
        <v>86</v>
      </c>
      <c r="B5" s="136"/>
      <c r="C5" s="148"/>
      <c r="D5" s="137"/>
      <c r="E5" s="137"/>
      <c r="F5" s="137"/>
      <c r="G5" s="189"/>
      <c r="H5" s="137"/>
      <c r="I5" s="191"/>
    </row>
    <row r="6" spans="1:15" ht="15.75" hidden="1" x14ac:dyDescent="0.25">
      <c r="A6" s="83" t="s">
        <v>87</v>
      </c>
      <c r="B6" s="84">
        <v>43220</v>
      </c>
      <c r="C6" s="115">
        <f>_xlfn.DAYS(D6,B6)</f>
        <v>15</v>
      </c>
      <c r="D6" s="122">
        <f>IF(ISNA(VLOOKUP(B6+$B$34,$B$41:$B$55,1,FALSE)),IF(WEEKDAY(B6+$B$34,3)=5,B6+($B$34+2),IF(WEEKDAY(B6+$B$34,3)=6,B6+($B$34+1),B6+$B$34)),B6+($B$34+1))</f>
        <v>43235</v>
      </c>
      <c r="E6" s="116">
        <f>_xlfn.DAYS(F6,B6)</f>
        <v>30</v>
      </c>
      <c r="F6" s="117">
        <f>IF(ISNA(VLOOKUP(B6+$B$36,$B$41:$B$55,1,FALSE)),IF(WEEKDAY(B6+$B$36,3)=5,B6+$B$36+2,IF(WEEKDAY(B6+$B$36,3)=6,B6+$B$36+1,B6+$B$36)),B6+$B$36+1)</f>
        <v>43250</v>
      </c>
      <c r="G6" s="118" t="s">
        <v>85</v>
      </c>
      <c r="H6" s="124" t="s">
        <v>85</v>
      </c>
      <c r="I6" s="120"/>
    </row>
    <row r="7" spans="1:15" ht="15.75" hidden="1" x14ac:dyDescent="0.25">
      <c r="A7" s="83" t="s">
        <v>88</v>
      </c>
      <c r="B7" s="84">
        <f>EOMONTH(B6,1)</f>
        <v>43251</v>
      </c>
      <c r="C7" s="115">
        <f>_xlfn.DAYS(D7,B7)</f>
        <v>15</v>
      </c>
      <c r="D7" s="122">
        <f t="shared" ref="D7:D8" si="0">IF(ISNA(VLOOKUP(B7+$B$34,$B$41:$B$55,1,FALSE)),IF(WEEKDAY(B7+$B$34,3)=5,B7+($B$34+2),IF(WEEKDAY(B7+$B$34,3)=6,B7+($B$34+1),B7+$B$34)),B7+($B$34+1))</f>
        <v>43266</v>
      </c>
      <c r="E7" s="116">
        <f t="shared" ref="E7:E8" si="1">_xlfn.DAYS(F7,B7)</f>
        <v>32</v>
      </c>
      <c r="F7" s="117">
        <f>IF(ISNA(VLOOKUP(B7+$B$36,$B$41:$B$55,1,FALSE)),IF(WEEKDAY(B7+$B$36,3)=5,B7+$B$36+2,IF(WEEKDAY(B7+$B$36,3)=6,B7+$B$36+1,B7+$B$36)),B7+$B$36+1)</f>
        <v>43283</v>
      </c>
      <c r="G7" s="118" t="s">
        <v>85</v>
      </c>
      <c r="H7" s="124" t="s">
        <v>85</v>
      </c>
      <c r="I7" s="120"/>
    </row>
    <row r="8" spans="1:15" ht="32.25" hidden="1" thickBot="1" x14ac:dyDescent="0.3">
      <c r="A8" s="86" t="s">
        <v>89</v>
      </c>
      <c r="B8" s="84">
        <f>EOMONTH(B7,1)</f>
        <v>43281</v>
      </c>
      <c r="C8" s="115">
        <f>_xlfn.DAYS(D8,B8)</f>
        <v>16</v>
      </c>
      <c r="D8" s="122">
        <f t="shared" si="0"/>
        <v>43297</v>
      </c>
      <c r="E8" s="116">
        <f t="shared" si="1"/>
        <v>30</v>
      </c>
      <c r="F8" s="117">
        <f>IF(ISNA(VLOOKUP(B8+$B$36,$B$41:$B$55,1,FALSE)),IF(WEEKDAY(B8+$B$36,3)=5,B8+$B$36+2,IF(WEEKDAY(B8+$B$36,3)=6,B8+$B$36+1,B8+$B$36)),B8+$B$36+1)</f>
        <v>43311</v>
      </c>
      <c r="G8" s="118">
        <f t="shared" ref="G8" si="2">_xlfn.DAYS(H8,B8)</f>
        <v>67</v>
      </c>
      <c r="H8" s="119">
        <f>IF(ISNA(VLOOKUP(B8+$B$38,$B$41:$B$55,1,FALSE)),IF(WEEKDAY(B8+$B$38,3)=5,B8+$B$38+2,IF(WEEKDAY(B8+$B$38,3)=6,B8+$B$38+1,B8+$B$38)),B8+$B$38+1)</f>
        <v>43348</v>
      </c>
      <c r="I8" s="120" t="s">
        <v>84</v>
      </c>
      <c r="O8" s="131"/>
    </row>
    <row r="9" spans="1:15" ht="16.5" hidden="1" thickTop="1" x14ac:dyDescent="0.25">
      <c r="A9" s="233" t="s">
        <v>68</v>
      </c>
      <c r="B9" s="234"/>
      <c r="C9" s="138">
        <f>_xlfn.DAYS(D9,B8)</f>
        <v>60</v>
      </c>
      <c r="D9" s="139">
        <f>IF(ISNA(VLOOKUP(B8+$B$35,$B$41:$B$55,1,FALSE)),IF(WEEKDAY(B8+$B$35,3)=5,B8+($B$35+2),IF(WEEKDAY(B8+$B$35,3)=6,B8+($B$35+1),B8+$B$35)),B8+($B$35+1))</f>
        <v>43341</v>
      </c>
      <c r="E9" s="116" t="s">
        <v>85</v>
      </c>
      <c r="F9" s="186" t="s">
        <v>85</v>
      </c>
      <c r="G9" s="190" t="s">
        <v>85</v>
      </c>
      <c r="H9" s="123" t="s">
        <v>85</v>
      </c>
      <c r="I9" s="180" t="s">
        <v>85</v>
      </c>
    </row>
    <row r="10" spans="1:15" s="143" customFormat="1" ht="15.75" x14ac:dyDescent="0.25">
      <c r="A10" s="133" t="s">
        <v>106</v>
      </c>
      <c r="B10" s="133"/>
      <c r="C10" s="144"/>
      <c r="D10" s="145"/>
      <c r="E10" s="185"/>
      <c r="F10" s="188"/>
      <c r="G10" s="185"/>
      <c r="H10" s="145"/>
      <c r="I10" s="192"/>
    </row>
    <row r="11" spans="1:15" ht="15.75" x14ac:dyDescent="0.25">
      <c r="A11" s="140" t="s">
        <v>111</v>
      </c>
      <c r="B11" s="141">
        <f>EOMONTH(B8, 1)</f>
        <v>43312</v>
      </c>
      <c r="C11" s="121">
        <f t="shared" ref="C11:C28" si="3">_xlfn.DAYS(D11,B11)</f>
        <v>15</v>
      </c>
      <c r="D11" s="122">
        <f>IF(ISNA(VLOOKUP(B11+$B$34,$B$41:$B$55,1,FALSE)),IF(WEEKDAY(B11+$B$34,3)=5,B11+($B$34+2),IF(WEEKDAY(B11+$B$34,3)=6,B11+($B$34+1),B11+$B$34)),B11+($B$34+1))</f>
        <v>43327</v>
      </c>
      <c r="E11" s="186">
        <f>_xlfn.DAYS(F11,B11)</f>
        <v>30</v>
      </c>
      <c r="F11" s="187">
        <f>IF(ISNA(VLOOKUP(B11+$B$36,$B$41:$B$55,1,FALSE)),IF(WEEKDAY(B11+$B$36,3)=5,B11+$B$36+2,IF(WEEKDAY(B11+$B$36,3)=6,B11+$B$36+1,B11+$B$36)),B11+$B$36+1)</f>
        <v>43342</v>
      </c>
      <c r="G11" s="190" t="s">
        <v>85</v>
      </c>
      <c r="H11" s="123" t="s">
        <v>85</v>
      </c>
      <c r="I11" s="142"/>
    </row>
    <row r="12" spans="1:15" ht="15.75" x14ac:dyDescent="0.25">
      <c r="A12" s="83" t="s">
        <v>112</v>
      </c>
      <c r="B12" s="84">
        <f>EOMONTH(B11, 1)</f>
        <v>43343</v>
      </c>
      <c r="C12" s="115">
        <f t="shared" si="3"/>
        <v>17</v>
      </c>
      <c r="D12" s="122">
        <f>IF(ISNA(VLOOKUP(B12+$B$34,$B$41:$B$55,1,FALSE)),IF(WEEKDAY(B12+$B$34,3)=5,B12+($B$34+2),IF(WEEKDAY(B12+$B$34,3)=6,B12+($B$34+1),B12+$B$34)),B12+($B$34+1))</f>
        <v>43360</v>
      </c>
      <c r="E12" s="186">
        <f>_xlfn.DAYS(F12,B12)</f>
        <v>30</v>
      </c>
      <c r="F12" s="187">
        <v>43373</v>
      </c>
      <c r="G12" s="190" t="s">
        <v>85</v>
      </c>
      <c r="H12" s="123" t="s">
        <v>85</v>
      </c>
      <c r="I12" s="142"/>
    </row>
    <row r="13" spans="1:15" ht="16.5" thickBot="1" x14ac:dyDescent="0.3">
      <c r="A13" s="85" t="s">
        <v>124</v>
      </c>
      <c r="B13" s="84">
        <f>EOMONTH(B12, 1)</f>
        <v>43373</v>
      </c>
      <c r="C13" s="182">
        <f>_xlfn.DAYS(D13,B13)</f>
        <v>16</v>
      </c>
      <c r="D13" s="122">
        <v>43389</v>
      </c>
      <c r="E13" s="186">
        <f>_xlfn.DAYS(F13,B13)</f>
        <v>30</v>
      </c>
      <c r="F13" s="187">
        <f>IF(ISNA(VLOOKUP(B13+$B$36,$B$41:$B$55,1,FALSE)),IF(WEEKDAY(B13+$B$36,3)=5,B13+$B$36+2,IF(WEEKDAY(B13+$B$36,3)=6,B13+$B$36+1,B13+$B$36)),B13+$B$36+1)</f>
        <v>43403</v>
      </c>
      <c r="G13" s="190" t="s">
        <v>85</v>
      </c>
      <c r="H13" s="123" t="s">
        <v>85</v>
      </c>
      <c r="I13" s="120"/>
    </row>
    <row r="14" spans="1:15" ht="16.5" thickTop="1" x14ac:dyDescent="0.25">
      <c r="A14" s="235" t="s">
        <v>50</v>
      </c>
      <c r="B14" s="236"/>
      <c r="C14" s="115">
        <f>_xlfn.DAYS(D14,B13)</f>
        <v>60</v>
      </c>
      <c r="D14" s="139">
        <f>IF(ISNA(VLOOKUP(B13+$B$35,$B$41:$B$55,1,FALSE)),IF(WEEKDAY(B13+$B$35,3)=5,B13+($B$35+2),IF(WEEKDAY(B13+$B$35,3)=6,B13+($B$35+1),B13+$B$35)),B13+($B$35+1))</f>
        <v>43433</v>
      </c>
      <c r="E14" s="185"/>
      <c r="F14" s="188"/>
      <c r="G14" s="118">
        <f>_xlfn.DAYS(H14,B13)</f>
        <v>67</v>
      </c>
      <c r="H14" s="119">
        <f>IF(ISNA(VLOOKUP(B13+$B$38,$B$41:$B$55,1,FALSE)),IF(WEEKDAY(B13+$B$38,3)=5,B13+$B$38+2,IF(WEEKDAY(B13+$B$38,3)=6,B13+$B$38+1,B13+$B$38)),B13+$B$38+1)</f>
        <v>43440</v>
      </c>
      <c r="I14" s="120" t="s">
        <v>160</v>
      </c>
    </row>
    <row r="15" spans="1:15" s="135" customFormat="1" ht="15.75" x14ac:dyDescent="0.25">
      <c r="A15" s="136" t="s">
        <v>107</v>
      </c>
      <c r="B15" s="136"/>
      <c r="C15" s="134"/>
      <c r="D15" s="146"/>
      <c r="E15" s="185"/>
      <c r="F15" s="188"/>
      <c r="G15" s="185"/>
      <c r="H15" s="145"/>
      <c r="I15" s="191"/>
    </row>
    <row r="16" spans="1:15" ht="15.75" x14ac:dyDescent="0.25">
      <c r="A16" s="83" t="s">
        <v>114</v>
      </c>
      <c r="B16" s="84">
        <f>EOMONTH(B13,1)</f>
        <v>43404</v>
      </c>
      <c r="C16" s="115">
        <f t="shared" si="3"/>
        <v>15</v>
      </c>
      <c r="D16" s="122">
        <f>IF(ISNA(VLOOKUP(B16+$B$34,$B$41:$B$55,1,FALSE)),IF(WEEKDAY(B16+$B$34,3)=5,B16+($B$34+2),IF(WEEKDAY(B16+$B$34,3)=6,B16+($B$34+1),B16+$B$34)),B16+($B$34+1))</f>
        <v>43419</v>
      </c>
      <c r="E16" s="186">
        <f>_xlfn.DAYS(F16,B16)</f>
        <v>30</v>
      </c>
      <c r="F16" s="187">
        <f>IF(ISNA(VLOOKUP(B16+$B$36,$B$41:$B$55,1,FALSE)),IF(WEEKDAY(B16+$B$36,3)=5,B16+$B$36+2,IF(WEEKDAY(B16+$B$36,3)=6,B16+$B$36+1,B16+$B$36)),B16+$B$36+1)</f>
        <v>43434</v>
      </c>
      <c r="G16" s="118" t="s">
        <v>85</v>
      </c>
      <c r="H16" s="123" t="s">
        <v>85</v>
      </c>
      <c r="I16" s="120"/>
    </row>
    <row r="17" spans="1:11" ht="15.75" x14ac:dyDescent="0.25">
      <c r="A17" s="83" t="s">
        <v>115</v>
      </c>
      <c r="B17" s="84">
        <f>EOMONTH(B16,1)</f>
        <v>43434</v>
      </c>
      <c r="C17" s="115">
        <f t="shared" si="3"/>
        <v>17</v>
      </c>
      <c r="D17" s="122">
        <f>IF(ISNA(VLOOKUP(B17+$B$34,$B$41:$B$55,1,FALSE)),IF(WEEKDAY(B17+$B$34,3)=5,B17+($B$34+2),IF(WEEKDAY(B17+$B$34,3)=6,B17+($B$34+1),B17+$B$34)),B17+($B$34+1))</f>
        <v>43451</v>
      </c>
      <c r="E17" s="186">
        <f>_xlfn.DAYS(F17,B17)</f>
        <v>30</v>
      </c>
      <c r="F17" s="187">
        <v>43464</v>
      </c>
      <c r="G17" s="190" t="s">
        <v>85</v>
      </c>
      <c r="H17" s="123" t="s">
        <v>85</v>
      </c>
      <c r="I17" s="120"/>
      <c r="K17" s="131"/>
    </row>
    <row r="18" spans="1:11" ht="16.5" thickBot="1" x14ac:dyDescent="0.3">
      <c r="A18" s="86" t="s">
        <v>116</v>
      </c>
      <c r="B18" s="84">
        <f>EOMONTH(B17,1)</f>
        <v>43465</v>
      </c>
      <c r="C18" s="115">
        <f t="shared" si="3"/>
        <v>15</v>
      </c>
      <c r="D18" s="122">
        <f>IF(ISNA(VLOOKUP(B18+$B$34,$B$41:$B$55,1,FALSE)),IF(WEEKDAY(B18+$B$34,3)=5,B18+($B$34+2),IF(WEEKDAY(B18+$B$34,3)=6,B18+($B$34+1),B18+$B$34)),B18+($B$34+1))</f>
        <v>43480</v>
      </c>
      <c r="E18" s="186">
        <f>_xlfn.DAYS(F18,B18)</f>
        <v>30</v>
      </c>
      <c r="F18" s="187">
        <f>IF(ISNA(VLOOKUP(B18+$B$36,$B$41:$B$55,1,FALSE)),IF(WEEKDAY(B18+$B$36,3)=5,B18+$B$36+2,IF(WEEKDAY(B18+$B$36,3)=6,B18+$B$36+1,B18+$B$36)),B18+$B$36+1)</f>
        <v>43495</v>
      </c>
      <c r="G18" s="190" t="s">
        <v>85</v>
      </c>
      <c r="H18" s="123" t="s">
        <v>85</v>
      </c>
      <c r="I18" s="120"/>
    </row>
    <row r="19" spans="1:11" ht="16.5" thickTop="1" x14ac:dyDescent="0.25">
      <c r="A19" s="235" t="s">
        <v>57</v>
      </c>
      <c r="B19" s="236"/>
      <c r="C19" s="115">
        <f>_xlfn.DAYS(D19,B18)</f>
        <v>60</v>
      </c>
      <c r="D19" s="139">
        <f>IF(ISNA(VLOOKUP(B18+$B$35,$B$41:$B$55,1,FALSE)),IF(WEEKDAY(B18+$B$35,3)=5,B18+($B$35+2),IF(WEEKDAY(B18+$B$35,3)=6,B18+($B$35+1),B18+$B$35)),B18+($B$35+1))</f>
        <v>43525</v>
      </c>
      <c r="E19" s="185"/>
      <c r="F19" s="188"/>
      <c r="G19" s="118">
        <f>_xlfn.DAYS(H19,B18)</f>
        <v>67</v>
      </c>
      <c r="H19" s="119">
        <f>IF(ISNA(VLOOKUP(B18+$B$38,$B$41:$B$55,1,FALSE)),IF(WEEKDAY(B18+$B$38,3)=5,B18+$B$38+2,IF(WEEKDAY(B18+$B$38,3)=6,B18+$B$38+1,B18+$B$38)),B18+$B$38+1)</f>
        <v>43532</v>
      </c>
      <c r="I19" s="120" t="s">
        <v>160</v>
      </c>
    </row>
    <row r="20" spans="1:11" s="135" customFormat="1" ht="15.75" x14ac:dyDescent="0.25">
      <c r="A20" s="136" t="s">
        <v>108</v>
      </c>
      <c r="B20" s="136"/>
      <c r="C20" s="134"/>
      <c r="D20" s="146"/>
      <c r="E20" s="185"/>
      <c r="F20" s="188"/>
      <c r="G20" s="185"/>
      <c r="H20" s="145"/>
      <c r="I20" s="191"/>
    </row>
    <row r="21" spans="1:11" ht="15.75" x14ac:dyDescent="0.25">
      <c r="A21" s="83" t="s">
        <v>117</v>
      </c>
      <c r="B21" s="84">
        <f>EOMONTH(B18,1)</f>
        <v>43496</v>
      </c>
      <c r="C21" s="115">
        <f t="shared" si="3"/>
        <v>15</v>
      </c>
      <c r="D21" s="122">
        <f>IF(ISNA(VLOOKUP(B21+$B$34,$B$41:$B$55,1,FALSE)),IF(WEEKDAY(B21+$B$34,3)=5,B21+($B$34+2),IF(WEEKDAY(B21+$B$34,3)=6,B21+($B$34+1),B21+$B$34)),B21+($B$34+1))</f>
        <v>43511</v>
      </c>
      <c r="E21" s="186">
        <f>_xlfn.DAYS(F21,B21)</f>
        <v>30</v>
      </c>
      <c r="F21" s="187">
        <v>43526</v>
      </c>
      <c r="G21" s="118" t="s">
        <v>85</v>
      </c>
      <c r="H21" s="123" t="s">
        <v>85</v>
      </c>
      <c r="I21" s="120"/>
    </row>
    <row r="22" spans="1:11" ht="15.75" x14ac:dyDescent="0.25">
      <c r="A22" s="83" t="s">
        <v>118</v>
      </c>
      <c r="B22" s="84">
        <f>EOMONTH(B21,1)</f>
        <v>43524</v>
      </c>
      <c r="C22" s="115">
        <f t="shared" si="3"/>
        <v>15</v>
      </c>
      <c r="D22" s="122">
        <f>IF(ISNA(VLOOKUP(B22+$B$34,$B$41:$B$55,1,FALSE)),IF(WEEKDAY(B22+$B$34,3)=5,B22+($B$34+2),IF(WEEKDAY(B22+$B$34,3)=6,B22+($B$34+1),B22+$B$34)),B22+($B$34+1))</f>
        <v>43539</v>
      </c>
      <c r="E22" s="186">
        <f>_xlfn.DAYS(F22,B22)</f>
        <v>30</v>
      </c>
      <c r="F22" s="187">
        <v>43554</v>
      </c>
      <c r="G22" s="190" t="s">
        <v>85</v>
      </c>
      <c r="H22" s="123" t="s">
        <v>85</v>
      </c>
      <c r="I22" s="120"/>
    </row>
    <row r="23" spans="1:11" ht="16.5" thickBot="1" x14ac:dyDescent="0.3">
      <c r="A23" s="86" t="s">
        <v>125</v>
      </c>
      <c r="B23" s="84">
        <f>EOMONTH(B22,1)</f>
        <v>43555</v>
      </c>
      <c r="C23" s="115">
        <f t="shared" si="3"/>
        <v>16</v>
      </c>
      <c r="D23" s="122">
        <v>43571</v>
      </c>
      <c r="E23" s="186">
        <f>_xlfn.DAYS(F23,B23)</f>
        <v>30</v>
      </c>
      <c r="F23" s="187">
        <f t="shared" ref="F23" si="4">IF(ISNA(VLOOKUP(B23+$B$36,$B$41:$B$55,1,FALSE)),IF(WEEKDAY(B23+$B$36,3)=5,B23+$B$36+2,IF(WEEKDAY(B23+$B$36,3)=6,B23+$B$36+1,B23+$B$36)),B23+$B$36+1)</f>
        <v>43585</v>
      </c>
      <c r="G23" s="190" t="s">
        <v>85</v>
      </c>
      <c r="H23" s="123" t="s">
        <v>85</v>
      </c>
      <c r="I23" s="120"/>
    </row>
    <row r="24" spans="1:11" ht="16.5" thickTop="1" x14ac:dyDescent="0.25">
      <c r="A24" s="235" t="s">
        <v>62</v>
      </c>
      <c r="B24" s="236"/>
      <c r="C24" s="115">
        <f>_xlfn.DAYS(D24,B23)</f>
        <v>60</v>
      </c>
      <c r="D24" s="139">
        <f>IF(ISNA(VLOOKUP(B23+$B$35,$B$41:$B$55,1,FALSE)),IF(WEEKDAY(B23+$B$35,3)=5,B23+($B$35+2),IF(WEEKDAY(B23+$B$35,3)=6,B23+($B$35+1),B23+$B$35)),B23+($B$35+1))</f>
        <v>43615</v>
      </c>
      <c r="E24" s="185"/>
      <c r="F24" s="188"/>
      <c r="G24" s="118">
        <f>_xlfn.DAYS(H24,B23)</f>
        <v>67</v>
      </c>
      <c r="H24" s="119">
        <f>IF(ISNA(VLOOKUP(B23+$B$38,$B$41:$B$55,1,FALSE)),IF(WEEKDAY(B23+$B$38,3)=5,B23+$B$38+2,IF(WEEKDAY(B23+$B$38,3)=6,B23+$B$38+1,B23+$B$38)),B23+$B$38+1)</f>
        <v>43622</v>
      </c>
      <c r="I24" s="120" t="s">
        <v>160</v>
      </c>
    </row>
    <row r="25" spans="1:11" s="135" customFormat="1" ht="15.75" x14ac:dyDescent="0.25">
      <c r="A25" s="136" t="s">
        <v>109</v>
      </c>
      <c r="B25" s="136"/>
      <c r="C25" s="134"/>
      <c r="D25" s="146"/>
      <c r="E25" s="185"/>
      <c r="F25" s="146"/>
      <c r="G25" s="185"/>
      <c r="H25" s="145"/>
      <c r="I25" s="191"/>
    </row>
    <row r="26" spans="1:11" ht="15.75" x14ac:dyDescent="0.25">
      <c r="A26" s="83" t="s">
        <v>120</v>
      </c>
      <c r="B26" s="84">
        <f>EOMONTH(B23,1)</f>
        <v>43585</v>
      </c>
      <c r="C26" s="115">
        <f t="shared" si="3"/>
        <v>15</v>
      </c>
      <c r="D26" s="122">
        <f>IF(ISNA(VLOOKUP(B26+$B$34,$B$41:$B$55,1,FALSE)),IF(WEEKDAY(B26+$B$34,3)=5,B26+($B$34+2),IF(WEEKDAY(B26+$B$34,3)=6,B26+($B$34+1),B26+$B$34)),B26+($B$34+1))</f>
        <v>43600</v>
      </c>
      <c r="E26" s="186">
        <f>_xlfn.DAYS(F26,B26)</f>
        <v>30</v>
      </c>
      <c r="F26" s="187">
        <v>43615</v>
      </c>
      <c r="G26" s="190" t="s">
        <v>85</v>
      </c>
      <c r="H26" s="123" t="s">
        <v>85</v>
      </c>
      <c r="I26" s="120"/>
    </row>
    <row r="27" spans="1:11" ht="15.75" x14ac:dyDescent="0.25">
      <c r="A27" s="83" t="s">
        <v>121</v>
      </c>
      <c r="B27" s="84">
        <f>EOMONTH(B26,1)</f>
        <v>43616</v>
      </c>
      <c r="C27" s="115">
        <f t="shared" si="3"/>
        <v>17</v>
      </c>
      <c r="D27" s="122">
        <f>IF(ISNA(VLOOKUP(B27+$B$34,$B$41:$B$55,1,FALSE)),IF(WEEKDAY(B27+$B$34,3)=5,B27+($B$34+2),IF(WEEKDAY(B27+$B$34,3)=6,B27+($B$34+1),B27+$B$34)),B27+($B$34+1))</f>
        <v>43633</v>
      </c>
      <c r="E27" s="186">
        <f>_xlfn.DAYS(F27,B27)</f>
        <v>31</v>
      </c>
      <c r="F27" s="187">
        <f t="shared" ref="F27:F28" si="5">IF(ISNA(VLOOKUP(B27+$B$36,$B$41:$B$55,1,FALSE)),IF(WEEKDAY(B27+$B$36,3)=5,B27+$B$36+2,IF(WEEKDAY(B27+$B$36,3)=6,B27+$B$36+1,B27+$B$36)),B27+$B$36+1)</f>
        <v>43647</v>
      </c>
      <c r="G27" s="190" t="s">
        <v>85</v>
      </c>
      <c r="H27" s="123" t="s">
        <v>85</v>
      </c>
      <c r="I27" s="120"/>
    </row>
    <row r="28" spans="1:11" ht="32.25" thickBot="1" x14ac:dyDescent="0.3">
      <c r="A28" s="86" t="s">
        <v>122</v>
      </c>
      <c r="B28" s="84">
        <f>EOMONTH(B27,1)</f>
        <v>43646</v>
      </c>
      <c r="C28" s="115">
        <f t="shared" si="3"/>
        <v>16</v>
      </c>
      <c r="D28" s="122">
        <v>43662</v>
      </c>
      <c r="E28" s="186">
        <f>_xlfn.DAYS(F28,B28)</f>
        <v>30</v>
      </c>
      <c r="F28" s="187">
        <f t="shared" si="5"/>
        <v>43676</v>
      </c>
      <c r="G28" s="190" t="s">
        <v>85</v>
      </c>
      <c r="H28" s="123" t="s">
        <v>85</v>
      </c>
      <c r="I28" s="120"/>
    </row>
    <row r="29" spans="1:11" ht="16.5" thickTop="1" x14ac:dyDescent="0.25">
      <c r="A29" s="235" t="s">
        <v>68</v>
      </c>
      <c r="B29" s="236"/>
      <c r="C29" s="115">
        <f>_xlfn.DAYS(D29,B28)</f>
        <v>60</v>
      </c>
      <c r="D29" s="181">
        <f>IF(ISNA(VLOOKUP(B28+$B$35,$B$41:$B$55,1,FALSE)),IF(WEEKDAY(B28+$B$35,3)=5,B28+($B$35+2),IF(WEEKDAY(B28+$B$35,3)=6,B28+($B$35+1),B28+$B$35)),B28+($B$35+1))</f>
        <v>43706</v>
      </c>
      <c r="E29" s="185"/>
      <c r="F29" s="188"/>
      <c r="G29" s="118">
        <f>_xlfn.DAYS(H29,B28)</f>
        <v>67</v>
      </c>
      <c r="H29" s="119">
        <f>IF(ISNA(VLOOKUP(B28+$B$38,$B$41:$B$55,1,FALSE)),IF(WEEKDAY(B28+$B$38,3)=5,B28+$B$38+2,IF(WEEKDAY(B28+$B$38,3)=6,B28+$B$38+1,B28+$B$38)),B28+$B$38+1)</f>
        <v>43713</v>
      </c>
      <c r="I29" s="120" t="s">
        <v>160</v>
      </c>
    </row>
    <row r="30" spans="1:11" ht="15.75" hidden="1" x14ac:dyDescent="0.25">
      <c r="A30" s="87" t="s">
        <v>69</v>
      </c>
    </row>
    <row r="31" spans="1:11" ht="15.75" x14ac:dyDescent="0.25">
      <c r="A31" s="88" t="s">
        <v>70</v>
      </c>
    </row>
    <row r="32" spans="1:11" ht="15.75" x14ac:dyDescent="0.25">
      <c r="A32" s="88"/>
    </row>
    <row r="33" spans="1:2" x14ac:dyDescent="0.25">
      <c r="A33" s="237" t="s">
        <v>139</v>
      </c>
      <c r="B33" s="238"/>
    </row>
    <row r="34" spans="1:2" x14ac:dyDescent="0.25">
      <c r="A34" s="151" t="s">
        <v>142</v>
      </c>
      <c r="B34" s="151">
        <v>15</v>
      </c>
    </row>
    <row r="35" spans="1:2" x14ac:dyDescent="0.25">
      <c r="A35" s="151" t="s">
        <v>143</v>
      </c>
      <c r="B35" s="151">
        <v>60</v>
      </c>
    </row>
    <row r="36" spans="1:2" x14ac:dyDescent="0.25">
      <c r="A36" s="153" t="s">
        <v>77</v>
      </c>
      <c r="B36" s="151">
        <v>30</v>
      </c>
    </row>
    <row r="37" spans="1:2" hidden="1" x14ac:dyDescent="0.25">
      <c r="A37" s="151" t="s">
        <v>140</v>
      </c>
      <c r="B37" s="151">
        <v>50</v>
      </c>
    </row>
    <row r="38" spans="1:2" x14ac:dyDescent="0.25">
      <c r="A38" s="151" t="s">
        <v>141</v>
      </c>
      <c r="B38" s="151">
        <v>67</v>
      </c>
    </row>
    <row r="40" spans="1:2" x14ac:dyDescent="0.25">
      <c r="A40" s="232" t="s">
        <v>126</v>
      </c>
      <c r="B40" s="232"/>
    </row>
    <row r="41" spans="1:2" x14ac:dyDescent="0.25">
      <c r="A41" s="151" t="s">
        <v>127</v>
      </c>
      <c r="B41" s="152">
        <v>43248</v>
      </c>
    </row>
    <row r="42" spans="1:2" x14ac:dyDescent="0.25">
      <c r="A42" s="151" t="s">
        <v>128</v>
      </c>
      <c r="B42" s="152">
        <v>43285</v>
      </c>
    </row>
    <row r="43" spans="1:2" x14ac:dyDescent="0.25">
      <c r="A43" s="151" t="s">
        <v>129</v>
      </c>
      <c r="B43" s="152">
        <v>43346</v>
      </c>
    </row>
    <row r="44" spans="1:2" x14ac:dyDescent="0.25">
      <c r="A44" s="151" t="s">
        <v>130</v>
      </c>
      <c r="B44" s="152">
        <v>43381</v>
      </c>
    </row>
    <row r="45" spans="1:2" x14ac:dyDescent="0.25">
      <c r="A45" s="151" t="s">
        <v>134</v>
      </c>
      <c r="B45" s="152">
        <v>43410</v>
      </c>
    </row>
    <row r="46" spans="1:2" x14ac:dyDescent="0.25">
      <c r="A46" s="151" t="s">
        <v>131</v>
      </c>
      <c r="B46" s="152">
        <v>43416</v>
      </c>
    </row>
    <row r="47" spans="1:2" x14ac:dyDescent="0.25">
      <c r="A47" s="151" t="s">
        <v>132</v>
      </c>
      <c r="B47" s="152">
        <v>43426</v>
      </c>
    </row>
    <row r="48" spans="1:2" x14ac:dyDescent="0.25">
      <c r="A48" s="151" t="s">
        <v>135</v>
      </c>
      <c r="B48" s="152">
        <v>43427</v>
      </c>
    </row>
    <row r="49" spans="1:2" x14ac:dyDescent="0.25">
      <c r="A49" s="151" t="s">
        <v>133</v>
      </c>
      <c r="B49" s="152">
        <v>43459</v>
      </c>
    </row>
    <row r="50" spans="1:2" x14ac:dyDescent="0.25">
      <c r="A50" s="151" t="s">
        <v>136</v>
      </c>
      <c r="B50" s="152">
        <v>43466</v>
      </c>
    </row>
    <row r="51" spans="1:2" x14ac:dyDescent="0.25">
      <c r="A51" s="151" t="s">
        <v>137</v>
      </c>
      <c r="B51" s="152">
        <v>43486</v>
      </c>
    </row>
    <row r="52" spans="1:2" x14ac:dyDescent="0.25">
      <c r="A52" s="151" t="s">
        <v>138</v>
      </c>
      <c r="B52" s="152">
        <v>43514</v>
      </c>
    </row>
    <row r="53" spans="1:2" x14ac:dyDescent="0.25">
      <c r="A53" s="151" t="s">
        <v>127</v>
      </c>
      <c r="B53" s="152">
        <v>43612</v>
      </c>
    </row>
    <row r="54" spans="1:2" x14ac:dyDescent="0.25">
      <c r="A54" s="151" t="s">
        <v>128</v>
      </c>
      <c r="B54" s="152">
        <v>43650</v>
      </c>
    </row>
    <row r="55" spans="1:2" x14ac:dyDescent="0.25">
      <c r="A55" s="151" t="s">
        <v>129</v>
      </c>
      <c r="B55" s="152">
        <v>43710</v>
      </c>
    </row>
  </sheetData>
  <sheetProtection algorithmName="SHA-512" hashValue="D83AeWN+AqGcBoB3ohS6CMowJ5BITDsDQ9JF1JSG8Lo0YwsMSI6q9BOk/qnMUw8iXcWlGys6qV1UD9NrqRo/7g==" saltValue="dkSgs55iqWjvBLHZPRAUfA==" spinCount="100000" sheet="1" objects="1" scenarios="1" selectLockedCells="1" selectUnlockedCells="1"/>
  <mergeCells count="16">
    <mergeCell ref="A3:B3"/>
    <mergeCell ref="C3:D3"/>
    <mergeCell ref="E3:F3"/>
    <mergeCell ref="G3:I3"/>
    <mergeCell ref="A1:I1"/>
    <mergeCell ref="A2:B2"/>
    <mergeCell ref="C2:D2"/>
    <mergeCell ref="E2:F2"/>
    <mergeCell ref="G2:I2"/>
    <mergeCell ref="A40:B40"/>
    <mergeCell ref="A9:B9"/>
    <mergeCell ref="A14:B14"/>
    <mergeCell ref="A19:B19"/>
    <mergeCell ref="A24:B24"/>
    <mergeCell ref="A29:B29"/>
    <mergeCell ref="A33:B33"/>
  </mergeCells>
  <conditionalFormatting sqref="A6:I29">
    <cfRule type="expression" dxfId="2" priority="1">
      <formula>ISNA(VLOOKUP(A6,$B$41:$B$55,1,FALSE))=FALSE</formula>
    </cfRule>
  </conditionalFormatting>
  <pageMargins left="0.7" right="0.7" top="0.75" bottom="0.75" header="0.3" footer="0.3"/>
  <pageSetup scale="8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5"/>
  <sheetViews>
    <sheetView zoomScaleNormal="100" workbookViewId="0">
      <selection activeCell="C31" sqref="C31"/>
    </sheetView>
  </sheetViews>
  <sheetFormatPr defaultColWidth="8.85546875" defaultRowHeight="15" x14ac:dyDescent="0.25"/>
  <cols>
    <col min="1" max="1" width="30.85546875" customWidth="1"/>
    <col min="2" max="2" width="15.85546875" customWidth="1"/>
    <col min="3" max="3" width="16.140625" customWidth="1"/>
    <col min="4" max="4" width="17.140625" customWidth="1"/>
    <col min="5" max="5" width="16.42578125" customWidth="1"/>
    <col min="6" max="6" width="17.42578125" customWidth="1"/>
    <col min="7" max="7" width="13.85546875" customWidth="1"/>
    <col min="8" max="8" width="16.42578125" customWidth="1"/>
    <col min="9" max="9" width="14.42578125" customWidth="1"/>
    <col min="11" max="11" width="8.42578125" bestFit="1" customWidth="1"/>
    <col min="15" max="15" width="9.7109375" bestFit="1" customWidth="1"/>
  </cols>
  <sheetData>
    <row r="1" spans="1:15" ht="15.75" x14ac:dyDescent="0.25">
      <c r="A1" s="239" t="s">
        <v>123</v>
      </c>
      <c r="B1" s="239"/>
      <c r="C1" s="239"/>
      <c r="D1" s="239"/>
      <c r="E1" s="239"/>
      <c r="F1" s="239"/>
      <c r="G1" s="239"/>
      <c r="H1" s="239"/>
      <c r="I1" s="239"/>
    </row>
    <row r="2" spans="1:15" ht="15.75" x14ac:dyDescent="0.25">
      <c r="A2" s="240" t="s">
        <v>0</v>
      </c>
      <c r="B2" s="241"/>
      <c r="C2" s="242" t="s">
        <v>1</v>
      </c>
      <c r="D2" s="243"/>
      <c r="E2" s="244" t="s">
        <v>77</v>
      </c>
      <c r="F2" s="245"/>
      <c r="G2" s="246" t="s">
        <v>78</v>
      </c>
      <c r="H2" s="247"/>
      <c r="I2" s="247"/>
      <c r="J2" s="87"/>
    </row>
    <row r="3" spans="1:15" ht="15.75" x14ac:dyDescent="0.25">
      <c r="A3" s="240" t="s">
        <v>79</v>
      </c>
      <c r="B3" s="241"/>
      <c r="C3" s="242" t="s">
        <v>9</v>
      </c>
      <c r="D3" s="248"/>
      <c r="E3" s="244" t="s">
        <v>80</v>
      </c>
      <c r="F3" s="245"/>
      <c r="G3" s="246" t="s">
        <v>80</v>
      </c>
      <c r="H3" s="247"/>
      <c r="I3" s="247"/>
      <c r="J3" s="88"/>
      <c r="O3" s="132">
        <v>43191</v>
      </c>
    </row>
    <row r="4" spans="1:15" ht="37.5" x14ac:dyDescent="0.3">
      <c r="A4" s="75" t="s">
        <v>104</v>
      </c>
      <c r="B4" s="76" t="s">
        <v>24</v>
      </c>
      <c r="C4" s="150" t="s">
        <v>81</v>
      </c>
      <c r="D4" s="149" t="s">
        <v>26</v>
      </c>
      <c r="E4" s="79" t="s">
        <v>81</v>
      </c>
      <c r="F4" s="80" t="s">
        <v>82</v>
      </c>
      <c r="G4" s="81" t="s">
        <v>81</v>
      </c>
      <c r="H4" s="82" t="s">
        <v>82</v>
      </c>
      <c r="I4" s="82" t="s">
        <v>83</v>
      </c>
    </row>
    <row r="5" spans="1:15" ht="15.75" x14ac:dyDescent="0.25">
      <c r="A5" s="136" t="s">
        <v>86</v>
      </c>
      <c r="B5" s="136"/>
      <c r="C5" s="148"/>
      <c r="D5" s="137"/>
      <c r="E5" s="137"/>
      <c r="F5" s="137"/>
      <c r="G5" s="137"/>
      <c r="H5" s="137"/>
      <c r="I5" s="137"/>
    </row>
    <row r="6" spans="1:15" ht="15.75" x14ac:dyDescent="0.25">
      <c r="A6" s="83" t="s">
        <v>87</v>
      </c>
      <c r="B6" s="84">
        <v>43220</v>
      </c>
      <c r="C6" s="115">
        <f>_xlfn.DAYS(D6,B6)</f>
        <v>15</v>
      </c>
      <c r="D6" s="122">
        <f>IF(ISNA(VLOOKUP(B6+$B$34,$B$41:$B$55,1,FALSE)),IF(WEEKDAY(B6+$B$34,3)=5,B6+($B$34+2),IF(WEEKDAY(B6+$B$34,3)=6,B6+($B$34+1),B6+$B$34)),B6+($B$34+1))</f>
        <v>43235</v>
      </c>
      <c r="E6" s="116">
        <f>_xlfn.DAYS(F6,B6)</f>
        <v>30</v>
      </c>
      <c r="F6" s="117">
        <f>IF(ISNA(VLOOKUP(B6+$B$36,$B$41:$B$55,1,FALSE)),IF(WEEKDAY(B6+$B$36,3)=5,B6+$B$36+2,IF(WEEKDAY(B6+$B$36,3)=6,B6+$B$36+1,B6+$B$36)),B6+$B$36+1)</f>
        <v>43250</v>
      </c>
      <c r="G6" s="124" t="s">
        <v>85</v>
      </c>
      <c r="H6" s="124" t="s">
        <v>85</v>
      </c>
      <c r="I6" s="120"/>
    </row>
    <row r="7" spans="1:15" ht="15.75" x14ac:dyDescent="0.25">
      <c r="A7" s="83" t="s">
        <v>88</v>
      </c>
      <c r="B7" s="84">
        <f>EOMONTH(B6,1)</f>
        <v>43251</v>
      </c>
      <c r="C7" s="115">
        <f>_xlfn.DAYS(D7,B7)</f>
        <v>15</v>
      </c>
      <c r="D7" s="122">
        <f t="shared" ref="D7:D8" si="0">IF(ISNA(VLOOKUP(B7+$B$34,$B$41:$B$55,1,FALSE)),IF(WEEKDAY(B7+$B$34,3)=5,B7+($B$34+2),IF(WEEKDAY(B7+$B$34,3)=6,B7+($B$34+1),B7+$B$34)),B7+($B$34+1))</f>
        <v>43266</v>
      </c>
      <c r="E7" s="116">
        <f t="shared" ref="E7:E8" si="1">_xlfn.DAYS(F7,B7)</f>
        <v>32</v>
      </c>
      <c r="F7" s="117">
        <f>IF(ISNA(VLOOKUP(B7+$B$36,$B$41:$B$55,1,FALSE)),IF(WEEKDAY(B7+$B$36,3)=5,B7+$B$36+2,IF(WEEKDAY(B7+$B$36,3)=6,B7+$B$36+1,B7+$B$36)),B7+$B$36+1)</f>
        <v>43283</v>
      </c>
      <c r="G7" s="124" t="s">
        <v>85</v>
      </c>
      <c r="H7" s="124" t="s">
        <v>85</v>
      </c>
      <c r="I7" s="120"/>
    </row>
    <row r="8" spans="1:15" ht="32.25" thickBot="1" x14ac:dyDescent="0.3">
      <c r="A8" s="86" t="s">
        <v>89</v>
      </c>
      <c r="B8" s="84">
        <f>EOMONTH(B7,1)</f>
        <v>43281</v>
      </c>
      <c r="C8" s="115">
        <f>_xlfn.DAYS(D8,B8)</f>
        <v>16</v>
      </c>
      <c r="D8" s="122">
        <f t="shared" si="0"/>
        <v>43297</v>
      </c>
      <c r="E8" s="116">
        <f t="shared" si="1"/>
        <v>30</v>
      </c>
      <c r="F8" s="117">
        <f>IF(ISNA(VLOOKUP(B8+$B$36,$B$41:$B$55,1,FALSE)),IF(WEEKDAY(B8+$B$36,3)=5,B8+$B$36+2,IF(WEEKDAY(B8+$B$36,3)=6,B8+$B$36+1,B8+$B$36)),B8+$B$36+1)</f>
        <v>43311</v>
      </c>
      <c r="G8" s="124">
        <f t="shared" ref="G8:G28" si="2">_xlfn.DAYS(H8,B8)</f>
        <v>58</v>
      </c>
      <c r="H8" s="119">
        <f>IF(ISNA(VLOOKUP(B8+$B$38,$B$41:$B$55,1,FALSE)),IF(WEEKDAY(B8+$B$38,3)=5,B8+$B$38+2,IF(WEEKDAY(B8+$B$38,3)=6,B8+$B$38+1,B8+$B$38)),B8+$B$38+1)</f>
        <v>43339</v>
      </c>
      <c r="I8" s="120" t="s">
        <v>84</v>
      </c>
      <c r="O8" s="131"/>
    </row>
    <row r="9" spans="1:15" ht="16.5" thickTop="1" x14ac:dyDescent="0.25">
      <c r="A9" s="233" t="s">
        <v>68</v>
      </c>
      <c r="B9" s="234"/>
      <c r="C9" s="138">
        <f>_xlfn.DAYS(D9,B8)</f>
        <v>60</v>
      </c>
      <c r="D9" s="139">
        <f>IF(ISNA(VLOOKUP(B8+$B$35,$B$41:$B$55,1,FALSE)),IF(WEEKDAY(B8+$B$35,3)=5,B8+($B$35+2),IF(WEEKDAY(B8+$B$35,3)=6,B8+($B$35+1),B8+$B$35)),B8+($B$35+1))</f>
        <v>43341</v>
      </c>
      <c r="E9" s="116" t="s">
        <v>85</v>
      </c>
      <c r="F9" s="116" t="s">
        <v>85</v>
      </c>
      <c r="G9" s="123" t="s">
        <v>85</v>
      </c>
      <c r="H9" s="123" t="s">
        <v>85</v>
      </c>
      <c r="I9" s="180" t="s">
        <v>85</v>
      </c>
    </row>
    <row r="10" spans="1:15" s="143" customFormat="1" ht="15.75" x14ac:dyDescent="0.25">
      <c r="A10" s="133" t="s">
        <v>106</v>
      </c>
      <c r="B10" s="133"/>
      <c r="C10" s="144"/>
      <c r="D10" s="145"/>
      <c r="E10" s="147"/>
      <c r="F10" s="147"/>
      <c r="G10" s="145"/>
      <c r="H10" s="145"/>
      <c r="I10" s="133"/>
    </row>
    <row r="11" spans="1:15" ht="15.75" x14ac:dyDescent="0.25">
      <c r="A11" s="140" t="s">
        <v>111</v>
      </c>
      <c r="B11" s="141">
        <f>EOMONTH(B8, 1)</f>
        <v>43312</v>
      </c>
      <c r="C11" s="121">
        <f t="shared" ref="C11:C28" si="3">_xlfn.DAYS(D11,B11)</f>
        <v>15</v>
      </c>
      <c r="D11" s="122">
        <f>IF(ISNA(VLOOKUP(B11+$B$34,$B$41:$B$55,1,FALSE)),IF(WEEKDAY(B11+$B$34,3)=5,B11+($B$34+2),IF(WEEKDAY(B11+$B$34,3)=6,B11+($B$34+1),B11+$B$34)),B11+($B$34+1))</f>
        <v>43327</v>
      </c>
      <c r="E11" s="116">
        <f>_xlfn.DAYS(F11,B11)</f>
        <v>30</v>
      </c>
      <c r="F11" s="117">
        <f>IF(ISNA(VLOOKUP(B11+$B$36,$B$41:$B$55,1,FALSE)),IF(WEEKDAY(B11+$B$36,3)=5,B11+$B$36+2,IF(WEEKDAY(B11+$B$36,3)=6,B11+$B$36+1,B11+$B$36)),B11+$B$36+1)</f>
        <v>43342</v>
      </c>
      <c r="G11" s="123" t="s">
        <v>85</v>
      </c>
      <c r="H11" s="123" t="s">
        <v>85</v>
      </c>
      <c r="I11" s="142"/>
    </row>
    <row r="12" spans="1:15" ht="15.75" x14ac:dyDescent="0.25">
      <c r="A12" s="83" t="s">
        <v>112</v>
      </c>
      <c r="B12" s="84">
        <f>EOMONTH(B11, 1)</f>
        <v>43343</v>
      </c>
      <c r="C12" s="115">
        <f t="shared" si="3"/>
        <v>17</v>
      </c>
      <c r="D12" s="122">
        <f>IF(ISNA(VLOOKUP(B12+$B$34,$B$41:$B$55,1,FALSE)),IF(WEEKDAY(B12+$B$34,3)=5,B12+($B$34+2),IF(WEEKDAY(B12+$B$34,3)=6,B12+($B$34+1),B12+$B$34)),B12+($B$34+1))</f>
        <v>43360</v>
      </c>
      <c r="E12" s="116">
        <f>_xlfn.DAYS(F12,B12)</f>
        <v>30</v>
      </c>
      <c r="F12" s="117">
        <v>43373</v>
      </c>
      <c r="G12" s="123" t="s">
        <v>85</v>
      </c>
      <c r="H12" s="123" t="s">
        <v>85</v>
      </c>
      <c r="I12" s="142"/>
    </row>
    <row r="13" spans="1:15" ht="16.5" thickBot="1" x14ac:dyDescent="0.3">
      <c r="A13" s="85" t="s">
        <v>124</v>
      </c>
      <c r="B13" s="84">
        <f>EOMONTH(B12, 1)</f>
        <v>43373</v>
      </c>
      <c r="C13" s="182">
        <f>_xlfn.DAYS(D13,B13)</f>
        <v>16</v>
      </c>
      <c r="D13" s="122">
        <v>43389</v>
      </c>
      <c r="E13" s="116">
        <f>_xlfn.DAYS(F13,B13)</f>
        <v>30</v>
      </c>
      <c r="F13" s="117">
        <f>IF(ISNA(VLOOKUP(B13+$B$36,$B$41:$B$55,1,FALSE)),IF(WEEKDAY(B13+$B$36,3)=5,B13+$B$36+2,IF(WEEKDAY(B13+$B$36,3)=6,B13+$B$36+1,B13+$B$36)),B13+$B$36+1)</f>
        <v>43403</v>
      </c>
      <c r="G13" s="124">
        <f t="shared" si="2"/>
        <v>57</v>
      </c>
      <c r="H13" s="119">
        <v>43430</v>
      </c>
      <c r="I13" s="120" t="s">
        <v>84</v>
      </c>
    </row>
    <row r="14" spans="1:15" ht="16.5" thickTop="1" x14ac:dyDescent="0.25">
      <c r="A14" s="235" t="s">
        <v>50</v>
      </c>
      <c r="B14" s="236"/>
      <c r="C14" s="115">
        <f>_xlfn.DAYS(D14,B13)</f>
        <v>60</v>
      </c>
      <c r="D14" s="139">
        <f>IF(ISNA(VLOOKUP(B13+$B$35,$B$41:$B$55,1,FALSE)),IF(WEEKDAY(B13+$B$35,3)=5,B13+($B$35+2),IF(WEEKDAY(B13+$B$35,3)=6,B13+($B$35+1),B13+$B$35)),B13+($B$35+1))</f>
        <v>43433</v>
      </c>
      <c r="E14" s="116" t="s">
        <v>85</v>
      </c>
      <c r="F14" s="116" t="s">
        <v>85</v>
      </c>
      <c r="G14" s="123" t="s">
        <v>85</v>
      </c>
      <c r="H14" s="123" t="s">
        <v>85</v>
      </c>
      <c r="I14" s="180" t="s">
        <v>85</v>
      </c>
    </row>
    <row r="15" spans="1:15" s="135" customFormat="1" ht="15.75" x14ac:dyDescent="0.25">
      <c r="A15" s="136" t="s">
        <v>107</v>
      </c>
      <c r="B15" s="136"/>
      <c r="C15" s="134"/>
      <c r="D15" s="146"/>
      <c r="E15" s="147"/>
      <c r="F15" s="147"/>
      <c r="G15" s="145"/>
      <c r="H15" s="145"/>
      <c r="I15" s="137"/>
    </row>
    <row r="16" spans="1:15" ht="15.75" x14ac:dyDescent="0.25">
      <c r="A16" s="83" t="s">
        <v>114</v>
      </c>
      <c r="B16" s="84">
        <f>EOMONTH(B13,1)</f>
        <v>43404</v>
      </c>
      <c r="C16" s="115">
        <f t="shared" si="3"/>
        <v>15</v>
      </c>
      <c r="D16" s="122">
        <f>IF(ISNA(VLOOKUP(B16+$B$34,$B$41:$B$55,1,FALSE)),IF(WEEKDAY(B16+$B$34,3)=5,B16+($B$34+2),IF(WEEKDAY(B16+$B$34,3)=6,B16+($B$34+1),B16+$B$34)),B16+($B$34+1))</f>
        <v>43419</v>
      </c>
      <c r="E16" s="116">
        <f>_xlfn.DAYS(F16,B16)</f>
        <v>30</v>
      </c>
      <c r="F16" s="117">
        <f>IF(ISNA(VLOOKUP(B16+$B$36,$B$41:$B$55,1,FALSE)),IF(WEEKDAY(B16+$B$36,3)=5,B16+$B$36+2,IF(WEEKDAY(B16+$B$36,3)=6,B16+$B$36+1,B16+$B$36)),B16+$B$36+1)</f>
        <v>43434</v>
      </c>
      <c r="G16" s="123" t="s">
        <v>85</v>
      </c>
      <c r="H16" s="123" t="s">
        <v>85</v>
      </c>
      <c r="I16" s="120"/>
    </row>
    <row r="17" spans="1:11" ht="15.75" x14ac:dyDescent="0.25">
      <c r="A17" s="83" t="s">
        <v>115</v>
      </c>
      <c r="B17" s="84">
        <f>EOMONTH(B16,1)</f>
        <v>43434</v>
      </c>
      <c r="C17" s="115">
        <f t="shared" si="3"/>
        <v>17</v>
      </c>
      <c r="D17" s="122">
        <f>IF(ISNA(VLOOKUP(B17+$B$34,$B$41:$B$55,1,FALSE)),IF(WEEKDAY(B17+$B$34,3)=5,B17+($B$34+2),IF(WEEKDAY(B17+$B$34,3)=6,B17+($B$34+1),B17+$B$34)),B17+($B$34+1))</f>
        <v>43451</v>
      </c>
      <c r="E17" s="116">
        <f>_xlfn.DAYS(F17,B17)</f>
        <v>30</v>
      </c>
      <c r="F17" s="117">
        <v>43464</v>
      </c>
      <c r="G17" s="123" t="s">
        <v>85</v>
      </c>
      <c r="H17" s="123" t="s">
        <v>85</v>
      </c>
      <c r="I17" s="120"/>
      <c r="K17" s="131"/>
    </row>
    <row r="18" spans="1:11" ht="16.5" thickBot="1" x14ac:dyDescent="0.3">
      <c r="A18" s="86" t="s">
        <v>116</v>
      </c>
      <c r="B18" s="84">
        <f>EOMONTH(B17,1)</f>
        <v>43465</v>
      </c>
      <c r="C18" s="115">
        <f t="shared" si="3"/>
        <v>15</v>
      </c>
      <c r="D18" s="122">
        <f>IF(ISNA(VLOOKUP(B18+$B$34,$B$41:$B$55,1,FALSE)),IF(WEEKDAY(B18+$B$34,3)=5,B18+($B$34+2),IF(WEEKDAY(B18+$B$34,3)=6,B18+($B$34+1),B18+$B$34)),B18+($B$34+1))</f>
        <v>43480</v>
      </c>
      <c r="E18" s="116">
        <f>_xlfn.DAYS(F18,B18)</f>
        <v>30</v>
      </c>
      <c r="F18" s="117">
        <f>IF(ISNA(VLOOKUP(B18+$B$36,$B$41:$B$55,1,FALSE)),IF(WEEKDAY(B18+$B$36,3)=5,B18+$B$36+2,IF(WEEKDAY(B18+$B$36,3)=6,B18+$B$36+1,B18+$B$36)),B18+$B$36+1)</f>
        <v>43495</v>
      </c>
      <c r="G18" s="124">
        <f t="shared" si="2"/>
        <v>57</v>
      </c>
      <c r="H18" s="119">
        <f>IF(ISNA(VLOOKUP(B18+$B$38,$B$41:$B$55,1,FALSE)),IF(WEEKDAY(B18+$B$38,3)=5,B18+$B$38+2,IF(WEEKDAY(B18+$B$38,3)=6,B18+$B$38+1,B18+$B$38)),B18+$B$38+1)</f>
        <v>43522</v>
      </c>
      <c r="I18" s="120" t="s">
        <v>84</v>
      </c>
    </row>
    <row r="19" spans="1:11" ht="16.5" thickTop="1" x14ac:dyDescent="0.25">
      <c r="A19" s="235" t="s">
        <v>57</v>
      </c>
      <c r="B19" s="236"/>
      <c r="C19" s="115">
        <f>_xlfn.DAYS(D19,B18)</f>
        <v>60</v>
      </c>
      <c r="D19" s="139">
        <f>IF(ISNA(VLOOKUP(B18+$B$35,$B$41:$B$55,1,FALSE)),IF(WEEKDAY(B18+$B$35,3)=5,B18+($B$35+2),IF(WEEKDAY(B18+$B$35,3)=6,B18+($B$35+1),B18+$B$35)),B18+($B$35+1))</f>
        <v>43525</v>
      </c>
      <c r="E19" s="116" t="s">
        <v>85</v>
      </c>
      <c r="F19" s="116" t="s">
        <v>85</v>
      </c>
      <c r="G19" s="123" t="s">
        <v>85</v>
      </c>
      <c r="H19" s="123" t="s">
        <v>85</v>
      </c>
      <c r="I19" s="180" t="s">
        <v>85</v>
      </c>
    </row>
    <row r="20" spans="1:11" s="135" customFormat="1" ht="15.75" x14ac:dyDescent="0.25">
      <c r="A20" s="136" t="s">
        <v>108</v>
      </c>
      <c r="B20" s="136"/>
      <c r="C20" s="134"/>
      <c r="D20" s="146"/>
      <c r="E20" s="147"/>
      <c r="F20" s="147"/>
      <c r="G20" s="145"/>
      <c r="H20" s="145"/>
      <c r="I20" s="137"/>
    </row>
    <row r="21" spans="1:11" ht="15.75" x14ac:dyDescent="0.25">
      <c r="A21" s="83" t="s">
        <v>117</v>
      </c>
      <c r="B21" s="84">
        <f>EOMONTH(B18,1)</f>
        <v>43496</v>
      </c>
      <c r="C21" s="115">
        <f t="shared" si="3"/>
        <v>15</v>
      </c>
      <c r="D21" s="122">
        <f>IF(ISNA(VLOOKUP(B21+$B$34,$B$41:$B$55,1,FALSE)),IF(WEEKDAY(B21+$B$34,3)=5,B21+($B$34+2),IF(WEEKDAY(B21+$B$34,3)=6,B21+($B$34+1),B21+$B$34)),B21+($B$34+1))</f>
        <v>43511</v>
      </c>
      <c r="E21" s="116">
        <f>_xlfn.DAYS(F21,B21)</f>
        <v>30</v>
      </c>
      <c r="F21" s="117">
        <v>43526</v>
      </c>
      <c r="G21" s="123" t="s">
        <v>85</v>
      </c>
      <c r="H21" s="123" t="s">
        <v>85</v>
      </c>
      <c r="I21" s="120"/>
    </row>
    <row r="22" spans="1:11" ht="15.75" x14ac:dyDescent="0.25">
      <c r="A22" s="83" t="s">
        <v>118</v>
      </c>
      <c r="B22" s="84">
        <f>EOMONTH(B21,1)</f>
        <v>43524</v>
      </c>
      <c r="C22" s="115">
        <f t="shared" si="3"/>
        <v>15</v>
      </c>
      <c r="D22" s="122">
        <f>IF(ISNA(VLOOKUP(B22+$B$34,$B$41:$B$55,1,FALSE)),IF(WEEKDAY(B22+$B$34,3)=5,B22+($B$34+2),IF(WEEKDAY(B22+$B$34,3)=6,B22+($B$34+1),B22+$B$34)),B22+($B$34+1))</f>
        <v>43539</v>
      </c>
      <c r="E22" s="116">
        <f>_xlfn.DAYS(F22,B22)</f>
        <v>30</v>
      </c>
      <c r="F22" s="117">
        <v>43554</v>
      </c>
      <c r="G22" s="123" t="s">
        <v>85</v>
      </c>
      <c r="H22" s="123" t="s">
        <v>85</v>
      </c>
      <c r="I22" s="120"/>
    </row>
    <row r="23" spans="1:11" ht="16.5" thickBot="1" x14ac:dyDescent="0.3">
      <c r="A23" s="86" t="s">
        <v>125</v>
      </c>
      <c r="B23" s="84">
        <f>EOMONTH(B22,1)</f>
        <v>43555</v>
      </c>
      <c r="C23" s="115">
        <f t="shared" si="3"/>
        <v>16</v>
      </c>
      <c r="D23" s="122">
        <v>43571</v>
      </c>
      <c r="E23" s="116">
        <f>_xlfn.DAYS(F23,B23)</f>
        <v>30</v>
      </c>
      <c r="F23" s="117">
        <f t="shared" ref="F23" si="4">IF(ISNA(VLOOKUP(B23+$B$36,$B$41:$B$55,1,FALSE)),IF(WEEKDAY(B23+$B$36,3)=5,B23+$B$36+2,IF(WEEKDAY(B23+$B$36,3)=6,B23+$B$36+1,B23+$B$36)),B23+$B$36+1)</f>
        <v>43585</v>
      </c>
      <c r="G23" s="124">
        <f t="shared" si="2"/>
        <v>58</v>
      </c>
      <c r="H23" s="119">
        <v>43613</v>
      </c>
      <c r="I23" s="120" t="s">
        <v>84</v>
      </c>
    </row>
    <row r="24" spans="1:11" ht="16.5" thickTop="1" x14ac:dyDescent="0.25">
      <c r="A24" s="235" t="s">
        <v>62</v>
      </c>
      <c r="B24" s="236"/>
      <c r="C24" s="115">
        <f>_xlfn.DAYS(D24,B23)</f>
        <v>60</v>
      </c>
      <c r="D24" s="139">
        <f>IF(ISNA(VLOOKUP(B23+$B$35,$B$41:$B$55,1,FALSE)),IF(WEEKDAY(B23+$B$35,3)=5,B23+($B$35+2),IF(WEEKDAY(B23+$B$35,3)=6,B23+($B$35+1),B23+$B$35)),B23+($B$35+1))</f>
        <v>43615</v>
      </c>
      <c r="E24" s="116" t="s">
        <v>85</v>
      </c>
      <c r="F24" s="116" t="s">
        <v>85</v>
      </c>
      <c r="G24" s="123" t="s">
        <v>85</v>
      </c>
      <c r="H24" s="123" t="s">
        <v>85</v>
      </c>
      <c r="I24" s="180" t="s">
        <v>85</v>
      </c>
    </row>
    <row r="25" spans="1:11" s="135" customFormat="1" ht="15.75" x14ac:dyDescent="0.25">
      <c r="A25" s="136" t="s">
        <v>109</v>
      </c>
      <c r="B25" s="136"/>
      <c r="C25" s="134"/>
      <c r="D25" s="146"/>
      <c r="E25" s="147"/>
      <c r="F25" s="145"/>
      <c r="G25" s="145"/>
      <c r="H25" s="145"/>
      <c r="I25" s="137"/>
    </row>
    <row r="26" spans="1:11" ht="15.75" x14ac:dyDescent="0.25">
      <c r="A26" s="83" t="s">
        <v>120</v>
      </c>
      <c r="B26" s="84">
        <f>EOMONTH(B23,1)</f>
        <v>43585</v>
      </c>
      <c r="C26" s="115">
        <f t="shared" si="3"/>
        <v>15</v>
      </c>
      <c r="D26" s="122">
        <f>IF(ISNA(VLOOKUP(B26+$B$34,$B$41:$B$55,1,FALSE)),IF(WEEKDAY(B26+$B$34,3)=5,B26+($B$34+2),IF(WEEKDAY(B26+$B$34,3)=6,B26+($B$34+1),B26+$B$34)),B26+($B$34+1))</f>
        <v>43600</v>
      </c>
      <c r="E26" s="116">
        <f>_xlfn.DAYS(F26,B26)</f>
        <v>30</v>
      </c>
      <c r="F26" s="117">
        <v>43615</v>
      </c>
      <c r="G26" s="123" t="s">
        <v>85</v>
      </c>
      <c r="H26" s="123" t="s">
        <v>85</v>
      </c>
      <c r="I26" s="120"/>
    </row>
    <row r="27" spans="1:11" ht="15.75" x14ac:dyDescent="0.25">
      <c r="A27" s="83" t="s">
        <v>121</v>
      </c>
      <c r="B27" s="84">
        <f>EOMONTH(B26,1)</f>
        <v>43616</v>
      </c>
      <c r="C27" s="115">
        <f t="shared" si="3"/>
        <v>17</v>
      </c>
      <c r="D27" s="122">
        <f>IF(ISNA(VLOOKUP(B27+$B$34,$B$41:$B$55,1,FALSE)),IF(WEEKDAY(B27+$B$34,3)=5,B27+($B$34+2),IF(WEEKDAY(B27+$B$34,3)=6,B27+($B$34+1),B27+$B$34)),B27+($B$34+1))</f>
        <v>43633</v>
      </c>
      <c r="E27" s="116">
        <f>_xlfn.DAYS(F27,B27)</f>
        <v>31</v>
      </c>
      <c r="F27" s="117">
        <f t="shared" ref="F27:F28" si="5">IF(ISNA(VLOOKUP(B27+$B$36,$B$41:$B$55,1,FALSE)),IF(WEEKDAY(B27+$B$36,3)=5,B27+$B$36+2,IF(WEEKDAY(B27+$B$36,3)=6,B27+$B$36+1,B27+$B$36)),B27+$B$36+1)</f>
        <v>43647</v>
      </c>
      <c r="G27" s="123" t="s">
        <v>85</v>
      </c>
      <c r="H27" s="123" t="s">
        <v>85</v>
      </c>
      <c r="I27" s="120"/>
    </row>
    <row r="28" spans="1:11" ht="32.25" thickBot="1" x14ac:dyDescent="0.3">
      <c r="A28" s="86" t="s">
        <v>122</v>
      </c>
      <c r="B28" s="84">
        <f>EOMONTH(B27,1)</f>
        <v>43646</v>
      </c>
      <c r="C28" s="115">
        <f t="shared" si="3"/>
        <v>16</v>
      </c>
      <c r="D28" s="122">
        <v>43662</v>
      </c>
      <c r="E28" s="116">
        <f>_xlfn.DAYS(F28,B28)</f>
        <v>30</v>
      </c>
      <c r="F28" s="117">
        <f t="shared" si="5"/>
        <v>43676</v>
      </c>
      <c r="G28" s="124">
        <f t="shared" si="2"/>
        <v>57</v>
      </c>
      <c r="H28" s="119">
        <v>43703</v>
      </c>
      <c r="I28" s="120" t="s">
        <v>84</v>
      </c>
    </row>
    <row r="29" spans="1:11" ht="16.5" thickTop="1" x14ac:dyDescent="0.25">
      <c r="A29" s="235" t="s">
        <v>68</v>
      </c>
      <c r="B29" s="236"/>
      <c r="C29" s="115">
        <f>_xlfn.DAYS(D29,B28)</f>
        <v>60</v>
      </c>
      <c r="D29" s="181">
        <f>IF(ISNA(VLOOKUP(B28+$B$35,$B$41:$B$55,1,FALSE)),IF(WEEKDAY(B28+$B$35,3)=5,B28+($B$35+2),IF(WEEKDAY(B28+$B$35,3)=6,B28+($B$35+1),B28+$B$35)),B28+($B$35+1))</f>
        <v>43706</v>
      </c>
      <c r="E29" s="183" t="s">
        <v>85</v>
      </c>
      <c r="F29" s="116" t="s">
        <v>85</v>
      </c>
      <c r="G29" s="118" t="s">
        <v>85</v>
      </c>
      <c r="H29" s="123" t="s">
        <v>85</v>
      </c>
      <c r="I29" s="180" t="s">
        <v>85</v>
      </c>
    </row>
    <row r="30" spans="1:11" ht="15.75" x14ac:dyDescent="0.25">
      <c r="A30" s="87" t="s">
        <v>69</v>
      </c>
    </row>
    <row r="31" spans="1:11" ht="15.75" x14ac:dyDescent="0.25">
      <c r="A31" s="88" t="s">
        <v>70</v>
      </c>
    </row>
    <row r="32" spans="1:11" ht="15.75" x14ac:dyDescent="0.25">
      <c r="A32" s="88"/>
    </row>
    <row r="33" spans="1:2" x14ac:dyDescent="0.25">
      <c r="A33" s="237" t="s">
        <v>139</v>
      </c>
      <c r="B33" s="238"/>
    </row>
    <row r="34" spans="1:2" x14ac:dyDescent="0.25">
      <c r="A34" s="151" t="s">
        <v>142</v>
      </c>
      <c r="B34" s="151">
        <v>15</v>
      </c>
    </row>
    <row r="35" spans="1:2" x14ac:dyDescent="0.25">
      <c r="A35" s="151" t="s">
        <v>143</v>
      </c>
      <c r="B35" s="151">
        <v>60</v>
      </c>
    </row>
    <row r="36" spans="1:2" x14ac:dyDescent="0.25">
      <c r="A36" s="153" t="s">
        <v>77</v>
      </c>
      <c r="B36" s="151">
        <v>30</v>
      </c>
    </row>
    <row r="37" spans="1:2" x14ac:dyDescent="0.25">
      <c r="A37" s="151" t="s">
        <v>140</v>
      </c>
      <c r="B37" s="151">
        <v>50</v>
      </c>
    </row>
    <row r="38" spans="1:2" x14ac:dyDescent="0.25">
      <c r="A38" s="151" t="s">
        <v>141</v>
      </c>
      <c r="B38" s="151">
        <v>57</v>
      </c>
    </row>
    <row r="40" spans="1:2" x14ac:dyDescent="0.25">
      <c r="A40" s="232" t="s">
        <v>126</v>
      </c>
      <c r="B40" s="232"/>
    </row>
    <row r="41" spans="1:2" x14ac:dyDescent="0.25">
      <c r="A41" s="151" t="s">
        <v>127</v>
      </c>
      <c r="B41" s="152">
        <v>43248</v>
      </c>
    </row>
    <row r="42" spans="1:2" x14ac:dyDescent="0.25">
      <c r="A42" s="151" t="s">
        <v>128</v>
      </c>
      <c r="B42" s="152">
        <v>43285</v>
      </c>
    </row>
    <row r="43" spans="1:2" x14ac:dyDescent="0.25">
      <c r="A43" s="151" t="s">
        <v>129</v>
      </c>
      <c r="B43" s="152">
        <v>43346</v>
      </c>
    </row>
    <row r="44" spans="1:2" x14ac:dyDescent="0.25">
      <c r="A44" s="151" t="s">
        <v>130</v>
      </c>
      <c r="B44" s="152">
        <v>43381</v>
      </c>
    </row>
    <row r="45" spans="1:2" x14ac:dyDescent="0.25">
      <c r="A45" s="151" t="s">
        <v>134</v>
      </c>
      <c r="B45" s="152">
        <v>43410</v>
      </c>
    </row>
    <row r="46" spans="1:2" x14ac:dyDescent="0.25">
      <c r="A46" s="151" t="s">
        <v>131</v>
      </c>
      <c r="B46" s="152">
        <v>43416</v>
      </c>
    </row>
    <row r="47" spans="1:2" x14ac:dyDescent="0.25">
      <c r="A47" s="151" t="s">
        <v>132</v>
      </c>
      <c r="B47" s="152">
        <v>43426</v>
      </c>
    </row>
    <row r="48" spans="1:2" x14ac:dyDescent="0.25">
      <c r="A48" s="151" t="s">
        <v>135</v>
      </c>
      <c r="B48" s="152">
        <v>43427</v>
      </c>
    </row>
    <row r="49" spans="1:2" x14ac:dyDescent="0.25">
      <c r="A49" s="151" t="s">
        <v>133</v>
      </c>
      <c r="B49" s="152">
        <v>43459</v>
      </c>
    </row>
    <row r="50" spans="1:2" x14ac:dyDescent="0.25">
      <c r="A50" s="151" t="s">
        <v>136</v>
      </c>
      <c r="B50" s="152">
        <v>43466</v>
      </c>
    </row>
    <row r="51" spans="1:2" x14ac:dyDescent="0.25">
      <c r="A51" s="151" t="s">
        <v>137</v>
      </c>
      <c r="B51" s="152">
        <v>43486</v>
      </c>
    </row>
    <row r="52" spans="1:2" x14ac:dyDescent="0.25">
      <c r="A52" s="151" t="s">
        <v>138</v>
      </c>
      <c r="B52" s="152">
        <v>43514</v>
      </c>
    </row>
    <row r="53" spans="1:2" x14ac:dyDescent="0.25">
      <c r="A53" s="151" t="s">
        <v>127</v>
      </c>
      <c r="B53" s="152">
        <v>43612</v>
      </c>
    </row>
    <row r="54" spans="1:2" x14ac:dyDescent="0.25">
      <c r="A54" s="151" t="s">
        <v>128</v>
      </c>
      <c r="B54" s="152">
        <v>43650</v>
      </c>
    </row>
    <row r="55" spans="1:2" x14ac:dyDescent="0.25">
      <c r="A55" s="151" t="s">
        <v>129</v>
      </c>
      <c r="B55" s="152">
        <v>43710</v>
      </c>
    </row>
  </sheetData>
  <mergeCells count="16">
    <mergeCell ref="A14:B14"/>
    <mergeCell ref="A19:B19"/>
    <mergeCell ref="A24:B24"/>
    <mergeCell ref="A29:B29"/>
    <mergeCell ref="A40:B40"/>
    <mergeCell ref="A33:B33"/>
    <mergeCell ref="A9:B9"/>
    <mergeCell ref="A1:I1"/>
    <mergeCell ref="A2:B2"/>
    <mergeCell ref="C2:D2"/>
    <mergeCell ref="E2:F2"/>
    <mergeCell ref="G2:I2"/>
    <mergeCell ref="A3:B3"/>
    <mergeCell ref="C3:D3"/>
    <mergeCell ref="E3:F3"/>
    <mergeCell ref="G3:I3"/>
  </mergeCells>
  <conditionalFormatting sqref="A6:I29">
    <cfRule type="expression" dxfId="1" priority="1">
      <formula>ISNA(VLOOKUP(A6,$B$41:$B$55,1,FALSE))=FALSE</formula>
    </cfRule>
  </conditionalFormatting>
  <pageMargins left="0.7" right="0.7" top="0.75" bottom="0.75" header="0.3" footer="0.3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5"/>
  <sheetViews>
    <sheetView zoomScale="78" zoomScaleNormal="78" zoomScalePageLayoutView="78" workbookViewId="0">
      <pane xSplit="2" ySplit="4" topLeftCell="C5" activePane="bottomRight" state="frozen"/>
      <selection pane="topRight"/>
      <selection pane="bottomLeft"/>
      <selection pane="bottomRight" activeCell="H15" sqref="H15"/>
    </sheetView>
  </sheetViews>
  <sheetFormatPr defaultColWidth="8.85546875" defaultRowHeight="18.75" x14ac:dyDescent="0.3"/>
  <cols>
    <col min="1" max="1" width="34.7109375" bestFit="1" customWidth="1"/>
    <col min="2" max="2" width="18.85546875" bestFit="1" customWidth="1"/>
    <col min="3" max="3" width="17.5703125" bestFit="1" customWidth="1"/>
    <col min="4" max="4" width="15.28515625" customWidth="1"/>
    <col min="5" max="5" width="15.28515625" style="172" customWidth="1"/>
    <col min="6" max="6" width="15.28515625" customWidth="1"/>
    <col min="7" max="7" width="15.28515625" style="172" customWidth="1"/>
    <col min="8" max="8" width="15.28515625" customWidth="1"/>
    <col min="9" max="9" width="17.85546875" style="172" customWidth="1"/>
    <col min="10" max="10" width="16.42578125" style="172" customWidth="1"/>
    <col min="11" max="12" width="15.28515625" style="104" customWidth="1"/>
    <col min="13" max="13" width="15.28515625" customWidth="1"/>
    <col min="14" max="14" width="16.42578125" customWidth="1"/>
    <col min="15" max="15" width="15.28515625" customWidth="1"/>
    <col min="16" max="16" width="9.42578125" customWidth="1"/>
    <col min="17" max="17" width="22" style="128" bestFit="1" customWidth="1"/>
    <col min="18" max="18" width="10.140625" style="128" hidden="1" customWidth="1"/>
    <col min="19" max="19" width="11.140625" style="128" hidden="1" customWidth="1"/>
    <col min="20" max="20" width="14.7109375" style="128" customWidth="1"/>
    <col min="21" max="21" width="13.42578125" style="130" bestFit="1" customWidth="1"/>
  </cols>
  <sheetData>
    <row r="1" spans="1:21" ht="21" customHeight="1" x14ac:dyDescent="0.35">
      <c r="A1" s="195" t="s">
        <v>0</v>
      </c>
      <c r="B1" s="196"/>
      <c r="C1" s="197" t="s">
        <v>1</v>
      </c>
      <c r="D1" s="198"/>
      <c r="E1" s="198"/>
      <c r="F1" s="199"/>
      <c r="G1" s="251" t="s">
        <v>90</v>
      </c>
      <c r="H1" s="252"/>
      <c r="I1" s="264" t="s">
        <v>3</v>
      </c>
      <c r="J1" s="265"/>
      <c r="K1" s="265"/>
      <c r="L1" s="266"/>
      <c r="M1" s="208" t="s">
        <v>4</v>
      </c>
      <c r="N1" s="209"/>
      <c r="O1" s="209"/>
      <c r="P1" s="210"/>
      <c r="Q1" s="249" t="s">
        <v>91</v>
      </c>
      <c r="R1" s="249"/>
      <c r="S1" s="249"/>
      <c r="T1" s="249"/>
    </row>
    <row r="2" spans="1:21" ht="21" customHeight="1" x14ac:dyDescent="0.35">
      <c r="A2" s="195" t="s">
        <v>8</v>
      </c>
      <c r="B2" s="196"/>
      <c r="C2" s="197" t="s">
        <v>9</v>
      </c>
      <c r="D2" s="198"/>
      <c r="E2" s="198"/>
      <c r="F2" s="199"/>
      <c r="G2" s="251" t="s">
        <v>9</v>
      </c>
      <c r="H2" s="252"/>
      <c r="I2" s="264" t="s">
        <v>12</v>
      </c>
      <c r="J2" s="265"/>
      <c r="K2" s="265"/>
      <c r="L2" s="266"/>
      <c r="M2" s="204" t="s">
        <v>92</v>
      </c>
      <c r="N2" s="205"/>
      <c r="O2" s="205"/>
      <c r="P2" s="206"/>
      <c r="Q2" s="249" t="s">
        <v>93</v>
      </c>
      <c r="R2" s="249"/>
      <c r="S2" s="249"/>
      <c r="T2" s="249"/>
    </row>
    <row r="3" spans="1:21" ht="41.25" customHeight="1" x14ac:dyDescent="0.35">
      <c r="A3" s="195" t="s">
        <v>15</v>
      </c>
      <c r="B3" s="196"/>
      <c r="C3" s="258" t="s">
        <v>94</v>
      </c>
      <c r="D3" s="259"/>
      <c r="E3" s="259"/>
      <c r="F3" s="260"/>
      <c r="G3" s="256" t="s">
        <v>17</v>
      </c>
      <c r="H3" s="257"/>
      <c r="I3" s="267" t="s">
        <v>152</v>
      </c>
      <c r="J3" s="268"/>
      <c r="K3" s="268"/>
      <c r="L3" s="269"/>
      <c r="M3" s="253" t="s">
        <v>95</v>
      </c>
      <c r="N3" s="254"/>
      <c r="O3" s="254"/>
      <c r="P3" s="255"/>
      <c r="Q3" s="250" t="s">
        <v>96</v>
      </c>
      <c r="R3" s="250"/>
      <c r="S3" s="250"/>
      <c r="T3" s="250"/>
    </row>
    <row r="4" spans="1:21" ht="125.25" customHeight="1" x14ac:dyDescent="0.35">
      <c r="A4" s="36" t="s">
        <v>104</v>
      </c>
      <c r="B4" s="47" t="s">
        <v>24</v>
      </c>
      <c r="C4" s="77" t="s">
        <v>25</v>
      </c>
      <c r="D4" s="78" t="s">
        <v>26</v>
      </c>
      <c r="E4" s="166" t="s">
        <v>155</v>
      </c>
      <c r="F4" s="108" t="s">
        <v>27</v>
      </c>
      <c r="G4" s="174" t="s">
        <v>153</v>
      </c>
      <c r="H4" s="109" t="s">
        <v>29</v>
      </c>
      <c r="I4" s="272" t="s">
        <v>156</v>
      </c>
      <c r="J4" s="273"/>
      <c r="K4" s="270" t="s">
        <v>154</v>
      </c>
      <c r="L4" s="271"/>
      <c r="M4" s="107" t="s">
        <v>97</v>
      </c>
      <c r="N4" s="107" t="s">
        <v>98</v>
      </c>
      <c r="O4" s="107" t="s">
        <v>99</v>
      </c>
      <c r="P4" s="103" t="s">
        <v>30</v>
      </c>
      <c r="Q4" s="125" t="s">
        <v>100</v>
      </c>
      <c r="R4" s="125"/>
      <c r="S4" s="103" t="s">
        <v>101</v>
      </c>
      <c r="T4" s="126" t="s">
        <v>102</v>
      </c>
    </row>
    <row r="5" spans="1:21" ht="21" x14ac:dyDescent="0.35">
      <c r="A5" s="160" t="s">
        <v>86</v>
      </c>
      <c r="B5" s="160"/>
      <c r="C5" s="160"/>
      <c r="D5" s="160"/>
      <c r="E5" s="167"/>
      <c r="F5" s="160"/>
      <c r="G5" s="167"/>
      <c r="H5" s="160"/>
      <c r="I5" s="177"/>
      <c r="J5" s="167"/>
      <c r="K5" s="160"/>
      <c r="L5" s="160"/>
      <c r="M5" s="160"/>
      <c r="N5" s="160"/>
      <c r="O5" s="160"/>
      <c r="P5" s="164"/>
      <c r="Q5" s="161"/>
      <c r="R5" s="161"/>
      <c r="S5" s="161"/>
      <c r="T5" s="163"/>
    </row>
    <row r="6" spans="1:21" ht="37.5" x14ac:dyDescent="0.3">
      <c r="A6" s="7" t="s">
        <v>89</v>
      </c>
      <c r="B6" s="64">
        <f>'Reporting Due Dates FY 2019'!B8</f>
        <v>43281</v>
      </c>
      <c r="C6" s="110">
        <f>'Reporting Due Dates FY 2019'!C8</f>
        <v>16</v>
      </c>
      <c r="D6" s="111">
        <f>'Reporting Due Dates FY 2019'!D8</f>
        <v>43297</v>
      </c>
      <c r="E6" s="165">
        <f>_xlfn.DAYS(F6,D6)</f>
        <v>3</v>
      </c>
      <c r="F6" s="112">
        <f>WORKDAY(D6,$B$33,$B$41:$B$55)</f>
        <v>43300</v>
      </c>
      <c r="G6" s="175">
        <f>_xlfn.DAYS(H6,D6)</f>
        <v>3</v>
      </c>
      <c r="H6" s="173">
        <f>IF(ISNA(VLOOKUP(D6+$B$34,$B$41:$B$55,1,FALSE)),IF(WEEKDAY(D6+$B$34,3)=5,D6+$B$34+2,IF(WEEKDAY(D6+$B$34,3)=6,D6+$B$34+1,D6+$B$34)),D6+$B$34+1)</f>
        <v>43300</v>
      </c>
      <c r="I6" s="274">
        <f>_xlfn.DAYS(K6,F6)</f>
        <v>8</v>
      </c>
      <c r="J6" s="275"/>
      <c r="K6" s="278">
        <f>WORKDAY(F6,$B$35,$B$41:$B$55)</f>
        <v>43308</v>
      </c>
      <c r="L6" s="279"/>
      <c r="M6" s="113">
        <f>WORKDAY(K6,$B$36,$B$41:$B$55)</f>
        <v>43318</v>
      </c>
      <c r="N6" s="113">
        <f>WORKDAY(M6,$B$37,$B$41:$B$55)</f>
        <v>43325</v>
      </c>
      <c r="O6" s="113">
        <f>WORKDAY(N6,$B$38,$B$41:$B$55)</f>
        <v>43329</v>
      </c>
      <c r="P6" s="113" t="s">
        <v>49</v>
      </c>
      <c r="Q6" s="129">
        <f>WORKDAY(EOMONTH(D6,0)+1,-1)</f>
        <v>43312</v>
      </c>
      <c r="R6" s="129">
        <v>43343</v>
      </c>
      <c r="S6" s="129">
        <v>43315</v>
      </c>
      <c r="T6" s="129">
        <f t="shared" ref="T6:T21" si="0">IF(DAY(S6)&gt;5,S6,S6+7)</f>
        <v>43322</v>
      </c>
    </row>
    <row r="7" spans="1:21" ht="21" x14ac:dyDescent="0.3">
      <c r="A7" s="9" t="s">
        <v>105</v>
      </c>
      <c r="B7" s="66"/>
      <c r="C7" s="110">
        <f>'Reporting Due Dates FY 2019'!C9</f>
        <v>60</v>
      </c>
      <c r="D7" s="111">
        <f>'Reporting Due Dates FY 2019'!D9</f>
        <v>43341</v>
      </c>
      <c r="E7" s="165">
        <f>_xlfn.DAYS(F7,D7)</f>
        <v>6</v>
      </c>
      <c r="F7" s="112">
        <f>WORKDAY(D7,$B$33,$B$41:$B$55)</f>
        <v>43347</v>
      </c>
      <c r="G7" s="175">
        <f>_xlfn.DAYS(H7,D7)</f>
        <v>6</v>
      </c>
      <c r="H7" s="173">
        <f>IF(ISNA(VLOOKUP(D7+$B$34,$B$41:$B$55,1,FALSE)),IF(WEEKDAY(D7+$B$34,3)=5,D7+$B$34+3,IF(WEEKDAY(D7+$B$34,3)=6,D7+$B$34+1,D7+$B$34)),D7+$B$34+1)</f>
        <v>43347</v>
      </c>
      <c r="I7" s="274">
        <f>_xlfn.DAYS(K7,F7)</f>
        <v>8</v>
      </c>
      <c r="J7" s="275"/>
      <c r="K7" s="278">
        <f>WORKDAY(F7,$B$35,$B$41:$B$55)</f>
        <v>43355</v>
      </c>
      <c r="L7" s="279"/>
      <c r="M7" s="113">
        <f>WORKDAY(K7,$B$36,$B$41:$B$55)</f>
        <v>43363</v>
      </c>
      <c r="N7" s="113">
        <f>WORKDAY(M7,$B$37,$B$41:$B$55)</f>
        <v>43370</v>
      </c>
      <c r="O7" s="113">
        <f>WORKDAY(N7,$B$38,$B$41:$B$55)</f>
        <v>43376</v>
      </c>
      <c r="P7" s="113" t="s">
        <v>51</v>
      </c>
      <c r="Q7" s="129">
        <f>Q10</f>
        <v>43371</v>
      </c>
      <c r="R7" s="129">
        <f t="shared" ref="R7:R21" si="1">EDATE(Q7,1)</f>
        <v>43401</v>
      </c>
      <c r="S7" s="129">
        <f t="shared" ref="S7:S21" si="2">DATE(YEAR(R7),MONTH(R7),CHOOSE(WEEKDAY(DATE(YEAR(R7),MONTH(R7),4)),2,1,7,6,5,4,3))</f>
        <v>43378</v>
      </c>
      <c r="T7" s="129">
        <f t="shared" si="0"/>
        <v>43385</v>
      </c>
    </row>
    <row r="8" spans="1:21" ht="21" x14ac:dyDescent="0.35">
      <c r="A8" s="160" t="s">
        <v>106</v>
      </c>
      <c r="B8" s="161"/>
      <c r="C8" s="161"/>
      <c r="D8" s="162"/>
      <c r="E8" s="168"/>
      <c r="F8" s="161"/>
      <c r="G8" s="176"/>
      <c r="H8" s="161"/>
      <c r="I8" s="276"/>
      <c r="J8" s="277"/>
      <c r="K8" s="280"/>
      <c r="L8" s="281"/>
      <c r="M8" s="161"/>
      <c r="N8" s="161"/>
      <c r="O8" s="161"/>
      <c r="P8" s="161"/>
      <c r="Q8" s="161"/>
      <c r="R8" s="161"/>
      <c r="S8" s="161"/>
      <c r="T8" s="163"/>
    </row>
    <row r="9" spans="1:21" ht="21" customHeight="1" x14ac:dyDescent="0.3">
      <c r="A9" s="7" t="s">
        <v>111</v>
      </c>
      <c r="B9" s="64">
        <f>'Reporting Due Dates FY 2019'!B11</f>
        <v>43312</v>
      </c>
      <c r="C9" s="110">
        <f>'Reporting Due Dates FY 2019'!C11</f>
        <v>15</v>
      </c>
      <c r="D9" s="111">
        <f>'Reporting Due Dates FY 2019'!D11</f>
        <v>43327</v>
      </c>
      <c r="E9" s="165">
        <f>_xlfn.DAYS(F9,D9)</f>
        <v>5</v>
      </c>
      <c r="F9" s="112">
        <f>WORKDAY(D9,$B$33,$B$41:$B$55)</f>
        <v>43332</v>
      </c>
      <c r="G9" s="175">
        <f>_xlfn.DAYS(H9,D9)</f>
        <v>5</v>
      </c>
      <c r="H9" s="173">
        <f>IF(ISNA(VLOOKUP(D9+$B$34,$B$41:$B$55,1,FALSE)),IF(WEEKDAY(D9+$B$34,3)=5,D9+$B$34+2,IF(WEEKDAY(D9+$B$34,3)=6,D9+$B$34+1,D9+$B$34)),D9+$B$34+1)</f>
        <v>43332</v>
      </c>
      <c r="I9" s="274">
        <f>_xlfn.DAYS(K9,F9)</f>
        <v>8</v>
      </c>
      <c r="J9" s="275"/>
      <c r="K9" s="278">
        <f>WORKDAY(F9,$B$35,$B$41:$B$55)</f>
        <v>43340</v>
      </c>
      <c r="L9" s="279"/>
      <c r="M9" s="113">
        <f>WORKDAY(K9,$B$36,$B$41:$B$55)</f>
        <v>43349</v>
      </c>
      <c r="N9" s="113">
        <f>WORKDAY(M9,$B$37,$B$41:$B$55)</f>
        <v>43356</v>
      </c>
      <c r="O9" s="114"/>
      <c r="P9" s="127" t="s">
        <v>46</v>
      </c>
      <c r="Q9" s="129">
        <f t="shared" ref="Q9:Q21" si="3">WORKDAY(EOMONTH(D9,0)+1,-1)</f>
        <v>43343</v>
      </c>
      <c r="R9" s="129">
        <f t="shared" si="1"/>
        <v>43373</v>
      </c>
      <c r="S9" s="129">
        <f t="shared" si="2"/>
        <v>43350</v>
      </c>
      <c r="T9" s="129">
        <f t="shared" si="0"/>
        <v>43350</v>
      </c>
    </row>
    <row r="10" spans="1:21" x14ac:dyDescent="0.3">
      <c r="A10" s="7" t="s">
        <v>112</v>
      </c>
      <c r="B10" s="64">
        <f>'Reporting Due Dates FY 2019'!B12</f>
        <v>43343</v>
      </c>
      <c r="C10" s="110">
        <f>'Reporting Due Dates FY 2019'!C12</f>
        <v>17</v>
      </c>
      <c r="D10" s="111">
        <f>'Reporting Due Dates FY 2019'!D12</f>
        <v>43360</v>
      </c>
      <c r="E10" s="165">
        <f t="shared" ref="E10:E27" si="4">_xlfn.DAYS(F10,D10)</f>
        <v>3</v>
      </c>
      <c r="F10" s="112">
        <f t="shared" ref="F10:F27" si="5">WORKDAY(D10,$B$33,$B$41:$B$55)</f>
        <v>43363</v>
      </c>
      <c r="G10" s="175">
        <f t="shared" ref="G10:G27" si="6">_xlfn.DAYS(H10,D10)</f>
        <v>3</v>
      </c>
      <c r="H10" s="173">
        <f t="shared" ref="H10:H26" si="7">IF(ISNA(VLOOKUP(D10+$B$34,$B$41:$B$55,1,FALSE)),IF(WEEKDAY(D10+$B$34,3)=5,D10+$B$34+2,IF(WEEKDAY(D10+$B$34,3)=6,D10+$B$34+1,D10+$B$34)),D10+$B$34+1)</f>
        <v>43363</v>
      </c>
      <c r="I10" s="274">
        <f t="shared" ref="I10:I12" si="8">_xlfn.DAYS(K10,F10)</f>
        <v>8</v>
      </c>
      <c r="J10" s="275"/>
      <c r="K10" s="278">
        <f t="shared" ref="K10:K12" si="9">WORKDAY(F10,$B$35,$B$41:$B$55)</f>
        <v>43371</v>
      </c>
      <c r="L10" s="279"/>
      <c r="M10" s="113">
        <f t="shared" ref="M10:M27" si="10">WORKDAY(K10,$B$36,$B$41:$B$55)</f>
        <v>43382</v>
      </c>
      <c r="N10" s="113">
        <f t="shared" ref="N10:N27" si="11">WORKDAY(M10,$B$37,$B$41:$B$55)</f>
        <v>43389</v>
      </c>
      <c r="O10" s="114"/>
      <c r="P10" s="127" t="s">
        <v>46</v>
      </c>
      <c r="Q10" s="129">
        <f t="shared" si="3"/>
        <v>43371</v>
      </c>
      <c r="R10" s="129">
        <f t="shared" si="1"/>
        <v>43401</v>
      </c>
      <c r="S10" s="129">
        <f t="shared" si="2"/>
        <v>43378</v>
      </c>
      <c r="T10" s="129">
        <f t="shared" si="0"/>
        <v>43385</v>
      </c>
    </row>
    <row r="11" spans="1:21" s="74" customFormat="1" ht="38.25" thickBot="1" x14ac:dyDescent="0.35">
      <c r="A11" s="10" t="s">
        <v>113</v>
      </c>
      <c r="B11" s="64">
        <f>'Reporting Due Dates FY 2019'!B13</f>
        <v>43373</v>
      </c>
      <c r="C11" s="110">
        <f>'Reporting Due Dates FY 2019'!C13</f>
        <v>16</v>
      </c>
      <c r="D11" s="111">
        <f>'Reporting Due Dates FY 2019'!D13</f>
        <v>43389</v>
      </c>
      <c r="E11" s="165">
        <f t="shared" si="4"/>
        <v>3</v>
      </c>
      <c r="F11" s="112">
        <f t="shared" si="5"/>
        <v>43392</v>
      </c>
      <c r="G11" s="175">
        <f t="shared" si="6"/>
        <v>3</v>
      </c>
      <c r="H11" s="173">
        <f t="shared" si="7"/>
        <v>43392</v>
      </c>
      <c r="I11" s="274">
        <f t="shared" si="8"/>
        <v>10</v>
      </c>
      <c r="J11" s="275"/>
      <c r="K11" s="278">
        <f t="shared" si="9"/>
        <v>43402</v>
      </c>
      <c r="L11" s="279"/>
      <c r="M11" s="113">
        <f t="shared" si="10"/>
        <v>43411</v>
      </c>
      <c r="N11" s="113">
        <f t="shared" si="11"/>
        <v>43419</v>
      </c>
      <c r="O11" s="113">
        <f>WORKDAY(N11,$B$38,$B$41:$B$55)</f>
        <v>43425</v>
      </c>
      <c r="P11" s="113" t="s">
        <v>49</v>
      </c>
      <c r="Q11" s="129">
        <f t="shared" si="3"/>
        <v>43404</v>
      </c>
      <c r="R11" s="129">
        <f t="shared" si="1"/>
        <v>43434</v>
      </c>
      <c r="S11" s="129">
        <f t="shared" si="2"/>
        <v>43406</v>
      </c>
      <c r="T11" s="129">
        <f t="shared" si="0"/>
        <v>43413</v>
      </c>
      <c r="U11" s="130"/>
    </row>
    <row r="12" spans="1:21" ht="21.75" thickTop="1" x14ac:dyDescent="0.3">
      <c r="A12" s="9" t="s">
        <v>110</v>
      </c>
      <c r="B12" s="68"/>
      <c r="C12" s="110">
        <f>'Reporting Due Dates FY 2019'!C14</f>
        <v>60</v>
      </c>
      <c r="D12" s="111">
        <f>'Reporting Due Dates FY 2019'!D14</f>
        <v>43433</v>
      </c>
      <c r="E12" s="165">
        <f t="shared" si="4"/>
        <v>5</v>
      </c>
      <c r="F12" s="112">
        <f t="shared" si="5"/>
        <v>43438</v>
      </c>
      <c r="G12" s="175">
        <f t="shared" si="6"/>
        <v>5</v>
      </c>
      <c r="H12" s="173">
        <f>IF(ISNA(VLOOKUP(D12+$B$34,$B$41:$B$55,1,FALSE)),IF(WEEKDAY(D12+$B$34,3)=5,D12+$B$34+3,IF(WEEKDAY(D12+$B$34,3)=6,D12+$B$34+2,D12+$B$34)),D12+$B$34+1)</f>
        <v>43438</v>
      </c>
      <c r="I12" s="274">
        <f t="shared" si="8"/>
        <v>8</v>
      </c>
      <c r="J12" s="275"/>
      <c r="K12" s="278">
        <f t="shared" si="9"/>
        <v>43446</v>
      </c>
      <c r="L12" s="279"/>
      <c r="M12" s="113">
        <f t="shared" si="10"/>
        <v>43454</v>
      </c>
      <c r="N12" s="113">
        <f t="shared" si="11"/>
        <v>43462</v>
      </c>
      <c r="O12" s="113">
        <f>WORKDAY(N12,$B$38,$B$41:$B$55)</f>
        <v>43469</v>
      </c>
      <c r="P12" s="113" t="s">
        <v>51</v>
      </c>
      <c r="Q12" s="129">
        <f>Q15</f>
        <v>43465</v>
      </c>
      <c r="R12" s="129">
        <f t="shared" si="1"/>
        <v>43496</v>
      </c>
      <c r="S12" s="129">
        <f t="shared" si="2"/>
        <v>43469</v>
      </c>
      <c r="T12" s="129">
        <f t="shared" si="0"/>
        <v>43476</v>
      </c>
    </row>
    <row r="13" spans="1:21" ht="21" x14ac:dyDescent="0.35">
      <c r="A13" s="160" t="s">
        <v>107</v>
      </c>
      <c r="B13" s="161"/>
      <c r="C13" s="161"/>
      <c r="D13" s="162"/>
      <c r="E13" s="168"/>
      <c r="F13" s="161"/>
      <c r="G13" s="176"/>
      <c r="H13" s="161"/>
      <c r="I13" s="276"/>
      <c r="J13" s="277"/>
      <c r="K13" s="280"/>
      <c r="L13" s="281"/>
      <c r="M13" s="161"/>
      <c r="N13" s="161"/>
      <c r="O13" s="161"/>
      <c r="P13" s="161"/>
      <c r="Q13" s="161"/>
      <c r="R13" s="161"/>
      <c r="S13" s="161"/>
      <c r="T13" s="163"/>
    </row>
    <row r="14" spans="1:21" x14ac:dyDescent="0.3">
      <c r="A14" s="7" t="s">
        <v>114</v>
      </c>
      <c r="B14" s="64">
        <f>'Reporting Due Dates FY 2019'!B16</f>
        <v>43404</v>
      </c>
      <c r="C14" s="110">
        <f>'Reporting Due Dates FY 2019'!C16</f>
        <v>15</v>
      </c>
      <c r="D14" s="111">
        <f>'Reporting Due Dates FY 2019'!D16</f>
        <v>43419</v>
      </c>
      <c r="E14" s="165">
        <f t="shared" si="4"/>
        <v>5</v>
      </c>
      <c r="F14" s="112">
        <f t="shared" si="5"/>
        <v>43424</v>
      </c>
      <c r="G14" s="175">
        <f t="shared" si="6"/>
        <v>5</v>
      </c>
      <c r="H14" s="173">
        <v>43424</v>
      </c>
      <c r="I14" s="274">
        <f t="shared" ref="I14" si="12">_xlfn.DAYS(K14,F14)</f>
        <v>10</v>
      </c>
      <c r="J14" s="275"/>
      <c r="K14" s="278">
        <f t="shared" ref="K14" si="13">WORKDAY(F14,$B$35,$B$41:$B$55)</f>
        <v>43434</v>
      </c>
      <c r="L14" s="279"/>
      <c r="M14" s="113">
        <f t="shared" si="10"/>
        <v>43444</v>
      </c>
      <c r="N14" s="113">
        <f t="shared" si="11"/>
        <v>43451</v>
      </c>
      <c r="O14" s="114"/>
      <c r="P14" s="127" t="s">
        <v>46</v>
      </c>
      <c r="Q14" s="129">
        <f t="shared" si="3"/>
        <v>43434</v>
      </c>
      <c r="R14" s="129">
        <f t="shared" si="1"/>
        <v>43464</v>
      </c>
      <c r="S14" s="129">
        <f t="shared" si="2"/>
        <v>43441</v>
      </c>
      <c r="T14" s="129">
        <f t="shared" si="0"/>
        <v>43441</v>
      </c>
    </row>
    <row r="15" spans="1:21" x14ac:dyDescent="0.3">
      <c r="A15" s="7" t="s">
        <v>115</v>
      </c>
      <c r="B15" s="64">
        <f>'Reporting Due Dates FY 2019'!B17</f>
        <v>43434</v>
      </c>
      <c r="C15" s="110">
        <f>'Reporting Due Dates FY 2019'!C17</f>
        <v>17</v>
      </c>
      <c r="D15" s="111">
        <f>'Reporting Due Dates FY 2019'!D17</f>
        <v>43451</v>
      </c>
      <c r="E15" s="165">
        <f t="shared" si="4"/>
        <v>3</v>
      </c>
      <c r="F15" s="112">
        <f t="shared" si="5"/>
        <v>43454</v>
      </c>
      <c r="G15" s="175">
        <f t="shared" si="6"/>
        <v>3</v>
      </c>
      <c r="H15" s="173">
        <f t="shared" si="7"/>
        <v>43454</v>
      </c>
      <c r="I15" s="274">
        <f t="shared" ref="I15:I17" si="14">_xlfn.DAYS(K15,F15)</f>
        <v>11</v>
      </c>
      <c r="J15" s="275"/>
      <c r="K15" s="278">
        <f t="shared" ref="K15:K17" si="15">WORKDAY(F15,$B$35,$B$41:$B$55)</f>
        <v>43465</v>
      </c>
      <c r="L15" s="279"/>
      <c r="M15" s="113">
        <f t="shared" si="10"/>
        <v>43474</v>
      </c>
      <c r="N15" s="113">
        <f t="shared" si="11"/>
        <v>43481</v>
      </c>
      <c r="O15" s="114"/>
      <c r="P15" s="127" t="s">
        <v>46</v>
      </c>
      <c r="Q15" s="129">
        <f t="shared" si="3"/>
        <v>43465</v>
      </c>
      <c r="R15" s="129">
        <f t="shared" si="1"/>
        <v>43496</v>
      </c>
      <c r="S15" s="129">
        <f t="shared" si="2"/>
        <v>43469</v>
      </c>
      <c r="T15" s="129">
        <f t="shared" si="0"/>
        <v>43476</v>
      </c>
    </row>
    <row r="16" spans="1:21" ht="19.5" thickBot="1" x14ac:dyDescent="0.35">
      <c r="A16" s="10" t="s">
        <v>116</v>
      </c>
      <c r="B16" s="64">
        <f>'Reporting Due Dates FY 2019'!B18</f>
        <v>43465</v>
      </c>
      <c r="C16" s="110">
        <f>'Reporting Due Dates FY 2019'!C18</f>
        <v>15</v>
      </c>
      <c r="D16" s="111">
        <f>'Reporting Due Dates FY 2019'!D18</f>
        <v>43480</v>
      </c>
      <c r="E16" s="165">
        <f t="shared" si="4"/>
        <v>3</v>
      </c>
      <c r="F16" s="112">
        <f t="shared" si="5"/>
        <v>43483</v>
      </c>
      <c r="G16" s="175">
        <f t="shared" si="6"/>
        <v>3</v>
      </c>
      <c r="H16" s="173">
        <f t="shared" si="7"/>
        <v>43483</v>
      </c>
      <c r="I16" s="274">
        <f t="shared" si="14"/>
        <v>11</v>
      </c>
      <c r="J16" s="275"/>
      <c r="K16" s="278">
        <f t="shared" si="15"/>
        <v>43494</v>
      </c>
      <c r="L16" s="279"/>
      <c r="M16" s="113">
        <f t="shared" si="10"/>
        <v>43502</v>
      </c>
      <c r="N16" s="113">
        <f t="shared" si="11"/>
        <v>43509</v>
      </c>
      <c r="O16" s="113">
        <f>WORKDAY(N16,$B$38,$B$41:$B$55)</f>
        <v>43516</v>
      </c>
      <c r="P16" s="113" t="s">
        <v>49</v>
      </c>
      <c r="Q16" s="129">
        <f t="shared" si="3"/>
        <v>43496</v>
      </c>
      <c r="R16" s="129">
        <f t="shared" si="1"/>
        <v>43524</v>
      </c>
      <c r="S16" s="129">
        <f t="shared" si="2"/>
        <v>43497</v>
      </c>
      <c r="T16" s="129">
        <f t="shared" si="0"/>
        <v>43504</v>
      </c>
    </row>
    <row r="17" spans="1:20" ht="21.75" thickTop="1" x14ac:dyDescent="0.3">
      <c r="A17" s="9" t="s">
        <v>57</v>
      </c>
      <c r="B17" s="66"/>
      <c r="C17" s="110">
        <f>'Reporting Due Dates FY 2019'!C19</f>
        <v>60</v>
      </c>
      <c r="D17" s="111">
        <f>'Reporting Due Dates FY 2019'!D19</f>
        <v>43525</v>
      </c>
      <c r="E17" s="165">
        <f t="shared" si="4"/>
        <v>5</v>
      </c>
      <c r="F17" s="112">
        <f t="shared" si="5"/>
        <v>43530</v>
      </c>
      <c r="G17" s="175">
        <f t="shared" si="6"/>
        <v>5</v>
      </c>
      <c r="H17" s="173">
        <v>43530</v>
      </c>
      <c r="I17" s="274">
        <f t="shared" si="14"/>
        <v>8</v>
      </c>
      <c r="J17" s="275"/>
      <c r="K17" s="278">
        <f t="shared" si="15"/>
        <v>43538</v>
      </c>
      <c r="L17" s="279"/>
      <c r="M17" s="113">
        <f t="shared" si="10"/>
        <v>43546</v>
      </c>
      <c r="N17" s="113">
        <f t="shared" si="11"/>
        <v>43553</v>
      </c>
      <c r="O17" s="113">
        <f>WORKDAY(N17,$B$38,$B$41:$B$55)</f>
        <v>43559</v>
      </c>
      <c r="P17" s="113" t="s">
        <v>51</v>
      </c>
      <c r="Q17" s="129">
        <f>Q20</f>
        <v>43553</v>
      </c>
      <c r="R17" s="129">
        <f t="shared" si="1"/>
        <v>43584</v>
      </c>
      <c r="S17" s="129">
        <f t="shared" si="2"/>
        <v>43560</v>
      </c>
      <c r="T17" s="129">
        <f t="shared" si="0"/>
        <v>43567</v>
      </c>
    </row>
    <row r="18" spans="1:20" ht="21" x14ac:dyDescent="0.35">
      <c r="A18" s="160" t="s">
        <v>108</v>
      </c>
      <c r="B18" s="161"/>
      <c r="C18" s="161"/>
      <c r="D18" s="162"/>
      <c r="E18" s="168"/>
      <c r="F18" s="161"/>
      <c r="G18" s="176"/>
      <c r="H18" s="161"/>
      <c r="I18" s="276"/>
      <c r="J18" s="277"/>
      <c r="K18" s="280"/>
      <c r="L18" s="281"/>
      <c r="M18" s="161"/>
      <c r="N18" s="161"/>
      <c r="O18" s="161"/>
      <c r="P18" s="161"/>
      <c r="Q18" s="161"/>
      <c r="R18" s="161"/>
      <c r="S18" s="161"/>
      <c r="T18" s="163"/>
    </row>
    <row r="19" spans="1:20" ht="21" customHeight="1" x14ac:dyDescent="0.3">
      <c r="A19" s="7" t="s">
        <v>117</v>
      </c>
      <c r="B19" s="64">
        <f>'Reporting Due Dates FY 2019'!B21</f>
        <v>43496</v>
      </c>
      <c r="C19" s="110">
        <f>'Reporting Due Dates FY 2019'!C21</f>
        <v>15</v>
      </c>
      <c r="D19" s="111">
        <f>'Reporting Due Dates FY 2019'!D21</f>
        <v>43511</v>
      </c>
      <c r="E19" s="165">
        <f t="shared" si="4"/>
        <v>6</v>
      </c>
      <c r="F19" s="112">
        <f t="shared" si="5"/>
        <v>43517</v>
      </c>
      <c r="G19" s="175">
        <f t="shared" si="6"/>
        <v>6</v>
      </c>
      <c r="H19" s="173">
        <v>43517</v>
      </c>
      <c r="I19" s="274">
        <f t="shared" ref="I19" si="16">_xlfn.DAYS(K19,F19)</f>
        <v>8</v>
      </c>
      <c r="J19" s="275"/>
      <c r="K19" s="278">
        <f t="shared" ref="K19" si="17">WORKDAY(F19,$B$35,$B$41:$B$55)</f>
        <v>43525</v>
      </c>
      <c r="L19" s="279"/>
      <c r="M19" s="113">
        <f t="shared" si="10"/>
        <v>43535</v>
      </c>
      <c r="N19" s="113">
        <f t="shared" si="11"/>
        <v>43542</v>
      </c>
      <c r="O19" s="114"/>
      <c r="P19" s="127" t="s">
        <v>46</v>
      </c>
      <c r="Q19" s="129">
        <f t="shared" si="3"/>
        <v>43524</v>
      </c>
      <c r="R19" s="129">
        <f t="shared" si="1"/>
        <v>43552</v>
      </c>
      <c r="S19" s="129">
        <f t="shared" si="2"/>
        <v>43525</v>
      </c>
      <c r="T19" s="129">
        <f t="shared" si="0"/>
        <v>43532</v>
      </c>
    </row>
    <row r="20" spans="1:20" x14ac:dyDescent="0.3">
      <c r="A20" s="7" t="s">
        <v>118</v>
      </c>
      <c r="B20" s="64">
        <f>'Reporting Due Dates FY 2019'!B22</f>
        <v>43524</v>
      </c>
      <c r="C20" s="110">
        <f>'Reporting Due Dates FY 2019'!C22</f>
        <v>15</v>
      </c>
      <c r="D20" s="111">
        <f>'Reporting Due Dates FY 2019'!D22</f>
        <v>43539</v>
      </c>
      <c r="E20" s="165">
        <f t="shared" si="4"/>
        <v>5</v>
      </c>
      <c r="F20" s="112">
        <f t="shared" si="5"/>
        <v>43544</v>
      </c>
      <c r="G20" s="175">
        <f t="shared" si="6"/>
        <v>5</v>
      </c>
      <c r="H20" s="173">
        <v>43544</v>
      </c>
      <c r="I20" s="274">
        <f t="shared" ref="I20:I22" si="18">_xlfn.DAYS(K20,F20)</f>
        <v>8</v>
      </c>
      <c r="J20" s="275"/>
      <c r="K20" s="278">
        <f t="shared" ref="K20:K22" si="19">WORKDAY(F20,$B$35,$B$41:$B$55)</f>
        <v>43552</v>
      </c>
      <c r="L20" s="279"/>
      <c r="M20" s="113">
        <f t="shared" si="10"/>
        <v>43560</v>
      </c>
      <c r="N20" s="113">
        <f t="shared" si="11"/>
        <v>43567</v>
      </c>
      <c r="O20" s="114"/>
      <c r="P20" s="127" t="s">
        <v>46</v>
      </c>
      <c r="Q20" s="129">
        <f t="shared" si="3"/>
        <v>43553</v>
      </c>
      <c r="R20" s="129">
        <f t="shared" si="1"/>
        <v>43584</v>
      </c>
      <c r="S20" s="129">
        <f t="shared" si="2"/>
        <v>43560</v>
      </c>
      <c r="T20" s="129">
        <f t="shared" si="0"/>
        <v>43567</v>
      </c>
    </row>
    <row r="21" spans="1:20" ht="38.25" thickBot="1" x14ac:dyDescent="0.35">
      <c r="A21" s="10" t="s">
        <v>119</v>
      </c>
      <c r="B21" s="64">
        <f>'Reporting Due Dates FY 2019'!B23</f>
        <v>43555</v>
      </c>
      <c r="C21" s="110">
        <f>'Reporting Due Dates FY 2019'!C23</f>
        <v>16</v>
      </c>
      <c r="D21" s="111">
        <f>'Reporting Due Dates FY 2019'!D23</f>
        <v>43571</v>
      </c>
      <c r="E21" s="165">
        <f t="shared" si="4"/>
        <v>3</v>
      </c>
      <c r="F21" s="112">
        <f t="shared" si="5"/>
        <v>43574</v>
      </c>
      <c r="G21" s="175">
        <f t="shared" si="6"/>
        <v>3</v>
      </c>
      <c r="H21" s="173">
        <f t="shared" si="7"/>
        <v>43574</v>
      </c>
      <c r="I21" s="274">
        <f t="shared" si="18"/>
        <v>10</v>
      </c>
      <c r="J21" s="275"/>
      <c r="K21" s="278">
        <f t="shared" si="19"/>
        <v>43584</v>
      </c>
      <c r="L21" s="279"/>
      <c r="M21" s="113">
        <f t="shared" si="10"/>
        <v>43592</v>
      </c>
      <c r="N21" s="113">
        <f t="shared" si="11"/>
        <v>43599</v>
      </c>
      <c r="O21" s="113">
        <f>WORKDAY(N21,$B$38,$B$41:$B$55)</f>
        <v>43605</v>
      </c>
      <c r="P21" s="113" t="s">
        <v>49</v>
      </c>
      <c r="Q21" s="129">
        <f t="shared" si="3"/>
        <v>43585</v>
      </c>
      <c r="R21" s="129">
        <f t="shared" si="1"/>
        <v>43615</v>
      </c>
      <c r="S21" s="129">
        <f t="shared" si="2"/>
        <v>43588</v>
      </c>
      <c r="T21" s="129">
        <f t="shared" si="0"/>
        <v>43595</v>
      </c>
    </row>
    <row r="22" spans="1:20" ht="21.75" thickTop="1" x14ac:dyDescent="0.3">
      <c r="A22" s="8" t="s">
        <v>62</v>
      </c>
      <c r="B22" s="48"/>
      <c r="C22" s="110">
        <f>'Reporting Due Dates FY 2019'!C24</f>
        <v>60</v>
      </c>
      <c r="D22" s="111">
        <f>'Reporting Due Dates FY 2019'!D24</f>
        <v>43615</v>
      </c>
      <c r="E22" s="165">
        <f t="shared" si="4"/>
        <v>5</v>
      </c>
      <c r="F22" s="112">
        <f t="shared" si="5"/>
        <v>43620</v>
      </c>
      <c r="G22" s="175">
        <f t="shared" si="6"/>
        <v>5</v>
      </c>
      <c r="H22" s="173">
        <v>43620</v>
      </c>
      <c r="I22" s="274">
        <f t="shared" si="18"/>
        <v>8</v>
      </c>
      <c r="J22" s="275"/>
      <c r="K22" s="278">
        <f t="shared" si="19"/>
        <v>43628</v>
      </c>
      <c r="L22" s="279"/>
      <c r="M22" s="113">
        <f t="shared" si="10"/>
        <v>43636</v>
      </c>
      <c r="N22" s="113">
        <f t="shared" si="11"/>
        <v>43643</v>
      </c>
      <c r="O22" s="113">
        <f>WORKDAY(N22,$B$38,$B$41:$B$55)</f>
        <v>43649</v>
      </c>
      <c r="P22" s="113" t="s">
        <v>51</v>
      </c>
      <c r="Q22" s="129">
        <f>Q25</f>
        <v>43644</v>
      </c>
      <c r="R22" s="129"/>
      <c r="S22" s="129"/>
      <c r="T22" s="129">
        <f>T25</f>
        <v>43658</v>
      </c>
    </row>
    <row r="23" spans="1:20" ht="21" x14ac:dyDescent="0.35">
      <c r="A23" s="160" t="s">
        <v>109</v>
      </c>
      <c r="B23" s="161"/>
      <c r="C23" s="161"/>
      <c r="D23" s="162"/>
      <c r="E23" s="168"/>
      <c r="F23" s="161"/>
      <c r="G23" s="176"/>
      <c r="H23" s="161"/>
      <c r="I23" s="276"/>
      <c r="J23" s="277"/>
      <c r="K23" s="280"/>
      <c r="L23" s="281"/>
      <c r="M23" s="161"/>
      <c r="N23" s="161"/>
      <c r="O23" s="161"/>
      <c r="P23" s="161"/>
      <c r="Q23" s="161"/>
      <c r="R23" s="161"/>
      <c r="S23" s="161"/>
      <c r="T23" s="163"/>
    </row>
    <row r="24" spans="1:20" ht="21" customHeight="1" x14ac:dyDescent="0.3">
      <c r="A24" s="7" t="s">
        <v>120</v>
      </c>
      <c r="B24" s="64">
        <f>'Reporting Due Dates FY 2019'!B26</f>
        <v>43585</v>
      </c>
      <c r="C24" s="110">
        <f>'Reporting Due Dates FY 2019'!C26</f>
        <v>15</v>
      </c>
      <c r="D24" s="111">
        <f>'Reporting Due Dates FY 2019'!D26</f>
        <v>43600</v>
      </c>
      <c r="E24" s="165">
        <f t="shared" si="4"/>
        <v>5</v>
      </c>
      <c r="F24" s="112">
        <f t="shared" si="5"/>
        <v>43605</v>
      </c>
      <c r="G24" s="175">
        <f t="shared" si="6"/>
        <v>5</v>
      </c>
      <c r="H24" s="173">
        <v>43605</v>
      </c>
      <c r="I24" s="274">
        <f t="shared" ref="I24" si="20">_xlfn.DAYS(K24,F24)</f>
        <v>9</v>
      </c>
      <c r="J24" s="275"/>
      <c r="K24" s="278">
        <f t="shared" ref="K24" si="21">WORKDAY(F24,$B$35,$B$41:$B$55)</f>
        <v>43614</v>
      </c>
      <c r="L24" s="279"/>
      <c r="M24" s="113">
        <f t="shared" si="10"/>
        <v>43622</v>
      </c>
      <c r="N24" s="113">
        <f t="shared" si="11"/>
        <v>43629</v>
      </c>
      <c r="O24" s="114"/>
      <c r="P24" s="127" t="s">
        <v>46</v>
      </c>
      <c r="Q24" s="129">
        <f t="shared" ref="Q24:Q26" si="22">WORKDAY(EOMONTH(D24,0)+1,-1)</f>
        <v>43616</v>
      </c>
      <c r="R24" s="129">
        <f t="shared" ref="R24:R26" si="23">EDATE(Q24,1)</f>
        <v>43646</v>
      </c>
      <c r="S24" s="129">
        <f t="shared" ref="S24:S26" si="24">DATE(YEAR(R24),MONTH(R24),CHOOSE(WEEKDAY(DATE(YEAR(R24),MONTH(R24),4)),2,1,7,6,5,4,3))</f>
        <v>43623</v>
      </c>
      <c r="T24" s="129">
        <f t="shared" ref="T24:T26" si="25">IF(DAY(S24)&gt;5,S24,S24+7)</f>
        <v>43623</v>
      </c>
    </row>
    <row r="25" spans="1:20" x14ac:dyDescent="0.3">
      <c r="A25" s="7" t="s">
        <v>121</v>
      </c>
      <c r="B25" s="64">
        <f>'Reporting Due Dates FY 2019'!B27</f>
        <v>43616</v>
      </c>
      <c r="C25" s="110">
        <f>'Reporting Due Dates FY 2019'!C27</f>
        <v>17</v>
      </c>
      <c r="D25" s="111">
        <f>'Reporting Due Dates FY 2019'!D27</f>
        <v>43633</v>
      </c>
      <c r="E25" s="165">
        <f t="shared" si="4"/>
        <v>3</v>
      </c>
      <c r="F25" s="112">
        <f t="shared" si="5"/>
        <v>43636</v>
      </c>
      <c r="G25" s="175">
        <f t="shared" si="6"/>
        <v>3</v>
      </c>
      <c r="H25" s="173">
        <f t="shared" si="7"/>
        <v>43636</v>
      </c>
      <c r="I25" s="274">
        <f t="shared" ref="I25:I27" si="26">_xlfn.DAYS(K25,F25)</f>
        <v>8</v>
      </c>
      <c r="J25" s="275"/>
      <c r="K25" s="278">
        <f t="shared" ref="K25:K27" si="27">WORKDAY(F25,$B$35,$B$41:$B$55)</f>
        <v>43644</v>
      </c>
      <c r="L25" s="279"/>
      <c r="M25" s="113">
        <f t="shared" si="10"/>
        <v>43655</v>
      </c>
      <c r="N25" s="113">
        <f t="shared" si="11"/>
        <v>43662</v>
      </c>
      <c r="O25" s="114"/>
      <c r="P25" s="127" t="s">
        <v>46</v>
      </c>
      <c r="Q25" s="129">
        <f t="shared" si="22"/>
        <v>43644</v>
      </c>
      <c r="R25" s="129">
        <f t="shared" si="23"/>
        <v>43674</v>
      </c>
      <c r="S25" s="129">
        <f t="shared" si="24"/>
        <v>43651</v>
      </c>
      <c r="T25" s="129">
        <f t="shared" si="25"/>
        <v>43658</v>
      </c>
    </row>
    <row r="26" spans="1:20" ht="38.25" thickBot="1" x14ac:dyDescent="0.35">
      <c r="A26" s="10" t="s">
        <v>122</v>
      </c>
      <c r="B26" s="64">
        <f>'Reporting Due Dates FY 2019'!B28</f>
        <v>43646</v>
      </c>
      <c r="C26" s="110">
        <f>'Reporting Due Dates FY 2019'!C28</f>
        <v>16</v>
      </c>
      <c r="D26" s="111">
        <f>'Reporting Due Dates FY 2019'!D28</f>
        <v>43662</v>
      </c>
      <c r="E26" s="165">
        <f t="shared" si="4"/>
        <v>3</v>
      </c>
      <c r="F26" s="112">
        <f t="shared" si="5"/>
        <v>43665</v>
      </c>
      <c r="G26" s="175">
        <f t="shared" si="6"/>
        <v>3</v>
      </c>
      <c r="H26" s="173">
        <f t="shared" si="7"/>
        <v>43665</v>
      </c>
      <c r="I26" s="274">
        <f t="shared" si="26"/>
        <v>10</v>
      </c>
      <c r="J26" s="275"/>
      <c r="K26" s="278">
        <f t="shared" si="27"/>
        <v>43675</v>
      </c>
      <c r="L26" s="279"/>
      <c r="M26" s="113">
        <f t="shared" si="10"/>
        <v>43683</v>
      </c>
      <c r="N26" s="113">
        <f t="shared" si="11"/>
        <v>43690</v>
      </c>
      <c r="O26" s="113">
        <f>WORKDAY(N26,$B$38,$B$41:$B$55)</f>
        <v>43696</v>
      </c>
      <c r="P26" s="113" t="s">
        <v>49</v>
      </c>
      <c r="Q26" s="129">
        <f t="shared" si="22"/>
        <v>43677</v>
      </c>
      <c r="R26" s="129">
        <f t="shared" si="23"/>
        <v>43708</v>
      </c>
      <c r="S26" s="129">
        <f t="shared" si="24"/>
        <v>43679</v>
      </c>
      <c r="T26" s="129">
        <f t="shared" si="25"/>
        <v>43686</v>
      </c>
    </row>
    <row r="27" spans="1:20" ht="46.5" customHeight="1" thickTop="1" x14ac:dyDescent="0.3">
      <c r="A27" s="8" t="s">
        <v>68</v>
      </c>
      <c r="B27" s="48"/>
      <c r="C27" s="110">
        <f>'Reporting Due Dates FY 2019'!C29</f>
        <v>60</v>
      </c>
      <c r="D27" s="111">
        <f>'Reporting Due Dates FY 2019'!D29</f>
        <v>43706</v>
      </c>
      <c r="E27" s="165">
        <f t="shared" si="4"/>
        <v>6</v>
      </c>
      <c r="F27" s="112">
        <f t="shared" si="5"/>
        <v>43712</v>
      </c>
      <c r="G27" s="175">
        <f t="shared" si="6"/>
        <v>6</v>
      </c>
      <c r="H27" s="173">
        <v>43712</v>
      </c>
      <c r="I27" s="274">
        <f t="shared" si="26"/>
        <v>8</v>
      </c>
      <c r="J27" s="275"/>
      <c r="K27" s="278">
        <f t="shared" si="27"/>
        <v>43720</v>
      </c>
      <c r="L27" s="279"/>
      <c r="M27" s="113">
        <f t="shared" si="10"/>
        <v>43728</v>
      </c>
      <c r="N27" s="113">
        <f t="shared" si="11"/>
        <v>43735</v>
      </c>
      <c r="O27" s="113">
        <f>WORKDAY(N27,$B$38,$B$41:$B$55)</f>
        <v>43741</v>
      </c>
      <c r="P27" s="113" t="s">
        <v>51</v>
      </c>
      <c r="Q27" s="129">
        <v>43738</v>
      </c>
      <c r="R27" s="129"/>
      <c r="S27" s="129"/>
      <c r="T27" s="129">
        <v>43742</v>
      </c>
    </row>
    <row r="28" spans="1:20" ht="21" x14ac:dyDescent="0.3">
      <c r="A28" s="33" t="s">
        <v>69</v>
      </c>
      <c r="B28" s="4"/>
      <c r="C28" s="4"/>
      <c r="D28" s="34"/>
      <c r="E28" s="169"/>
      <c r="F28" s="35"/>
      <c r="G28" s="170"/>
      <c r="H28" s="35"/>
      <c r="I28" s="178"/>
      <c r="J28" s="170"/>
      <c r="K28" s="35"/>
      <c r="L28" s="105"/>
      <c r="M28" s="35"/>
      <c r="N28" s="35"/>
      <c r="O28" s="35"/>
      <c r="P28" s="35"/>
    </row>
    <row r="29" spans="1:20" ht="21" x14ac:dyDescent="0.35">
      <c r="A29" s="32" t="s">
        <v>70</v>
      </c>
      <c r="B29" s="1"/>
      <c r="C29" s="4"/>
      <c r="D29" s="4"/>
      <c r="E29" s="170"/>
      <c r="F29" s="4"/>
      <c r="G29" s="170"/>
      <c r="H29" s="4"/>
      <c r="I29" s="170"/>
      <c r="J29" s="170"/>
      <c r="K29" s="4"/>
      <c r="L29" s="105"/>
      <c r="M29" s="4"/>
      <c r="N29" s="4"/>
      <c r="O29" s="4"/>
      <c r="P29" s="6"/>
    </row>
    <row r="30" spans="1:20" ht="21" x14ac:dyDescent="0.35">
      <c r="A30" s="11" t="s">
        <v>71</v>
      </c>
      <c r="B30" s="1"/>
      <c r="C30" s="1"/>
      <c r="D30" s="1"/>
      <c r="E30" s="171"/>
      <c r="F30" s="1"/>
      <c r="G30" s="171"/>
      <c r="H30" s="1"/>
      <c r="I30" s="179"/>
      <c r="J30" s="179"/>
      <c r="K30" s="72"/>
      <c r="L30" s="105"/>
      <c r="M30" s="1"/>
      <c r="N30" s="1"/>
      <c r="O30" s="1"/>
      <c r="P30" s="2"/>
    </row>
    <row r="31" spans="1:20" ht="26.25" x14ac:dyDescent="0.4">
      <c r="A31" s="106"/>
      <c r="B31" s="106"/>
    </row>
    <row r="32" spans="1:20" x14ac:dyDescent="0.3">
      <c r="A32" s="262" t="s">
        <v>144</v>
      </c>
      <c r="B32" s="263"/>
      <c r="C32" s="263"/>
    </row>
    <row r="33" spans="1:3" ht="56.25" x14ac:dyDescent="0.3">
      <c r="A33" s="156" t="s">
        <v>145</v>
      </c>
      <c r="B33" s="157">
        <v>3</v>
      </c>
      <c r="C33" s="158" t="s">
        <v>157</v>
      </c>
    </row>
    <row r="34" spans="1:3" ht="37.5" x14ac:dyDescent="0.3">
      <c r="A34" s="156" t="s">
        <v>146</v>
      </c>
      <c r="B34" s="157">
        <v>3</v>
      </c>
      <c r="C34" s="158" t="s">
        <v>148</v>
      </c>
    </row>
    <row r="35" spans="1:3" ht="56.25" x14ac:dyDescent="0.3">
      <c r="A35" s="159" t="s">
        <v>147</v>
      </c>
      <c r="B35" s="157">
        <v>6</v>
      </c>
      <c r="C35" s="158" t="s">
        <v>158</v>
      </c>
    </row>
    <row r="36" spans="1:3" ht="37.5" x14ac:dyDescent="0.3">
      <c r="A36" s="159" t="str">
        <f>M4</f>
        <v>MS Data Created</v>
      </c>
      <c r="B36" s="157">
        <v>6</v>
      </c>
      <c r="C36" s="158" t="s">
        <v>149</v>
      </c>
    </row>
    <row r="37" spans="1:3" ht="37.5" x14ac:dyDescent="0.3">
      <c r="A37" s="159" t="str">
        <f>N4</f>
        <v>MS, Oncology MS, &amp; Trends Repts Avail in House</v>
      </c>
      <c r="B37" s="157">
        <v>5</v>
      </c>
      <c r="C37" s="158" t="s">
        <v>150</v>
      </c>
    </row>
    <row r="38" spans="1:3" ht="37.5" x14ac:dyDescent="0.3">
      <c r="A38" s="159" t="s">
        <v>103</v>
      </c>
      <c r="B38" s="157">
        <v>4</v>
      </c>
      <c r="C38" s="158" t="s">
        <v>151</v>
      </c>
    </row>
    <row r="39" spans="1:3" ht="26.25" x14ac:dyDescent="0.4">
      <c r="A39" s="106"/>
      <c r="B39" s="106"/>
    </row>
    <row r="40" spans="1:3" x14ac:dyDescent="0.3">
      <c r="A40" s="261" t="s">
        <v>126</v>
      </c>
      <c r="B40" s="261"/>
    </row>
    <row r="41" spans="1:3" x14ac:dyDescent="0.3">
      <c r="A41" s="154" t="s">
        <v>127</v>
      </c>
      <c r="B41" s="155">
        <v>43248</v>
      </c>
    </row>
    <row r="42" spans="1:3" x14ac:dyDescent="0.3">
      <c r="A42" s="154" t="s">
        <v>128</v>
      </c>
      <c r="B42" s="155">
        <v>43285</v>
      </c>
    </row>
    <row r="43" spans="1:3" x14ac:dyDescent="0.3">
      <c r="A43" s="154" t="s">
        <v>129</v>
      </c>
      <c r="B43" s="155">
        <v>43346</v>
      </c>
    </row>
    <row r="44" spans="1:3" x14ac:dyDescent="0.3">
      <c r="A44" s="154" t="s">
        <v>130</v>
      </c>
      <c r="B44" s="155">
        <v>43381</v>
      </c>
    </row>
    <row r="45" spans="1:3" x14ac:dyDescent="0.3">
      <c r="A45" s="154" t="s">
        <v>134</v>
      </c>
      <c r="B45" s="155">
        <v>43410</v>
      </c>
    </row>
    <row r="46" spans="1:3" x14ac:dyDescent="0.3">
      <c r="A46" s="154" t="s">
        <v>131</v>
      </c>
      <c r="B46" s="155">
        <v>43416</v>
      </c>
    </row>
    <row r="47" spans="1:3" x14ac:dyDescent="0.3">
      <c r="A47" s="154" t="s">
        <v>132</v>
      </c>
      <c r="B47" s="155">
        <v>43426</v>
      </c>
    </row>
    <row r="48" spans="1:3" x14ac:dyDescent="0.3">
      <c r="A48" s="154" t="s">
        <v>135</v>
      </c>
      <c r="B48" s="155">
        <v>43427</v>
      </c>
    </row>
    <row r="49" spans="1:2" x14ac:dyDescent="0.3">
      <c r="A49" s="154" t="s">
        <v>133</v>
      </c>
      <c r="B49" s="155">
        <v>43459</v>
      </c>
    </row>
    <row r="50" spans="1:2" x14ac:dyDescent="0.3">
      <c r="A50" s="154" t="s">
        <v>136</v>
      </c>
      <c r="B50" s="155">
        <v>43466</v>
      </c>
    </row>
    <row r="51" spans="1:2" x14ac:dyDescent="0.3">
      <c r="A51" s="154" t="s">
        <v>137</v>
      </c>
      <c r="B51" s="155">
        <v>43486</v>
      </c>
    </row>
    <row r="52" spans="1:2" x14ac:dyDescent="0.3">
      <c r="A52" s="154" t="s">
        <v>138</v>
      </c>
      <c r="B52" s="155">
        <v>43514</v>
      </c>
    </row>
    <row r="53" spans="1:2" x14ac:dyDescent="0.3">
      <c r="A53" s="154" t="s">
        <v>127</v>
      </c>
      <c r="B53" s="155">
        <v>43612</v>
      </c>
    </row>
    <row r="54" spans="1:2" x14ac:dyDescent="0.3">
      <c r="A54" s="154" t="s">
        <v>128</v>
      </c>
      <c r="B54" s="155">
        <v>43650</v>
      </c>
    </row>
    <row r="55" spans="1:2" x14ac:dyDescent="0.3">
      <c r="A55" s="154" t="s">
        <v>129</v>
      </c>
      <c r="B55" s="155">
        <v>43710</v>
      </c>
    </row>
  </sheetData>
  <mergeCells count="66">
    <mergeCell ref="K19:L19"/>
    <mergeCell ref="K20:L20"/>
    <mergeCell ref="K26:L26"/>
    <mergeCell ref="K27:L27"/>
    <mergeCell ref="K21:L21"/>
    <mergeCell ref="K22:L22"/>
    <mergeCell ref="K23:L23"/>
    <mergeCell ref="K24:L24"/>
    <mergeCell ref="K25:L25"/>
    <mergeCell ref="I25:J25"/>
    <mergeCell ref="I26:J26"/>
    <mergeCell ref="I27:J27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A40:B40"/>
    <mergeCell ref="A32:C32"/>
    <mergeCell ref="I1:L1"/>
    <mergeCell ref="I2:L2"/>
    <mergeCell ref="I3:L3"/>
    <mergeCell ref="K4:L4"/>
    <mergeCell ref="I4:J4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Q1:T1"/>
    <mergeCell ref="Q2:T2"/>
    <mergeCell ref="Q3:T3"/>
    <mergeCell ref="A2:B2"/>
    <mergeCell ref="C2:F2"/>
    <mergeCell ref="M2:P2"/>
    <mergeCell ref="M1:P1"/>
    <mergeCell ref="G1:H1"/>
    <mergeCell ref="G2:H2"/>
    <mergeCell ref="M3:P3"/>
    <mergeCell ref="G3:H3"/>
    <mergeCell ref="A3:B3"/>
    <mergeCell ref="C3:F3"/>
    <mergeCell ref="A1:B1"/>
    <mergeCell ref="C1:F1"/>
  </mergeCells>
  <conditionalFormatting sqref="A6:T27">
    <cfRule type="expression" dxfId="0" priority="1">
      <formula>ISNA(VLOOKUP(A6,$B$41:$B$55,1,FALSE))=FALSE</formula>
    </cfRule>
  </conditionalFormatting>
  <pageMargins left="0.7" right="0.7" top="0.75" bottom="0.75" header="0.3" footer="0.3"/>
  <pageSetup paperSize="5" scale="64" orientation="landscape" r:id="rId1"/>
  <headerFooter>
    <oddHeader>&amp;C&amp;"-,Bold"&amp;26FY 2018 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A83DD7-6916-4DF9-AF5C-8521FF80E160}"/>
</file>

<file path=customXml/itemProps2.xml><?xml version="1.0" encoding="utf-8"?>
<ds:datastoreItem xmlns:ds="http://schemas.openxmlformats.org/officeDocument/2006/customXml" ds:itemID="{80E8DD6F-6797-4945-A893-D1E87844FC2B}"/>
</file>

<file path=customXml/itemProps3.xml><?xml version="1.0" encoding="utf-8"?>
<ds:datastoreItem xmlns:ds="http://schemas.openxmlformats.org/officeDocument/2006/customXml" ds:itemID="{45BBAE57-E388-49FD-8AF2-946AC8D22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Production Schedule FY 2017</vt:lpstr>
      <vt:lpstr>Reporting Due Dates FY 2019 rev</vt:lpstr>
      <vt:lpstr>Reporting Due Dates FY 2019</vt:lpstr>
      <vt:lpstr>Sheet1</vt:lpstr>
      <vt:lpstr>FINAL Production Schedule</vt:lpstr>
      <vt:lpstr>'FINAL Production Schedule'!Print_Area</vt:lpstr>
      <vt:lpstr>'Production Schedule FY 2017'!Print_Area</vt:lpstr>
      <vt:lpstr>'Reporting Due Dates FY 2019 rev'!Print_Area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Oscar Ibarra</cp:lastModifiedBy>
  <cp:revision/>
  <cp:lastPrinted>2019-02-04T17:16:55Z</cp:lastPrinted>
  <dcterms:created xsi:type="dcterms:W3CDTF">2014-10-27T20:38:52Z</dcterms:created>
  <dcterms:modified xsi:type="dcterms:W3CDTF">2019-02-05T21:15:09Z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