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data" ContentType="application/vnd.openxmlformats-officedocument.model+data"/>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5.xml" ContentType="application/vnd.openxmlformats-officedocument.spreadsheetml.pivotTable+xml"/>
  <Override PartName="/xl/charts/style9.xml" ContentType="application/vnd.ms-office.chart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1.xml" ContentType="application/vnd.openxmlformats-officedocument.theme+xml"/>
  <Override PartName="/xl/pivotTables/pivotTable6.xml" ContentType="application/vnd.openxmlformats-officedocument.spreadsheetml.pivotTable+xml"/>
  <Override PartName="/xl/styles.xml" ContentType="application/vnd.openxmlformats-officedocument.spreadsheetml.styles+xml"/>
  <Override PartName="/xl/sharedStrings.xml" ContentType="application/vnd.openxmlformats-officedocument.spreadsheetml.sharedStrings+xml"/>
  <Override PartName="/xl/charts/colors9.xml" ContentType="application/vnd.ms-office.chartcolorstyle+xml"/>
  <Override PartName="/xl/drawings/drawing1.xml" ContentType="application/vnd.openxmlformats-officedocument.drawing+xml"/>
  <Override PartName="/xl/drawings/drawing8.xml" ContentType="application/vnd.openxmlformats-officedocument.drawing+xml"/>
  <Override PartName="/xl/charts/chart8.xml" ContentType="application/vnd.openxmlformats-officedocument.drawingml.chart+xml"/>
  <Override PartName="/xl/drawings/drawing2.xml" ContentType="application/vnd.openxmlformats-officedocument.drawing+xml"/>
  <Override PartName="/xl/charts/style8.xml" ContentType="application/vnd.ms-office.chartstyle+xml"/>
  <Override PartName="/xl/charts/colors8.xml" ContentType="application/vnd.ms-office.chartcolorsty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7.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charts/chart9.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3.xml" ContentType="application/vnd.openxmlformats-officedocument.spreadsheetml.pivotTable+xml"/>
  <Override PartName="/xl/drawings/drawing9.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4.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xl/queryTables/queryTable1.xml" ContentType="application/vnd.openxmlformats-officedocument.spreadsheetml.queryTable+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connections.xml" ContentType="application/vnd.openxmlformats-officedocument.spreadsheetml.connection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13.xml" ContentType="application/vnd.openxmlformats-officedocument.customXmlProperties+xml"/>
  <Override PartName="/customXml/itemProps34.xml" ContentType="application/vnd.openxmlformats-officedocument.customXmlProperties+xml"/>
  <Override PartName="/customXml/itemProps33.xml" ContentType="application/vnd.openxmlformats-officedocument.customXmlProperties+xml"/>
  <Override PartName="/customXml/itemProps3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https://mdhscrc-my.sharepoint.com/personal/ldiven_hscrc_maryland_gov/Documents/"/>
    </mc:Choice>
  </mc:AlternateContent>
  <xr:revisionPtr revIDLastSave="0" documentId="8_{4BB0762E-A8FB-47EB-A2CA-B78E0EEA4724}" xr6:coauthVersionLast="47" xr6:coauthVersionMax="47" xr10:uidLastSave="{00000000-0000-0000-0000-000000000000}"/>
  <bookViews>
    <workbookView xWindow="-96" yWindow="-96" windowWidth="23232" windowHeight="13872" activeTab="9" xr2:uid="{12D15119-08B2-4B3B-8E4B-A2553961BF23}"/>
  </bookViews>
  <sheets>
    <sheet name="Notes" sheetId="21" r:id="rId1"/>
    <sheet name="Latest Hospital Name" sheetId="58" state="hidden" r:id="rId2"/>
    <sheet name="Individual CY" sheetId="48" r:id="rId3"/>
    <sheet name="Cummulative CY" sheetId="52" r:id="rId4"/>
    <sheet name="Cummulative Inf Adj CY" sheetId="55" r:id="rId5"/>
    <sheet name="MS" sheetId="57" r:id="rId6"/>
    <sheet name="MS &amp; DA" sheetId="65" r:id="rId7"/>
    <sheet name="MS &amp; DA &amp; OOS" sheetId="66" r:id="rId8"/>
    <sheet name="MS &amp; DA &amp; OO &amp; PAU" sheetId="67" r:id="rId9"/>
    <sheet name="MS &amp; DA &amp; OO &amp; PAU &amp; OV &amp; Eff" sheetId="68" r:id="rId10"/>
  </sheets>
  <externalReferences>
    <externalReference r:id="rId11"/>
  </externalReferences>
  <definedNames>
    <definedName name="_xlnm._FilterDatabase" localSheetId="3" hidden="1">'Cummulative CY'!$A$10:$U$64</definedName>
    <definedName name="_xlnm._FilterDatabase" localSheetId="4" hidden="1">'Cummulative Inf Adj CY'!$A$13:$U$13</definedName>
    <definedName name="_xlnm._FilterDatabase" localSheetId="2" hidden="1">'Individual CY'!$A$8:$AD$60</definedName>
    <definedName name="_xlnm._FilterDatabase" localSheetId="5" hidden="1">MS!$A$14:$D$14</definedName>
    <definedName name="_xlnm._FilterDatabase" localSheetId="6" hidden="1">'MS &amp; DA'!$A$12:$P$12</definedName>
    <definedName name="_xlnm._FilterDatabase" localSheetId="8" hidden="1">'MS &amp; DA &amp; OO &amp; PAU'!$A$12:$P$12</definedName>
    <definedName name="_xlnm._FilterDatabase" localSheetId="9" hidden="1">'MS &amp; DA &amp; OO &amp; PAU &amp; OV &amp; Eff'!$A$11:$T$63</definedName>
    <definedName name="_xlnm._FilterDatabase" localSheetId="7" hidden="1">'MS &amp; DA &amp; OOS'!$A$12:$L$12</definedName>
    <definedName name="_Order1" hidden="1">255</definedName>
    <definedName name="ExternalData_1" localSheetId="1" hidden="1">'Latest Hospital Name'!$A$1:$B$52</definedName>
    <definedName name="LIST1">#REF!</definedName>
    <definedName name="_xlnm.Print_Area">#REF!</definedName>
  </definedNames>
  <calcPr calcId="191029"/>
  <pivotCaches>
    <pivotCache cacheId="0" r:id="rId12"/>
    <pivotCache cacheId="1" r:id="rId13"/>
    <pivotCache cacheId="2" r:id="rId14"/>
    <pivotCache cacheId="3" r:id="rId15"/>
    <pivotCache cacheId="4" r:id="rId16"/>
    <pivotCache cacheId="5" r:id="rId17"/>
    <pivotCache cacheId="6" r:id="rId18"/>
    <pivotCache cacheId="7"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Base CY With Inf_c94bd12e-d187-4b57-87d4-fe76682bf93f" name="Base CY With Inf" connection="Query - Base CY With Inf"/>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68" l="1"/>
  <c r="C24" i="68"/>
  <c r="C23" i="68"/>
  <c r="C21" i="68"/>
  <c r="C35" i="68"/>
  <c r="C57" i="68"/>
  <c r="C36" i="68"/>
  <c r="C37" i="68"/>
  <c r="C50" i="68"/>
  <c r="C48" i="68"/>
  <c r="C63" i="68"/>
  <c r="C19" i="68"/>
  <c r="C14" i="68"/>
  <c r="C45" i="68"/>
  <c r="C43" i="68"/>
  <c r="C39" i="68"/>
  <c r="C30" i="68"/>
  <c r="C44" i="68"/>
  <c r="C54" i="68"/>
  <c r="C25" i="68"/>
  <c r="C31" i="68"/>
  <c r="C42" i="68"/>
  <c r="C18" i="68"/>
  <c r="C38" i="68"/>
  <c r="C16" i="68"/>
  <c r="C28" i="68"/>
  <c r="C33" i="68"/>
  <c r="C22" i="68"/>
  <c r="C41" i="68"/>
  <c r="C49" i="68"/>
  <c r="C17" i="68"/>
  <c r="C20" i="68"/>
  <c r="C62" i="68"/>
  <c r="C47" i="68"/>
  <c r="C56" i="68"/>
  <c r="C27" i="68"/>
  <c r="C55" i="68"/>
  <c r="C40" i="68"/>
  <c r="C58" i="68"/>
  <c r="C15" i="68"/>
  <c r="C61" i="68"/>
  <c r="C34" i="68"/>
  <c r="C29" i="68"/>
  <c r="C53" i="68"/>
  <c r="C59" i="68"/>
  <c r="C32" i="68"/>
  <c r="C51" i="68"/>
  <c r="C26" i="68"/>
  <c r="C60" i="68"/>
  <c r="C46" i="68"/>
  <c r="C52" i="68"/>
  <c r="B52" i="68"/>
  <c r="B55" i="68"/>
  <c r="B30" i="68"/>
  <c r="B47" i="68"/>
  <c r="B36" i="68"/>
  <c r="B27" i="68"/>
  <c r="B51" i="68"/>
  <c r="B57" i="68"/>
  <c r="N13" i="68"/>
  <c r="B62" i="68"/>
  <c r="B19" i="68"/>
  <c r="B42" i="68"/>
  <c r="B16" i="68"/>
  <c r="B63" i="68"/>
  <c r="B58" i="68"/>
  <c r="Q13" i="68"/>
  <c r="B39" i="68"/>
  <c r="B22" i="68"/>
  <c r="H13" i="68"/>
  <c r="B7" i="68"/>
  <c r="B53" i="68"/>
  <c r="B18" i="68"/>
  <c r="B61" i="68"/>
  <c r="B29" i="68"/>
  <c r="B15" i="68"/>
  <c r="B45" i="68"/>
  <c r="B40" i="68"/>
  <c r="B34" i="68"/>
  <c r="B17" i="68"/>
  <c r="B43" i="68"/>
  <c r="B48" i="68"/>
  <c r="B49" i="68"/>
  <c r="B21" i="68"/>
  <c r="B20" i="68"/>
  <c r="D13" i="68"/>
  <c r="B28" i="68"/>
  <c r="B35" i="68"/>
  <c r="B38" i="68"/>
  <c r="B60" i="68"/>
  <c r="S13" i="68"/>
  <c r="B46" i="68"/>
  <c r="B14" i="68"/>
  <c r="B26" i="68"/>
  <c r="B24" i="68"/>
  <c r="B59" i="68"/>
  <c r="B54" i="68"/>
  <c r="B37" i="68"/>
  <c r="E13" i="68"/>
  <c r="B23" i="68"/>
  <c r="B31" i="68"/>
  <c r="B6" i="68"/>
  <c r="G13" i="68"/>
  <c r="B33" i="68"/>
  <c r="K13" i="68"/>
  <c r="B56" i="68"/>
  <c r="B41" i="68"/>
  <c r="B50" i="68"/>
  <c r="B44" i="68"/>
  <c r="B32" i="68"/>
  <c r="B25" i="68"/>
  <c r="F13" i="68"/>
  <c r="M13" i="68"/>
  <c r="B9" i="68" l="1"/>
  <c r="F11" i="68" s="1"/>
  <c r="H11" i="68"/>
  <c r="C25" i="67"/>
  <c r="C22" i="67"/>
  <c r="C23" i="67"/>
  <c r="C15" i="67"/>
  <c r="C35" i="67"/>
  <c r="C43" i="67"/>
  <c r="C34" i="67"/>
  <c r="C39" i="67"/>
  <c r="C52" i="67"/>
  <c r="C60" i="67"/>
  <c r="C51" i="67"/>
  <c r="C56" i="67"/>
  <c r="C27" i="67"/>
  <c r="C48" i="67"/>
  <c r="C42" i="67"/>
  <c r="C30" i="67"/>
  <c r="C58" i="67"/>
  <c r="C57" i="67"/>
  <c r="C36" i="67"/>
  <c r="C40" i="67"/>
  <c r="C37" i="67"/>
  <c r="C19" i="67"/>
  <c r="C47" i="67"/>
  <c r="C44" i="67"/>
  <c r="C32" i="67"/>
  <c r="C33" i="67"/>
  <c r="C41" i="67"/>
  <c r="C45" i="67"/>
  <c r="C31" i="67"/>
  <c r="C18" i="67"/>
  <c r="C55" i="67"/>
  <c r="C54" i="67"/>
  <c r="C29" i="67"/>
  <c r="C17" i="67"/>
  <c r="C28" i="67"/>
  <c r="C24" i="67"/>
  <c r="C50" i="67"/>
  <c r="C21" i="67"/>
  <c r="C63" i="67"/>
  <c r="C64" i="67"/>
  <c r="C53" i="67"/>
  <c r="C46" i="67"/>
  <c r="C61" i="67"/>
  <c r="C62" i="67"/>
  <c r="C38" i="67"/>
  <c r="C49" i="67"/>
  <c r="C26" i="67"/>
  <c r="C20" i="67"/>
  <c r="C59" i="67"/>
  <c r="C16" i="67"/>
  <c r="A8" i="67"/>
  <c r="C18" i="66"/>
  <c r="C16" i="66"/>
  <c r="C17" i="66"/>
  <c r="C15" i="66"/>
  <c r="C47" i="66"/>
  <c r="C45" i="66"/>
  <c r="C25" i="66"/>
  <c r="C29" i="66"/>
  <c r="C42" i="66"/>
  <c r="C56" i="66"/>
  <c r="C51" i="66"/>
  <c r="C37" i="66"/>
  <c r="C41" i="66"/>
  <c r="C50" i="66"/>
  <c r="C48" i="66"/>
  <c r="C20" i="66"/>
  <c r="C57" i="66"/>
  <c r="C60" i="66"/>
  <c r="C40" i="66"/>
  <c r="C36" i="66"/>
  <c r="C27" i="66"/>
  <c r="C21" i="66"/>
  <c r="C35" i="66"/>
  <c r="C38" i="66"/>
  <c r="C44" i="66"/>
  <c r="C34" i="66"/>
  <c r="C22" i="66"/>
  <c r="C55" i="66"/>
  <c r="C32" i="66"/>
  <c r="C28" i="66"/>
  <c r="C58" i="66"/>
  <c r="C61" i="66"/>
  <c r="C39" i="66"/>
  <c r="C31" i="66"/>
  <c r="C26" i="66"/>
  <c r="C19" i="66"/>
  <c r="C54" i="66"/>
  <c r="C46" i="66"/>
  <c r="C49" i="66"/>
  <c r="C62" i="66"/>
  <c r="C52" i="66"/>
  <c r="C24" i="66"/>
  <c r="C64" i="66"/>
  <c r="C59" i="66"/>
  <c r="C33" i="66"/>
  <c r="C53" i="66"/>
  <c r="C43" i="66"/>
  <c r="C30" i="66"/>
  <c r="C63" i="66"/>
  <c r="C23" i="66"/>
  <c r="A8" i="66"/>
  <c r="C19" i="65"/>
  <c r="C16" i="65"/>
  <c r="C17" i="65"/>
  <c r="C15" i="65"/>
  <c r="C40" i="65"/>
  <c r="C45" i="65"/>
  <c r="C27" i="65"/>
  <c r="C29" i="65"/>
  <c r="C44" i="65"/>
  <c r="C57" i="65"/>
  <c r="C51" i="65"/>
  <c r="C35" i="65"/>
  <c r="C39" i="65"/>
  <c r="C52" i="65"/>
  <c r="C50" i="65"/>
  <c r="C22" i="65"/>
  <c r="C56" i="65"/>
  <c r="C60" i="65"/>
  <c r="C42" i="65"/>
  <c r="C36" i="65"/>
  <c r="C28" i="65"/>
  <c r="C23" i="65"/>
  <c r="C34" i="65"/>
  <c r="C38" i="65"/>
  <c r="C41" i="65"/>
  <c r="C37" i="65"/>
  <c r="C24" i="65"/>
  <c r="C55" i="65"/>
  <c r="C33" i="65"/>
  <c r="C20" i="65"/>
  <c r="C59" i="65"/>
  <c r="C62" i="65"/>
  <c r="C47" i="65"/>
  <c r="C31" i="65"/>
  <c r="C30" i="65"/>
  <c r="C21" i="65"/>
  <c r="C48" i="65"/>
  <c r="C46" i="65"/>
  <c r="C49" i="65"/>
  <c r="C64" i="65"/>
  <c r="C54" i="65"/>
  <c r="C26" i="65"/>
  <c r="C61" i="65"/>
  <c r="C58" i="65"/>
  <c r="C32" i="65"/>
  <c r="C53" i="65"/>
  <c r="C43" i="65"/>
  <c r="C18" i="65"/>
  <c r="C63" i="65"/>
  <c r="C25" i="65"/>
  <c r="A8" i="65"/>
  <c r="A8" i="57"/>
  <c r="C33" i="57" l="1"/>
  <c r="C26" i="57"/>
  <c r="C27" i="57"/>
  <c r="C15" i="57"/>
  <c r="C23" i="57"/>
  <c r="C31" i="57"/>
  <c r="C35" i="57"/>
  <c r="C41" i="57"/>
  <c r="C57" i="57"/>
  <c r="C54" i="57"/>
  <c r="C60" i="57"/>
  <c r="C50" i="57"/>
  <c r="C24" i="57"/>
  <c r="C22" i="57"/>
  <c r="C37" i="57"/>
  <c r="C34" i="57"/>
  <c r="C62" i="57"/>
  <c r="C45" i="57"/>
  <c r="C47" i="57"/>
  <c r="C40" i="57"/>
  <c r="C52" i="57"/>
  <c r="C21" i="57"/>
  <c r="C32" i="57"/>
  <c r="C55" i="57"/>
  <c r="C36" i="57"/>
  <c r="C43" i="57"/>
  <c r="C39" i="57"/>
  <c r="C51" i="57"/>
  <c r="C30" i="57"/>
  <c r="C48" i="57"/>
  <c r="C59" i="57"/>
  <c r="C56" i="57"/>
  <c r="C19" i="57"/>
  <c r="C18" i="57"/>
  <c r="C25" i="57"/>
  <c r="C28" i="57"/>
  <c r="C46" i="57"/>
  <c r="C49" i="57"/>
  <c r="C63" i="57"/>
  <c r="C64" i="57"/>
  <c r="C53" i="57"/>
  <c r="C44" i="57"/>
  <c r="C29" i="57"/>
  <c r="C61" i="57"/>
  <c r="C42" i="57"/>
  <c r="C20" i="57"/>
  <c r="C38" i="57"/>
  <c r="C17" i="57"/>
  <c r="C58" i="57"/>
  <c r="C16" i="57"/>
  <c r="C14" i="55"/>
  <c r="C63" i="55"/>
  <c r="C62" i="55"/>
  <c r="C61" i="55"/>
  <c r="C60" i="55"/>
  <c r="C59" i="55"/>
  <c r="C58" i="55"/>
  <c r="C57" i="55"/>
  <c r="C56" i="55"/>
  <c r="C55" i="55"/>
  <c r="C54" i="55"/>
  <c r="C53" i="55"/>
  <c r="C52" i="55"/>
  <c r="C51" i="55"/>
  <c r="C50" i="55"/>
  <c r="C49" i="55"/>
  <c r="C48" i="55"/>
  <c r="C47" i="55"/>
  <c r="C46" i="55"/>
  <c r="C45" i="55"/>
  <c r="C44" i="55"/>
  <c r="C43" i="55"/>
  <c r="C42" i="55"/>
  <c r="C41" i="55"/>
  <c r="C40" i="55"/>
  <c r="C39" i="55"/>
  <c r="C38" i="55"/>
  <c r="C37" i="55"/>
  <c r="C36" i="55"/>
  <c r="C35" i="55"/>
  <c r="C34" i="55"/>
  <c r="C33" i="55"/>
  <c r="C32" i="55"/>
  <c r="C31" i="55"/>
  <c r="C30" i="55"/>
  <c r="C29" i="55"/>
  <c r="C28" i="55"/>
  <c r="C27" i="55"/>
  <c r="C26" i="55"/>
  <c r="C25" i="55"/>
  <c r="C24" i="55"/>
  <c r="C23" i="55"/>
  <c r="C22" i="55"/>
  <c r="C21" i="55"/>
  <c r="C20" i="55"/>
  <c r="C19" i="55"/>
  <c r="C18" i="55"/>
  <c r="C17" i="55"/>
  <c r="C16" i="55"/>
  <c r="C15" i="55"/>
  <c r="C62" i="52"/>
  <c r="C61" i="52"/>
  <c r="C60" i="52"/>
  <c r="C59" i="52"/>
  <c r="C58" i="52"/>
  <c r="C57" i="52"/>
  <c r="C56" i="52"/>
  <c r="C55" i="52"/>
  <c r="C54" i="52"/>
  <c r="C53" i="52"/>
  <c r="C52" i="52"/>
  <c r="C51" i="52"/>
  <c r="C50" i="52"/>
  <c r="C49" i="52"/>
  <c r="C48" i="52"/>
  <c r="C47" i="52"/>
  <c r="C46" i="52"/>
  <c r="C45" i="52"/>
  <c r="C44" i="52"/>
  <c r="C43" i="52"/>
  <c r="C42" i="52"/>
  <c r="C41" i="52"/>
  <c r="C40" i="52"/>
  <c r="C39" i="52"/>
  <c r="C38" i="52"/>
  <c r="C37" i="52"/>
  <c r="C36" i="52"/>
  <c r="C35" i="52"/>
  <c r="C34" i="52"/>
  <c r="C33" i="52"/>
  <c r="C32" i="52"/>
  <c r="C31" i="52"/>
  <c r="C30" i="52"/>
  <c r="C29" i="52"/>
  <c r="C28" i="52"/>
  <c r="C27" i="52"/>
  <c r="C26" i="52"/>
  <c r="C25" i="52"/>
  <c r="C24" i="52"/>
  <c r="C23" i="52"/>
  <c r="C22" i="52"/>
  <c r="C21" i="52"/>
  <c r="C20" i="52"/>
  <c r="C19" i="52"/>
  <c r="C18" i="52"/>
  <c r="C17" i="52"/>
  <c r="C16" i="52"/>
  <c r="C15" i="52"/>
  <c r="C14" i="52"/>
  <c r="C13" i="52"/>
  <c r="C12" i="48"/>
  <c r="C13" i="48"/>
  <c r="C14" i="48"/>
  <c r="C15" i="48"/>
  <c r="C16" i="48"/>
  <c r="C17" i="48"/>
  <c r="C18" i="48"/>
  <c r="C19" i="48"/>
  <c r="C20" i="48"/>
  <c r="C21" i="48"/>
  <c r="C22" i="48"/>
  <c r="C23" i="48"/>
  <c r="C24" i="48"/>
  <c r="C25" i="48"/>
  <c r="C26" i="48"/>
  <c r="C27" i="48"/>
  <c r="C28" i="48"/>
  <c r="C29" i="48"/>
  <c r="C30" i="48"/>
  <c r="C31" i="48"/>
  <c r="C32" i="48"/>
  <c r="C33" i="48"/>
  <c r="C34" i="48"/>
  <c r="C35" i="48"/>
  <c r="C36" i="48"/>
  <c r="C37" i="48"/>
  <c r="C38" i="48"/>
  <c r="C39" i="48"/>
  <c r="C40" i="48"/>
  <c r="C41" i="48"/>
  <c r="C42" i="48"/>
  <c r="C43" i="48"/>
  <c r="C44" i="48"/>
  <c r="C45" i="48"/>
  <c r="C46" i="48"/>
  <c r="C47" i="48"/>
  <c r="C48" i="48"/>
  <c r="C49" i="48"/>
  <c r="C50" i="48"/>
  <c r="C51" i="48"/>
  <c r="C52" i="48"/>
  <c r="C53" i="48"/>
  <c r="C54" i="48"/>
  <c r="C55" i="48"/>
  <c r="C56" i="48"/>
  <c r="C57" i="48"/>
  <c r="C58" i="48"/>
  <c r="C59" i="48"/>
  <c r="C60" i="48"/>
  <c r="C11" i="48"/>
  <c r="B39" i="67"/>
  <c r="B20" i="66"/>
  <c r="B53" i="67"/>
  <c r="F14" i="66"/>
  <c r="B50" i="67"/>
  <c r="B30" i="67"/>
  <c r="B38" i="66"/>
  <c r="B42" i="66"/>
  <c r="B18" i="66"/>
  <c r="B16" i="67"/>
  <c r="B19" i="66"/>
  <c r="M14" i="67"/>
  <c r="B55" i="66"/>
  <c r="B15" i="66"/>
  <c r="B23" i="66"/>
  <c r="B38" i="67"/>
  <c r="E14" i="67"/>
  <c r="B45" i="66"/>
  <c r="B35" i="66"/>
  <c r="B63" i="67"/>
  <c r="B55" i="65"/>
  <c r="B36" i="65"/>
  <c r="B40" i="65"/>
  <c r="B19" i="65"/>
  <c r="B43" i="65"/>
  <c r="B46" i="65"/>
  <c r="F14" i="65"/>
  <c r="B37" i="65"/>
  <c r="B30" i="66"/>
  <c r="G14" i="66"/>
  <c r="B41" i="66"/>
  <c r="B31" i="66"/>
  <c r="B51" i="65"/>
  <c r="B20" i="65"/>
  <c r="B32" i="65"/>
  <c r="H14" i="66"/>
  <c r="B48" i="66"/>
  <c r="B55" i="67"/>
  <c r="B44" i="67"/>
  <c r="B16" i="66"/>
  <c r="B24" i="66"/>
  <c r="B17" i="66"/>
  <c r="B33" i="66"/>
  <c r="B61" i="66"/>
  <c r="B57" i="66"/>
  <c r="B52" i="66"/>
  <c r="B15" i="67"/>
  <c r="G14" i="67"/>
  <c r="F14" i="67"/>
  <c r="B43" i="67"/>
  <c r="B50" i="66"/>
  <c r="B49" i="66"/>
  <c r="B26" i="67"/>
  <c r="B41" i="65"/>
  <c r="B34" i="65"/>
  <c r="E14" i="65"/>
  <c r="B61" i="65"/>
  <c r="B60" i="65"/>
  <c r="B22" i="65"/>
  <c r="B23" i="65"/>
  <c r="B56" i="65"/>
  <c r="B64" i="67"/>
  <c r="B22" i="67"/>
  <c r="B60" i="66"/>
  <c r="B40" i="66"/>
  <c r="B40" i="67"/>
  <c r="B28" i="66"/>
  <c r="B24" i="65"/>
  <c r="M14" i="65"/>
  <c r="B57" i="65"/>
  <c r="B29" i="67"/>
  <c r="D14" i="66"/>
  <c r="B54" i="67"/>
  <c r="B62" i="66"/>
  <c r="B44" i="66"/>
  <c r="B59" i="67"/>
  <c r="B56" i="66"/>
  <c r="B23" i="67"/>
  <c r="B51" i="66"/>
  <c r="K14" i="67"/>
  <c r="B56" i="67"/>
  <c r="E14" i="66"/>
  <c r="B47" i="66"/>
  <c r="B48" i="67"/>
  <c r="B21" i="66"/>
  <c r="B43" i="66"/>
  <c r="B25" i="66"/>
  <c r="B15" i="65"/>
  <c r="B54" i="65"/>
  <c r="G14" i="65"/>
  <c r="B16" i="65"/>
  <c r="B64" i="65"/>
  <c r="B39" i="65"/>
  <c r="B49" i="65"/>
  <c r="B33" i="65"/>
  <c r="B39" i="66"/>
  <c r="B51" i="67"/>
  <c r="B35" i="67"/>
  <c r="B19" i="67"/>
  <c r="B58" i="66"/>
  <c r="B50" i="65"/>
  <c r="B46" i="67"/>
  <c r="B20" i="67"/>
  <c r="B6" i="57"/>
  <c r="B63" i="66"/>
  <c r="B60" i="67"/>
  <c r="B34" i="66"/>
  <c r="B36" i="67"/>
  <c r="B22" i="66"/>
  <c r="B37" i="66"/>
  <c r="B45" i="67"/>
  <c r="B27" i="67"/>
  <c r="B27" i="66"/>
  <c r="B18" i="67"/>
  <c r="B46" i="66"/>
  <c r="B34" i="67"/>
  <c r="B6" i="66"/>
  <c r="B28" i="65"/>
  <c r="B58" i="65"/>
  <c r="B6" i="65"/>
  <c r="B31" i="65"/>
  <c r="B29" i="65"/>
  <c r="K14" i="65"/>
  <c r="B48" i="65"/>
  <c r="B32" i="67"/>
  <c r="B33" i="67"/>
  <c r="B28" i="67"/>
  <c r="B64" i="66"/>
  <c r="B62" i="67"/>
  <c r="B54" i="66"/>
  <c r="B47" i="67"/>
  <c r="B63" i="65"/>
  <c r="B30" i="65"/>
  <c r="B52" i="65"/>
  <c r="N14" i="65"/>
  <c r="B61" i="67"/>
  <c r="D14" i="67"/>
  <c r="B6" i="67"/>
  <c r="B52" i="67"/>
  <c r="B17" i="67"/>
  <c r="B25" i="67"/>
  <c r="B41" i="67"/>
  <c r="B57" i="67"/>
  <c r="B26" i="66"/>
  <c r="B36" i="66"/>
  <c r="B24" i="67"/>
  <c r="B37" i="67"/>
  <c r="B32" i="66"/>
  <c r="B21" i="67"/>
  <c r="B53" i="66"/>
  <c r="B42" i="67"/>
  <c r="B7" i="67"/>
  <c r="B47" i="65"/>
  <c r="B59" i="65"/>
  <c r="D14" i="65"/>
  <c r="B45" i="65"/>
  <c r="B21" i="65"/>
  <c r="B62" i="65"/>
  <c r="B44" i="65"/>
  <c r="B29" i="66"/>
  <c r="B58" i="67"/>
  <c r="N14" i="67"/>
  <c r="B59" i="66"/>
  <c r="B31" i="67"/>
  <c r="B49" i="67"/>
  <c r="B7" i="66"/>
  <c r="B7" i="57"/>
  <c r="B26" i="65"/>
  <c r="B18" i="65"/>
  <c r="B53" i="65"/>
  <c r="K14" i="66"/>
  <c r="H14" i="67"/>
  <c r="B8" i="68"/>
  <c r="Q15" i="68"/>
  <c r="D34" i="68"/>
  <c r="G18" i="68"/>
  <c r="N25" i="68"/>
  <c r="Q28" i="68"/>
  <c r="B42" i="65"/>
  <c r="Q21" i="68"/>
  <c r="F40" i="68"/>
  <c r="M33" i="68"/>
  <c r="M17" i="68"/>
  <c r="E48" i="68"/>
  <c r="K36" i="68"/>
  <c r="H59" i="68"/>
  <c r="B38" i="65"/>
  <c r="H22" i="68"/>
  <c r="N23" i="68"/>
  <c r="F19" i="68"/>
  <c r="E22" i="68"/>
  <c r="D31" i="68"/>
  <c r="D54" i="68"/>
  <c r="E56" i="68"/>
  <c r="H14" i="65"/>
  <c r="H45" i="68"/>
  <c r="S22" i="68"/>
  <c r="H51" i="68"/>
  <c r="H34" i="68"/>
  <c r="K35" i="68"/>
  <c r="B27" i="65"/>
  <c r="E18" i="68"/>
  <c r="D24" i="68"/>
  <c r="S52" i="68"/>
  <c r="F47" i="68"/>
  <c r="D38" i="68"/>
  <c r="G26" i="68"/>
  <c r="B35" i="65"/>
  <c r="E57" i="68"/>
  <c r="S23" i="68"/>
  <c r="Q14" i="68"/>
  <c r="D23" i="68"/>
  <c r="K27" i="68"/>
  <c r="E49" i="68"/>
  <c r="S19" i="68"/>
  <c r="D16" i="68"/>
  <c r="M32" i="68"/>
  <c r="G29" i="68"/>
  <c r="Q50" i="68"/>
  <c r="N41" i="68"/>
  <c r="S18" i="68"/>
  <c r="B25" i="65"/>
  <c r="N29" i="68"/>
  <c r="E24" i="68"/>
  <c r="N60" i="68"/>
  <c r="E59" i="68"/>
  <c r="K37" i="68"/>
  <c r="B7" i="65"/>
  <c r="H38" i="68"/>
  <c r="K30" i="68"/>
  <c r="S62" i="68"/>
  <c r="B17" i="65"/>
  <c r="B6" i="55"/>
  <c r="B15" i="57"/>
  <c r="B47" i="57"/>
  <c r="B39" i="57"/>
  <c r="B51" i="57"/>
  <c r="B40" i="57"/>
  <c r="B46" i="57"/>
  <c r="B24" i="57"/>
  <c r="B64" i="57"/>
  <c r="B33" i="57"/>
  <c r="B23" i="57"/>
  <c r="B35" i="57"/>
  <c r="B20" i="57"/>
  <c r="B59" i="57"/>
  <c r="B52" i="57"/>
  <c r="B25" i="57"/>
  <c r="B60" i="57"/>
  <c r="B11" i="48"/>
  <c r="B62" i="57"/>
  <c r="B31" i="57"/>
  <c r="B32" i="57"/>
  <c r="B54" i="57"/>
  <c r="B27" i="57"/>
  <c r="B34" i="57"/>
  <c r="B19" i="57"/>
  <c r="B21" i="57"/>
  <c r="B38" i="57"/>
  <c r="B28" i="57"/>
  <c r="B43" i="57"/>
  <c r="B30" i="57"/>
  <c r="B44" i="57"/>
  <c r="B42" i="57"/>
  <c r="B7" i="52"/>
  <c r="B56" i="57"/>
  <c r="B58" i="57"/>
  <c r="B49" i="57"/>
  <c r="B6" i="52"/>
  <c r="B57" i="57"/>
  <c r="B16" i="57"/>
  <c r="B17" i="57"/>
  <c r="B7" i="55"/>
  <c r="B63" i="57"/>
  <c r="B41" i="57"/>
  <c r="B36" i="57"/>
  <c r="B29" i="57"/>
  <c r="B22" i="57"/>
  <c r="B37" i="57"/>
  <c r="B45" i="57"/>
  <c r="B26" i="57"/>
  <c r="B50" i="57"/>
  <c r="B55" i="57"/>
  <c r="B53" i="57"/>
  <c r="B61" i="57"/>
  <c r="B48" i="57"/>
  <c r="B18" i="57"/>
  <c r="H63" i="68"/>
  <c r="E26" i="68"/>
  <c r="G38" i="68"/>
  <c r="N46" i="68"/>
  <c r="Q51" i="68"/>
  <c r="G56" i="68"/>
  <c r="E32" i="68"/>
  <c r="H28" i="68"/>
  <c r="S50" i="68"/>
  <c r="G47" i="68"/>
  <c r="F48" i="68"/>
  <c r="M27" i="68"/>
  <c r="K19" i="68"/>
  <c r="N16" i="68"/>
  <c r="E46" i="68"/>
  <c r="K38" i="68"/>
  <c r="E20" i="68"/>
  <c r="H53" i="68"/>
  <c r="M57" i="68"/>
  <c r="K49" i="68"/>
  <c r="Q39" i="68"/>
  <c r="F61" i="68"/>
  <c r="D63" i="68"/>
  <c r="Q57" i="68"/>
  <c r="K62" i="68"/>
  <c r="N63" i="68"/>
  <c r="N39" i="68"/>
  <c r="S41" i="68"/>
  <c r="M26" i="68"/>
  <c r="H56" i="68"/>
  <c r="F42" i="68"/>
  <c r="D50" i="68"/>
  <c r="N33" i="68"/>
  <c r="D58" i="68"/>
  <c r="E52" i="68"/>
  <c r="N45" i="68"/>
  <c r="H25" i="68"/>
  <c r="K34" i="68"/>
  <c r="M47" i="68"/>
  <c r="M35" i="68"/>
  <c r="K15" i="68"/>
  <c r="N28" i="68"/>
  <c r="S58" i="68"/>
  <c r="K24" i="68"/>
  <c r="H31" i="68"/>
  <c r="F26" i="68"/>
  <c r="D40" i="68"/>
  <c r="H39" i="68"/>
  <c r="N55" i="68"/>
  <c r="M14" i="68"/>
  <c r="E37" i="68"/>
  <c r="Q22" i="68"/>
  <c r="F59" i="68"/>
  <c r="G48" i="68"/>
  <c r="K18" i="68"/>
  <c r="N27" i="68"/>
  <c r="S60" i="68"/>
  <c r="M19" i="68"/>
  <c r="Q16" i="68"/>
  <c r="D55" i="68"/>
  <c r="F46" i="68"/>
  <c r="S45" i="68"/>
  <c r="E28" i="68"/>
  <c r="G58" i="68"/>
  <c r="F24" i="68"/>
  <c r="H26" i="68"/>
  <c r="K26" i="68"/>
  <c r="Q18" i="68"/>
  <c r="G55" i="68"/>
  <c r="H19" i="68"/>
  <c r="Q32" i="68"/>
  <c r="S33" i="68"/>
  <c r="Q63" i="68"/>
  <c r="H60" i="68"/>
  <c r="N56" i="68"/>
  <c r="D21" i="68"/>
  <c r="F30" i="68"/>
  <c r="H49" i="68"/>
  <c r="M29" i="68"/>
  <c r="S46" i="68"/>
  <c r="D56" i="68"/>
  <c r="N58" i="68"/>
  <c r="M50" i="68"/>
  <c r="D46" i="68"/>
  <c r="E58" i="68"/>
  <c r="Q33" i="68"/>
  <c r="S39" i="68"/>
  <c r="S35" i="68"/>
  <c r="E30" i="68"/>
  <c r="G49" i="68"/>
  <c r="K29" i="68"/>
  <c r="F41" i="68"/>
  <c r="G22" i="68"/>
  <c r="H30" i="68"/>
  <c r="N15" i="68"/>
  <c r="G63" i="68"/>
  <c r="K55" i="68"/>
  <c r="F37" i="68"/>
  <c r="Q47" i="68"/>
  <c r="E42" i="68"/>
  <c r="Q58" i="68"/>
  <c r="Q53" i="68"/>
  <c r="E31" i="68"/>
  <c r="K51" i="68"/>
  <c r="H18" i="68"/>
  <c r="Q60" i="68"/>
  <c r="S40" i="68"/>
  <c r="D42" i="68"/>
  <c r="H14" i="68"/>
  <c r="H21" i="68"/>
  <c r="N42" i="68"/>
  <c r="D51" i="68"/>
  <c r="G52" i="68"/>
  <c r="D22" i="68"/>
  <c r="G33" i="68"/>
  <c r="K47" i="68"/>
  <c r="M61" i="68"/>
  <c r="M42" i="68"/>
  <c r="H52" i="68"/>
  <c r="E61" i="68"/>
  <c r="F32" i="68"/>
  <c r="D62" i="68"/>
  <c r="Q31" i="68"/>
  <c r="M37" i="68"/>
  <c r="E25" i="68"/>
  <c r="H62" i="68"/>
  <c r="S24" i="68"/>
  <c r="S63" i="68"/>
  <c r="F43" i="68"/>
  <c r="S27" i="68"/>
  <c r="Q43" i="68"/>
  <c r="M24" i="68"/>
  <c r="F63" i="68"/>
  <c r="E33" i="68"/>
  <c r="G15" i="68"/>
  <c r="N35" i="68"/>
  <c r="D33" i="68"/>
  <c r="M46" i="68"/>
  <c r="E54" i="68"/>
  <c r="M23" i="68"/>
  <c r="F54" i="68"/>
  <c r="M41" i="68"/>
  <c r="D37" i="68"/>
  <c r="H47" i="68"/>
  <c r="M51" i="68"/>
  <c r="N19" i="68"/>
  <c r="S16" i="68"/>
  <c r="E55" i="68"/>
  <c r="G46" i="68"/>
  <c r="D14" i="68"/>
  <c r="F28" i="68"/>
  <c r="H58" i="68"/>
  <c r="G23" i="68"/>
  <c r="G43" i="68"/>
  <c r="K22" i="68"/>
  <c r="N61" i="68"/>
  <c r="K39" i="68"/>
  <c r="Q17" i="68"/>
  <c r="D57" i="68"/>
  <c r="H55" i="68"/>
  <c r="S53" i="68"/>
  <c r="D44" i="68"/>
  <c r="F51" i="68"/>
  <c r="E17" i="68"/>
  <c r="Q54" i="68"/>
  <c r="E21" i="68"/>
  <c r="K40" i="68"/>
  <c r="H57" i="68"/>
  <c r="M54" i="68"/>
  <c r="Q20" i="68"/>
  <c r="D53" i="68"/>
  <c r="N52" i="68"/>
  <c r="S21" i="68"/>
  <c r="E15" i="68"/>
  <c r="Q45" i="68"/>
  <c r="G21" i="68"/>
  <c r="G53" i="68"/>
  <c r="M49" i="68"/>
  <c r="K42" i="68"/>
  <c r="G57" i="68"/>
  <c r="K54" i="68"/>
  <c r="N20" i="68"/>
  <c r="S59" i="68"/>
  <c r="G39" i="68"/>
  <c r="D47" i="68"/>
  <c r="G45" i="68"/>
  <c r="Q55" i="68"/>
  <c r="F53" i="68"/>
  <c r="M20" i="68"/>
  <c r="N57" i="68"/>
  <c r="Q36" i="68"/>
  <c r="N34" i="68"/>
  <c r="K23" i="68"/>
  <c r="H15" i="68"/>
  <c r="Q27" i="68"/>
  <c r="G28" i="68"/>
  <c r="H43" i="68"/>
  <c r="K21" i="68"/>
  <c r="E34" i="68"/>
  <c r="F33" i="68"/>
  <c r="M16" i="68"/>
  <c r="H16" i="68"/>
  <c r="Q37" i="68"/>
  <c r="H32" i="68"/>
  <c r="G59" i="68"/>
  <c r="K50" i="68"/>
  <c r="Q56" i="68"/>
  <c r="G16" i="68"/>
  <c r="N37" i="68"/>
  <c r="S31" i="68"/>
  <c r="H29" i="68"/>
  <c r="D30" i="68"/>
  <c r="E19" i="68"/>
  <c r="D18" i="68"/>
  <c r="N40" i="68"/>
  <c r="F23" i="68"/>
  <c r="F36" i="68"/>
  <c r="K28" i="68"/>
  <c r="N44" i="68"/>
  <c r="S36" i="68"/>
  <c r="S17" i="68"/>
  <c r="E29" i="68"/>
  <c r="E40" i="68"/>
  <c r="F15" i="68"/>
  <c r="N14" i="68"/>
  <c r="M52" i="68"/>
  <c r="F38" i="68"/>
  <c r="G37" i="68"/>
  <c r="K14" i="68"/>
  <c r="H44" i="68"/>
  <c r="F55" i="68"/>
  <c r="H23" i="68"/>
  <c r="K43" i="68"/>
  <c r="N22" i="68"/>
  <c r="S61" i="68"/>
  <c r="M21" i="68"/>
  <c r="Q30" i="68"/>
  <c r="D41" i="68"/>
  <c r="F34" i="68"/>
  <c r="S57" i="68"/>
  <c r="E44" i="68"/>
  <c r="G17" i="68"/>
  <c r="K53" i="68"/>
  <c r="F56" i="68"/>
  <c r="M44" i="68"/>
  <c r="Q46" i="68"/>
  <c r="G14" i="68"/>
  <c r="M36" i="68"/>
  <c r="F17" i="68"/>
  <c r="D52" i="68"/>
  <c r="K61" i="68"/>
  <c r="D17" i="68"/>
  <c r="K45" i="68"/>
  <c r="E53" i="68"/>
  <c r="F50" i="68"/>
  <c r="H42" i="68"/>
  <c r="M56" i="68"/>
  <c r="Q26" i="68"/>
  <c r="M31" i="68"/>
  <c r="N43" i="68"/>
  <c r="N51" i="68"/>
  <c r="Q42" i="68"/>
  <c r="E43" i="68"/>
  <c r="F21" i="68"/>
  <c r="M40" i="68"/>
  <c r="S20" i="68"/>
  <c r="E50" i="68"/>
  <c r="G42" i="68"/>
  <c r="K56" i="68"/>
  <c r="N26" i="68"/>
  <c r="Q24" i="68"/>
  <c r="M38" i="68"/>
  <c r="D36" i="68"/>
  <c r="F18" i="68"/>
  <c r="D45" i="68"/>
  <c r="F57" i="68"/>
  <c r="F22" i="68"/>
  <c r="N17" i="68"/>
  <c r="M55" i="68"/>
  <c r="N31" i="68"/>
  <c r="H24" i="68"/>
  <c r="D32" i="68"/>
  <c r="D26" i="68"/>
  <c r="K58" i="68"/>
  <c r="M22" i="68"/>
  <c r="N30" i="68"/>
  <c r="S34" i="68"/>
  <c r="G35" i="68"/>
  <c r="M60" i="68"/>
  <c r="S15" i="68"/>
  <c r="F62" i="68"/>
  <c r="K48" i="68"/>
  <c r="G32" i="68"/>
  <c r="Q35" i="68"/>
  <c r="D61" i="68"/>
  <c r="Q41" i="68"/>
  <c r="M39" i="68"/>
  <c r="K52" i="68"/>
  <c r="S37" i="68"/>
  <c r="F25" i="68"/>
  <c r="S56" i="68"/>
  <c r="Q40" i="68"/>
  <c r="D20" i="68"/>
  <c r="G31" i="68"/>
  <c r="F29" i="68"/>
  <c r="S43" i="68"/>
  <c r="G20" i="68"/>
  <c r="K59" i="68"/>
  <c r="Q44" i="68"/>
  <c r="M34" i="68"/>
  <c r="N59" i="68"/>
  <c r="E45" i="68"/>
  <c r="H48" i="68"/>
  <c r="M28" i="68"/>
  <c r="H35" i="68"/>
  <c r="F31" i="68"/>
  <c r="M58" i="68"/>
  <c r="N21" i="68"/>
  <c r="S30" i="68"/>
  <c r="E41" i="68"/>
  <c r="G34" i="68"/>
  <c r="D35" i="68"/>
  <c r="F44" i="68"/>
  <c r="H17" i="68"/>
  <c r="M53" i="68"/>
  <c r="G36" i="68"/>
  <c r="K25" i="68"/>
  <c r="N62" i="68"/>
  <c r="S32" i="68"/>
  <c r="H41" i="68"/>
  <c r="K20" i="68"/>
  <c r="Q52" i="68"/>
  <c r="K44" i="68"/>
  <c r="Q19" i="68"/>
  <c r="H27" i="68"/>
  <c r="E36" i="68"/>
  <c r="N32" i="68"/>
  <c r="F27" i="68"/>
  <c r="N54" i="68"/>
  <c r="K32" i="68"/>
  <c r="M63" i="68"/>
  <c r="Q38" i="68"/>
  <c r="D27" i="68"/>
  <c r="F60" i="68"/>
  <c r="D49" i="68"/>
  <c r="S25" i="68"/>
  <c r="F35" i="68"/>
  <c r="D28" i="68"/>
  <c r="G25" i="68"/>
  <c r="H50" i="68"/>
  <c r="Q29" i="68"/>
  <c r="E27" i="68"/>
  <c r="K63" i="68"/>
  <c r="N38" i="68"/>
  <c r="S55" i="68"/>
  <c r="E60" i="68"/>
  <c r="G41" i="68"/>
  <c r="K57" i="68"/>
  <c r="D60" i="68"/>
  <c r="G62" i="68"/>
  <c r="S54" i="68"/>
  <c r="N36" i="68"/>
  <c r="Q59" i="68"/>
  <c r="H54" i="68"/>
  <c r="G30" i="68"/>
  <c r="S29" i="68"/>
  <c r="D48" i="68"/>
  <c r="G54" i="68"/>
  <c r="K41" i="68"/>
  <c r="F20" i="68"/>
  <c r="N48" i="68"/>
  <c r="F14" i="68"/>
  <c r="E14" i="68"/>
  <c r="G24" i="68"/>
  <c r="Q61" i="68"/>
  <c r="S49" i="68"/>
  <c r="S47" i="68"/>
  <c r="K46" i="68"/>
  <c r="G27" i="68"/>
  <c r="G50" i="68"/>
  <c r="D25" i="68"/>
  <c r="H37" i="68"/>
  <c r="M30" i="68"/>
  <c r="K60" i="68"/>
  <c r="E62" i="68"/>
  <c r="F49" i="68"/>
  <c r="M15" i="68"/>
  <c r="H33" i="68"/>
  <c r="F45" i="68"/>
  <c r="G60" i="68"/>
  <c r="F52" i="68"/>
  <c r="D43" i="68"/>
  <c r="N49" i="68"/>
  <c r="M62" i="68"/>
  <c r="M43" i="68"/>
  <c r="E39" i="68"/>
  <c r="H20" i="68"/>
  <c r="K31" i="68"/>
  <c r="N47" i="68"/>
  <c r="S51" i="68"/>
  <c r="Q34" i="68"/>
  <c r="D29" i="68"/>
  <c r="Q48" i="68"/>
  <c r="S28" i="68"/>
  <c r="H46" i="68"/>
  <c r="S48" i="68"/>
  <c r="M48" i="68"/>
  <c r="M18" i="68"/>
  <c r="D15" i="68"/>
  <c r="E35" i="68"/>
  <c r="G44" i="68"/>
  <c r="K17" i="68"/>
  <c r="N53" i="68"/>
  <c r="H36" i="68"/>
  <c r="M25" i="68"/>
  <c r="Q62" i="68"/>
  <c r="D59" i="68"/>
  <c r="N50" i="68"/>
  <c r="S42" i="68"/>
  <c r="E47" i="68"/>
  <c r="G51" i="68"/>
  <c r="S44" i="68"/>
  <c r="F39" i="68"/>
  <c r="E63" i="68"/>
  <c r="N18" i="68"/>
  <c r="Q25" i="68"/>
  <c r="F58" i="68"/>
  <c r="G19" i="68"/>
  <c r="E51" i="68"/>
  <c r="H61" i="68"/>
  <c r="S38" i="68"/>
  <c r="S26" i="68"/>
  <c r="D19" i="68"/>
  <c r="F16" i="68"/>
  <c r="H40" i="68"/>
  <c r="Q23" i="68"/>
  <c r="M59" i="68"/>
  <c r="E38" i="68"/>
  <c r="D39" i="68"/>
  <c r="Q49" i="68"/>
  <c r="K16" i="68"/>
  <c r="M45" i="68"/>
  <c r="E23" i="68"/>
  <c r="G61" i="68"/>
  <c r="S14" i="68"/>
  <c r="E16" i="68"/>
  <c r="G40" i="68"/>
  <c r="N24" i="68"/>
  <c r="K33" i="68"/>
  <c r="O24" i="68" l="1"/>
  <c r="I16" i="68"/>
  <c r="J16" i="68" s="1"/>
  <c r="L16" i="68" s="1"/>
  <c r="I23" i="68"/>
  <c r="J23" i="68" s="1"/>
  <c r="L23" i="68" s="1"/>
  <c r="I38" i="68"/>
  <c r="J38" i="68" s="1"/>
  <c r="L38" i="68" s="1"/>
  <c r="I51" i="68"/>
  <c r="J51" i="68" s="1"/>
  <c r="L51" i="68" s="1"/>
  <c r="O18" i="68"/>
  <c r="I63" i="68"/>
  <c r="J63" i="68" s="1"/>
  <c r="L63" i="68" s="1"/>
  <c r="I47" i="68"/>
  <c r="J47" i="68" s="1"/>
  <c r="L47" i="68" s="1"/>
  <c r="O50" i="68"/>
  <c r="O53" i="68"/>
  <c r="I35" i="68"/>
  <c r="J35" i="68" s="1"/>
  <c r="L35" i="68" s="1"/>
  <c r="O47" i="68"/>
  <c r="I39" i="68"/>
  <c r="J39" i="68" s="1"/>
  <c r="L39" i="68" s="1"/>
  <c r="O49" i="68"/>
  <c r="I62" i="68"/>
  <c r="J62" i="68" s="1"/>
  <c r="L62" i="68" s="1"/>
  <c r="I14" i="68"/>
  <c r="J14" i="68" s="1"/>
  <c r="L14" i="68" s="1"/>
  <c r="O48" i="68"/>
  <c r="O36" i="68"/>
  <c r="I60" i="68"/>
  <c r="J60" i="68" s="1"/>
  <c r="L60" i="68" s="1"/>
  <c r="O38" i="68"/>
  <c r="I27" i="68"/>
  <c r="J27" i="68" s="1"/>
  <c r="L27" i="68" s="1"/>
  <c r="O54" i="68"/>
  <c r="O32" i="68"/>
  <c r="I36" i="68"/>
  <c r="J36" i="68" s="1"/>
  <c r="L36" i="68" s="1"/>
  <c r="P36" i="68" s="1"/>
  <c r="R36" i="68" s="1"/>
  <c r="T36" i="68" s="1"/>
  <c r="O62" i="68"/>
  <c r="I41" i="68"/>
  <c r="J41" i="68" s="1"/>
  <c r="L41" i="68" s="1"/>
  <c r="O21" i="68"/>
  <c r="I45" i="68"/>
  <c r="J45" i="68" s="1"/>
  <c r="L45" i="68" s="1"/>
  <c r="O59" i="68"/>
  <c r="O30" i="68"/>
  <c r="O31" i="68"/>
  <c r="O17" i="68"/>
  <c r="O26" i="68"/>
  <c r="I50" i="68"/>
  <c r="J50" i="68" s="1"/>
  <c r="L50" i="68" s="1"/>
  <c r="P50" i="68" s="1"/>
  <c r="R50" i="68" s="1"/>
  <c r="T50" i="68" s="1"/>
  <c r="I43" i="68"/>
  <c r="J43" i="68" s="1"/>
  <c r="L43" i="68" s="1"/>
  <c r="O51" i="68"/>
  <c r="O43" i="68"/>
  <c r="I53" i="68"/>
  <c r="J53" i="68" s="1"/>
  <c r="L53" i="68" s="1"/>
  <c r="I44" i="68"/>
  <c r="J44" i="68" s="1"/>
  <c r="L44" i="68" s="1"/>
  <c r="O22" i="68"/>
  <c r="O14" i="68"/>
  <c r="I40" i="68"/>
  <c r="J40" i="68" s="1"/>
  <c r="L40" i="68" s="1"/>
  <c r="I29" i="68"/>
  <c r="J29" i="68" s="1"/>
  <c r="L29" i="68" s="1"/>
  <c r="O44" i="68"/>
  <c r="O40" i="68"/>
  <c r="I19" i="68"/>
  <c r="J19" i="68" s="1"/>
  <c r="L19" i="68" s="1"/>
  <c r="O37" i="68"/>
  <c r="I34" i="68"/>
  <c r="J34" i="68" s="1"/>
  <c r="L34" i="68" s="1"/>
  <c r="O34" i="68"/>
  <c r="O57" i="68"/>
  <c r="O20" i="68"/>
  <c r="I15" i="68"/>
  <c r="J15" i="68" s="1"/>
  <c r="L15" i="68" s="1"/>
  <c r="O52" i="68"/>
  <c r="I21" i="68"/>
  <c r="J21" i="68" s="1"/>
  <c r="L21" i="68" s="1"/>
  <c r="I17" i="68"/>
  <c r="J17" i="68" s="1"/>
  <c r="L17" i="68" s="1"/>
  <c r="O61" i="68"/>
  <c r="I55" i="68"/>
  <c r="J55" i="68" s="1"/>
  <c r="L55" i="68" s="1"/>
  <c r="O19" i="68"/>
  <c r="I54" i="68"/>
  <c r="J54" i="68" s="1"/>
  <c r="L54" i="68" s="1"/>
  <c r="P54" i="68" s="1"/>
  <c r="R54" i="68" s="1"/>
  <c r="T54" i="68" s="1"/>
  <c r="O35" i="68"/>
  <c r="I33" i="68"/>
  <c r="J33" i="68" s="1"/>
  <c r="L33" i="68" s="1"/>
  <c r="I25" i="68"/>
  <c r="J25" i="68" s="1"/>
  <c r="L25" i="68" s="1"/>
  <c r="I61" i="68"/>
  <c r="J61" i="68" s="1"/>
  <c r="L61" i="68" s="1"/>
  <c r="O42" i="68"/>
  <c r="I31" i="68"/>
  <c r="J31" i="68" s="1"/>
  <c r="L31" i="68" s="1"/>
  <c r="P31" i="68" s="1"/>
  <c r="R31" i="68" s="1"/>
  <c r="T31" i="68" s="1"/>
  <c r="I42" i="68"/>
  <c r="J42" i="68" s="1"/>
  <c r="L42" i="68" s="1"/>
  <c r="O15" i="68"/>
  <c r="I30" i="68"/>
  <c r="J30" i="68" s="1"/>
  <c r="L30" i="68" s="1"/>
  <c r="P30" i="68" s="1"/>
  <c r="R30" i="68" s="1"/>
  <c r="T30" i="68" s="1"/>
  <c r="I58" i="68"/>
  <c r="J58" i="68" s="1"/>
  <c r="L58" i="68" s="1"/>
  <c r="O58" i="68"/>
  <c r="O56" i="68"/>
  <c r="I28" i="68"/>
  <c r="J28" i="68" s="1"/>
  <c r="L28" i="68" s="1"/>
  <c r="O27" i="68"/>
  <c r="I37" i="68"/>
  <c r="J37" i="68" s="1"/>
  <c r="L37" i="68" s="1"/>
  <c r="P37" i="68" s="1"/>
  <c r="R37" i="68" s="1"/>
  <c r="T37" i="68" s="1"/>
  <c r="O55" i="68"/>
  <c r="O28" i="68"/>
  <c r="O45" i="68"/>
  <c r="I52" i="68"/>
  <c r="J52" i="68" s="1"/>
  <c r="L52" i="68" s="1"/>
  <c r="O33" i="68"/>
  <c r="O39" i="68"/>
  <c r="O63" i="68"/>
  <c r="I20" i="68"/>
  <c r="J20" i="68" s="1"/>
  <c r="L20" i="68" s="1"/>
  <c r="P20" i="68" s="1"/>
  <c r="R20" i="68" s="1"/>
  <c r="T20" i="68" s="1"/>
  <c r="I46" i="68"/>
  <c r="J46" i="68" s="1"/>
  <c r="L46" i="68" s="1"/>
  <c r="O16" i="68"/>
  <c r="I32" i="68"/>
  <c r="J32" i="68" s="1"/>
  <c r="L32" i="68" s="1"/>
  <c r="P32" i="68" s="1"/>
  <c r="R32" i="68" s="1"/>
  <c r="T32" i="68" s="1"/>
  <c r="O46" i="68"/>
  <c r="I26" i="68"/>
  <c r="J26" i="68" s="1"/>
  <c r="L26" i="68" s="1"/>
  <c r="P26" i="68" s="1"/>
  <c r="R26" i="68" s="1"/>
  <c r="T26" i="68" s="1"/>
  <c r="H12" i="65"/>
  <c r="I59" i="68"/>
  <c r="J59" i="68" s="1"/>
  <c r="L59" i="68" s="1"/>
  <c r="P59" i="68" s="1"/>
  <c r="R59" i="68" s="1"/>
  <c r="T59" i="68" s="1"/>
  <c r="O60" i="68"/>
  <c r="I24" i="68"/>
  <c r="J24" i="68" s="1"/>
  <c r="L24" i="68" s="1"/>
  <c r="P24" i="68" s="1"/>
  <c r="R24" i="68" s="1"/>
  <c r="T24" i="68" s="1"/>
  <c r="O29" i="68"/>
  <c r="O41" i="68"/>
  <c r="I49" i="68"/>
  <c r="J49" i="68" s="1"/>
  <c r="L49" i="68" s="1"/>
  <c r="P49" i="68" s="1"/>
  <c r="R49" i="68" s="1"/>
  <c r="T49" i="68" s="1"/>
  <c r="I57" i="68"/>
  <c r="J57" i="68" s="1"/>
  <c r="L57" i="68" s="1"/>
  <c r="P57" i="68" s="1"/>
  <c r="R57" i="68" s="1"/>
  <c r="T57" i="68" s="1"/>
  <c r="I18" i="68"/>
  <c r="J18" i="68" s="1"/>
  <c r="L18" i="68" s="1"/>
  <c r="P18" i="68" s="1"/>
  <c r="R18" i="68" s="1"/>
  <c r="T18" i="68" s="1"/>
  <c r="I56" i="68"/>
  <c r="J56" i="68" s="1"/>
  <c r="L56" i="68" s="1"/>
  <c r="P56" i="68" s="1"/>
  <c r="R56" i="68" s="1"/>
  <c r="T56" i="68" s="1"/>
  <c r="I22" i="68"/>
  <c r="J22" i="68" s="1"/>
  <c r="L22" i="68" s="1"/>
  <c r="O23" i="68"/>
  <c r="I48" i="68"/>
  <c r="J48" i="68" s="1"/>
  <c r="L48" i="68" s="1"/>
  <c r="P48" i="68" s="1"/>
  <c r="R48" i="68" s="1"/>
  <c r="T48" i="68" s="1"/>
  <c r="O25" i="68"/>
  <c r="H12" i="66"/>
  <c r="H12" i="67"/>
  <c r="B9" i="67"/>
  <c r="B9" i="65"/>
  <c r="B9" i="66"/>
  <c r="B9" i="57"/>
  <c r="D10" i="57" s="1"/>
  <c r="D11" i="68"/>
  <c r="E11" i="68"/>
  <c r="I11" i="68"/>
  <c r="H10" i="52"/>
  <c r="H11" i="55"/>
  <c r="B8" i="65"/>
  <c r="B8" i="67"/>
  <c r="K15" i="67" s="1"/>
  <c r="B8" i="66"/>
  <c r="B8" i="55"/>
  <c r="B8" i="57"/>
  <c r="D26" i="57"/>
  <c r="D20" i="57"/>
  <c r="D33" i="57"/>
  <c r="D47" i="57"/>
  <c r="D39" i="57"/>
  <c r="D18" i="57"/>
  <c r="D63" i="57"/>
  <c r="D38" i="57"/>
  <c r="D19" i="57"/>
  <c r="D24" i="57"/>
  <c r="H52" i="65"/>
  <c r="F40" i="65"/>
  <c r="H29" i="65"/>
  <c r="G31" i="65"/>
  <c r="F17" i="65"/>
  <c r="G49" i="65"/>
  <c r="M59" i="65"/>
  <c r="D36" i="65"/>
  <c r="K49" i="65"/>
  <c r="K59" i="65"/>
  <c r="F26" i="65"/>
  <c r="D26" i="65"/>
  <c r="K52" i="65"/>
  <c r="N35" i="65"/>
  <c r="N28" i="65"/>
  <c r="F44" i="65"/>
  <c r="E24" i="65"/>
  <c r="F49" i="65"/>
  <c r="K45" i="65"/>
  <c r="E23" i="65"/>
  <c r="H47" i="65"/>
  <c r="M22" i="65"/>
  <c r="G30" i="65"/>
  <c r="K30" i="65"/>
  <c r="G61" i="65"/>
  <c r="D57" i="65"/>
  <c r="N24" i="65"/>
  <c r="N26" i="65"/>
  <c r="G39" i="65"/>
  <c r="M19" i="65"/>
  <c r="F45" i="65"/>
  <c r="G24" i="65"/>
  <c r="K56" i="65"/>
  <c r="G41" i="65"/>
  <c r="F28" i="65"/>
  <c r="E58" i="65"/>
  <c r="K47" i="65"/>
  <c r="H64" i="65"/>
  <c r="E43" i="65"/>
  <c r="D30" i="65"/>
  <c r="G62" i="65"/>
  <c r="N41" i="65"/>
  <c r="K20" i="65"/>
  <c r="M46" i="65"/>
  <c r="G64" i="65"/>
  <c r="D43" i="65"/>
  <c r="H15" i="65"/>
  <c r="D58" i="65"/>
  <c r="H42" i="65"/>
  <c r="F55" i="65"/>
  <c r="G56" i="65"/>
  <c r="E33" i="65"/>
  <c r="E34" i="65"/>
  <c r="D33" i="65"/>
  <c r="N16" i="65"/>
  <c r="F46" i="65"/>
  <c r="M61" i="65"/>
  <c r="K62" i="65"/>
  <c r="N40" i="65"/>
  <c r="N54" i="65"/>
  <c r="D24" i="65"/>
  <c r="E16" i="65"/>
  <c r="H39" i="65"/>
  <c r="M38" i="65"/>
  <c r="E31" i="65"/>
  <c r="N15" i="65"/>
  <c r="N30" i="65"/>
  <c r="K53" i="65"/>
  <c r="N23" i="65"/>
  <c r="D64" i="65"/>
  <c r="D31" i="65"/>
  <c r="F57" i="65"/>
  <c r="K31" i="65"/>
  <c r="H17" i="65"/>
  <c r="N31" i="65"/>
  <c r="H49" i="65"/>
  <c r="M64" i="65"/>
  <c r="G40" i="65"/>
  <c r="E55" i="65"/>
  <c r="D47" i="65"/>
  <c r="G58" i="65"/>
  <c r="N49" i="65"/>
  <c r="N39" i="65"/>
  <c r="D63" i="65"/>
  <c r="E26" i="65"/>
  <c r="G22" i="65"/>
  <c r="F27" i="65"/>
  <c r="G20" i="65"/>
  <c r="M30" i="65"/>
  <c r="G60" i="65"/>
  <c r="M45" i="65"/>
  <c r="M57" i="65"/>
  <c r="G35" i="65"/>
  <c r="E48" i="65"/>
  <c r="D59" i="65"/>
  <c r="E27" i="65"/>
  <c r="M32" i="65"/>
  <c r="F53" i="65"/>
  <c r="G19" i="65"/>
  <c r="N29" i="65"/>
  <c r="E25" i="65"/>
  <c r="F60" i="65"/>
  <c r="H41" i="65"/>
  <c r="D51" i="65"/>
  <c r="G63" i="65"/>
  <c r="N51" i="65"/>
  <c r="D45" i="65"/>
  <c r="K32" i="65"/>
  <c r="M41" i="65"/>
  <c r="H55" i="65"/>
  <c r="H35" i="65"/>
  <c r="H40" i="65"/>
  <c r="F36" i="65"/>
  <c r="F54" i="65"/>
  <c r="M62" i="65"/>
  <c r="H32" i="65"/>
  <c r="G37" i="65"/>
  <c r="N21" i="65"/>
  <c r="E35" i="65"/>
  <c r="E36" i="65"/>
  <c r="G47" i="65"/>
  <c r="G28" i="65"/>
  <c r="K51" i="65"/>
  <c r="E30" i="65"/>
  <c r="M60" i="65"/>
  <c r="K44" i="65"/>
  <c r="F21" i="65"/>
  <c r="N58" i="65"/>
  <c r="M25" i="65"/>
  <c r="F33" i="65"/>
  <c r="D55" i="65"/>
  <c r="F61" i="65"/>
  <c r="G54" i="65"/>
  <c r="M49" i="65"/>
  <c r="E17" i="65"/>
  <c r="M40" i="65"/>
  <c r="H33" i="65"/>
  <c r="N27" i="65"/>
  <c r="K23" i="65"/>
  <c r="K48" i="65"/>
  <c r="M31" i="65"/>
  <c r="H30" i="65"/>
  <c r="D34" i="65"/>
  <c r="F25" i="65"/>
  <c r="K21" i="65"/>
  <c r="D28" i="65"/>
  <c r="F16" i="65"/>
  <c r="H21" i="65"/>
  <c r="N60" i="65"/>
  <c r="G50" i="65"/>
  <c r="F58" i="65"/>
  <c r="F39" i="65"/>
  <c r="G46" i="65"/>
  <c r="H60" i="65"/>
  <c r="N32" i="65"/>
  <c r="M58" i="65"/>
  <c r="E51" i="65"/>
  <c r="G29" i="65"/>
  <c r="F29" i="65"/>
  <c r="H36" i="65"/>
  <c r="H20" i="65"/>
  <c r="E49" i="65"/>
  <c r="F34" i="65"/>
  <c r="M29" i="65"/>
  <c r="M20" i="65"/>
  <c r="K41" i="65"/>
  <c r="D20" i="65"/>
  <c r="E53" i="65"/>
  <c r="K35" i="65"/>
  <c r="H34" i="65"/>
  <c r="K58" i="65"/>
  <c r="G55" i="65"/>
  <c r="H56" i="65"/>
  <c r="N61" i="65"/>
  <c r="D25" i="65"/>
  <c r="F38" i="65"/>
  <c r="D32" i="65"/>
  <c r="M17" i="65"/>
  <c r="K55" i="65"/>
  <c r="D40" i="65"/>
  <c r="E64" i="65"/>
  <c r="D18" i="65"/>
  <c r="G32" i="65"/>
  <c r="H46" i="65"/>
  <c r="H25" i="65"/>
  <c r="H16" i="65"/>
  <c r="K42" i="65"/>
  <c r="M50" i="65"/>
  <c r="F51" i="65"/>
  <c r="K63" i="65"/>
  <c r="M53" i="65"/>
  <c r="D41" i="65"/>
  <c r="K50" i="65"/>
  <c r="F20" i="65"/>
  <c r="E44" i="65"/>
  <c r="K43" i="65"/>
  <c r="M54" i="65"/>
  <c r="K26" i="65"/>
  <c r="G48" i="65"/>
  <c r="M35" i="65"/>
  <c r="F31" i="65"/>
  <c r="D27" i="65"/>
  <c r="E62" i="65"/>
  <c r="N56" i="65"/>
  <c r="G59" i="65"/>
  <c r="N42" i="65"/>
  <c r="H27" i="65"/>
  <c r="M56" i="65"/>
  <c r="G53" i="65"/>
  <c r="H44" i="65"/>
  <c r="N34" i="65"/>
  <c r="H23" i="65"/>
  <c r="N43" i="65"/>
  <c r="M36" i="65"/>
  <c r="M27" i="65"/>
  <c r="G34" i="65"/>
  <c r="E59" i="65"/>
  <c r="M21" i="65"/>
  <c r="D35" i="65"/>
  <c r="N20" i="65"/>
  <c r="E39" i="65"/>
  <c r="G16" i="65"/>
  <c r="G18" i="65"/>
  <c r="E45" i="65"/>
  <c r="K40" i="65"/>
  <c r="K19" i="65"/>
  <c r="N18" i="65"/>
  <c r="G25" i="65"/>
  <c r="K54" i="65"/>
  <c r="M26" i="65"/>
  <c r="M52" i="65"/>
  <c r="F24" i="65"/>
  <c r="H28" i="65"/>
  <c r="N57" i="65"/>
  <c r="F18" i="65"/>
  <c r="K17" i="65"/>
  <c r="N38" i="65"/>
  <c r="H59" i="65"/>
  <c r="G15" i="65"/>
  <c r="G44" i="65"/>
  <c r="N64" i="65"/>
  <c r="D19" i="65"/>
  <c r="E38" i="65"/>
  <c r="F47" i="65"/>
  <c r="F19" i="65"/>
  <c r="N62" i="65"/>
  <c r="E57" i="65"/>
  <c r="D38" i="65"/>
  <c r="K25" i="65"/>
  <c r="E40" i="65"/>
  <c r="N50" i="65"/>
  <c r="F23" i="65"/>
  <c r="F43" i="65"/>
  <c r="K39" i="65"/>
  <c r="K33" i="65"/>
  <c r="E63" i="65"/>
  <c r="H54" i="65"/>
  <c r="D17" i="65"/>
  <c r="G52" i="65"/>
  <c r="M39" i="65"/>
  <c r="F22" i="65"/>
  <c r="D39" i="65"/>
  <c r="H50" i="65"/>
  <c r="D49" i="65"/>
  <c r="K64" i="65"/>
  <c r="G27" i="65"/>
  <c r="E50" i="65"/>
  <c r="E21" i="65"/>
  <c r="E42" i="65"/>
  <c r="H38" i="65"/>
  <c r="E19" i="65"/>
  <c r="D15" i="65"/>
  <c r="N33" i="65"/>
  <c r="H31" i="65"/>
  <c r="M43" i="65"/>
  <c r="K36" i="65"/>
  <c r="F52" i="65"/>
  <c r="E54" i="65"/>
  <c r="N48" i="65"/>
  <c r="M33" i="65"/>
  <c r="H63" i="65"/>
  <c r="D54" i="65"/>
  <c r="N45" i="65"/>
  <c r="N19" i="65"/>
  <c r="F62" i="65"/>
  <c r="K28" i="65"/>
  <c r="G23" i="65"/>
  <c r="M24" i="65"/>
  <c r="E20" i="65"/>
  <c r="G17" i="65"/>
  <c r="F64" i="65"/>
  <c r="D53" i="65"/>
  <c r="D48" i="65"/>
  <c r="E41" i="65"/>
  <c r="G57" i="65"/>
  <c r="D52" i="65"/>
  <c r="K57" i="65"/>
  <c r="E60" i="65"/>
  <c r="D22" i="65"/>
  <c r="M55" i="65"/>
  <c r="M28" i="65"/>
  <c r="D37" i="65"/>
  <c r="K16" i="65"/>
  <c r="N46" i="65"/>
  <c r="K22" i="65"/>
  <c r="G43" i="65"/>
  <c r="K18" i="65"/>
  <c r="H22" i="65"/>
  <c r="F48" i="65"/>
  <c r="E28" i="65"/>
  <c r="E37" i="65"/>
  <c r="H18" i="65"/>
  <c r="F30" i="65"/>
  <c r="F32" i="65"/>
  <c r="K15" i="65"/>
  <c r="D50" i="65"/>
  <c r="D21" i="65"/>
  <c r="N22" i="65"/>
  <c r="D23" i="65"/>
  <c r="K27" i="65"/>
  <c r="E32" i="65"/>
  <c r="H53" i="65"/>
  <c r="N37" i="65"/>
  <c r="H45" i="65"/>
  <c r="M51" i="65"/>
  <c r="E52" i="65"/>
  <c r="F42" i="65"/>
  <c r="G45" i="65"/>
  <c r="E61" i="65"/>
  <c r="M18" i="65"/>
  <c r="G38" i="65"/>
  <c r="H37" i="65"/>
  <c r="E22" i="65"/>
  <c r="N44" i="65"/>
  <c r="N17" i="65"/>
  <c r="M37" i="65"/>
  <c r="H62" i="65"/>
  <c r="K24" i="65"/>
  <c r="G21" i="65"/>
  <c r="N47" i="65"/>
  <c r="N63" i="65"/>
  <c r="M23" i="65"/>
  <c r="H24" i="65"/>
  <c r="N36" i="65"/>
  <c r="M44" i="65"/>
  <c r="N25" i="65"/>
  <c r="H48" i="65"/>
  <c r="M63" i="65"/>
  <c r="E46" i="65"/>
  <c r="E29" i="65"/>
  <c r="H43" i="65"/>
  <c r="G36" i="65"/>
  <c r="D61" i="65"/>
  <c r="M16" i="65"/>
  <c r="N52" i="65"/>
  <c r="F15" i="65"/>
  <c r="E56" i="65"/>
  <c r="D46" i="65"/>
  <c r="M42" i="65"/>
  <c r="H26" i="65"/>
  <c r="H58" i="65"/>
  <c r="F37" i="65"/>
  <c r="M48" i="65"/>
  <c r="H61" i="65"/>
  <c r="M47" i="65"/>
  <c r="K61" i="65"/>
  <c r="G51" i="65"/>
  <c r="N53" i="65"/>
  <c r="D16" i="65"/>
  <c r="H51" i="65"/>
  <c r="F41" i="65"/>
  <c r="F35" i="65"/>
  <c r="E47" i="65"/>
  <c r="D29" i="65"/>
  <c r="D44" i="65"/>
  <c r="G33" i="65"/>
  <c r="K60" i="65"/>
  <c r="H57" i="65"/>
  <c r="H19" i="65"/>
  <c r="D56" i="65"/>
  <c r="D42" i="65"/>
  <c r="N55" i="65"/>
  <c r="F56" i="65"/>
  <c r="G26" i="65"/>
  <c r="E18" i="65"/>
  <c r="K37" i="65"/>
  <c r="F63" i="65"/>
  <c r="D62" i="65"/>
  <c r="G42" i="65"/>
  <c r="M34" i="65"/>
  <c r="K29" i="65"/>
  <c r="F50" i="65"/>
  <c r="D60" i="65"/>
  <c r="K34" i="65"/>
  <c r="K38" i="65"/>
  <c r="F59" i="65"/>
  <c r="E15" i="65"/>
  <c r="K46" i="65"/>
  <c r="N59" i="65"/>
  <c r="M15" i="65"/>
  <c r="D23" i="67"/>
  <c r="E23" i="67"/>
  <c r="H23" i="67"/>
  <c r="D25" i="67"/>
  <c r="K23" i="67"/>
  <c r="N25" i="67"/>
  <c r="G23" i="67"/>
  <c r="G25" i="67"/>
  <c r="N23" i="67"/>
  <c r="F23" i="67"/>
  <c r="E25" i="67"/>
  <c r="K25" i="67"/>
  <c r="H25" i="67"/>
  <c r="M25" i="67"/>
  <c r="M23" i="67"/>
  <c r="F25" i="67"/>
  <c r="P46" i="68" l="1"/>
  <c r="R46" i="68" s="1"/>
  <c r="T46" i="68" s="1"/>
  <c r="P28" i="68"/>
  <c r="R28" i="68" s="1"/>
  <c r="T28" i="68" s="1"/>
  <c r="P34" i="68"/>
  <c r="R34" i="68" s="1"/>
  <c r="T34" i="68" s="1"/>
  <c r="P29" i="68"/>
  <c r="R29" i="68" s="1"/>
  <c r="T29" i="68" s="1"/>
  <c r="P40" i="68"/>
  <c r="R40" i="68" s="1"/>
  <c r="T40" i="68" s="1"/>
  <c r="P44" i="68"/>
  <c r="R44" i="68" s="1"/>
  <c r="T44" i="68" s="1"/>
  <c r="P43" i="68"/>
  <c r="R43" i="68" s="1"/>
  <c r="T43" i="68" s="1"/>
  <c r="P41" i="68"/>
  <c r="R41" i="68" s="1"/>
  <c r="T41" i="68" s="1"/>
  <c r="P14" i="68"/>
  <c r="R14" i="68" s="1"/>
  <c r="T14" i="68" s="1"/>
  <c r="P62" i="68"/>
  <c r="R62" i="68" s="1"/>
  <c r="T62" i="68" s="1"/>
  <c r="P35" i="68"/>
  <c r="R35" i="68" s="1"/>
  <c r="T35" i="68" s="1"/>
  <c r="P47" i="68"/>
  <c r="R47" i="68" s="1"/>
  <c r="T47" i="68" s="1"/>
  <c r="P16" i="68"/>
  <c r="R16" i="68" s="1"/>
  <c r="T16" i="68" s="1"/>
  <c r="I25" i="67"/>
  <c r="J25" i="67" s="1"/>
  <c r="L25" i="67" s="1"/>
  <c r="O23" i="67"/>
  <c r="O25" i="67"/>
  <c r="I23" i="67"/>
  <c r="J23" i="67" s="1"/>
  <c r="L23" i="67" s="1"/>
  <c r="H26" i="67"/>
  <c r="E35" i="67"/>
  <c r="D16" i="67"/>
  <c r="D39" i="67"/>
  <c r="K61" i="67"/>
  <c r="H49" i="67"/>
  <c r="G38" i="67"/>
  <c r="E64" i="67"/>
  <c r="M52" i="67"/>
  <c r="F55" i="67"/>
  <c r="N55" i="67"/>
  <c r="M21" i="67"/>
  <c r="E52" i="67"/>
  <c r="E45" i="67"/>
  <c r="F34" i="67"/>
  <c r="H37" i="67"/>
  <c r="D26" i="67"/>
  <c r="F31" i="67"/>
  <c r="G48" i="67"/>
  <c r="E34" i="67"/>
  <c r="M59" i="67"/>
  <c r="D40" i="67"/>
  <c r="G30" i="67"/>
  <c r="K46" i="67"/>
  <c r="D27" i="67"/>
  <c r="E55" i="67"/>
  <c r="K29" i="67"/>
  <c r="N52" i="67"/>
  <c r="G62" i="67"/>
  <c r="H39" i="67"/>
  <c r="D53" i="67"/>
  <c r="H63" i="67"/>
  <c r="M37" i="67"/>
  <c r="E40" i="67"/>
  <c r="H21" i="67"/>
  <c r="M48" i="67"/>
  <c r="K47" i="67"/>
  <c r="E17" i="67"/>
  <c r="F57" i="67"/>
  <c r="M62" i="67"/>
  <c r="N33" i="67"/>
  <c r="G55" i="67"/>
  <c r="N28" i="67"/>
  <c r="G21" i="67"/>
  <c r="H22" i="67"/>
  <c r="D28" i="67"/>
  <c r="H20" i="67"/>
  <c r="M39" i="67"/>
  <c r="D29" i="67"/>
  <c r="D33" i="67"/>
  <c r="F54" i="67"/>
  <c r="E56" i="67"/>
  <c r="N62" i="67"/>
  <c r="D43" i="67"/>
  <c r="E41" i="67"/>
  <c r="N61" i="67"/>
  <c r="K45" i="67"/>
  <c r="G27" i="67"/>
  <c r="G49" i="67"/>
  <c r="N44" i="67"/>
  <c r="N39" i="67"/>
  <c r="D17" i="67"/>
  <c r="N51" i="67"/>
  <c r="G63" i="67"/>
  <c r="F46" i="67"/>
  <c r="E42" i="67"/>
  <c r="M42" i="67"/>
  <c r="E50" i="67"/>
  <c r="G31" i="67"/>
  <c r="H60" i="67"/>
  <c r="G53" i="67"/>
  <c r="M31" i="67"/>
  <c r="D15" i="67"/>
  <c r="K51" i="67"/>
  <c r="K33" i="67"/>
  <c r="N45" i="67"/>
  <c r="F59" i="67"/>
  <c r="M61" i="67"/>
  <c r="D20" i="67"/>
  <c r="G45" i="67"/>
  <c r="K21" i="67"/>
  <c r="D32" i="67"/>
  <c r="H47" i="67"/>
  <c r="N63" i="67"/>
  <c r="E15" i="67"/>
  <c r="H19" i="67"/>
  <c r="D63" i="67"/>
  <c r="N50" i="67"/>
  <c r="E57" i="67"/>
  <c r="H24" i="67"/>
  <c r="M45" i="67"/>
  <c r="N54" i="67"/>
  <c r="G42" i="67"/>
  <c r="N36" i="67"/>
  <c r="G19" i="67"/>
  <c r="K20" i="67"/>
  <c r="D36" i="67"/>
  <c r="H54" i="67"/>
  <c r="D59" i="67"/>
  <c r="H30" i="67"/>
  <c r="F17" i="67"/>
  <c r="K49" i="67"/>
  <c r="F48" i="67"/>
  <c r="G22" i="67"/>
  <c r="G47" i="67"/>
  <c r="E49" i="67"/>
  <c r="E38" i="67"/>
  <c r="K27" i="67"/>
  <c r="D42" i="67"/>
  <c r="H29" i="67"/>
  <c r="F44" i="67"/>
  <c r="F63" i="67"/>
  <c r="G61" i="67"/>
  <c r="E18" i="67"/>
  <c r="E58" i="67"/>
  <c r="G34" i="67"/>
  <c r="G18" i="67"/>
  <c r="N48" i="67"/>
  <c r="N58" i="67"/>
  <c r="F35" i="67"/>
  <c r="H59" i="67"/>
  <c r="M57" i="67"/>
  <c r="G32" i="67"/>
  <c r="M51" i="67"/>
  <c r="E46" i="67"/>
  <c r="F33" i="67"/>
  <c r="K60" i="67"/>
  <c r="N21" i="67"/>
  <c r="G50" i="67"/>
  <c r="M32" i="67"/>
  <c r="D54" i="67"/>
  <c r="G56" i="67"/>
  <c r="K19" i="67"/>
  <c r="D52" i="67"/>
  <c r="H34" i="67"/>
  <c r="N47" i="67"/>
  <c r="F45" i="67"/>
  <c r="H43" i="67"/>
  <c r="D47" i="67"/>
  <c r="N37" i="67"/>
  <c r="E22" i="67"/>
  <c r="H40" i="67"/>
  <c r="M56" i="67"/>
  <c r="K26" i="67"/>
  <c r="H28" i="67"/>
  <c r="D46" i="67"/>
  <c r="G43" i="67"/>
  <c r="K54" i="67"/>
  <c r="K52" i="67"/>
  <c r="K30" i="67"/>
  <c r="D58" i="67"/>
  <c r="M60" i="67"/>
  <c r="K34" i="67"/>
  <c r="H61" i="67"/>
  <c r="E39" i="67"/>
  <c r="N64" i="67"/>
  <c r="D64" i="67"/>
  <c r="F58" i="67"/>
  <c r="K38" i="67"/>
  <c r="H46" i="67"/>
  <c r="F26" i="67"/>
  <c r="G51" i="67"/>
  <c r="F16" i="67"/>
  <c r="F50" i="67"/>
  <c r="H41" i="67"/>
  <c r="F39" i="67"/>
  <c r="E51" i="67"/>
  <c r="D19" i="67"/>
  <c r="N17" i="67"/>
  <c r="H58" i="67"/>
  <c r="D61" i="67"/>
  <c r="G52" i="67"/>
  <c r="K63" i="67"/>
  <c r="E33" i="67"/>
  <c r="F60" i="67"/>
  <c r="M24" i="67"/>
  <c r="E26" i="67"/>
  <c r="G37" i="67"/>
  <c r="M34" i="67"/>
  <c r="D30" i="67"/>
  <c r="F20" i="67"/>
  <c r="K43" i="67"/>
  <c r="F38" i="67"/>
  <c r="K31" i="67"/>
  <c r="N34" i="67"/>
  <c r="G46" i="67"/>
  <c r="K24" i="67"/>
  <c r="D34" i="67"/>
  <c r="N35" i="67"/>
  <c r="F22" i="67"/>
  <c r="H15" i="67"/>
  <c r="D50" i="67"/>
  <c r="F47" i="67"/>
  <c r="H36" i="67"/>
  <c r="G24" i="67"/>
  <c r="F41" i="67"/>
  <c r="K62" i="67"/>
  <c r="H51" i="67"/>
  <c r="K64" i="67"/>
  <c r="G59" i="67"/>
  <c r="D22" i="67"/>
  <c r="F61" i="67"/>
  <c r="M29" i="67"/>
  <c r="F15" i="67"/>
  <c r="E27" i="67"/>
  <c r="H55" i="67"/>
  <c r="G17" i="67"/>
  <c r="E28" i="67"/>
  <c r="K58" i="67"/>
  <c r="H33" i="67"/>
  <c r="F27" i="67"/>
  <c r="E44" i="67"/>
  <c r="N56" i="67"/>
  <c r="M27" i="67"/>
  <c r="N49" i="67"/>
  <c r="H38" i="67"/>
  <c r="N38" i="67"/>
  <c r="E60" i="67"/>
  <c r="H62" i="67"/>
  <c r="M40" i="67"/>
  <c r="F32" i="67"/>
  <c r="G35" i="67"/>
  <c r="K55" i="67"/>
  <c r="E21" i="67"/>
  <c r="F19" i="67"/>
  <c r="M20" i="67"/>
  <c r="F53" i="67"/>
  <c r="M63" i="67"/>
  <c r="D49" i="67"/>
  <c r="G33" i="67"/>
  <c r="K40" i="67"/>
  <c r="H35" i="67"/>
  <c r="D62" i="67"/>
  <c r="G64" i="67"/>
  <c r="K16" i="67"/>
  <c r="D37" i="67"/>
  <c r="E36" i="67"/>
  <c r="K37" i="67"/>
  <c r="D60" i="67"/>
  <c r="F30" i="67"/>
  <c r="K35" i="67"/>
  <c r="G40" i="67"/>
  <c r="K18" i="67"/>
  <c r="N43" i="67"/>
  <c r="E54" i="67"/>
  <c r="M33" i="67"/>
  <c r="E32" i="67"/>
  <c r="M43" i="67"/>
  <c r="K59" i="67"/>
  <c r="M22" i="67"/>
  <c r="G58" i="67"/>
  <c r="E62" i="67"/>
  <c r="N46" i="67"/>
  <c r="K28" i="67"/>
  <c r="K44" i="67"/>
  <c r="E61" i="67"/>
  <c r="K50" i="67"/>
  <c r="F56" i="67"/>
  <c r="N19" i="67"/>
  <c r="M41" i="67"/>
  <c r="K39" i="67"/>
  <c r="N18" i="67"/>
  <c r="G57" i="67"/>
  <c r="E29" i="67"/>
  <c r="N42" i="67"/>
  <c r="N15" i="67"/>
  <c r="H31" i="67"/>
  <c r="N31" i="67"/>
  <c r="F49" i="67"/>
  <c r="H45" i="67"/>
  <c r="M15" i="67"/>
  <c r="F28" i="67"/>
  <c r="H53" i="67"/>
  <c r="M53" i="67"/>
  <c r="E19" i="67"/>
  <c r="F43" i="67"/>
  <c r="M54" i="67"/>
  <c r="N16" i="67"/>
  <c r="M47" i="67"/>
  <c r="D18" i="67"/>
  <c r="G60" i="67"/>
  <c r="K32" i="67"/>
  <c r="D45" i="67"/>
  <c r="G44" i="67"/>
  <c r="K17" i="67"/>
  <c r="D35" i="67"/>
  <c r="E31" i="67"/>
  <c r="M28" i="67"/>
  <c r="E20" i="67"/>
  <c r="H16" i="67"/>
  <c r="M46" i="67"/>
  <c r="G15" i="67"/>
  <c r="K48" i="67"/>
  <c r="E63" i="67"/>
  <c r="H17" i="67"/>
  <c r="M44" i="67"/>
  <c r="N57" i="67"/>
  <c r="D55" i="67"/>
  <c r="M26" i="67"/>
  <c r="D41" i="67"/>
  <c r="H50" i="67"/>
  <c r="G16" i="67"/>
  <c r="E53" i="67"/>
  <c r="N29" i="67"/>
  <c r="M16" i="67"/>
  <c r="E37" i="67"/>
  <c r="M55" i="67"/>
  <c r="H18" i="67"/>
  <c r="F51" i="67"/>
  <c r="N41" i="67"/>
  <c r="M17" i="67"/>
  <c r="E59" i="67"/>
  <c r="H48" i="67"/>
  <c r="N24" i="67"/>
  <c r="D57" i="67"/>
  <c r="F42" i="67"/>
  <c r="H27" i="67"/>
  <c r="N27" i="67"/>
  <c r="G20" i="67"/>
  <c r="H56" i="67"/>
  <c r="D38" i="67"/>
  <c r="E47" i="67"/>
  <c r="H32" i="67"/>
  <c r="N53" i="67"/>
  <c r="E43" i="67"/>
  <c r="H64" i="67"/>
  <c r="M30" i="67"/>
  <c r="G28" i="67"/>
  <c r="M35" i="67"/>
  <c r="D48" i="67"/>
  <c r="F62" i="67"/>
  <c r="M49" i="67"/>
  <c r="M50" i="67"/>
  <c r="D56" i="67"/>
  <c r="G39" i="67"/>
  <c r="K57" i="67"/>
  <c r="M58" i="67"/>
  <c r="M64" i="67"/>
  <c r="G41" i="67"/>
  <c r="N20" i="67"/>
  <c r="N26" i="67"/>
  <c r="H42" i="67"/>
  <c r="M38" i="67"/>
  <c r="F18" i="67"/>
  <c r="F36" i="67"/>
  <c r="D21" i="67"/>
  <c r="D51" i="67"/>
  <c r="F37" i="67"/>
  <c r="K42" i="67"/>
  <c r="K56" i="67"/>
  <c r="N60" i="67"/>
  <c r="D44" i="67"/>
  <c r="N59" i="67"/>
  <c r="G29" i="67"/>
  <c r="M19" i="67"/>
  <c r="F52" i="67"/>
  <c r="E48" i="67"/>
  <c r="N40" i="67"/>
  <c r="K53" i="67"/>
  <c r="D24" i="67"/>
  <c r="G54" i="67"/>
  <c r="F24" i="67"/>
  <c r="D31" i="67"/>
  <c r="F29" i="67"/>
  <c r="H52" i="67"/>
  <c r="N32" i="67"/>
  <c r="F21" i="67"/>
  <c r="H44" i="67"/>
  <c r="N22" i="67"/>
  <c r="G36" i="67"/>
  <c r="K41" i="67"/>
  <c r="E24" i="67"/>
  <c r="F40" i="67"/>
  <c r="M18" i="67"/>
  <c r="M36" i="67"/>
  <c r="E16" i="67"/>
  <c r="F64" i="67"/>
  <c r="K22" i="67"/>
  <c r="N30" i="67"/>
  <c r="G26" i="67"/>
  <c r="K36" i="67"/>
  <c r="E30" i="67"/>
  <c r="H57" i="67"/>
  <c r="K18" i="66"/>
  <c r="D18" i="66"/>
  <c r="H18" i="66"/>
  <c r="G18" i="66"/>
  <c r="F18" i="66"/>
  <c r="E18" i="66"/>
  <c r="P25" i="67" l="1"/>
  <c r="I18" i="66"/>
  <c r="J18" i="66" s="1"/>
  <c r="L18" i="66" s="1"/>
  <c r="E60" i="66"/>
  <c r="F19" i="66"/>
  <c r="D59" i="66"/>
  <c r="E52" i="66"/>
  <c r="K25" i="66"/>
  <c r="K27" i="66"/>
  <c r="F26" i="66"/>
  <c r="K19" i="66"/>
  <c r="K48" i="66"/>
  <c r="E32" i="66"/>
  <c r="D63" i="66"/>
  <c r="E41" i="66"/>
  <c r="F42" i="66"/>
  <c r="D37" i="66"/>
  <c r="E63" i="66"/>
  <c r="D57" i="66"/>
  <c r="D17" i="66"/>
  <c r="D30" i="66"/>
  <c r="G56" i="66"/>
  <c r="E35" i="66"/>
  <c r="G39" i="66"/>
  <c r="G26" i="66"/>
  <c r="H62" i="66"/>
  <c r="K16" i="66"/>
  <c r="D40" i="66"/>
  <c r="H22" i="66"/>
  <c r="F23" i="66"/>
  <c r="F46" i="66"/>
  <c r="F38" i="66"/>
  <c r="F34" i="66"/>
  <c r="F49" i="66"/>
  <c r="E42" i="66"/>
  <c r="E40" i="66"/>
  <c r="H21" i="66"/>
  <c r="H45" i="66"/>
  <c r="E54" i="66"/>
  <c r="F25" i="66"/>
  <c r="E43" i="66"/>
  <c r="E34" i="66"/>
  <c r="H37" i="66"/>
  <c r="H23" i="66"/>
  <c r="G55" i="66"/>
  <c r="K59" i="66"/>
  <c r="G36" i="66"/>
  <c r="F31" i="66"/>
  <c r="H39" i="66"/>
  <c r="G31" i="66"/>
  <c r="H41" i="66"/>
  <c r="H25" i="66"/>
  <c r="H30" i="66"/>
  <c r="E50" i="66"/>
  <c r="G37" i="66"/>
  <c r="G23" i="66"/>
  <c r="F63" i="66"/>
  <c r="K39" i="66"/>
  <c r="G61" i="66"/>
  <c r="F35" i="66"/>
  <c r="G43" i="66"/>
  <c r="K37" i="66"/>
  <c r="K50" i="66"/>
  <c r="D60" i="66"/>
  <c r="H58" i="66"/>
  <c r="G53" i="66"/>
  <c r="D47" i="66"/>
  <c r="H32" i="66"/>
  <c r="H57" i="66"/>
  <c r="H17" i="66"/>
  <c r="H47" i="66"/>
  <c r="G16" i="66"/>
  <c r="D50" i="66"/>
  <c r="F51" i="66"/>
  <c r="G62" i="66"/>
  <c r="K53" i="66"/>
  <c r="G20" i="66"/>
  <c r="H64" i="66"/>
  <c r="F57" i="66"/>
  <c r="G34" i="66"/>
  <c r="F50" i="66"/>
  <c r="F43" i="66"/>
  <c r="D15" i="66"/>
  <c r="H53" i="66"/>
  <c r="K43" i="66"/>
  <c r="K35" i="66"/>
  <c r="E26" i="66"/>
  <c r="E55" i="66"/>
  <c r="G32" i="66"/>
  <c r="H19" i="66"/>
  <c r="E39" i="66"/>
  <c r="H42" i="66"/>
  <c r="G27" i="66"/>
  <c r="E44" i="66"/>
  <c r="F52" i="66"/>
  <c r="E51" i="66"/>
  <c r="K51" i="66"/>
  <c r="K20" i="66"/>
  <c r="K34" i="66"/>
  <c r="D64" i="66"/>
  <c r="D32" i="66"/>
  <c r="D58" i="66"/>
  <c r="D42" i="66"/>
  <c r="K44" i="66"/>
  <c r="D61" i="66"/>
  <c r="D25" i="66"/>
  <c r="E64" i="66"/>
  <c r="F22" i="66"/>
  <c r="G59" i="66"/>
  <c r="G49" i="66"/>
  <c r="E53" i="66"/>
  <c r="H50" i="66"/>
  <c r="K40" i="66"/>
  <c r="E38" i="66"/>
  <c r="D23" i="66"/>
  <c r="G17" i="66"/>
  <c r="H27" i="66"/>
  <c r="D45" i="66"/>
  <c r="H34" i="66"/>
  <c r="E20" i="66"/>
  <c r="G33" i="66"/>
  <c r="E48" i="66"/>
  <c r="D29" i="66"/>
  <c r="E19" i="66"/>
  <c r="E24" i="66"/>
  <c r="K26" i="66"/>
  <c r="H48" i="66"/>
  <c r="E56" i="66"/>
  <c r="K36" i="66"/>
  <c r="E23" i="66"/>
  <c r="G50" i="66"/>
  <c r="E58" i="66"/>
  <c r="E31" i="66"/>
  <c r="H15" i="66"/>
  <c r="D62" i="66"/>
  <c r="F33" i="66"/>
  <c r="D55" i="66"/>
  <c r="E15" i="66"/>
  <c r="F21" i="66"/>
  <c r="F29" i="66"/>
  <c r="F56" i="66"/>
  <c r="F39" i="66"/>
  <c r="E17" i="66"/>
  <c r="E33" i="66"/>
  <c r="H55" i="66"/>
  <c r="G21" i="66"/>
  <c r="K64" i="66"/>
  <c r="K58" i="66"/>
  <c r="K60" i="66"/>
  <c r="G44" i="66"/>
  <c r="E30" i="66"/>
  <c r="H61" i="66"/>
  <c r="F32" i="66"/>
  <c r="G15" i="66"/>
  <c r="K42" i="66"/>
  <c r="E49" i="66"/>
  <c r="F17" i="66"/>
  <c r="E37" i="66"/>
  <c r="F48" i="66"/>
  <c r="F47" i="66"/>
  <c r="H35" i="66"/>
  <c r="K29" i="66"/>
  <c r="F60" i="66"/>
  <c r="D53" i="66"/>
  <c r="F58" i="66"/>
  <c r="H44" i="66"/>
  <c r="K32" i="66"/>
  <c r="K46" i="66"/>
  <c r="E25" i="66"/>
  <c r="K33" i="66"/>
  <c r="E46" i="66"/>
  <c r="E62" i="66"/>
  <c r="H38" i="66"/>
  <c r="D19" i="66"/>
  <c r="D39" i="66"/>
  <c r="K63" i="66"/>
  <c r="H46" i="66"/>
  <c r="D36" i="66"/>
  <c r="F44" i="66"/>
  <c r="D38" i="66"/>
  <c r="G38" i="66"/>
  <c r="H36" i="66"/>
  <c r="F40" i="66"/>
  <c r="E27" i="66"/>
  <c r="K62" i="66"/>
  <c r="H43" i="66"/>
  <c r="K15" i="66"/>
  <c r="G22" i="66"/>
  <c r="D56" i="66"/>
  <c r="F62" i="66"/>
  <c r="H29" i="66"/>
  <c r="F15" i="66"/>
  <c r="F20" i="66"/>
  <c r="K38" i="66"/>
  <c r="H51" i="66"/>
  <c r="D52" i="66"/>
  <c r="H60" i="66"/>
  <c r="D49" i="66"/>
  <c r="G52" i="66"/>
  <c r="G19" i="66"/>
  <c r="E57" i="66"/>
  <c r="E21" i="66"/>
  <c r="G47" i="66"/>
  <c r="K57" i="66"/>
  <c r="G48" i="66"/>
  <c r="F61" i="66"/>
  <c r="K47" i="66"/>
  <c r="G58" i="66"/>
  <c r="G57" i="66"/>
  <c r="G40" i="66"/>
  <c r="D16" i="66"/>
  <c r="G60" i="66"/>
  <c r="F37" i="66"/>
  <c r="E22" i="66"/>
  <c r="G30" i="66"/>
  <c r="K41" i="66"/>
  <c r="E28" i="66"/>
  <c r="E61" i="66"/>
  <c r="K17" i="66"/>
  <c r="G63" i="66"/>
  <c r="K28" i="66"/>
  <c r="D31" i="66"/>
  <c r="K49" i="66"/>
  <c r="D44" i="66"/>
  <c r="D26" i="66"/>
  <c r="K45" i="66"/>
  <c r="H33" i="66"/>
  <c r="H40" i="66"/>
  <c r="F24" i="66"/>
  <c r="D51" i="66"/>
  <c r="D34" i="66"/>
  <c r="K23" i="66"/>
  <c r="F64" i="66"/>
  <c r="K21" i="66"/>
  <c r="K24" i="66"/>
  <c r="K30" i="66"/>
  <c r="F53" i="66"/>
  <c r="K31" i="66"/>
  <c r="K61" i="66"/>
  <c r="F28" i="66"/>
  <c r="H56" i="66"/>
  <c r="G64" i="66"/>
  <c r="F59" i="66"/>
  <c r="G29" i="66"/>
  <c r="G54" i="66"/>
  <c r="K56" i="66"/>
  <c r="H63" i="66"/>
  <c r="H26" i="66"/>
  <c r="H54" i="66"/>
  <c r="H16" i="66"/>
  <c r="D46" i="66"/>
  <c r="G45" i="66"/>
  <c r="K22" i="66"/>
  <c r="E59" i="66"/>
  <c r="G42" i="66"/>
  <c r="G51" i="66"/>
  <c r="F54" i="66"/>
  <c r="K55" i="66"/>
  <c r="E29" i="66"/>
  <c r="F41" i="66"/>
  <c r="D35" i="66"/>
  <c r="H24" i="66"/>
  <c r="G25" i="66"/>
  <c r="F27" i="66"/>
  <c r="G24" i="66"/>
  <c r="F55" i="66"/>
  <c r="F45" i="66"/>
  <c r="G46" i="66"/>
  <c r="F36" i="66"/>
  <c r="H31" i="66"/>
  <c r="G28" i="66"/>
  <c r="E36" i="66"/>
  <c r="D54" i="66"/>
  <c r="H59" i="66"/>
  <c r="D24" i="66"/>
  <c r="E16" i="66"/>
  <c r="H49" i="66"/>
  <c r="D22" i="66"/>
  <c r="D41" i="66"/>
  <c r="D48" i="66"/>
  <c r="G41" i="66"/>
  <c r="D28" i="66"/>
  <c r="H28" i="66"/>
  <c r="E47" i="66"/>
  <c r="G35" i="66"/>
  <c r="H52" i="66"/>
  <c r="F30" i="66"/>
  <c r="H20" i="66"/>
  <c r="E45" i="66"/>
  <c r="D33" i="66"/>
  <c r="D43" i="66"/>
  <c r="K54" i="66"/>
  <c r="D21" i="66"/>
  <c r="K52" i="66"/>
  <c r="D27" i="66"/>
  <c r="F16" i="66"/>
  <c r="D20" i="66"/>
  <c r="D41" i="57"/>
  <c r="D25" i="57"/>
  <c r="D29" i="57"/>
  <c r="D40" i="57"/>
  <c r="D15" i="57"/>
  <c r="D37" i="57"/>
  <c r="D61" i="57"/>
  <c r="D45" i="57"/>
  <c r="D58" i="57"/>
  <c r="D55" i="57"/>
  <c r="D28" i="57"/>
  <c r="D50" i="57"/>
  <c r="D23" i="57"/>
  <c r="D52" i="57"/>
  <c r="D59" i="57"/>
  <c r="D57" i="57"/>
  <c r="D31" i="57"/>
  <c r="D60" i="57"/>
  <c r="D22" i="57"/>
  <c r="D64" i="57"/>
  <c r="D46" i="57"/>
  <c r="D51" i="57"/>
  <c r="D44" i="57"/>
  <c r="D21" i="57"/>
  <c r="D16" i="57"/>
  <c r="D49" i="57"/>
  <c r="D35" i="57"/>
  <c r="D34" i="57"/>
  <c r="D32" i="57"/>
  <c r="D36" i="57"/>
  <c r="D27" i="57"/>
  <c r="D42" i="57"/>
  <c r="D43" i="57"/>
  <c r="D56" i="57"/>
  <c r="D53" i="57"/>
  <c r="D54" i="57"/>
  <c r="D62" i="57"/>
  <c r="D48" i="57"/>
  <c r="D30" i="57"/>
  <c r="D17" i="57"/>
  <c r="I54" i="66" l="1"/>
  <c r="J54" i="66" s="1"/>
  <c r="L54" i="66" s="1"/>
  <c r="I38" i="66"/>
  <c r="J38" i="66" s="1"/>
  <c r="L38" i="66" s="1"/>
  <c r="I30" i="66"/>
  <c r="J30" i="66" s="1"/>
  <c r="L30" i="66" s="1"/>
  <c r="I40" i="66"/>
  <c r="J40" i="66" s="1"/>
  <c r="L40" i="66" s="1"/>
  <c r="I53" i="66"/>
  <c r="J53" i="66" s="1"/>
  <c r="L53" i="66" s="1"/>
  <c r="I42" i="66"/>
  <c r="J42" i="66" s="1"/>
  <c r="L42" i="66" s="1"/>
  <c r="I27" i="66"/>
  <c r="J27" i="66" s="1"/>
  <c r="L27" i="66" s="1"/>
  <c r="I29" i="66"/>
  <c r="J29" i="66" s="1"/>
  <c r="L29" i="66" s="1"/>
  <c r="I64" i="66"/>
  <c r="J64" i="66" s="1"/>
  <c r="L64" i="66" s="1"/>
  <c r="I45" i="66"/>
  <c r="J45" i="66" s="1"/>
  <c r="L45" i="66" s="1"/>
  <c r="I33" i="66"/>
  <c r="J33" i="66" s="1"/>
  <c r="L33" i="66" s="1"/>
  <c r="I61" i="66"/>
  <c r="J61" i="66" s="1"/>
  <c r="L61" i="66" s="1"/>
  <c r="I17" i="66"/>
  <c r="J17" i="66" s="1"/>
  <c r="L17" i="66" s="1"/>
  <c r="I28" i="66"/>
  <c r="J28" i="66" s="1"/>
  <c r="L28" i="66" s="1"/>
  <c r="I59" i="66"/>
  <c r="J59" i="66" s="1"/>
  <c r="L59" i="66" s="1"/>
  <c r="I47" i="66"/>
  <c r="J47" i="66" s="1"/>
  <c r="L47" i="66" s="1"/>
  <c r="I22" i="66"/>
  <c r="J22" i="66" s="1"/>
  <c r="L22" i="66" s="1"/>
  <c r="I15" i="66"/>
  <c r="J15" i="66" s="1"/>
  <c r="L15" i="66" s="1"/>
  <c r="I35" i="66"/>
  <c r="J35" i="66" s="1"/>
  <c r="L35" i="66" s="1"/>
  <c r="I62" i="66"/>
  <c r="J62" i="66" s="1"/>
  <c r="L62" i="66" s="1"/>
  <c r="I51" i="66"/>
  <c r="J51" i="66" s="1"/>
  <c r="L51" i="66" s="1"/>
  <c r="I46" i="66"/>
  <c r="J46" i="66" s="1"/>
  <c r="L46" i="66" s="1"/>
  <c r="I31" i="66"/>
  <c r="J31" i="66" s="1"/>
  <c r="L31" i="66" s="1"/>
  <c r="I44" i="66"/>
  <c r="J44" i="66" s="1"/>
  <c r="L44" i="66" s="1"/>
  <c r="I63" i="66"/>
  <c r="J63" i="66" s="1"/>
  <c r="L63" i="66" s="1"/>
  <c r="I16" i="66"/>
  <c r="J16" i="66" s="1"/>
  <c r="L16" i="66" s="1"/>
  <c r="I25" i="66"/>
  <c r="J25" i="66" s="1"/>
  <c r="L25" i="66" s="1"/>
  <c r="I58" i="66"/>
  <c r="J58" i="66" s="1"/>
  <c r="L58" i="66" s="1"/>
  <c r="I50" i="66"/>
  <c r="J50" i="66" s="1"/>
  <c r="L50" i="66" s="1"/>
  <c r="I23" i="66"/>
  <c r="J23" i="66" s="1"/>
  <c r="L23" i="66" s="1"/>
  <c r="I39" i="66"/>
  <c r="J39" i="66" s="1"/>
  <c r="L39" i="66" s="1"/>
  <c r="I41" i="66"/>
  <c r="J41" i="66" s="1"/>
  <c r="L41" i="66" s="1"/>
  <c r="I36" i="66"/>
  <c r="J36" i="66" s="1"/>
  <c r="L36" i="66" s="1"/>
  <c r="I56" i="66"/>
  <c r="J56" i="66" s="1"/>
  <c r="L56" i="66" s="1"/>
  <c r="I32" i="66"/>
  <c r="J32" i="66" s="1"/>
  <c r="L32" i="66" s="1"/>
  <c r="I21" i="66"/>
  <c r="J21" i="66" s="1"/>
  <c r="L21" i="66" s="1"/>
  <c r="I55" i="66"/>
  <c r="J55" i="66" s="1"/>
  <c r="L55" i="66" s="1"/>
  <c r="I57" i="66"/>
  <c r="J57" i="66" s="1"/>
  <c r="L57" i="66" s="1"/>
  <c r="I26" i="66"/>
  <c r="J26" i="66" s="1"/>
  <c r="L26" i="66" s="1"/>
  <c r="I24" i="66"/>
  <c r="J24" i="66" s="1"/>
  <c r="L24" i="66" s="1"/>
  <c r="I19" i="66"/>
  <c r="J19" i="66" s="1"/>
  <c r="L19" i="66" s="1"/>
  <c r="I48" i="66"/>
  <c r="J48" i="66" s="1"/>
  <c r="L48" i="66" s="1"/>
  <c r="I52" i="66"/>
  <c r="J52" i="66" s="1"/>
  <c r="L52" i="66" s="1"/>
  <c r="I37" i="66"/>
  <c r="J37" i="66" s="1"/>
  <c r="L37" i="66" s="1"/>
  <c r="I20" i="66"/>
  <c r="J20" i="66" s="1"/>
  <c r="L20" i="66" s="1"/>
  <c r="I49" i="66"/>
  <c r="J49" i="66" s="1"/>
  <c r="L49" i="66" s="1"/>
  <c r="I34" i="66"/>
  <c r="J34" i="66" s="1"/>
  <c r="L34" i="66" s="1"/>
  <c r="I60" i="66"/>
  <c r="J60" i="66" s="1"/>
  <c r="L60" i="66" s="1"/>
  <c r="I43" i="66"/>
  <c r="J43" i="66" s="1"/>
  <c r="L43" i="66" s="1"/>
  <c r="I30" i="67"/>
  <c r="J30" i="67" s="1"/>
  <c r="L30" i="67" s="1"/>
  <c r="I54" i="67"/>
  <c r="J54" i="67" s="1"/>
  <c r="L54" i="67" s="1"/>
  <c r="I20" i="67"/>
  <c r="J20" i="67" s="1"/>
  <c r="L20" i="67" s="1"/>
  <c r="O36" i="67"/>
  <c r="O28" i="67"/>
  <c r="I63" i="67"/>
  <c r="J63" i="67" s="1"/>
  <c r="L63" i="67" s="1"/>
  <c r="I31" i="67"/>
  <c r="J31" i="67" s="1"/>
  <c r="L31" i="67" s="1"/>
  <c r="I36" i="67"/>
  <c r="J36" i="67" s="1"/>
  <c r="L36" i="67" s="1"/>
  <c r="O54" i="67"/>
  <c r="O33" i="67"/>
  <c r="O30" i="67"/>
  <c r="O43" i="67"/>
  <c r="I22" i="67"/>
  <c r="J22" i="67" s="1"/>
  <c r="L22" i="67" s="1"/>
  <c r="I57" i="67"/>
  <c r="J57" i="67" s="1"/>
  <c r="L57" i="67" s="1"/>
  <c r="I17" i="67"/>
  <c r="J17" i="67" s="1"/>
  <c r="L17" i="67" s="1"/>
  <c r="I16" i="67"/>
  <c r="J16" i="67" s="1"/>
  <c r="L16" i="67" s="1"/>
  <c r="O35" i="67"/>
  <c r="O37" i="67"/>
  <c r="O50" i="67"/>
  <c r="I15" i="67"/>
  <c r="J15" i="67" s="1"/>
  <c r="L15" i="67" s="1"/>
  <c r="I40" i="67"/>
  <c r="J40" i="67" s="1"/>
  <c r="L40" i="67" s="1"/>
  <c r="I24" i="67"/>
  <c r="J24" i="67" s="1"/>
  <c r="L24" i="67" s="1"/>
  <c r="O34" i="67"/>
  <c r="O47" i="67"/>
  <c r="O63" i="67"/>
  <c r="O16" i="67"/>
  <c r="O22" i="67"/>
  <c r="I43" i="67"/>
  <c r="J43" i="67" s="1"/>
  <c r="L43" i="67" s="1"/>
  <c r="I19" i="67"/>
  <c r="J19" i="67" s="1"/>
  <c r="L19" i="67" s="1"/>
  <c r="I21" i="67"/>
  <c r="J21" i="67" s="1"/>
  <c r="L21" i="67" s="1"/>
  <c r="O52" i="67"/>
  <c r="O32" i="67"/>
  <c r="O53" i="67"/>
  <c r="I55" i="67"/>
  <c r="J55" i="67" s="1"/>
  <c r="L55" i="67" s="1"/>
  <c r="I47" i="67"/>
  <c r="J47" i="67" s="1"/>
  <c r="L47" i="67" s="1"/>
  <c r="I26" i="67"/>
  <c r="J26" i="67" s="1"/>
  <c r="L26" i="67" s="1"/>
  <c r="O21" i="67"/>
  <c r="O45" i="67"/>
  <c r="I60" i="67"/>
  <c r="J60" i="67" s="1"/>
  <c r="L60" i="67" s="1"/>
  <c r="I33" i="67"/>
  <c r="J33" i="67" s="1"/>
  <c r="L33" i="67" s="1"/>
  <c r="I46" i="67"/>
  <c r="J46" i="67" s="1"/>
  <c r="L46" i="67" s="1"/>
  <c r="O27" i="67"/>
  <c r="O31" i="67"/>
  <c r="O38" i="67"/>
  <c r="I34" i="67"/>
  <c r="J34" i="67" s="1"/>
  <c r="L34" i="67" s="1"/>
  <c r="O40" i="67"/>
  <c r="O15" i="67"/>
  <c r="O49" i="67"/>
  <c r="I48" i="67"/>
  <c r="J48" i="67" s="1"/>
  <c r="L48" i="67" s="1"/>
  <c r="O42" i="67"/>
  <c r="O24" i="67"/>
  <c r="I29" i="67"/>
  <c r="J29" i="67" s="1"/>
  <c r="L29" i="67" s="1"/>
  <c r="O56" i="67"/>
  <c r="O17" i="67"/>
  <c r="I50" i="67"/>
  <c r="J50" i="67" s="1"/>
  <c r="L50" i="67" s="1"/>
  <c r="I44" i="67"/>
  <c r="J44" i="67" s="1"/>
  <c r="L44" i="67" s="1"/>
  <c r="O58" i="67"/>
  <c r="I59" i="67"/>
  <c r="J59" i="67" s="1"/>
  <c r="L59" i="67" s="1"/>
  <c r="O18" i="67"/>
  <c r="I51" i="67"/>
  <c r="J51" i="67" s="1"/>
  <c r="L51" i="67" s="1"/>
  <c r="O48" i="67"/>
  <c r="P48" i="67" s="1"/>
  <c r="I42" i="67"/>
  <c r="J42" i="67" s="1"/>
  <c r="L42" i="67" s="1"/>
  <c r="O59" i="67"/>
  <c r="I45" i="67"/>
  <c r="J45" i="67" s="1"/>
  <c r="L45" i="67" s="1"/>
  <c r="O41" i="67"/>
  <c r="I52" i="67"/>
  <c r="J52" i="67" s="1"/>
  <c r="L52" i="67" s="1"/>
  <c r="O60" i="67"/>
  <c r="O19" i="67"/>
  <c r="I28" i="67"/>
  <c r="J28" i="67" s="1"/>
  <c r="L28" i="67" s="1"/>
  <c r="I58" i="67"/>
  <c r="J58" i="67" s="1"/>
  <c r="L58" i="67" s="1"/>
  <c r="O51" i="67"/>
  <c r="I18" i="67"/>
  <c r="J18" i="67" s="1"/>
  <c r="L18" i="67" s="1"/>
  <c r="O55" i="67"/>
  <c r="O39" i="67"/>
  <c r="I37" i="67"/>
  <c r="J37" i="67" s="1"/>
  <c r="L37" i="67" s="1"/>
  <c r="I61" i="67"/>
  <c r="J61" i="67" s="1"/>
  <c r="L61" i="67" s="1"/>
  <c r="I27" i="67"/>
  <c r="J27" i="67" s="1"/>
  <c r="L27" i="67" s="1"/>
  <c r="O44" i="67"/>
  <c r="P44" i="67" s="1"/>
  <c r="I64" i="67"/>
  <c r="J64" i="67" s="1"/>
  <c r="L64" i="67" s="1"/>
  <c r="O29" i="67"/>
  <c r="P29" i="67" s="1"/>
  <c r="I53" i="67"/>
  <c r="J53" i="67" s="1"/>
  <c r="L53" i="67" s="1"/>
  <c r="O46" i="67"/>
  <c r="I62" i="67"/>
  <c r="J62" i="67" s="1"/>
  <c r="L62" i="67" s="1"/>
  <c r="O61" i="67"/>
  <c r="P61" i="67" s="1"/>
  <c r="O64" i="67"/>
  <c r="P64" i="67" s="1"/>
  <c r="I38" i="67"/>
  <c r="J38" i="67" s="1"/>
  <c r="L38" i="67" s="1"/>
  <c r="I41" i="67"/>
  <c r="J41" i="67" s="1"/>
  <c r="L41" i="67" s="1"/>
  <c r="I39" i="67"/>
  <c r="J39" i="67" s="1"/>
  <c r="L39" i="67" s="1"/>
  <c r="I49" i="67"/>
  <c r="J49" i="67" s="1"/>
  <c r="L49" i="67" s="1"/>
  <c r="O26" i="67"/>
  <c r="O62" i="67"/>
  <c r="P62" i="67" s="1"/>
  <c r="I35" i="67"/>
  <c r="J35" i="67" s="1"/>
  <c r="L35" i="67" s="1"/>
  <c r="O20" i="67"/>
  <c r="I56" i="67"/>
  <c r="J56" i="67" s="1"/>
  <c r="L56" i="67" s="1"/>
  <c r="O57" i="67"/>
  <c r="I32" i="67"/>
  <c r="J32" i="67" s="1"/>
  <c r="L32" i="67" s="1"/>
  <c r="O59" i="65"/>
  <c r="I15" i="65"/>
  <c r="J15" i="65" s="1"/>
  <c r="L15" i="65" s="1"/>
  <c r="I18" i="65"/>
  <c r="J18" i="65" s="1"/>
  <c r="L18" i="65" s="1"/>
  <c r="O55" i="65"/>
  <c r="I47" i="65"/>
  <c r="J47" i="65" s="1"/>
  <c r="L47" i="65" s="1"/>
  <c r="O53" i="65"/>
  <c r="I56" i="65"/>
  <c r="J56" i="65" s="1"/>
  <c r="L56" i="65" s="1"/>
  <c r="O52" i="65"/>
  <c r="I29" i="65"/>
  <c r="J29" i="65" s="1"/>
  <c r="L29" i="65" s="1"/>
  <c r="I46" i="65"/>
  <c r="J46" i="65" s="1"/>
  <c r="L46" i="65" s="1"/>
  <c r="O25" i="65"/>
  <c r="O36" i="65"/>
  <c r="O63" i="65"/>
  <c r="O47" i="65"/>
  <c r="O17" i="65"/>
  <c r="O44" i="65"/>
  <c r="I22" i="65"/>
  <c r="J22" i="65" s="1"/>
  <c r="L22" i="65" s="1"/>
  <c r="I61" i="65"/>
  <c r="J61" i="65" s="1"/>
  <c r="L61" i="65" s="1"/>
  <c r="I52" i="65"/>
  <c r="J52" i="65" s="1"/>
  <c r="L52" i="65" s="1"/>
  <c r="O37" i="65"/>
  <c r="I32" i="65"/>
  <c r="J32" i="65" s="1"/>
  <c r="L32" i="65" s="1"/>
  <c r="O22" i="65"/>
  <c r="I37" i="65"/>
  <c r="J37" i="65" s="1"/>
  <c r="L37" i="65" s="1"/>
  <c r="I28" i="65"/>
  <c r="J28" i="65" s="1"/>
  <c r="L28" i="65" s="1"/>
  <c r="O46" i="65"/>
  <c r="I60" i="65"/>
  <c r="J60" i="65" s="1"/>
  <c r="L60" i="65" s="1"/>
  <c r="I41" i="65"/>
  <c r="J41" i="65" s="1"/>
  <c r="L41" i="65" s="1"/>
  <c r="I20" i="65"/>
  <c r="J20" i="65" s="1"/>
  <c r="L20" i="65" s="1"/>
  <c r="O19" i="65"/>
  <c r="O45" i="65"/>
  <c r="O48" i="65"/>
  <c r="I54" i="65"/>
  <c r="J54" i="65" s="1"/>
  <c r="L54" i="65" s="1"/>
  <c r="O33" i="65"/>
  <c r="I19" i="65"/>
  <c r="J19" i="65" s="1"/>
  <c r="L19" i="65" s="1"/>
  <c r="I42" i="65"/>
  <c r="J42" i="65" s="1"/>
  <c r="L42" i="65" s="1"/>
  <c r="I21" i="65"/>
  <c r="J21" i="65" s="1"/>
  <c r="L21" i="65" s="1"/>
  <c r="I50" i="65"/>
  <c r="J50" i="65" s="1"/>
  <c r="L50" i="65" s="1"/>
  <c r="I63" i="65"/>
  <c r="J63" i="65" s="1"/>
  <c r="L63" i="65" s="1"/>
  <c r="O50" i="65"/>
  <c r="I40" i="65"/>
  <c r="J40" i="65" s="1"/>
  <c r="L40" i="65" s="1"/>
  <c r="I57" i="65"/>
  <c r="J57" i="65" s="1"/>
  <c r="L57" i="65" s="1"/>
  <c r="O62" i="65"/>
  <c r="I38" i="65"/>
  <c r="J38" i="65" s="1"/>
  <c r="L38" i="65" s="1"/>
  <c r="O64" i="65"/>
  <c r="O38" i="65"/>
  <c r="O57" i="65"/>
  <c r="O18" i="65"/>
  <c r="I45" i="65"/>
  <c r="J45" i="65" s="1"/>
  <c r="L45" i="65" s="1"/>
  <c r="I39" i="65"/>
  <c r="J39" i="65" s="1"/>
  <c r="L39" i="65" s="1"/>
  <c r="O20" i="65"/>
  <c r="I59" i="65"/>
  <c r="J59" i="65" s="1"/>
  <c r="L59" i="65" s="1"/>
  <c r="O43" i="65"/>
  <c r="O34" i="65"/>
  <c r="O42" i="65"/>
  <c r="O56" i="65"/>
  <c r="I62" i="65"/>
  <c r="J62" i="65" s="1"/>
  <c r="L62" i="65" s="1"/>
  <c r="I44" i="65"/>
  <c r="J44" i="65" s="1"/>
  <c r="L44" i="65" s="1"/>
  <c r="I64" i="65"/>
  <c r="J64" i="65" s="1"/>
  <c r="L64" i="65" s="1"/>
  <c r="O61" i="65"/>
  <c r="I53" i="65"/>
  <c r="J53" i="65" s="1"/>
  <c r="L53" i="65" s="1"/>
  <c r="I49" i="65"/>
  <c r="J49" i="65" s="1"/>
  <c r="L49" i="65" s="1"/>
  <c r="I51" i="65"/>
  <c r="J51" i="65" s="1"/>
  <c r="L51" i="65" s="1"/>
  <c r="O32" i="65"/>
  <c r="O60" i="65"/>
  <c r="O27" i="65"/>
  <c r="I17" i="65"/>
  <c r="J17" i="65" s="1"/>
  <c r="L17" i="65" s="1"/>
  <c r="O58" i="65"/>
  <c r="I30" i="65"/>
  <c r="J30" i="65" s="1"/>
  <c r="L30" i="65" s="1"/>
  <c r="I36" i="65"/>
  <c r="J36" i="65" s="1"/>
  <c r="L36" i="65" s="1"/>
  <c r="P36" i="65" s="1"/>
  <c r="I35" i="65"/>
  <c r="J35" i="65" s="1"/>
  <c r="L35" i="65" s="1"/>
  <c r="O21" i="65"/>
  <c r="O51" i="65"/>
  <c r="I25" i="65"/>
  <c r="J25" i="65" s="1"/>
  <c r="L25" i="65" s="1"/>
  <c r="O29" i="65"/>
  <c r="I27" i="65"/>
  <c r="J27" i="65" s="1"/>
  <c r="L27" i="65" s="1"/>
  <c r="I48" i="65"/>
  <c r="J48" i="65" s="1"/>
  <c r="L48" i="65" s="1"/>
  <c r="I26" i="65"/>
  <c r="J26" i="65" s="1"/>
  <c r="L26" i="65" s="1"/>
  <c r="O39" i="65"/>
  <c r="O49" i="65"/>
  <c r="I55" i="65"/>
  <c r="J55" i="65" s="1"/>
  <c r="L55" i="65" s="1"/>
  <c r="O31" i="65"/>
  <c r="O23" i="65"/>
  <c r="O30" i="65"/>
  <c r="O15" i="65"/>
  <c r="I31" i="65"/>
  <c r="J31" i="65" s="1"/>
  <c r="L31" i="65" s="1"/>
  <c r="P31" i="65" s="1"/>
  <c r="I16" i="65"/>
  <c r="J16" i="65" s="1"/>
  <c r="L16" i="65" s="1"/>
  <c r="O54" i="65"/>
  <c r="O40" i="65"/>
  <c r="O16" i="65"/>
  <c r="I34" i="65"/>
  <c r="J34" i="65" s="1"/>
  <c r="L34" i="65" s="1"/>
  <c r="I33" i="65"/>
  <c r="J33" i="65" s="1"/>
  <c r="L33" i="65" s="1"/>
  <c r="O41" i="65"/>
  <c r="I43" i="65"/>
  <c r="J43" i="65" s="1"/>
  <c r="L43" i="65" s="1"/>
  <c r="P43" i="65" s="1"/>
  <c r="I58" i="65"/>
  <c r="J58" i="65" s="1"/>
  <c r="L58" i="65" s="1"/>
  <c r="O26" i="65"/>
  <c r="O24" i="65"/>
  <c r="I23" i="65"/>
  <c r="J23" i="65" s="1"/>
  <c r="L23" i="65" s="1"/>
  <c r="I24" i="65"/>
  <c r="J24" i="65" s="1"/>
  <c r="L24" i="65" s="1"/>
  <c r="O28" i="65"/>
  <c r="O35" i="65"/>
  <c r="P61" i="68"/>
  <c r="R61" i="68" s="1"/>
  <c r="T61" i="68" s="1"/>
  <c r="P17" i="68"/>
  <c r="R17" i="68" s="1"/>
  <c r="T17" i="68" s="1"/>
  <c r="P63" i="68"/>
  <c r="R63" i="68" s="1"/>
  <c r="T63" i="68" s="1"/>
  <c r="E12" i="66"/>
  <c r="F12" i="66"/>
  <c r="D12" i="66"/>
  <c r="I12" i="66"/>
  <c r="P25" i="68"/>
  <c r="R25" i="68" s="1"/>
  <c r="T25" i="68" s="1"/>
  <c r="P21" i="68"/>
  <c r="R21" i="68" s="1"/>
  <c r="T21" i="68" s="1"/>
  <c r="P19" i="68"/>
  <c r="R19" i="68" s="1"/>
  <c r="T19" i="68" s="1"/>
  <c r="P53" i="68"/>
  <c r="R53" i="68" s="1"/>
  <c r="T53" i="68" s="1"/>
  <c r="F12" i="65"/>
  <c r="P10" i="65"/>
  <c r="D12" i="65"/>
  <c r="E12" i="65"/>
  <c r="I12" i="65"/>
  <c r="P58" i="68"/>
  <c r="R58" i="68" s="1"/>
  <c r="T58" i="68" s="1"/>
  <c r="P33" i="68"/>
  <c r="R33" i="68" s="1"/>
  <c r="T33" i="68" s="1"/>
  <c r="P52" i="68"/>
  <c r="R52" i="68" s="1"/>
  <c r="T52" i="68" s="1"/>
  <c r="P27" i="68"/>
  <c r="R27" i="68" s="1"/>
  <c r="T27" i="68" s="1"/>
  <c r="P39" i="68"/>
  <c r="R39" i="68" s="1"/>
  <c r="T39" i="68" s="1"/>
  <c r="P51" i="68"/>
  <c r="R51" i="68" s="1"/>
  <c r="T51" i="68" s="1"/>
  <c r="I12" i="67"/>
  <c r="F12" i="67"/>
  <c r="E12" i="67"/>
  <c r="D12" i="67"/>
  <c r="P10" i="67"/>
  <c r="P15" i="68"/>
  <c r="R15" i="68" s="1"/>
  <c r="T15" i="68" s="1"/>
  <c r="P45" i="68"/>
  <c r="R45" i="68" s="1"/>
  <c r="T45" i="68" s="1"/>
  <c r="P38" i="68"/>
  <c r="R38" i="68" s="1"/>
  <c r="T38" i="68" s="1"/>
  <c r="P22" i="68"/>
  <c r="R22" i="68" s="1"/>
  <c r="T22" i="68" s="1"/>
  <c r="P60" i="68"/>
  <c r="R60" i="68" s="1"/>
  <c r="T60" i="68" s="1"/>
  <c r="P23" i="68"/>
  <c r="R23" i="68" s="1"/>
  <c r="T23" i="68" s="1"/>
  <c r="P42" i="68"/>
  <c r="R42" i="68" s="1"/>
  <c r="T42" i="68" s="1"/>
  <c r="P55" i="68"/>
  <c r="R55" i="68" s="1"/>
  <c r="T55" i="68" s="1"/>
  <c r="B9" i="55"/>
  <c r="B31" i="55"/>
  <c r="B29" i="55"/>
  <c r="B44" i="55"/>
  <c r="B58" i="55"/>
  <c r="B41" i="55"/>
  <c r="B55" i="55"/>
  <c r="B19" i="55"/>
  <c r="B15" i="55"/>
  <c r="S13" i="55"/>
  <c r="B42" i="55"/>
  <c r="G13" i="55"/>
  <c r="B59" i="55"/>
  <c r="B25" i="55"/>
  <c r="B50" i="55"/>
  <c r="B53" i="55"/>
  <c r="B54" i="55"/>
  <c r="B62" i="55"/>
  <c r="B28" i="55"/>
  <c r="B43" i="55"/>
  <c r="B26" i="55"/>
  <c r="B23" i="55"/>
  <c r="B51" i="55"/>
  <c r="B34" i="55"/>
  <c r="B46" i="55"/>
  <c r="B32" i="55"/>
  <c r="B30" i="55"/>
  <c r="B52" i="55"/>
  <c r="K13" i="55"/>
  <c r="M13" i="55"/>
  <c r="B56" i="55"/>
  <c r="B38" i="55"/>
  <c r="B49" i="55"/>
  <c r="B16" i="55"/>
  <c r="B35" i="55"/>
  <c r="B39" i="55"/>
  <c r="B21" i="55"/>
  <c r="B22" i="55"/>
  <c r="B33" i="55"/>
  <c r="B47" i="55"/>
  <c r="D13" i="55"/>
  <c r="B48" i="55"/>
  <c r="N13" i="55"/>
  <c r="B14" i="55"/>
  <c r="B40" i="55"/>
  <c r="B45" i="55"/>
  <c r="B57" i="55"/>
  <c r="H13" i="55"/>
  <c r="B18" i="55"/>
  <c r="B63" i="55"/>
  <c r="B61" i="55"/>
  <c r="B60" i="55"/>
  <c r="B37" i="55"/>
  <c r="B20" i="55"/>
  <c r="B24" i="55"/>
  <c r="F13" i="55"/>
  <c r="B17" i="55"/>
  <c r="Q13" i="55"/>
  <c r="B36" i="55"/>
  <c r="B27" i="55"/>
  <c r="E13" i="55"/>
  <c r="P49" i="65" l="1"/>
  <c r="P45" i="67"/>
  <c r="P47" i="67"/>
  <c r="P24" i="67"/>
  <c r="P37" i="67"/>
  <c r="P30" i="67"/>
  <c r="P55" i="67"/>
  <c r="P58" i="67"/>
  <c r="P32" i="67"/>
  <c r="P51" i="67"/>
  <c r="P59" i="67"/>
  <c r="P15" i="67"/>
  <c r="P52" i="67"/>
  <c r="P34" i="67"/>
  <c r="P31" i="67"/>
  <c r="P56" i="67"/>
  <c r="P19" i="67"/>
  <c r="P18" i="67"/>
  <c r="P50" i="65"/>
  <c r="P26" i="65"/>
  <c r="P25" i="65"/>
  <c r="P32" i="65"/>
  <c r="P47" i="65"/>
  <c r="P64" i="65"/>
  <c r="P23" i="65"/>
  <c r="P55" i="65"/>
  <c r="P62" i="65"/>
  <c r="P37" i="65"/>
  <c r="P52" i="65"/>
  <c r="P44" i="65"/>
  <c r="P58" i="65"/>
  <c r="P41" i="65"/>
  <c r="P39" i="65"/>
  <c r="P57" i="65"/>
  <c r="P22" i="65"/>
  <c r="P29" i="65"/>
  <c r="P35" i="65"/>
  <c r="P51" i="65"/>
  <c r="P48" i="65"/>
  <c r="P30" i="65"/>
  <c r="P53" i="65"/>
  <c r="P21" i="65"/>
  <c r="P20" i="65"/>
  <c r="P21" i="67"/>
  <c r="P40" i="67"/>
  <c r="P22" i="67"/>
  <c r="P28" i="67"/>
  <c r="P33" i="65"/>
  <c r="P27" i="65"/>
  <c r="P59" i="65"/>
  <c r="P38" i="65"/>
  <c r="P42" i="65"/>
  <c r="P18" i="65"/>
  <c r="P38" i="67"/>
  <c r="P43" i="67"/>
  <c r="P36" i="67"/>
  <c r="P24" i="65"/>
  <c r="P34" i="65"/>
  <c r="P17" i="65"/>
  <c r="P19" i="65"/>
  <c r="P60" i="65"/>
  <c r="P61" i="65"/>
  <c r="P46" i="65"/>
  <c r="P15" i="65"/>
  <c r="P26" i="67"/>
  <c r="P39" i="67"/>
  <c r="P42" i="67"/>
  <c r="P50" i="67"/>
  <c r="P23" i="67"/>
  <c r="P41" i="67"/>
  <c r="P27" i="67"/>
  <c r="P16" i="67"/>
  <c r="P33" i="67"/>
  <c r="P20" i="67"/>
  <c r="P45" i="65"/>
  <c r="P40" i="65"/>
  <c r="P54" i="65"/>
  <c r="P28" i="65"/>
  <c r="P46" i="67"/>
  <c r="P53" i="67"/>
  <c r="P63" i="67"/>
  <c r="P35" i="67"/>
  <c r="P54" i="67"/>
  <c r="P56" i="65"/>
  <c r="P57" i="67"/>
  <c r="P49" i="67"/>
  <c r="P16" i="65"/>
  <c r="P63" i="65"/>
  <c r="P60" i="67"/>
  <c r="P17" i="67"/>
  <c r="I11" i="55"/>
  <c r="D11" i="55"/>
  <c r="F11" i="55"/>
  <c r="E11" i="55"/>
  <c r="D8" i="48"/>
  <c r="B8" i="52"/>
  <c r="B5" i="48"/>
  <c r="E8" i="48" s="1"/>
  <c r="K17" i="55"/>
  <c r="D25" i="55"/>
  <c r="F57" i="55"/>
  <c r="M41" i="55"/>
  <c r="S25" i="55"/>
  <c r="AD10" i="48"/>
  <c r="B41" i="48"/>
  <c r="K62" i="55"/>
  <c r="F42" i="55"/>
  <c r="M26" i="55"/>
  <c r="Q58" i="55"/>
  <c r="K31" i="55"/>
  <c r="G59" i="55"/>
  <c r="B44" i="48"/>
  <c r="E44" i="55"/>
  <c r="H28" i="55"/>
  <c r="N60" i="55"/>
  <c r="B48" i="52"/>
  <c r="K33" i="55"/>
  <c r="F29" i="55"/>
  <c r="H62" i="55"/>
  <c r="Q45" i="55"/>
  <c r="K18" i="55"/>
  <c r="E46" i="55"/>
  <c r="H30" i="55"/>
  <c r="Q63" i="55"/>
  <c r="B62" i="52"/>
  <c r="E56" i="55"/>
  <c r="D15" i="55"/>
  <c r="F47" i="55"/>
  <c r="M31" i="55"/>
  <c r="S15" i="55"/>
  <c r="B4" i="48"/>
  <c r="G10" i="48"/>
  <c r="S56" i="55"/>
  <c r="D32" i="55"/>
  <c r="G16" i="55"/>
  <c r="M48" i="55"/>
  <c r="S32" i="55"/>
  <c r="B31" i="48"/>
  <c r="G56" i="55"/>
  <c r="E17" i="55"/>
  <c r="G49" i="55"/>
  <c r="N33" i="55"/>
  <c r="H14" i="55"/>
  <c r="B32" i="48"/>
  <c r="B54" i="48"/>
  <c r="S40" i="55"/>
  <c r="D50" i="55"/>
  <c r="G34" i="55"/>
  <c r="N18" i="55"/>
  <c r="S50" i="55"/>
  <c r="D19" i="55"/>
  <c r="F51" i="55"/>
  <c r="M35" i="55"/>
  <c r="S19" i="55"/>
  <c r="X10" i="48"/>
  <c r="N36" i="55"/>
  <c r="S43" i="55"/>
  <c r="E36" i="55"/>
  <c r="N52" i="55"/>
  <c r="B55" i="48"/>
  <c r="D53" i="55"/>
  <c r="G37" i="55"/>
  <c r="N21" i="55"/>
  <c r="S53" i="55"/>
  <c r="B52" i="48"/>
  <c r="G23" i="55"/>
  <c r="S39" i="55"/>
  <c r="F56" i="55"/>
  <c r="K47" i="55"/>
  <c r="B12" i="48"/>
  <c r="E38" i="55"/>
  <c r="H22" i="55"/>
  <c r="N54" i="55"/>
  <c r="B54" i="52"/>
  <c r="D55" i="55"/>
  <c r="M39" i="55"/>
  <c r="D24" i="55"/>
  <c r="G32" i="55"/>
  <c r="Q24" i="55"/>
  <c r="E33" i="55"/>
  <c r="N49" i="55"/>
  <c r="B3" i="48"/>
  <c r="B52" i="52"/>
  <c r="D35" i="55"/>
  <c r="Q20" i="55"/>
  <c r="B42" i="48"/>
  <c r="B37" i="48"/>
  <c r="G55" i="55"/>
  <c r="G40" i="55"/>
  <c r="G27" i="55"/>
  <c r="K26" i="55"/>
  <c r="H38" i="55"/>
  <c r="Q22" i="55"/>
  <c r="E23" i="55"/>
  <c r="N23" i="55"/>
  <c r="B39" i="48"/>
  <c r="E27" i="55"/>
  <c r="B37" i="52"/>
  <c r="K10" i="48"/>
  <c r="D41" i="55"/>
  <c r="G25" i="55"/>
  <c r="M57" i="55"/>
  <c r="S41" i="55"/>
  <c r="B24" i="48"/>
  <c r="K14" i="55"/>
  <c r="D26" i="55"/>
  <c r="F58" i="55"/>
  <c r="M42" i="55"/>
  <c r="S26" i="55"/>
  <c r="K63" i="55"/>
  <c r="H59" i="55"/>
  <c r="K15" i="55"/>
  <c r="E60" i="55"/>
  <c r="H44" i="55"/>
  <c r="Q28" i="55"/>
  <c r="B32" i="52"/>
  <c r="K49" i="55"/>
  <c r="F45" i="55"/>
  <c r="M29" i="55"/>
  <c r="Q62" i="55"/>
  <c r="K34" i="55"/>
  <c r="F63" i="55"/>
  <c r="H46" i="55"/>
  <c r="Q30" i="55"/>
  <c r="B46" i="52"/>
  <c r="AC10" i="48"/>
  <c r="D31" i="55"/>
  <c r="G15" i="55"/>
  <c r="M47" i="55"/>
  <c r="S31" i="55"/>
  <c r="T10" i="48"/>
  <c r="B33" i="48"/>
  <c r="B20" i="52"/>
  <c r="D48" i="55"/>
  <c r="N16" i="55"/>
  <c r="S48" i="55"/>
  <c r="B42" i="52"/>
  <c r="H17" i="55"/>
  <c r="B48" i="48"/>
  <c r="K44" i="55"/>
  <c r="E18" i="55"/>
  <c r="G50" i="55"/>
  <c r="N34" i="55"/>
  <c r="M14" i="55"/>
  <c r="G19" i="55"/>
  <c r="M51" i="55"/>
  <c r="S35" i="55"/>
  <c r="B18" i="48"/>
  <c r="E52" i="55"/>
  <c r="Q52" i="55"/>
  <c r="E59" i="55"/>
  <c r="E21" i="55"/>
  <c r="G53" i="55"/>
  <c r="N37" i="55"/>
  <c r="B55" i="52"/>
  <c r="E61" i="55"/>
  <c r="E54" i="55"/>
  <c r="B38" i="52"/>
  <c r="N55" i="55"/>
  <c r="M23" i="55"/>
  <c r="N27" i="55"/>
  <c r="K58" i="55"/>
  <c r="M22" i="55"/>
  <c r="Q39" i="55"/>
  <c r="M27" i="55"/>
  <c r="H55" i="55"/>
  <c r="D57" i="55"/>
  <c r="G41" i="55"/>
  <c r="N25" i="55"/>
  <c r="S57" i="55"/>
  <c r="B40" i="48"/>
  <c r="G43" i="55"/>
  <c r="D42" i="55"/>
  <c r="G26" i="55"/>
  <c r="M58" i="55"/>
  <c r="S42" i="55"/>
  <c r="D27" i="55"/>
  <c r="M43" i="55"/>
  <c r="K32" i="55"/>
  <c r="F28" i="55"/>
  <c r="H60" i="55"/>
  <c r="Q44" i="55"/>
  <c r="B16" i="52"/>
  <c r="D29" i="55"/>
  <c r="F62" i="55"/>
  <c r="M45" i="55"/>
  <c r="S29" i="55"/>
  <c r="K50" i="55"/>
  <c r="F30" i="55"/>
  <c r="M63" i="55"/>
  <c r="Q46" i="55"/>
  <c r="B30" i="52"/>
  <c r="D59" i="55"/>
  <c r="D47" i="55"/>
  <c r="G31" i="55"/>
  <c r="N15" i="55"/>
  <c r="S47" i="55"/>
  <c r="B14" i="48"/>
  <c r="F52" i="55"/>
  <c r="H27" i="55"/>
  <c r="E16" i="55"/>
  <c r="G48" i="55"/>
  <c r="N32" i="55"/>
  <c r="G14" i="55"/>
  <c r="W10" i="48"/>
  <c r="K21" i="55"/>
  <c r="E49" i="55"/>
  <c r="H33" i="55"/>
  <c r="Q17" i="55"/>
  <c r="B59" i="52"/>
  <c r="B26" i="52"/>
  <c r="F24" i="55"/>
  <c r="N59" i="55"/>
  <c r="E34" i="55"/>
  <c r="H18" i="55"/>
  <c r="N50" i="55"/>
  <c r="M36" i="55"/>
  <c r="D51" i="55"/>
  <c r="G35" i="55"/>
  <c r="N19" i="55"/>
  <c r="S51" i="55"/>
  <c r="B34" i="48"/>
  <c r="S20" i="55"/>
  <c r="K24" i="55"/>
  <c r="F20" i="55"/>
  <c r="Q14" i="55"/>
  <c r="P10" i="48"/>
  <c r="E37" i="55"/>
  <c r="H21" i="55"/>
  <c r="N53" i="55"/>
  <c r="B39" i="52"/>
  <c r="B53" i="48"/>
  <c r="H39" i="55"/>
  <c r="B53" i="52"/>
  <c r="H40" i="55"/>
  <c r="H43" i="55"/>
  <c r="K42" i="55"/>
  <c r="F22" i="55"/>
  <c r="H54" i="55"/>
  <c r="Q38" i="55"/>
  <c r="B22" i="52"/>
  <c r="E55" i="55"/>
  <c r="K43" i="55"/>
  <c r="M40" i="55"/>
  <c r="F38" i="55"/>
  <c r="F23" i="55"/>
  <c r="B22" i="48"/>
  <c r="E25" i="55"/>
  <c r="G57" i="55"/>
  <c r="N41" i="55"/>
  <c r="G61" i="55"/>
  <c r="B56" i="48"/>
  <c r="N43" i="55"/>
  <c r="D58" i="55"/>
  <c r="G42" i="55"/>
  <c r="N26" i="55"/>
  <c r="S58" i="55"/>
  <c r="D43" i="55"/>
  <c r="Q27" i="55"/>
  <c r="K48" i="55"/>
  <c r="F44" i="55"/>
  <c r="M28" i="55"/>
  <c r="Q60" i="55"/>
  <c r="Q10" i="48"/>
  <c r="D45" i="55"/>
  <c r="G29" i="55"/>
  <c r="M62" i="55"/>
  <c r="S45" i="55"/>
  <c r="D63" i="55"/>
  <c r="F46" i="55"/>
  <c r="M30" i="55"/>
  <c r="S63" i="55"/>
  <c r="B14" i="52"/>
  <c r="M59" i="55"/>
  <c r="E15" i="55"/>
  <c r="G47" i="55"/>
  <c r="N31" i="55"/>
  <c r="F14" i="55"/>
  <c r="B30" i="48"/>
  <c r="Q36" i="55"/>
  <c r="B60" i="48"/>
  <c r="E32" i="55"/>
  <c r="H16" i="55"/>
  <c r="N48" i="55"/>
  <c r="B60" i="52"/>
  <c r="B49" i="48"/>
  <c r="K37" i="55"/>
  <c r="F17" i="55"/>
  <c r="H49" i="55"/>
  <c r="Q33" i="55"/>
  <c r="B43" i="52"/>
  <c r="B17" i="48"/>
  <c r="G24" i="55"/>
  <c r="K22" i="55"/>
  <c r="E50" i="55"/>
  <c r="H34" i="55"/>
  <c r="Q18" i="55"/>
  <c r="S36" i="55"/>
  <c r="E19" i="55"/>
  <c r="G51" i="55"/>
  <c r="N35" i="55"/>
  <c r="N14" i="55"/>
  <c r="B50" i="48"/>
  <c r="S52" i="55"/>
  <c r="K40" i="55"/>
  <c r="F36" i="55"/>
  <c r="B24" i="52"/>
  <c r="K25" i="55"/>
  <c r="E53" i="55"/>
  <c r="H37" i="55"/>
  <c r="Q21" i="55"/>
  <c r="B23" i="52"/>
  <c r="Q54" i="55"/>
  <c r="E41" i="55"/>
  <c r="H25" i="55"/>
  <c r="N57" i="55"/>
  <c r="B51" i="52"/>
  <c r="B50" i="52"/>
  <c r="M61" i="55"/>
  <c r="E26" i="55"/>
  <c r="G58" i="55"/>
  <c r="N42" i="55"/>
  <c r="H61" i="55"/>
  <c r="E43" i="55"/>
  <c r="S27" i="55"/>
  <c r="D28" i="55"/>
  <c r="F60" i="55"/>
  <c r="M44" i="55"/>
  <c r="S28" i="55"/>
  <c r="B27" i="48"/>
  <c r="D62" i="55"/>
  <c r="G45" i="55"/>
  <c r="N29" i="55"/>
  <c r="S62" i="55"/>
  <c r="D30" i="55"/>
  <c r="G63" i="55"/>
  <c r="M46" i="55"/>
  <c r="S30" i="55"/>
  <c r="S10" i="48"/>
  <c r="S59" i="55"/>
  <c r="E31" i="55"/>
  <c r="H15" i="55"/>
  <c r="N47" i="55"/>
  <c r="D14" i="55"/>
  <c r="B46" i="48"/>
  <c r="B40" i="52"/>
  <c r="K20" i="55"/>
  <c r="E48" i="55"/>
  <c r="H32" i="55"/>
  <c r="Q16" i="55"/>
  <c r="B44" i="52"/>
  <c r="H52" i="55"/>
  <c r="K53" i="55"/>
  <c r="F33" i="55"/>
  <c r="M17" i="55"/>
  <c r="Q49" i="55"/>
  <c r="B27" i="52"/>
  <c r="G52" i="55"/>
  <c r="H24" i="55"/>
  <c r="K38" i="55"/>
  <c r="F18" i="55"/>
  <c r="H50" i="55"/>
  <c r="Q34" i="55"/>
  <c r="Y10" i="48"/>
  <c r="E35" i="55"/>
  <c r="H19" i="55"/>
  <c r="N51" i="55"/>
  <c r="B57" i="52"/>
  <c r="D36" i="55"/>
  <c r="B19" i="48"/>
  <c r="K56" i="55"/>
  <c r="G36" i="55"/>
  <c r="B35" i="48"/>
  <c r="K41" i="55"/>
  <c r="F21" i="55"/>
  <c r="H53" i="55"/>
  <c r="Q37" i="55"/>
  <c r="J10" i="48"/>
  <c r="K59" i="55"/>
  <c r="M55" i="55"/>
  <c r="L10" i="48"/>
  <c r="N24" i="55"/>
  <c r="Q59" i="55"/>
  <c r="D22" i="55"/>
  <c r="F54" i="55"/>
  <c r="M38" i="55"/>
  <c r="S22" i="55"/>
  <c r="AA10" i="48"/>
  <c r="F55" i="55"/>
  <c r="S23" i="55"/>
  <c r="Q43" i="55"/>
  <c r="D20" i="55"/>
  <c r="D40" i="55"/>
  <c r="F37" i="55"/>
  <c r="Q53" i="55"/>
  <c r="D39" i="55"/>
  <c r="N39" i="55"/>
  <c r="K60" i="55"/>
  <c r="S24" i="55"/>
  <c r="B49" i="52"/>
  <c r="G22" i="55"/>
  <c r="G39" i="55"/>
  <c r="S55" i="55"/>
  <c r="B33" i="52"/>
  <c r="F41" i="55"/>
  <c r="M25" i="55"/>
  <c r="Q57" i="55"/>
  <c r="B25" i="48"/>
  <c r="Q42" i="55"/>
  <c r="F59" i="55"/>
  <c r="B15" i="52"/>
  <c r="G60" i="55"/>
  <c r="N61" i="55"/>
  <c r="K16" i="55"/>
  <c r="E62" i="55"/>
  <c r="H45" i="55"/>
  <c r="Q29" i="55"/>
  <c r="E30" i="55"/>
  <c r="H63" i="55"/>
  <c r="N46" i="55"/>
  <c r="S61" i="55"/>
  <c r="B45" i="48"/>
  <c r="F31" i="55"/>
  <c r="Q47" i="55"/>
  <c r="B58" i="52"/>
  <c r="F48" i="55"/>
  <c r="AB10" i="48"/>
  <c r="F35" i="55"/>
  <c r="M52" i="55"/>
  <c r="E20" i="55"/>
  <c r="N20" i="55"/>
  <c r="B36" i="52"/>
  <c r="G21" i="55"/>
  <c r="Q55" i="55"/>
  <c r="M10" i="48"/>
  <c r="G54" i="55"/>
  <c r="S14" i="55"/>
  <c r="K29" i="55"/>
  <c r="E57" i="55"/>
  <c r="H41" i="55"/>
  <c r="Q25" i="55"/>
  <c r="B35" i="52"/>
  <c r="B18" i="52"/>
  <c r="B26" i="48"/>
  <c r="E42" i="55"/>
  <c r="H26" i="55"/>
  <c r="N58" i="55"/>
  <c r="B34" i="52"/>
  <c r="F27" i="55"/>
  <c r="B17" i="52"/>
  <c r="D44" i="55"/>
  <c r="G28" i="55"/>
  <c r="M60" i="55"/>
  <c r="S44" i="55"/>
  <c r="B43" i="48"/>
  <c r="E29" i="55"/>
  <c r="G62" i="55"/>
  <c r="N45" i="55"/>
  <c r="Q61" i="55"/>
  <c r="D46" i="55"/>
  <c r="G30" i="55"/>
  <c r="N63" i="55"/>
  <c r="S46" i="55"/>
  <c r="B13" i="48"/>
  <c r="K19" i="55"/>
  <c r="E47" i="55"/>
  <c r="H31" i="55"/>
  <c r="Q15" i="55"/>
  <c r="B61" i="52"/>
  <c r="B15" i="48"/>
  <c r="E24" i="55"/>
  <c r="K36" i="55"/>
  <c r="F16" i="55"/>
  <c r="H48" i="55"/>
  <c r="Q32" i="55"/>
  <c r="B28" i="52"/>
  <c r="I10" i="48"/>
  <c r="D17" i="55"/>
  <c r="F49" i="55"/>
  <c r="M33" i="55"/>
  <c r="S17" i="55"/>
  <c r="F10" i="48"/>
  <c r="B56" i="52"/>
  <c r="M24" i="55"/>
  <c r="K54" i="55"/>
  <c r="F34" i="55"/>
  <c r="M18" i="55"/>
  <c r="Q50" i="55"/>
  <c r="K23" i="55"/>
  <c r="E51" i="55"/>
  <c r="H35" i="55"/>
  <c r="Q19" i="55"/>
  <c r="B41" i="52"/>
  <c r="G20" i="55"/>
  <c r="D56" i="55"/>
  <c r="H20" i="55"/>
  <c r="K57" i="55"/>
  <c r="M21" i="55"/>
  <c r="Z10" i="48"/>
  <c r="D38" i="55"/>
  <c r="M54" i="55"/>
  <c r="S38" i="55"/>
  <c r="B21" i="48"/>
  <c r="K61" i="55"/>
  <c r="N10" i="48"/>
  <c r="E28" i="55"/>
  <c r="R10" i="48"/>
  <c r="K51" i="55"/>
  <c r="M15" i="55"/>
  <c r="B29" i="52"/>
  <c r="D16" i="55"/>
  <c r="K28" i="55"/>
  <c r="G33" i="55"/>
  <c r="N17" i="55"/>
  <c r="B16" i="48"/>
  <c r="G18" i="55"/>
  <c r="H10" i="48"/>
  <c r="F39" i="55"/>
  <c r="E22" i="55"/>
  <c r="D61" i="55"/>
  <c r="D23" i="55"/>
  <c r="K45" i="55"/>
  <c r="F25" i="55"/>
  <c r="H57" i="55"/>
  <c r="Q41" i="55"/>
  <c r="B19" i="52"/>
  <c r="O10" i="48"/>
  <c r="K30" i="55"/>
  <c r="E58" i="55"/>
  <c r="H42" i="55"/>
  <c r="Q26" i="55"/>
  <c r="D10" i="48"/>
  <c r="F43" i="55"/>
  <c r="B31" i="52"/>
  <c r="D60" i="55"/>
  <c r="G44" i="55"/>
  <c r="N28" i="55"/>
  <c r="S60" i="55"/>
  <c r="B59" i="48"/>
  <c r="E45" i="55"/>
  <c r="H29" i="55"/>
  <c r="N62" i="55"/>
  <c r="B13" i="52"/>
  <c r="E63" i="55"/>
  <c r="G46" i="55"/>
  <c r="N30" i="55"/>
  <c r="E14" i="55"/>
  <c r="B29" i="48"/>
  <c r="K35" i="55"/>
  <c r="F15" i="55"/>
  <c r="H47" i="55"/>
  <c r="Q31" i="55"/>
  <c r="B45" i="52"/>
  <c r="B47" i="48"/>
  <c r="H56" i="55"/>
  <c r="K52" i="55"/>
  <c r="F32" i="55"/>
  <c r="M16" i="55"/>
  <c r="Q48" i="55"/>
  <c r="E10" i="48"/>
  <c r="B38" i="48"/>
  <c r="D33" i="55"/>
  <c r="G17" i="55"/>
  <c r="M49" i="55"/>
  <c r="S33" i="55"/>
  <c r="V10" i="48"/>
  <c r="B51" i="48"/>
  <c r="M56" i="55"/>
  <c r="D18" i="55"/>
  <c r="F50" i="55"/>
  <c r="M34" i="55"/>
  <c r="S18" i="55"/>
  <c r="K39" i="55"/>
  <c r="F19" i="55"/>
  <c r="H51" i="55"/>
  <c r="Q35" i="55"/>
  <c r="B25" i="52"/>
  <c r="H36" i="55"/>
  <c r="Q56" i="55"/>
  <c r="D52" i="55"/>
  <c r="M20" i="55"/>
  <c r="N56" i="55"/>
  <c r="D21" i="55"/>
  <c r="F53" i="55"/>
  <c r="M37" i="55"/>
  <c r="S21" i="55"/>
  <c r="B20" i="48"/>
  <c r="E39" i="55"/>
  <c r="Q23" i="55"/>
  <c r="E40" i="55"/>
  <c r="F61" i="55"/>
  <c r="B58" i="48"/>
  <c r="D54" i="55"/>
  <c r="G38" i="55"/>
  <c r="N22" i="55"/>
  <c r="S54" i="55"/>
  <c r="K27" i="55"/>
  <c r="H23" i="55"/>
  <c r="B21" i="52"/>
  <c r="B28" i="48"/>
  <c r="K46" i="55"/>
  <c r="F26" i="55"/>
  <c r="H58" i="55"/>
  <c r="B57" i="48"/>
  <c r="N44" i="55"/>
  <c r="N40" i="55"/>
  <c r="M32" i="55"/>
  <c r="S16" i="55"/>
  <c r="U10" i="48"/>
  <c r="D49" i="55"/>
  <c r="S49" i="55"/>
  <c r="Q40" i="55"/>
  <c r="D34" i="55"/>
  <c r="M50" i="55"/>
  <c r="S34" i="55"/>
  <c r="K55" i="55"/>
  <c r="M19" i="55"/>
  <c r="Q51" i="55"/>
  <c r="B23" i="48"/>
  <c r="D37" i="55"/>
  <c r="M53" i="55"/>
  <c r="S37" i="55"/>
  <c r="B36" i="48"/>
  <c r="F40" i="55"/>
  <c r="B47" i="52"/>
  <c r="N38" i="55"/>
  <c r="O55" i="55" l="1"/>
  <c r="O23" i="55"/>
  <c r="O54" i="55"/>
  <c r="O38" i="55"/>
  <c r="O22" i="55"/>
  <c r="O27" i="55"/>
  <c r="O24" i="55"/>
  <c r="O39" i="55"/>
  <c r="O53" i="55"/>
  <c r="O37" i="55"/>
  <c r="O21" i="55"/>
  <c r="O56" i="55"/>
  <c r="O52" i="55"/>
  <c r="O20" i="55"/>
  <c r="O36" i="55"/>
  <c r="O14" i="55"/>
  <c r="O51" i="55"/>
  <c r="O35" i="55"/>
  <c r="O19" i="55"/>
  <c r="O50" i="55"/>
  <c r="O34" i="55"/>
  <c r="O18" i="55"/>
  <c r="O59" i="55"/>
  <c r="O49" i="55"/>
  <c r="O33" i="55"/>
  <c r="O17" i="55"/>
  <c r="O48" i="55"/>
  <c r="O32" i="55"/>
  <c r="O16" i="55"/>
  <c r="O40" i="55"/>
  <c r="O47" i="55"/>
  <c r="O31" i="55"/>
  <c r="O15" i="55"/>
  <c r="O46" i="55"/>
  <c r="O30" i="55"/>
  <c r="O63" i="55"/>
  <c r="O62" i="55"/>
  <c r="O45" i="55"/>
  <c r="O29" i="55"/>
  <c r="O61" i="55"/>
  <c r="O60" i="55"/>
  <c r="O44" i="55"/>
  <c r="O28" i="55"/>
  <c r="O58" i="55"/>
  <c r="O42" i="55"/>
  <c r="O26" i="55"/>
  <c r="O43" i="55"/>
  <c r="O57" i="55"/>
  <c r="O41" i="55"/>
  <c r="O25" i="55"/>
  <c r="I61" i="55"/>
  <c r="J61" i="55" s="1"/>
  <c r="L61" i="55" s="1"/>
  <c r="I14" i="55"/>
  <c r="J14" i="55" s="1"/>
  <c r="I62" i="55"/>
  <c r="J62" i="55" s="1"/>
  <c r="L62" i="55" s="1"/>
  <c r="I60" i="55"/>
  <c r="J60" i="55" s="1"/>
  <c r="L60" i="55" s="1"/>
  <c r="P60" i="55" s="1"/>
  <c r="R60" i="55" s="1"/>
  <c r="T60" i="55" s="1"/>
  <c r="I59" i="55"/>
  <c r="J59" i="55" s="1"/>
  <c r="L59" i="55" s="1"/>
  <c r="I58" i="55"/>
  <c r="J58" i="55" s="1"/>
  <c r="L58" i="55" s="1"/>
  <c r="I57" i="55"/>
  <c r="J57" i="55" s="1"/>
  <c r="L57" i="55" s="1"/>
  <c r="I56" i="55"/>
  <c r="J56" i="55" s="1"/>
  <c r="L56" i="55" s="1"/>
  <c r="I55" i="55"/>
  <c r="J55" i="55" s="1"/>
  <c r="L55" i="55" s="1"/>
  <c r="I54" i="55"/>
  <c r="J54" i="55" s="1"/>
  <c r="L54" i="55" s="1"/>
  <c r="I53" i="55"/>
  <c r="J53" i="55" s="1"/>
  <c r="L53" i="55" s="1"/>
  <c r="P53" i="55" s="1"/>
  <c r="R53" i="55" s="1"/>
  <c r="T53" i="55" s="1"/>
  <c r="I52" i="55"/>
  <c r="J52" i="55" s="1"/>
  <c r="L52" i="55" s="1"/>
  <c r="I51" i="55"/>
  <c r="J51" i="55" s="1"/>
  <c r="L51" i="55" s="1"/>
  <c r="I50" i="55"/>
  <c r="J50" i="55" s="1"/>
  <c r="L50" i="55" s="1"/>
  <c r="P50" i="55" s="1"/>
  <c r="R50" i="55" s="1"/>
  <c r="T50" i="55" s="1"/>
  <c r="I49" i="55"/>
  <c r="J49" i="55" s="1"/>
  <c r="L49" i="55" s="1"/>
  <c r="I48" i="55"/>
  <c r="J48" i="55" s="1"/>
  <c r="L48" i="55" s="1"/>
  <c r="I47" i="55"/>
  <c r="J47" i="55" s="1"/>
  <c r="L47" i="55" s="1"/>
  <c r="I46" i="55"/>
  <c r="J46" i="55" s="1"/>
  <c r="L46" i="55" s="1"/>
  <c r="I45" i="55"/>
  <c r="J45" i="55" s="1"/>
  <c r="L45" i="55" s="1"/>
  <c r="I44" i="55"/>
  <c r="J44" i="55" s="1"/>
  <c r="L44" i="55" s="1"/>
  <c r="I43" i="55"/>
  <c r="J43" i="55" s="1"/>
  <c r="L43" i="55" s="1"/>
  <c r="P43" i="55" s="1"/>
  <c r="R43" i="55" s="1"/>
  <c r="T43" i="55" s="1"/>
  <c r="I42" i="55"/>
  <c r="J42" i="55" s="1"/>
  <c r="L42" i="55" s="1"/>
  <c r="P42" i="55" s="1"/>
  <c r="R42" i="55" s="1"/>
  <c r="T42" i="55" s="1"/>
  <c r="I41" i="55"/>
  <c r="J41" i="55" s="1"/>
  <c r="L41" i="55" s="1"/>
  <c r="I40" i="55"/>
  <c r="J40" i="55" s="1"/>
  <c r="L40" i="55" s="1"/>
  <c r="I39" i="55"/>
  <c r="J39" i="55" s="1"/>
  <c r="L39" i="55" s="1"/>
  <c r="I38" i="55"/>
  <c r="J38" i="55" s="1"/>
  <c r="L38" i="55" s="1"/>
  <c r="P38" i="55" s="1"/>
  <c r="R38" i="55" s="1"/>
  <c r="T38" i="55" s="1"/>
  <c r="I37" i="55"/>
  <c r="J37" i="55" s="1"/>
  <c r="L37" i="55" s="1"/>
  <c r="I36" i="55"/>
  <c r="J36" i="55" s="1"/>
  <c r="L36" i="55" s="1"/>
  <c r="P36" i="55" s="1"/>
  <c r="R36" i="55" s="1"/>
  <c r="T36" i="55" s="1"/>
  <c r="I35" i="55"/>
  <c r="J35" i="55" s="1"/>
  <c r="L35" i="55" s="1"/>
  <c r="I34" i="55"/>
  <c r="J34" i="55" s="1"/>
  <c r="L34" i="55" s="1"/>
  <c r="P34" i="55" s="1"/>
  <c r="R34" i="55" s="1"/>
  <c r="T34" i="55" s="1"/>
  <c r="I33" i="55"/>
  <c r="J33" i="55" s="1"/>
  <c r="L33" i="55" s="1"/>
  <c r="P33" i="55" s="1"/>
  <c r="R33" i="55" s="1"/>
  <c r="T33" i="55" s="1"/>
  <c r="I32" i="55"/>
  <c r="J32" i="55" s="1"/>
  <c r="L32" i="55" s="1"/>
  <c r="I31" i="55"/>
  <c r="J31" i="55" s="1"/>
  <c r="L31" i="55" s="1"/>
  <c r="I30" i="55"/>
  <c r="J30" i="55" s="1"/>
  <c r="L30" i="55" s="1"/>
  <c r="I29" i="55"/>
  <c r="J29" i="55" s="1"/>
  <c r="L29" i="55" s="1"/>
  <c r="I28" i="55"/>
  <c r="J28" i="55" s="1"/>
  <c r="L28" i="55" s="1"/>
  <c r="I27" i="55"/>
  <c r="J27" i="55" s="1"/>
  <c r="L27" i="55" s="1"/>
  <c r="P27" i="55" s="1"/>
  <c r="R27" i="55" s="1"/>
  <c r="T27" i="55" s="1"/>
  <c r="I26" i="55"/>
  <c r="J26" i="55" s="1"/>
  <c r="L26" i="55" s="1"/>
  <c r="I25" i="55"/>
  <c r="J25" i="55" s="1"/>
  <c r="L25" i="55" s="1"/>
  <c r="I24" i="55"/>
  <c r="J24" i="55" s="1"/>
  <c r="L24" i="55" s="1"/>
  <c r="I23" i="55"/>
  <c r="J23" i="55" s="1"/>
  <c r="L23" i="55" s="1"/>
  <c r="P23" i="55" s="1"/>
  <c r="R23" i="55" s="1"/>
  <c r="T23" i="55" s="1"/>
  <c r="I22" i="55"/>
  <c r="J22" i="55" s="1"/>
  <c r="L22" i="55" s="1"/>
  <c r="I21" i="55"/>
  <c r="I20" i="55"/>
  <c r="J20" i="55" s="1"/>
  <c r="L20" i="55" s="1"/>
  <c r="P20" i="55" s="1"/>
  <c r="R20" i="55" s="1"/>
  <c r="T20" i="55" s="1"/>
  <c r="I19" i="55"/>
  <c r="J19" i="55" s="1"/>
  <c r="L19" i="55" s="1"/>
  <c r="P19" i="55" s="1"/>
  <c r="R19" i="55" s="1"/>
  <c r="T19" i="55" s="1"/>
  <c r="I18" i="55"/>
  <c r="J18" i="55" s="1"/>
  <c r="L18" i="55" s="1"/>
  <c r="P18" i="55" s="1"/>
  <c r="R18" i="55" s="1"/>
  <c r="T18" i="55" s="1"/>
  <c r="I17" i="55"/>
  <c r="J17" i="55" s="1"/>
  <c r="L17" i="55" s="1"/>
  <c r="P17" i="55" s="1"/>
  <c r="R17" i="55" s="1"/>
  <c r="T17" i="55" s="1"/>
  <c r="I16" i="55"/>
  <c r="J16" i="55" s="1"/>
  <c r="L16" i="55" s="1"/>
  <c r="P16" i="55" s="1"/>
  <c r="R16" i="55" s="1"/>
  <c r="T16" i="55" s="1"/>
  <c r="I15" i="55"/>
  <c r="J15" i="55" s="1"/>
  <c r="L15" i="55" s="1"/>
  <c r="P15" i="55" s="1"/>
  <c r="R15" i="55" s="1"/>
  <c r="T15" i="55" s="1"/>
  <c r="I63" i="55"/>
  <c r="J63" i="55" s="1"/>
  <c r="L63" i="55" s="1"/>
  <c r="P63" i="55" s="1"/>
  <c r="R63" i="55" s="1"/>
  <c r="T63" i="55" s="1"/>
  <c r="D12" i="48"/>
  <c r="D13" i="48"/>
  <c r="D14" i="48"/>
  <c r="D15" i="48"/>
  <c r="D16" i="48"/>
  <c r="D17" i="48"/>
  <c r="D18" i="48"/>
  <c r="D19" i="48"/>
  <c r="D20" i="48"/>
  <c r="D21" i="48"/>
  <c r="D22" i="48"/>
  <c r="D23" i="48"/>
  <c r="D24" i="48"/>
  <c r="D25" i="48"/>
  <c r="D26" i="48"/>
  <c r="D27" i="48"/>
  <c r="D28" i="48"/>
  <c r="D29" i="48"/>
  <c r="D30" i="48"/>
  <c r="D31" i="48"/>
  <c r="D32" i="48"/>
  <c r="D33" i="48"/>
  <c r="D34" i="48"/>
  <c r="D35" i="48"/>
  <c r="D36" i="48"/>
  <c r="D37" i="48"/>
  <c r="D38" i="48"/>
  <c r="D39" i="48"/>
  <c r="D40" i="48"/>
  <c r="D41" i="48"/>
  <c r="D42" i="48"/>
  <c r="D43" i="48"/>
  <c r="D44" i="48"/>
  <c r="D45" i="48"/>
  <c r="D46" i="48"/>
  <c r="D47" i="48"/>
  <c r="D48" i="48"/>
  <c r="D49" i="48"/>
  <c r="D50" i="48"/>
  <c r="D51" i="48"/>
  <c r="D52" i="48"/>
  <c r="D53" i="48"/>
  <c r="D54" i="48"/>
  <c r="D55" i="48"/>
  <c r="D56" i="48"/>
  <c r="D57" i="48"/>
  <c r="D58" i="48"/>
  <c r="D59" i="48"/>
  <c r="D60" i="48"/>
  <c r="F10" i="52"/>
  <c r="E10" i="52"/>
  <c r="D10" i="52"/>
  <c r="D11" i="48"/>
  <c r="G8" i="48"/>
  <c r="F8" i="48"/>
  <c r="L8" i="48"/>
  <c r="AD14" i="48"/>
  <c r="AB19" i="48"/>
  <c r="Z24" i="48"/>
  <c r="X29" i="48"/>
  <c r="V34" i="48"/>
  <c r="T39" i="48"/>
  <c r="R44" i="48"/>
  <c r="P49" i="48"/>
  <c r="N54" i="48"/>
  <c r="N59" i="48"/>
  <c r="I37" i="48"/>
  <c r="Y13" i="48"/>
  <c r="W18" i="48"/>
  <c r="K24" i="48"/>
  <c r="I29" i="48"/>
  <c r="W34" i="48"/>
  <c r="AC43" i="48"/>
  <c r="W15" i="48"/>
  <c r="U20" i="48"/>
  <c r="S25" i="48"/>
  <c r="Q30" i="48"/>
  <c r="O35" i="48"/>
  <c r="M40" i="48"/>
  <c r="K45" i="48"/>
  <c r="L13" i="48"/>
  <c r="J18" i="48"/>
  <c r="H23" i="48"/>
  <c r="F28" i="48"/>
  <c r="AD32" i="48"/>
  <c r="AB37" i="48"/>
  <c r="Z42" i="48"/>
  <c r="X47" i="48"/>
  <c r="V52" i="48"/>
  <c r="T57" i="48"/>
  <c r="AB58" i="48"/>
  <c r="M13" i="48"/>
  <c r="K18" i="48"/>
  <c r="I23" i="48"/>
  <c r="G28" i="48"/>
  <c r="E33" i="48"/>
  <c r="AC37" i="48"/>
  <c r="AA42" i="48"/>
  <c r="Y47" i="48"/>
  <c r="W52" i="48"/>
  <c r="U57" i="48"/>
  <c r="F46" i="48"/>
  <c r="J15" i="48"/>
  <c r="H20" i="48"/>
  <c r="F25" i="48"/>
  <c r="AD29" i="48"/>
  <c r="AB34" i="48"/>
  <c r="Z39" i="48"/>
  <c r="X44" i="48"/>
  <c r="V49" i="48"/>
  <c r="T54" i="48"/>
  <c r="T59" i="48"/>
  <c r="O13" i="48"/>
  <c r="M18" i="48"/>
  <c r="K23" i="48"/>
  <c r="I28" i="48"/>
  <c r="G33" i="48"/>
  <c r="E38" i="48"/>
  <c r="AC42" i="48"/>
  <c r="AA47" i="48"/>
  <c r="Y52" i="48"/>
  <c r="W57" i="48"/>
  <c r="L47" i="48"/>
  <c r="AB15" i="48"/>
  <c r="Z20" i="48"/>
  <c r="X25" i="48"/>
  <c r="V30" i="48"/>
  <c r="T35" i="48"/>
  <c r="J44" i="48"/>
  <c r="AD15" i="48"/>
  <c r="AB20" i="48"/>
  <c r="Z25" i="48"/>
  <c r="X30" i="48"/>
  <c r="V35" i="48"/>
  <c r="T40" i="48"/>
  <c r="I14" i="48"/>
  <c r="G19" i="48"/>
  <c r="E24" i="48"/>
  <c r="AC28" i="48"/>
  <c r="AA33" i="48"/>
  <c r="Y38" i="48"/>
  <c r="N12" i="48"/>
  <c r="L17" i="48"/>
  <c r="J22" i="48"/>
  <c r="H27" i="48"/>
  <c r="F32" i="48"/>
  <c r="AD36" i="48"/>
  <c r="AB41" i="48"/>
  <c r="Z46" i="48"/>
  <c r="W16" i="48"/>
  <c r="U21" i="48"/>
  <c r="S26" i="48"/>
  <c r="Q31" i="48"/>
  <c r="O36" i="48"/>
  <c r="M41" i="48"/>
  <c r="M14" i="48"/>
  <c r="K19" i="48"/>
  <c r="I24" i="48"/>
  <c r="G29" i="48"/>
  <c r="E34" i="48"/>
  <c r="AC38" i="48"/>
  <c r="AA43" i="48"/>
  <c r="Y48" i="48"/>
  <c r="W53" i="48"/>
  <c r="V58" i="48"/>
  <c r="T15" i="48"/>
  <c r="R20" i="48"/>
  <c r="P25" i="48"/>
  <c r="N30" i="48"/>
  <c r="L35" i="48"/>
  <c r="J40" i="48"/>
  <c r="H45" i="48"/>
  <c r="F50" i="48"/>
  <c r="AD54" i="48"/>
  <c r="AD59" i="48"/>
  <c r="O38" i="48"/>
  <c r="O14" i="48"/>
  <c r="M19" i="48"/>
  <c r="AA24" i="48"/>
  <c r="Y29" i="48"/>
  <c r="M35" i="48"/>
  <c r="S44" i="48"/>
  <c r="M16" i="48"/>
  <c r="K21" i="48"/>
  <c r="I26" i="48"/>
  <c r="G31" i="48"/>
  <c r="E36" i="48"/>
  <c r="AC40" i="48"/>
  <c r="AA45" i="48"/>
  <c r="AB13" i="48"/>
  <c r="Z18" i="48"/>
  <c r="X23" i="48"/>
  <c r="V28" i="48"/>
  <c r="T33" i="48"/>
  <c r="R38" i="48"/>
  <c r="P43" i="48"/>
  <c r="N48" i="48"/>
  <c r="L53" i="48"/>
  <c r="J58" i="48"/>
  <c r="I60" i="48"/>
  <c r="AC13" i="48"/>
  <c r="AA18" i="48"/>
  <c r="Y23" i="48"/>
  <c r="W28" i="48"/>
  <c r="U33" i="48"/>
  <c r="S38" i="48"/>
  <c r="Q43" i="48"/>
  <c r="O48" i="48"/>
  <c r="M53" i="48"/>
  <c r="K58" i="48"/>
  <c r="R48" i="48"/>
  <c r="Z15" i="48"/>
  <c r="X20" i="48"/>
  <c r="V25" i="48"/>
  <c r="T30" i="48"/>
  <c r="R35" i="48"/>
  <c r="P40" i="48"/>
  <c r="N45" i="48"/>
  <c r="L50" i="48"/>
  <c r="J55" i="48"/>
  <c r="Z60" i="48"/>
  <c r="E14" i="48"/>
  <c r="AC18" i="48"/>
  <c r="AA23" i="48"/>
  <c r="Y28" i="48"/>
  <c r="W33" i="48"/>
  <c r="U38" i="48"/>
  <c r="S43" i="48"/>
  <c r="Q48" i="48"/>
  <c r="O53" i="48"/>
  <c r="M58" i="48"/>
  <c r="X11" i="48"/>
  <c r="R16" i="48"/>
  <c r="P21" i="48"/>
  <c r="N26" i="48"/>
  <c r="L31" i="48"/>
  <c r="J36" i="48"/>
  <c r="V46" i="48"/>
  <c r="T16" i="48"/>
  <c r="R21" i="48"/>
  <c r="P26" i="48"/>
  <c r="N31" i="48"/>
  <c r="L36" i="48"/>
  <c r="J41" i="48"/>
  <c r="Y14" i="48"/>
  <c r="W19" i="48"/>
  <c r="U24" i="48"/>
  <c r="S29" i="48"/>
  <c r="Q34" i="48"/>
  <c r="O39" i="48"/>
  <c r="AD12" i="48"/>
  <c r="AB17" i="48"/>
  <c r="Z22" i="48"/>
  <c r="X27" i="48"/>
  <c r="V32" i="48"/>
  <c r="T37" i="48"/>
  <c r="R42" i="48"/>
  <c r="O12" i="48"/>
  <c r="M17" i="48"/>
  <c r="K22" i="48"/>
  <c r="I27" i="48"/>
  <c r="G32" i="48"/>
  <c r="E37" i="48"/>
  <c r="AC41" i="48"/>
  <c r="AC14" i="48"/>
  <c r="AA19" i="48"/>
  <c r="Y24" i="48"/>
  <c r="W29" i="48"/>
  <c r="U34" i="48"/>
  <c r="S39" i="48"/>
  <c r="Q44" i="48"/>
  <c r="O49" i="48"/>
  <c r="M54" i="48"/>
  <c r="M59" i="48"/>
  <c r="N33" i="48"/>
  <c r="AB49" i="48"/>
  <c r="Z57" i="48"/>
  <c r="V23" i="48"/>
  <c r="P46" i="48"/>
  <c r="AC55" i="48"/>
  <c r="T20" i="48"/>
  <c r="I45" i="48"/>
  <c r="F54" i="48"/>
  <c r="AB11" i="48"/>
  <c r="J49" i="48"/>
  <c r="H24" i="48"/>
  <c r="X46" i="48"/>
  <c r="E55" i="48"/>
  <c r="F21" i="48"/>
  <c r="J16" i="48"/>
  <c r="H21" i="48"/>
  <c r="F26" i="48"/>
  <c r="AD30" i="48"/>
  <c r="AB35" i="48"/>
  <c r="Z40" i="48"/>
  <c r="X45" i="48"/>
  <c r="V50" i="48"/>
  <c r="T55" i="48"/>
  <c r="T60" i="48"/>
  <c r="U39" i="48"/>
  <c r="E15" i="48"/>
  <c r="AC19" i="48"/>
  <c r="Q25" i="48"/>
  <c r="O30" i="48"/>
  <c r="S36" i="48"/>
  <c r="E12" i="48"/>
  <c r="AC16" i="48"/>
  <c r="AA21" i="48"/>
  <c r="Y26" i="48"/>
  <c r="W31" i="48"/>
  <c r="U36" i="48"/>
  <c r="S41" i="48"/>
  <c r="Q46" i="48"/>
  <c r="R14" i="48"/>
  <c r="P19" i="48"/>
  <c r="N24" i="48"/>
  <c r="L29" i="48"/>
  <c r="J34" i="48"/>
  <c r="H39" i="48"/>
  <c r="F44" i="48"/>
  <c r="AD48" i="48"/>
  <c r="AB53" i="48"/>
  <c r="AA58" i="48"/>
  <c r="K11" i="48"/>
  <c r="S14" i="48"/>
  <c r="Q19" i="48"/>
  <c r="O24" i="48"/>
  <c r="M29" i="48"/>
  <c r="K34" i="48"/>
  <c r="I39" i="48"/>
  <c r="G44" i="48"/>
  <c r="E49" i="48"/>
  <c r="AC53" i="48"/>
  <c r="S59" i="48"/>
  <c r="AD58" i="48"/>
  <c r="P16" i="48"/>
  <c r="N21" i="48"/>
  <c r="L26" i="48"/>
  <c r="J31" i="48"/>
  <c r="H36" i="48"/>
  <c r="F41" i="48"/>
  <c r="AD45" i="48"/>
  <c r="AB50" i="48"/>
  <c r="Z55" i="48"/>
  <c r="F38" i="48"/>
  <c r="U14" i="48"/>
  <c r="S19" i="48"/>
  <c r="Q24" i="48"/>
  <c r="O29" i="48"/>
  <c r="M34" i="48"/>
  <c r="K39" i="48"/>
  <c r="I44" i="48"/>
  <c r="G49" i="48"/>
  <c r="E54" i="48"/>
  <c r="E59" i="48"/>
  <c r="J12" i="48"/>
  <c r="H17" i="48"/>
  <c r="F22" i="48"/>
  <c r="AD26" i="48"/>
  <c r="AB31" i="48"/>
  <c r="Z36" i="48"/>
  <c r="L12" i="48"/>
  <c r="J17" i="48"/>
  <c r="H22" i="48"/>
  <c r="F27" i="48"/>
  <c r="AD31" i="48"/>
  <c r="AB36" i="48"/>
  <c r="Z41" i="48"/>
  <c r="O15" i="48"/>
  <c r="M20" i="48"/>
  <c r="K25" i="48"/>
  <c r="I30" i="48"/>
  <c r="G35" i="48"/>
  <c r="E40" i="48"/>
  <c r="T13" i="48"/>
  <c r="R18" i="48"/>
  <c r="P23" i="48"/>
  <c r="N28" i="48"/>
  <c r="L33" i="48"/>
  <c r="J38" i="48"/>
  <c r="H43" i="48"/>
  <c r="E13" i="48"/>
  <c r="AC17" i="48"/>
  <c r="AA22" i="48"/>
  <c r="Y27" i="48"/>
  <c r="W32" i="48"/>
  <c r="U37" i="48"/>
  <c r="S42" i="48"/>
  <c r="S15" i="48"/>
  <c r="Q20" i="48"/>
  <c r="O25" i="48"/>
  <c r="M30" i="48"/>
  <c r="K35" i="48"/>
  <c r="I40" i="48"/>
  <c r="G45" i="48"/>
  <c r="E50" i="48"/>
  <c r="AC54" i="48"/>
  <c r="AC59" i="48"/>
  <c r="Z16" i="48"/>
  <c r="X21" i="48"/>
  <c r="V26" i="48"/>
  <c r="T31" i="48"/>
  <c r="R36" i="48"/>
  <c r="P41" i="48"/>
  <c r="N46" i="48"/>
  <c r="L51" i="48"/>
  <c r="J56" i="48"/>
  <c r="P11" i="48"/>
  <c r="AA40" i="48"/>
  <c r="U15" i="48"/>
  <c r="S20" i="48"/>
  <c r="G26" i="48"/>
  <c r="E31" i="48"/>
  <c r="Y37" i="48"/>
  <c r="U12" i="48"/>
  <c r="S17" i="48"/>
  <c r="Q22" i="48"/>
  <c r="O27" i="48"/>
  <c r="M32" i="48"/>
  <c r="K37" i="48"/>
  <c r="I42" i="48"/>
  <c r="G47" i="48"/>
  <c r="H15" i="48"/>
  <c r="F20" i="48"/>
  <c r="AD24" i="48"/>
  <c r="AB29" i="48"/>
  <c r="Z34" i="48"/>
  <c r="X39" i="48"/>
  <c r="V44" i="48"/>
  <c r="T49" i="48"/>
  <c r="R54" i="48"/>
  <c r="R59" i="48"/>
  <c r="J60" i="48"/>
  <c r="I15" i="48"/>
  <c r="G20" i="48"/>
  <c r="E25" i="48"/>
  <c r="AC29" i="48"/>
  <c r="AA34" i="48"/>
  <c r="Y39" i="48"/>
  <c r="W44" i="48"/>
  <c r="U49" i="48"/>
  <c r="S54" i="48"/>
  <c r="Y60" i="48"/>
  <c r="H12" i="48"/>
  <c r="F17" i="48"/>
  <c r="AD21" i="48"/>
  <c r="AB26" i="48"/>
  <c r="Z31" i="48"/>
  <c r="X36" i="48"/>
  <c r="V41" i="48"/>
  <c r="T46" i="48"/>
  <c r="R51" i="48"/>
  <c r="P56" i="48"/>
  <c r="Z44" i="48"/>
  <c r="K15" i="48"/>
  <c r="I20" i="48"/>
  <c r="G25" i="48"/>
  <c r="E30" i="48"/>
  <c r="AC34" i="48"/>
  <c r="AA39" i="48"/>
  <c r="Y44" i="48"/>
  <c r="W49" i="48"/>
  <c r="U54" i="48"/>
  <c r="U59" i="48"/>
  <c r="Z12" i="48"/>
  <c r="X17" i="48"/>
  <c r="V22" i="48"/>
  <c r="T27" i="48"/>
  <c r="R32" i="48"/>
  <c r="V38" i="48"/>
  <c r="AB12" i="48"/>
  <c r="Z17" i="48"/>
  <c r="X22" i="48"/>
  <c r="V27" i="48"/>
  <c r="T32" i="48"/>
  <c r="R37" i="48"/>
  <c r="P42" i="48"/>
  <c r="E16" i="48"/>
  <c r="AC20" i="48"/>
  <c r="AA25" i="48"/>
  <c r="Y30" i="48"/>
  <c r="W35" i="48"/>
  <c r="U40" i="48"/>
  <c r="J14" i="48"/>
  <c r="H19" i="48"/>
  <c r="F24" i="48"/>
  <c r="AD28" i="48"/>
  <c r="AB33" i="48"/>
  <c r="Z38" i="48"/>
  <c r="X43" i="48"/>
  <c r="U13" i="48"/>
  <c r="S18" i="48"/>
  <c r="Q23" i="48"/>
  <c r="O28" i="48"/>
  <c r="M33" i="48"/>
  <c r="K38" i="48"/>
  <c r="I43" i="48"/>
  <c r="I16" i="48"/>
  <c r="G21" i="48"/>
  <c r="E26" i="48"/>
  <c r="AC30" i="48"/>
  <c r="AA35" i="48"/>
  <c r="Y40" i="48"/>
  <c r="W45" i="48"/>
  <c r="U50" i="48"/>
  <c r="S55" i="48"/>
  <c r="V13" i="48"/>
  <c r="AC39" i="48"/>
  <c r="Z51" i="48"/>
  <c r="Z59" i="48"/>
  <c r="L30" i="48"/>
  <c r="AC48" i="48"/>
  <c r="Z58" i="48"/>
  <c r="J27" i="48"/>
  <c r="AD47" i="48"/>
  <c r="AD55" i="48"/>
  <c r="Y17" i="48"/>
  <c r="F53" i="48"/>
  <c r="W30" i="48"/>
  <c r="I49" i="48"/>
  <c r="AC56" i="48"/>
  <c r="H34" i="48"/>
  <c r="W14" i="48"/>
  <c r="AB40" i="48"/>
  <c r="H13" i="48"/>
  <c r="F18" i="48"/>
  <c r="AD22" i="48"/>
  <c r="AB27" i="48"/>
  <c r="Z32" i="48"/>
  <c r="X37" i="48"/>
  <c r="V42" i="48"/>
  <c r="T47" i="48"/>
  <c r="R52" i="48"/>
  <c r="P57" i="48"/>
  <c r="U23" i="48"/>
  <c r="M43" i="48"/>
  <c r="AA16" i="48"/>
  <c r="Y21" i="48"/>
  <c r="M27" i="48"/>
  <c r="K32" i="48"/>
  <c r="K40" i="48"/>
  <c r="AA13" i="48"/>
  <c r="Y18" i="48"/>
  <c r="W23" i="48"/>
  <c r="U28" i="48"/>
  <c r="S33" i="48"/>
  <c r="Q38" i="48"/>
  <c r="O43" i="48"/>
  <c r="M48" i="48"/>
  <c r="N16" i="48"/>
  <c r="L21" i="48"/>
  <c r="J26" i="48"/>
  <c r="H31" i="48"/>
  <c r="F36" i="48"/>
  <c r="AD40" i="48"/>
  <c r="AB45" i="48"/>
  <c r="Z50" i="48"/>
  <c r="X55" i="48"/>
  <c r="X60" i="48"/>
  <c r="P45" i="48"/>
  <c r="O16" i="48"/>
  <c r="M21" i="48"/>
  <c r="K26" i="48"/>
  <c r="I31" i="48"/>
  <c r="G36" i="48"/>
  <c r="E41" i="48"/>
  <c r="AC45" i="48"/>
  <c r="AA50" i="48"/>
  <c r="Y55" i="48"/>
  <c r="I11" i="48"/>
  <c r="N13" i="48"/>
  <c r="L18" i="48"/>
  <c r="J23" i="48"/>
  <c r="H28" i="48"/>
  <c r="F33" i="48"/>
  <c r="AD37" i="48"/>
  <c r="AB42" i="48"/>
  <c r="Z47" i="48"/>
  <c r="X52" i="48"/>
  <c r="V57" i="48"/>
  <c r="S58" i="48"/>
  <c r="Q16" i="48"/>
  <c r="O21" i="48"/>
  <c r="M26" i="48"/>
  <c r="K31" i="48"/>
  <c r="I36" i="48"/>
  <c r="G41" i="48"/>
  <c r="E46" i="48"/>
  <c r="AC50" i="48"/>
  <c r="AA55" i="48"/>
  <c r="AA60" i="48"/>
  <c r="F14" i="48"/>
  <c r="AD18" i="48"/>
  <c r="AB23" i="48"/>
  <c r="Z28" i="48"/>
  <c r="X33" i="48"/>
  <c r="H41" i="48"/>
  <c r="H14" i="48"/>
  <c r="F19" i="48"/>
  <c r="AD23" i="48"/>
  <c r="AB28" i="48"/>
  <c r="Z33" i="48"/>
  <c r="X38" i="48"/>
  <c r="M12" i="48"/>
  <c r="K17" i="48"/>
  <c r="I22" i="48"/>
  <c r="G27" i="48"/>
  <c r="E32" i="48"/>
  <c r="AC36" i="48"/>
  <c r="AA41" i="48"/>
  <c r="P15" i="48"/>
  <c r="N20" i="48"/>
  <c r="L25" i="48"/>
  <c r="J30" i="48"/>
  <c r="H35" i="48"/>
  <c r="F40" i="48"/>
  <c r="AD44" i="48"/>
  <c r="AA14" i="48"/>
  <c r="Y19" i="48"/>
  <c r="W24" i="48"/>
  <c r="U29" i="48"/>
  <c r="S34" i="48"/>
  <c r="Q39" i="48"/>
  <c r="Q12" i="48"/>
  <c r="O17" i="48"/>
  <c r="M22" i="48"/>
  <c r="K27" i="48"/>
  <c r="I32" i="48"/>
  <c r="G37" i="48"/>
  <c r="E42" i="48"/>
  <c r="AC46" i="48"/>
  <c r="AA51" i="48"/>
  <c r="Y56" i="48"/>
  <c r="K20" i="48"/>
  <c r="E45" i="48"/>
  <c r="Z53" i="48"/>
  <c r="AD11" i="48"/>
  <c r="AA36" i="48"/>
  <c r="E51" i="48"/>
  <c r="AC11" i="48"/>
  <c r="Y33" i="48"/>
  <c r="AD49" i="48"/>
  <c r="AB57" i="48"/>
  <c r="AB30" i="48"/>
  <c r="Y11" i="48"/>
  <c r="J37" i="48"/>
  <c r="G51" i="48"/>
  <c r="G59" i="48"/>
  <c r="X13" i="48"/>
  <c r="V18" i="48"/>
  <c r="T23" i="48"/>
  <c r="R28" i="48"/>
  <c r="P33" i="48"/>
  <c r="N38" i="48"/>
  <c r="L43" i="48"/>
  <c r="J48" i="48"/>
  <c r="H53" i="48"/>
  <c r="F58" i="48"/>
  <c r="G34" i="48"/>
  <c r="S12" i="48"/>
  <c r="Q17" i="48"/>
  <c r="O22" i="48"/>
  <c r="AC27" i="48"/>
  <c r="AA32" i="48"/>
  <c r="Q41" i="48"/>
  <c r="Q14" i="48"/>
  <c r="O19" i="48"/>
  <c r="M24" i="48"/>
  <c r="K29" i="48"/>
  <c r="I34" i="48"/>
  <c r="G39" i="48"/>
  <c r="E44" i="48"/>
  <c r="F12" i="48"/>
  <c r="AD16" i="48"/>
  <c r="AB21" i="48"/>
  <c r="Z26" i="48"/>
  <c r="X31" i="48"/>
  <c r="V36" i="48"/>
  <c r="T41" i="48"/>
  <c r="R46" i="48"/>
  <c r="P51" i="48"/>
  <c r="N56" i="48"/>
  <c r="L11" i="48"/>
  <c r="G12" i="48"/>
  <c r="E17" i="48"/>
  <c r="AC21" i="48"/>
  <c r="AA26" i="48"/>
  <c r="Y31" i="48"/>
  <c r="W36" i="48"/>
  <c r="U41" i="48"/>
  <c r="S46" i="48"/>
  <c r="Q51" i="48"/>
  <c r="O56" i="48"/>
  <c r="AB39" i="48"/>
  <c r="AD13" i="48"/>
  <c r="AB18" i="48"/>
  <c r="Z23" i="48"/>
  <c r="X28" i="48"/>
  <c r="V33" i="48"/>
  <c r="T38" i="48"/>
  <c r="R43" i="48"/>
  <c r="P48" i="48"/>
  <c r="N53" i="48"/>
  <c r="L58" i="48"/>
  <c r="I12" i="48"/>
  <c r="G17" i="48"/>
  <c r="E22" i="48"/>
  <c r="AC26" i="48"/>
  <c r="AA31" i="48"/>
  <c r="Y36" i="48"/>
  <c r="W41" i="48"/>
  <c r="U46" i="48"/>
  <c r="S51" i="48"/>
  <c r="Q56" i="48"/>
  <c r="L39" i="48"/>
  <c r="V14" i="48"/>
  <c r="T19" i="48"/>
  <c r="R24" i="48"/>
  <c r="P29" i="48"/>
  <c r="N34" i="48"/>
  <c r="X41" i="48"/>
  <c r="X14" i="48"/>
  <c r="V19" i="48"/>
  <c r="T24" i="48"/>
  <c r="R29" i="48"/>
  <c r="P34" i="48"/>
  <c r="N39" i="48"/>
  <c r="AC12" i="48"/>
  <c r="AA17" i="48"/>
  <c r="Y22" i="48"/>
  <c r="W27" i="48"/>
  <c r="U32" i="48"/>
  <c r="S37" i="48"/>
  <c r="Q42" i="48"/>
  <c r="F16" i="48"/>
  <c r="AD20" i="48"/>
  <c r="AB25" i="48"/>
  <c r="Z30" i="48"/>
  <c r="X35" i="48"/>
  <c r="V40" i="48"/>
  <c r="T45" i="48"/>
  <c r="Q15" i="48"/>
  <c r="O20" i="48"/>
  <c r="M25" i="48"/>
  <c r="K30" i="48"/>
  <c r="I35" i="48"/>
  <c r="G40" i="48"/>
  <c r="G13" i="48"/>
  <c r="E18" i="48"/>
  <c r="AC22" i="48"/>
  <c r="AA27" i="48"/>
  <c r="Y32" i="48"/>
  <c r="W37" i="48"/>
  <c r="U42" i="48"/>
  <c r="S47" i="48"/>
  <c r="Q52" i="48"/>
  <c r="O57" i="48"/>
  <c r="R23" i="48"/>
  <c r="O46" i="48"/>
  <c r="Z54" i="48"/>
  <c r="Z13" i="48"/>
  <c r="H40" i="48"/>
  <c r="AC51" i="48"/>
  <c r="H54" i="48"/>
  <c r="F37" i="48"/>
  <c r="F51" i="48"/>
  <c r="F59" i="48"/>
  <c r="Q37" i="48"/>
  <c r="L14" i="48"/>
  <c r="S40" i="48"/>
  <c r="E52" i="48"/>
  <c r="E60" i="48"/>
  <c r="N14" i="48"/>
  <c r="L19" i="48"/>
  <c r="J24" i="48"/>
  <c r="H29" i="48"/>
  <c r="F34" i="48"/>
  <c r="AD38" i="48"/>
  <c r="AB43" i="48"/>
  <c r="Z48" i="48"/>
  <c r="X53" i="48"/>
  <c r="W58" i="48"/>
  <c r="AC35" i="48"/>
  <c r="I13" i="48"/>
  <c r="G18" i="48"/>
  <c r="E23" i="48"/>
  <c r="S28" i="48"/>
  <c r="Q33" i="48"/>
  <c r="W42" i="48"/>
  <c r="G15" i="48"/>
  <c r="E20" i="48"/>
  <c r="AC24" i="48"/>
  <c r="AA29" i="48"/>
  <c r="Y34" i="48"/>
  <c r="W39" i="48"/>
  <c r="U44" i="48"/>
  <c r="V12" i="48"/>
  <c r="T17" i="48"/>
  <c r="R22" i="48"/>
  <c r="P27" i="48"/>
  <c r="N32" i="48"/>
  <c r="L37" i="48"/>
  <c r="J42" i="48"/>
  <c r="H47" i="48"/>
  <c r="F52" i="48"/>
  <c r="AD56" i="48"/>
  <c r="U11" i="48"/>
  <c r="W12" i="48"/>
  <c r="U17" i="48"/>
  <c r="S22" i="48"/>
  <c r="Q27" i="48"/>
  <c r="O32" i="48"/>
  <c r="M37" i="48"/>
  <c r="K42" i="48"/>
  <c r="I47" i="48"/>
  <c r="G52" i="48"/>
  <c r="E57" i="48"/>
  <c r="N42" i="48"/>
  <c r="T14" i="48"/>
  <c r="R19" i="48"/>
  <c r="P24" i="48"/>
  <c r="N29" i="48"/>
  <c r="L34" i="48"/>
  <c r="J39" i="48"/>
  <c r="H44" i="48"/>
  <c r="F49" i="48"/>
  <c r="AD53" i="48"/>
  <c r="AC58" i="48"/>
  <c r="Y12" i="48"/>
  <c r="W17" i="48"/>
  <c r="U22" i="48"/>
  <c r="S27" i="48"/>
  <c r="Q32" i="48"/>
  <c r="O37" i="48"/>
  <c r="M42" i="48"/>
  <c r="K47" i="48"/>
  <c r="I52" i="48"/>
  <c r="G57" i="48"/>
  <c r="T43" i="48"/>
  <c r="L15" i="48"/>
  <c r="J20" i="48"/>
  <c r="H25" i="48"/>
  <c r="F30" i="48"/>
  <c r="AD34" i="48"/>
  <c r="AD42" i="48"/>
  <c r="N15" i="48"/>
  <c r="L20" i="48"/>
  <c r="J25" i="48"/>
  <c r="H30" i="48"/>
  <c r="F35" i="48"/>
  <c r="AD39" i="48"/>
  <c r="S13" i="48"/>
  <c r="Q18" i="48"/>
  <c r="O23" i="48"/>
  <c r="M28" i="48"/>
  <c r="K33" i="48"/>
  <c r="I38" i="48"/>
  <c r="G43" i="48"/>
  <c r="V16" i="48"/>
  <c r="T21" i="48"/>
  <c r="R26" i="48"/>
  <c r="P31" i="48"/>
  <c r="N36" i="48"/>
  <c r="L41" i="48"/>
  <c r="J46" i="48"/>
  <c r="G16" i="48"/>
  <c r="E21" i="48"/>
  <c r="AC25" i="48"/>
  <c r="AA30" i="48"/>
  <c r="Y35" i="48"/>
  <c r="W40" i="48"/>
  <c r="W13" i="48"/>
  <c r="U18" i="48"/>
  <c r="S23" i="48"/>
  <c r="Q28" i="48"/>
  <c r="O33" i="48"/>
  <c r="M38" i="48"/>
  <c r="K43" i="48"/>
  <c r="I48" i="48"/>
  <c r="G53" i="48"/>
  <c r="E58" i="48"/>
  <c r="X26" i="48"/>
  <c r="V47" i="48"/>
  <c r="AB55" i="48"/>
  <c r="I17" i="48"/>
  <c r="R12" i="48"/>
  <c r="AB51" i="48"/>
  <c r="E39" i="48"/>
  <c r="W47" i="48"/>
  <c r="J50" i="48"/>
  <c r="Q35" i="48"/>
  <c r="T22" i="48"/>
  <c r="AB47" i="48"/>
  <c r="M50" i="48"/>
  <c r="R40" i="48"/>
  <c r="U16" i="48"/>
  <c r="V24" i="48"/>
  <c r="E29" i="48"/>
  <c r="Q36" i="48"/>
  <c r="J43" i="48"/>
  <c r="E27" i="48"/>
  <c r="AA56" i="48"/>
  <c r="W46" i="48"/>
  <c r="P14" i="48"/>
  <c r="N27" i="48"/>
  <c r="E56" i="48"/>
  <c r="H50" i="48"/>
  <c r="F31" i="48"/>
  <c r="I50" i="48"/>
  <c r="G58" i="48"/>
  <c r="K59" i="48"/>
  <c r="S57" i="48"/>
  <c r="X24" i="48"/>
  <c r="AB46" i="48"/>
  <c r="L55" i="48"/>
  <c r="V45" i="48"/>
  <c r="U60" i="48"/>
  <c r="G38" i="48"/>
  <c r="M51" i="48"/>
  <c r="N51" i="48"/>
  <c r="Z21" i="48"/>
  <c r="N49" i="48"/>
  <c r="S16" i="48"/>
  <c r="T28" i="48"/>
  <c r="S48" i="48"/>
  <c r="M56" i="48"/>
  <c r="N11" i="48"/>
  <c r="L22" i="48"/>
  <c r="N47" i="48"/>
  <c r="U58" i="48"/>
  <c r="L32" i="48"/>
  <c r="S49" i="48"/>
  <c r="Q57" i="48"/>
  <c r="AB44" i="48"/>
  <c r="S32" i="48"/>
  <c r="X49" i="48"/>
  <c r="R57" i="48"/>
  <c r="K36" i="48"/>
  <c r="X32" i="48"/>
  <c r="W51" i="48"/>
  <c r="Q13" i="48"/>
  <c r="V39" i="48"/>
  <c r="Y51" i="48"/>
  <c r="Y59" i="48"/>
  <c r="E11" i="48"/>
  <c r="L60" i="48"/>
  <c r="X50" i="48"/>
  <c r="M44" i="48"/>
  <c r="O26" i="48"/>
  <c r="Q54" i="48"/>
  <c r="W48" i="48"/>
  <c r="Z29" i="48"/>
  <c r="Q29" i="48"/>
  <c r="P17" i="48"/>
  <c r="Z56" i="48"/>
  <c r="K13" i="48"/>
  <c r="X15" i="48"/>
  <c r="H55" i="48"/>
  <c r="O40" i="48"/>
  <c r="R27" i="48"/>
  <c r="AA15" i="48"/>
  <c r="K55" i="48"/>
  <c r="R13" i="48"/>
  <c r="S21" i="48"/>
  <c r="T29" i="48"/>
  <c r="AC33" i="48"/>
  <c r="O41" i="48"/>
  <c r="AB48" i="48"/>
  <c r="R33" i="48"/>
  <c r="AA59" i="48"/>
  <c r="H49" i="48"/>
  <c r="L24" i="48"/>
  <c r="AD33" i="48"/>
  <c r="AC57" i="48"/>
  <c r="J52" i="48"/>
  <c r="O34" i="48"/>
  <c r="I51" i="48"/>
  <c r="I59" i="48"/>
  <c r="L44" i="48"/>
  <c r="F23" i="48"/>
  <c r="AD27" i="48"/>
  <c r="H48" i="48"/>
  <c r="H56" i="48"/>
  <c r="P53" i="48"/>
  <c r="F15" i="48"/>
  <c r="N41" i="48"/>
  <c r="M52" i="48"/>
  <c r="N55" i="48"/>
  <c r="I25" i="48"/>
  <c r="P50" i="48"/>
  <c r="X42" i="48"/>
  <c r="AC31" i="48"/>
  <c r="Q49" i="48"/>
  <c r="M57" i="48"/>
  <c r="Z19" i="48"/>
  <c r="R25" i="48"/>
  <c r="T48" i="48"/>
  <c r="AD57" i="48"/>
  <c r="U35" i="48"/>
  <c r="S50" i="48"/>
  <c r="Q58" i="48"/>
  <c r="X59" i="48"/>
  <c r="Z35" i="48"/>
  <c r="T50" i="48"/>
  <c r="R58" i="48"/>
  <c r="V53" i="48"/>
  <c r="AD35" i="48"/>
  <c r="U52" i="48"/>
  <c r="X16" i="48"/>
  <c r="E43" i="48"/>
  <c r="AA52" i="48"/>
  <c r="V60" i="48"/>
  <c r="Q50" i="48"/>
  <c r="R50" i="48"/>
  <c r="AB38" i="48"/>
  <c r="Q59" i="48"/>
  <c r="F39" i="48"/>
  <c r="V59" i="48"/>
  <c r="M39" i="48"/>
  <c r="AD19" i="48"/>
  <c r="AC44" i="48"/>
  <c r="P52" i="48"/>
  <c r="O11" i="48"/>
  <c r="W22" i="48"/>
  <c r="AA48" i="48"/>
  <c r="X58" i="48"/>
  <c r="N22" i="48"/>
  <c r="Z11" i="48"/>
  <c r="I18" i="48"/>
  <c r="V20" i="48"/>
  <c r="H60" i="48"/>
  <c r="M45" i="48"/>
  <c r="P32" i="48"/>
  <c r="Y20" i="48"/>
  <c r="K60" i="48"/>
  <c r="P18" i="48"/>
  <c r="Q26" i="48"/>
  <c r="R34" i="48"/>
  <c r="AA38" i="48"/>
  <c r="M46" i="48"/>
  <c r="AD50" i="48"/>
  <c r="N43" i="48"/>
  <c r="G14" i="48"/>
  <c r="AD51" i="48"/>
  <c r="W43" i="48"/>
  <c r="V43" i="48"/>
  <c r="AD60" i="48"/>
  <c r="F55" i="48"/>
  <c r="V37" i="48"/>
  <c r="K52" i="48"/>
  <c r="G60" i="48"/>
  <c r="N52" i="48"/>
  <c r="R39" i="48"/>
  <c r="M31" i="48"/>
  <c r="L49" i="48"/>
  <c r="J57" i="48"/>
  <c r="N58" i="48"/>
  <c r="O18" i="48"/>
  <c r="K44" i="48"/>
  <c r="K53" i="48"/>
  <c r="N60" i="48"/>
  <c r="P28" i="48"/>
  <c r="L54" i="48"/>
  <c r="X54" i="48"/>
  <c r="J35" i="48"/>
  <c r="O58" i="48"/>
  <c r="R47" i="48"/>
  <c r="AA28" i="48"/>
  <c r="T12" i="48"/>
  <c r="U51" i="48"/>
  <c r="AA12" i="48"/>
  <c r="V51" i="48"/>
  <c r="F13" i="48"/>
  <c r="U55" i="48"/>
  <c r="Y53" i="48"/>
  <c r="L52" i="48"/>
  <c r="Q53" i="48"/>
  <c r="Q47" i="48"/>
  <c r="X48" i="48"/>
  <c r="P36" i="48"/>
  <c r="L27" i="48"/>
  <c r="G42" i="48"/>
  <c r="G23" i="48"/>
  <c r="T25" i="48"/>
  <c r="P37" i="48"/>
  <c r="K50" i="48"/>
  <c r="N37" i="48"/>
  <c r="W25" i="48"/>
  <c r="P13" i="48"/>
  <c r="N23" i="48"/>
  <c r="O31" i="48"/>
  <c r="P39" i="48"/>
  <c r="Y43" i="48"/>
  <c r="K51" i="48"/>
  <c r="AB52" i="48"/>
  <c r="F45" i="48"/>
  <c r="N17" i="48"/>
  <c r="AD52" i="48"/>
  <c r="Y46" i="48"/>
  <c r="J45" i="48"/>
  <c r="AA11" i="48"/>
  <c r="H59" i="48"/>
  <c r="Z43" i="48"/>
  <c r="I53" i="48"/>
  <c r="S11" i="48"/>
  <c r="L57" i="48"/>
  <c r="Z49" i="48"/>
  <c r="T34" i="48"/>
  <c r="N50" i="48"/>
  <c r="H58" i="48"/>
  <c r="T51" i="48"/>
  <c r="V21" i="48"/>
  <c r="U45" i="48"/>
  <c r="K54" i="48"/>
  <c r="R49" i="48"/>
  <c r="V31" i="48"/>
  <c r="L56" i="48"/>
  <c r="K12" i="48"/>
  <c r="P38" i="48"/>
  <c r="O51" i="48"/>
  <c r="O59" i="48"/>
  <c r="X57" i="48"/>
  <c r="H32" i="48"/>
  <c r="P55" i="48"/>
  <c r="AC15" i="48"/>
  <c r="H42" i="48"/>
  <c r="S52" i="48"/>
  <c r="Q60" i="48"/>
  <c r="H16" i="48"/>
  <c r="O42" i="48"/>
  <c r="T52" i="48"/>
  <c r="R60" i="48"/>
  <c r="L16" i="48"/>
  <c r="T42" i="48"/>
  <c r="J13" i="48"/>
  <c r="M23" i="48"/>
  <c r="L46" i="48"/>
  <c r="Y54" i="48"/>
  <c r="AA54" i="48"/>
  <c r="AD17" i="48"/>
  <c r="J51" i="48"/>
  <c r="N57" i="48"/>
  <c r="E47" i="48"/>
  <c r="K57" i="48"/>
  <c r="E35" i="48"/>
  <c r="R15" i="48"/>
  <c r="O52" i="48"/>
  <c r="F60" i="48"/>
  <c r="G11" i="48"/>
  <c r="P44" i="48"/>
  <c r="M11" i="48"/>
  <c r="T44" i="48"/>
  <c r="H11" i="48"/>
  <c r="AA44" i="48"/>
  <c r="T26" i="48"/>
  <c r="W55" i="48"/>
  <c r="H37" i="48"/>
  <c r="AC32" i="48"/>
  <c r="W20" i="48"/>
  <c r="J11" i="48"/>
  <c r="S35" i="48"/>
  <c r="J33" i="48"/>
  <c r="K14" i="48"/>
  <c r="AB16" i="48"/>
  <c r="AC49" i="48"/>
  <c r="AB56" i="48"/>
  <c r="G50" i="48"/>
  <c r="J21" i="48"/>
  <c r="G55" i="48"/>
  <c r="I41" i="48"/>
  <c r="U56" i="48"/>
  <c r="K48" i="48"/>
  <c r="L38" i="48"/>
  <c r="X18" i="48"/>
  <c r="W38" i="48"/>
  <c r="G46" i="48"/>
  <c r="V54" i="48"/>
  <c r="AB22" i="48"/>
  <c r="AB60" i="48"/>
  <c r="Y50" i="48"/>
  <c r="J32" i="48"/>
  <c r="K16" i="48"/>
  <c r="E28" i="48"/>
  <c r="R30" i="48"/>
  <c r="Y15" i="48"/>
  <c r="I55" i="48"/>
  <c r="L42" i="48"/>
  <c r="U30" i="48"/>
  <c r="N18" i="48"/>
  <c r="L28" i="48"/>
  <c r="M36" i="48"/>
  <c r="N44" i="48"/>
  <c r="Y16" i="48"/>
  <c r="I56" i="48"/>
  <c r="X56" i="48"/>
  <c r="AC47" i="48"/>
  <c r="AC23" i="48"/>
  <c r="AB54" i="48"/>
  <c r="H51" i="48"/>
  <c r="E48" i="48"/>
  <c r="U27" i="48"/>
  <c r="R45" i="48"/>
  <c r="I54" i="48"/>
  <c r="W11" i="48"/>
  <c r="Q11" i="48"/>
  <c r="V56" i="48"/>
  <c r="Z37" i="48"/>
  <c r="J59" i="48"/>
  <c r="AB24" i="48"/>
  <c r="P59" i="48"/>
  <c r="L59" i="48"/>
  <c r="Y41" i="48"/>
  <c r="O60" i="48"/>
  <c r="N35" i="48"/>
  <c r="J19" i="48"/>
  <c r="S53" i="48"/>
  <c r="N19" i="48"/>
  <c r="T53" i="48"/>
  <c r="U19" i="48"/>
  <c r="V29" i="48"/>
  <c r="U47" i="48"/>
  <c r="AA57" i="48"/>
  <c r="I21" i="48"/>
  <c r="P35" i="48"/>
  <c r="J47" i="48"/>
  <c r="L23" i="48"/>
  <c r="K41" i="48"/>
  <c r="W21" i="48"/>
  <c r="Y58" i="48"/>
  <c r="P30" i="48"/>
  <c r="H57" i="48"/>
  <c r="X40" i="48"/>
  <c r="AA46" i="48"/>
  <c r="AB14" i="48"/>
  <c r="T11" i="48"/>
  <c r="K28" i="48"/>
  <c r="I58" i="48"/>
  <c r="R53" i="48"/>
  <c r="P12" i="48"/>
  <c r="P22" i="48"/>
  <c r="H46" i="48"/>
  <c r="I46" i="48"/>
  <c r="W56" i="48"/>
  <c r="F11" i="48"/>
  <c r="F42" i="48"/>
  <c r="W26" i="48"/>
  <c r="AA37" i="48"/>
  <c r="N40" i="48"/>
  <c r="U25" i="48"/>
  <c r="X12" i="48"/>
  <c r="H52" i="48"/>
  <c r="Q40" i="48"/>
  <c r="J28" i="48"/>
  <c r="H38" i="48"/>
  <c r="Z14" i="48"/>
  <c r="I19" i="48"/>
  <c r="U26" i="48"/>
  <c r="G30" i="48"/>
  <c r="W60" i="48"/>
  <c r="AC52" i="48"/>
  <c r="L40" i="48"/>
  <c r="AB59" i="48"/>
  <c r="R17" i="48"/>
  <c r="E53" i="48"/>
  <c r="Q45" i="48"/>
  <c r="S24" i="48"/>
  <c r="G48" i="48"/>
  <c r="G56" i="48"/>
  <c r="V11" i="48"/>
  <c r="R56" i="48"/>
  <c r="H18" i="48"/>
  <c r="AD43" i="48"/>
  <c r="J53" i="48"/>
  <c r="K56" i="48"/>
  <c r="AB32" i="48"/>
  <c r="R31" i="48"/>
  <c r="M49" i="48"/>
  <c r="R11" i="48"/>
  <c r="M15" i="48"/>
  <c r="R41" i="48"/>
  <c r="P58" i="48"/>
  <c r="G22" i="48"/>
  <c r="Y45" i="48"/>
  <c r="O54" i="48"/>
  <c r="AD41" i="48"/>
  <c r="V15" i="48"/>
  <c r="O44" i="48"/>
  <c r="K46" i="48"/>
  <c r="Y25" i="48"/>
  <c r="O47" i="48"/>
  <c r="Q55" i="48"/>
  <c r="W54" i="48"/>
  <c r="AD25" i="48"/>
  <c r="P47" i="48"/>
  <c r="R55" i="48"/>
  <c r="U53" i="48"/>
  <c r="H26" i="48"/>
  <c r="Y49" i="48"/>
  <c r="V55" i="48"/>
  <c r="I33" i="48"/>
  <c r="AA49" i="48"/>
  <c r="Y57" i="48"/>
  <c r="F56" i="48"/>
  <c r="AD46" i="48"/>
  <c r="U31" i="48"/>
  <c r="Y42" i="48"/>
  <c r="L45" i="48"/>
  <c r="S30" i="48"/>
  <c r="V17" i="48"/>
  <c r="F57" i="48"/>
  <c r="O45" i="48"/>
  <c r="H33" i="48"/>
  <c r="F43" i="48"/>
  <c r="X19" i="48"/>
  <c r="G24" i="48"/>
  <c r="S31" i="48"/>
  <c r="T36" i="48"/>
  <c r="P20" i="48"/>
  <c r="AA53" i="48"/>
  <c r="U43" i="48"/>
  <c r="AC60" i="48"/>
  <c r="AA20" i="48"/>
  <c r="G54" i="48"/>
  <c r="F48" i="48"/>
  <c r="Z27" i="48"/>
  <c r="K49" i="48"/>
  <c r="I57" i="48"/>
  <c r="M55" i="48"/>
  <c r="P60" i="48"/>
  <c r="Q21" i="48"/>
  <c r="S45" i="48"/>
  <c r="J54" i="48"/>
  <c r="M60" i="48"/>
  <c r="Z52" i="48"/>
  <c r="X34" i="48"/>
  <c r="O50" i="48"/>
  <c r="F47" i="48"/>
  <c r="T18" i="48"/>
  <c r="L48" i="48"/>
  <c r="S60" i="48"/>
  <c r="N25" i="48"/>
  <c r="M47" i="48"/>
  <c r="O55" i="48"/>
  <c r="P54" i="48"/>
  <c r="E19" i="48"/>
  <c r="Z45" i="48"/>
  <c r="X51" i="48"/>
  <c r="F29" i="48"/>
  <c r="U48" i="48"/>
  <c r="S56" i="48"/>
  <c r="W59" i="48"/>
  <c r="J29" i="48"/>
  <c r="V48" i="48"/>
  <c r="T56" i="48"/>
  <c r="T58" i="48"/>
  <c r="W50" i="48"/>
  <c r="P54" i="55" l="1"/>
  <c r="R54" i="55" s="1"/>
  <c r="T54" i="55" s="1"/>
  <c r="P31" i="55"/>
  <c r="R31" i="55" s="1"/>
  <c r="T31" i="55" s="1"/>
  <c r="P39" i="55"/>
  <c r="R39" i="55" s="1"/>
  <c r="T39" i="55" s="1"/>
  <c r="P61" i="55"/>
  <c r="R61" i="55" s="1"/>
  <c r="T61" i="55" s="1"/>
  <c r="P56" i="55"/>
  <c r="R56" i="55" s="1"/>
  <c r="T56" i="55" s="1"/>
  <c r="P26" i="55"/>
  <c r="R26" i="55" s="1"/>
  <c r="T26" i="55" s="1"/>
  <c r="P58" i="55"/>
  <c r="R58" i="55" s="1"/>
  <c r="T58" i="55" s="1"/>
  <c r="P28" i="55"/>
  <c r="R28" i="55" s="1"/>
  <c r="T28" i="55" s="1"/>
  <c r="P32" i="55"/>
  <c r="R32" i="55" s="1"/>
  <c r="T32" i="55" s="1"/>
  <c r="P48" i="55"/>
  <c r="R48" i="55" s="1"/>
  <c r="T48" i="55" s="1"/>
  <c r="P51" i="55"/>
  <c r="R51" i="55" s="1"/>
  <c r="T51" i="55" s="1"/>
  <c r="P59" i="55"/>
  <c r="R59" i="55" s="1"/>
  <c r="T59" i="55" s="1"/>
  <c r="P52" i="55"/>
  <c r="R52" i="55" s="1"/>
  <c r="T52" i="55" s="1"/>
  <c r="P37" i="55"/>
  <c r="R37" i="55" s="1"/>
  <c r="T37" i="55" s="1"/>
  <c r="P24" i="55"/>
  <c r="R24" i="55" s="1"/>
  <c r="T24" i="55" s="1"/>
  <c r="P25" i="55"/>
  <c r="R25" i="55" s="1"/>
  <c r="T25" i="55" s="1"/>
  <c r="P57" i="55"/>
  <c r="R57" i="55" s="1"/>
  <c r="T57" i="55" s="1"/>
  <c r="P46" i="55"/>
  <c r="R46" i="55" s="1"/>
  <c r="T46" i="55" s="1"/>
  <c r="P22" i="55"/>
  <c r="R22" i="55" s="1"/>
  <c r="T22" i="55" s="1"/>
  <c r="P55" i="55"/>
  <c r="R55" i="55" s="1"/>
  <c r="T55" i="55" s="1"/>
  <c r="P40" i="55"/>
  <c r="R40" i="55" s="1"/>
  <c r="T40" i="55" s="1"/>
  <c r="P41" i="55"/>
  <c r="R41" i="55" s="1"/>
  <c r="T41" i="55" s="1"/>
  <c r="P44" i="55"/>
  <c r="R44" i="55" s="1"/>
  <c r="T44" i="55" s="1"/>
  <c r="P29" i="55"/>
  <c r="R29" i="55" s="1"/>
  <c r="T29" i="55" s="1"/>
  <c r="P45" i="55"/>
  <c r="R45" i="55" s="1"/>
  <c r="T45" i="55" s="1"/>
  <c r="P62" i="55"/>
  <c r="R62" i="55" s="1"/>
  <c r="T62" i="55" s="1"/>
  <c r="P30" i="55"/>
  <c r="R30" i="55" s="1"/>
  <c r="T30" i="55" s="1"/>
  <c r="P47" i="55"/>
  <c r="R47" i="55" s="1"/>
  <c r="T47" i="55" s="1"/>
  <c r="P49" i="55"/>
  <c r="R49" i="55" s="1"/>
  <c r="T49" i="55" s="1"/>
  <c r="P35" i="55"/>
  <c r="R35" i="55" s="1"/>
  <c r="T35" i="55" s="1"/>
  <c r="J21" i="55"/>
  <c r="L21" i="55" s="1"/>
  <c r="P21" i="55" s="1"/>
  <c r="R21" i="55" s="1"/>
  <c r="T21" i="55" s="1"/>
  <c r="L14" i="55"/>
  <c r="P14" i="55" s="1"/>
  <c r="R14" i="55" s="1"/>
  <c r="T14" i="55" s="1"/>
  <c r="K12" i="52" l="1"/>
  <c r="Q12" i="52"/>
  <c r="F12" i="52"/>
  <c r="Q35" i="52"/>
  <c r="Q38" i="52"/>
  <c r="Q41" i="52"/>
  <c r="Q28" i="52"/>
  <c r="Q46" i="52"/>
  <c r="Q34" i="52"/>
  <c r="F21" i="52"/>
  <c r="F24" i="52"/>
  <c r="F58" i="52"/>
  <c r="F45" i="52"/>
  <c r="F16" i="52"/>
  <c r="F50" i="52"/>
  <c r="M12" i="52"/>
  <c r="Q53" i="52"/>
  <c r="F53" i="52"/>
  <c r="Q51" i="52"/>
  <c r="Q54" i="52"/>
  <c r="Q57" i="52"/>
  <c r="Q44" i="52"/>
  <c r="Q62" i="52"/>
  <c r="Q50" i="52"/>
  <c r="M48" i="52"/>
  <c r="M35" i="52"/>
  <c r="M38" i="52"/>
  <c r="M25" i="52"/>
  <c r="M59" i="52"/>
  <c r="M61" i="52"/>
  <c r="F37" i="52"/>
  <c r="F40" i="52"/>
  <c r="F27" i="52"/>
  <c r="F61" i="52"/>
  <c r="F32" i="52"/>
  <c r="F20" i="52"/>
  <c r="Q31" i="52"/>
  <c r="K38" i="52"/>
  <c r="K47" i="52"/>
  <c r="K34" i="52"/>
  <c r="K19" i="52"/>
  <c r="K15" i="52"/>
  <c r="K59" i="52"/>
  <c r="K53" i="52"/>
  <c r="K30" i="52"/>
  <c r="K41" i="52"/>
  <c r="K54" i="52"/>
  <c r="K44" i="52"/>
  <c r="K20" i="52"/>
  <c r="K24" i="52"/>
  <c r="K51" i="52"/>
  <c r="K58" i="52"/>
  <c r="M53" i="52"/>
  <c r="J12" i="52"/>
  <c r="G12" i="52"/>
  <c r="Q20" i="52"/>
  <c r="Q39" i="52"/>
  <c r="Q26" i="52"/>
  <c r="Q60" i="52"/>
  <c r="Q15" i="52"/>
  <c r="Q17" i="52"/>
  <c r="M17" i="52"/>
  <c r="M51" i="52"/>
  <c r="M54" i="52"/>
  <c r="M41" i="52"/>
  <c r="M28" i="52"/>
  <c r="M29" i="52"/>
  <c r="J62" i="52"/>
  <c r="J49" i="52"/>
  <c r="J36" i="52"/>
  <c r="J39" i="52"/>
  <c r="J26" i="52"/>
  <c r="J27" i="52"/>
  <c r="G39" i="52"/>
  <c r="G26" i="52"/>
  <c r="G60" i="52"/>
  <c r="G15" i="52"/>
  <c r="G18" i="52"/>
  <c r="G52" i="52"/>
  <c r="F22" i="52"/>
  <c r="F56" i="52"/>
  <c r="F43" i="52"/>
  <c r="F14" i="52"/>
  <c r="F48" i="52"/>
  <c r="F36" i="52"/>
  <c r="Q13" i="52"/>
  <c r="G31" i="52"/>
  <c r="K27" i="52"/>
  <c r="K22" i="52"/>
  <c r="K35" i="52"/>
  <c r="K33" i="52"/>
  <c r="K56" i="52"/>
  <c r="K40" i="52"/>
  <c r="G13" i="52"/>
  <c r="J31" i="52"/>
  <c r="K55" i="52"/>
  <c r="K17" i="52"/>
  <c r="K31" i="52"/>
  <c r="K45" i="52"/>
  <c r="K49" i="52"/>
  <c r="K29" i="52"/>
  <c r="K42" i="52"/>
  <c r="K16" i="52"/>
  <c r="N12" i="52"/>
  <c r="J53" i="52"/>
  <c r="G53" i="52"/>
  <c r="Q36" i="52"/>
  <c r="Q55" i="52"/>
  <c r="Q42" i="52"/>
  <c r="Q29" i="52"/>
  <c r="Q47" i="52"/>
  <c r="Q33" i="52"/>
  <c r="M33" i="52"/>
  <c r="M20" i="52"/>
  <c r="M23" i="52"/>
  <c r="M57" i="52"/>
  <c r="M44" i="52"/>
  <c r="M45" i="52"/>
  <c r="J15" i="52"/>
  <c r="J18" i="52"/>
  <c r="J52" i="52"/>
  <c r="J55" i="52"/>
  <c r="J42" i="52"/>
  <c r="G55" i="52"/>
  <c r="G42" i="52"/>
  <c r="G29" i="52"/>
  <c r="G47" i="52"/>
  <c r="G34" i="52"/>
  <c r="G22" i="52"/>
  <c r="F38" i="52"/>
  <c r="F25" i="52"/>
  <c r="F59" i="52"/>
  <c r="F30" i="52"/>
  <c r="F17" i="52"/>
  <c r="F52" i="52"/>
  <c r="K36" i="52"/>
  <c r="N53" i="52"/>
  <c r="D12" i="52"/>
  <c r="H12" i="52"/>
  <c r="Q52" i="52"/>
  <c r="Q24" i="52"/>
  <c r="Q58" i="52"/>
  <c r="Q45" i="52"/>
  <c r="Q16" i="52"/>
  <c r="Q49" i="52"/>
  <c r="M49" i="52"/>
  <c r="M36" i="52"/>
  <c r="M39" i="52"/>
  <c r="M26" i="52"/>
  <c r="M60" i="52"/>
  <c r="J29" i="52"/>
  <c r="J47" i="52"/>
  <c r="J34" i="52"/>
  <c r="J21" i="52"/>
  <c r="J24" i="52"/>
  <c r="J58" i="52"/>
  <c r="H57" i="52"/>
  <c r="H44" i="52"/>
  <c r="H62" i="52"/>
  <c r="H49" i="52"/>
  <c r="H36" i="52"/>
  <c r="H40" i="52"/>
  <c r="G24" i="52"/>
  <c r="G58" i="52"/>
  <c r="G45" i="52"/>
  <c r="G16" i="52"/>
  <c r="G50" i="52"/>
  <c r="G38" i="52"/>
  <c r="F54" i="52"/>
  <c r="F41" i="52"/>
  <c r="F28" i="52"/>
  <c r="F46" i="52"/>
  <c r="F33" i="52"/>
  <c r="F19" i="52"/>
  <c r="D19" i="52"/>
  <c r="D22" i="52"/>
  <c r="D56" i="52"/>
  <c r="D43" i="52"/>
  <c r="D14" i="52"/>
  <c r="D13" i="52"/>
  <c r="F31" i="52"/>
  <c r="D53" i="52"/>
  <c r="H53" i="52"/>
  <c r="Q21" i="52"/>
  <c r="Q40" i="52"/>
  <c r="Q27" i="52"/>
  <c r="Q61" i="52"/>
  <c r="Q32" i="52"/>
  <c r="M15" i="52"/>
  <c r="M18" i="52"/>
  <c r="M52" i="52"/>
  <c r="M55" i="52"/>
  <c r="M42" i="52"/>
  <c r="M14" i="52"/>
  <c r="J45" i="52"/>
  <c r="J16" i="52"/>
  <c r="J50" i="52"/>
  <c r="J37" i="52"/>
  <c r="J40" i="52"/>
  <c r="J28" i="52"/>
  <c r="H26" i="52"/>
  <c r="H60" i="52"/>
  <c r="H15" i="52"/>
  <c r="H18" i="52"/>
  <c r="H52" i="52"/>
  <c r="H56" i="52"/>
  <c r="G40" i="52"/>
  <c r="G27" i="52"/>
  <c r="G61" i="52"/>
  <c r="G32" i="52"/>
  <c r="G19" i="52"/>
  <c r="G54" i="52"/>
  <c r="F23" i="52"/>
  <c r="F57" i="52"/>
  <c r="F44" i="52"/>
  <c r="F62" i="52"/>
  <c r="F49" i="52"/>
  <c r="F35" i="52"/>
  <c r="D35" i="52"/>
  <c r="D38" i="52"/>
  <c r="D25" i="52"/>
  <c r="D59" i="52"/>
  <c r="D30" i="52"/>
  <c r="D31" i="52"/>
  <c r="F13" i="52"/>
  <c r="H31" i="52"/>
  <c r="N51" i="52"/>
  <c r="N43" i="52"/>
  <c r="N30" i="52"/>
  <c r="N14" i="52"/>
  <c r="K18" i="52"/>
  <c r="K50" i="52"/>
  <c r="S12" i="52"/>
  <c r="E12" i="52"/>
  <c r="I12" i="52"/>
  <c r="S39" i="52"/>
  <c r="S26" i="52"/>
  <c r="S60" i="52"/>
  <c r="S15" i="52"/>
  <c r="S18" i="52"/>
  <c r="S35" i="52"/>
  <c r="Q37" i="52"/>
  <c r="Q56" i="52"/>
  <c r="Q43" i="52"/>
  <c r="Q14" i="52"/>
  <c r="Q48" i="52"/>
  <c r="M47" i="52"/>
  <c r="M34" i="52"/>
  <c r="M21" i="52"/>
  <c r="M24" i="52"/>
  <c r="M58" i="52"/>
  <c r="M30" i="52"/>
  <c r="J61" i="52"/>
  <c r="J32" i="52"/>
  <c r="J19" i="52"/>
  <c r="J22" i="52"/>
  <c r="J56" i="52"/>
  <c r="J44" i="52"/>
  <c r="I28" i="52"/>
  <c r="I46" i="52"/>
  <c r="I33" i="52"/>
  <c r="I20" i="52"/>
  <c r="I23" i="52"/>
  <c r="I58" i="52"/>
  <c r="H42" i="52"/>
  <c r="H29" i="52"/>
  <c r="H47" i="52"/>
  <c r="H34" i="52"/>
  <c r="H21" i="52"/>
  <c r="H23" i="52"/>
  <c r="G56" i="52"/>
  <c r="G43" i="52"/>
  <c r="G14" i="52"/>
  <c r="G48" i="52"/>
  <c r="G35" i="52"/>
  <c r="G21" i="52"/>
  <c r="F39" i="52"/>
  <c r="F26" i="52"/>
  <c r="F60" i="52"/>
  <c r="F15" i="52"/>
  <c r="F18" i="52"/>
  <c r="F51" i="52"/>
  <c r="E37" i="52"/>
  <c r="E40" i="52"/>
  <c r="E27" i="52"/>
  <c r="E61" i="52"/>
  <c r="E32" i="52"/>
  <c r="D17" i="52"/>
  <c r="D51" i="52"/>
  <c r="D54" i="52"/>
  <c r="D41" i="52"/>
  <c r="D28" i="52"/>
  <c r="D46" i="52"/>
  <c r="D47" i="52"/>
  <c r="H13" i="52"/>
  <c r="M31" i="52"/>
  <c r="K52" i="52"/>
  <c r="K37" i="52"/>
  <c r="K28" i="52"/>
  <c r="K26" i="52"/>
  <c r="K43" i="52"/>
  <c r="K14" i="52"/>
  <c r="M13" i="52"/>
  <c r="N59" i="52"/>
  <c r="N55" i="52"/>
  <c r="N50" i="52"/>
  <c r="N46" i="52"/>
  <c r="N42" i="52"/>
  <c r="N38" i="52"/>
  <c r="N34" i="52"/>
  <c r="N29" i="52"/>
  <c r="N25" i="52"/>
  <c r="N21" i="52"/>
  <c r="N17" i="52"/>
  <c r="N31" i="52"/>
  <c r="K23" i="52"/>
  <c r="K21" i="52"/>
  <c r="K60" i="52"/>
  <c r="K46" i="52"/>
  <c r="K25" i="52"/>
  <c r="K62" i="52"/>
  <c r="N13" i="52"/>
  <c r="K13" i="52"/>
  <c r="K57" i="52"/>
  <c r="K48" i="52"/>
  <c r="K61" i="52"/>
  <c r="K39" i="52"/>
  <c r="K32" i="52"/>
  <c r="S53" i="52"/>
  <c r="E53" i="52"/>
  <c r="I53" i="52"/>
  <c r="S55" i="52"/>
  <c r="S42" i="52"/>
  <c r="S29" i="52"/>
  <c r="S47" i="52"/>
  <c r="S34" i="52"/>
  <c r="Q19" i="52"/>
  <c r="Q22" i="52"/>
  <c r="Q25" i="52"/>
  <c r="Q59" i="52"/>
  <c r="Q30" i="52"/>
  <c r="Q18" i="52"/>
  <c r="M16" i="52"/>
  <c r="M50" i="52"/>
  <c r="M37" i="52"/>
  <c r="M40" i="52"/>
  <c r="M27" i="52"/>
  <c r="M46" i="52"/>
  <c r="J14" i="52"/>
  <c r="J48" i="52"/>
  <c r="J35" i="52"/>
  <c r="J38" i="52"/>
  <c r="J25" i="52"/>
  <c r="J60" i="52"/>
  <c r="I44" i="52"/>
  <c r="I62" i="52"/>
  <c r="I49" i="52"/>
  <c r="I36" i="52"/>
  <c r="I39" i="52"/>
  <c r="I25" i="52"/>
  <c r="H58" i="52"/>
  <c r="H45" i="52"/>
  <c r="H16" i="52"/>
  <c r="H50" i="52"/>
  <c r="H37" i="52"/>
  <c r="H39" i="52"/>
  <c r="G25" i="52"/>
  <c r="G59" i="52"/>
  <c r="G30" i="52"/>
  <c r="G17" i="52"/>
  <c r="G51" i="52"/>
  <c r="G37" i="52"/>
  <c r="F55" i="52"/>
  <c r="F42" i="52"/>
  <c r="F29" i="52"/>
  <c r="F47" i="52"/>
  <c r="F34" i="52"/>
  <c r="E19" i="52"/>
  <c r="E22" i="52"/>
  <c r="E56" i="52"/>
  <c r="E43" i="52"/>
  <c r="E14" i="52"/>
  <c r="E48" i="52"/>
  <c r="D33" i="52"/>
  <c r="D20" i="52"/>
  <c r="D23" i="52"/>
  <c r="D57" i="52"/>
  <c r="D44" i="52"/>
  <c r="D62" i="52"/>
  <c r="E31" i="52"/>
  <c r="S31" i="52"/>
  <c r="M62" i="52"/>
  <c r="M43" i="52"/>
  <c r="M56" i="52"/>
  <c r="M22" i="52"/>
  <c r="M19" i="52"/>
  <c r="M32" i="52"/>
  <c r="J13" i="52"/>
  <c r="J59" i="52"/>
  <c r="J57" i="52"/>
  <c r="J23" i="52"/>
  <c r="J20" i="52"/>
  <c r="J33" i="52"/>
  <c r="J46" i="52"/>
  <c r="J43" i="52"/>
  <c r="J41" i="52"/>
  <c r="J54" i="52"/>
  <c r="J51" i="52"/>
  <c r="J17" i="52"/>
  <c r="J30" i="52"/>
  <c r="G36" i="52"/>
  <c r="G49" i="52"/>
  <c r="G62" i="52"/>
  <c r="G44" i="52"/>
  <c r="G57" i="52"/>
  <c r="G23" i="52"/>
  <c r="G20" i="52"/>
  <c r="G33" i="52"/>
  <c r="G46" i="52"/>
  <c r="G28" i="52"/>
  <c r="G41" i="52"/>
  <c r="N18" i="52"/>
  <c r="N26" i="52"/>
  <c r="N39" i="52"/>
  <c r="N47" i="52"/>
  <c r="N60" i="52"/>
  <c r="N15" i="52"/>
  <c r="N19" i="52"/>
  <c r="N23" i="52"/>
  <c r="N27" i="52"/>
  <c r="N32" i="52"/>
  <c r="N36" i="52"/>
  <c r="N44" i="52"/>
  <c r="N48" i="52"/>
  <c r="N52" i="52"/>
  <c r="N57" i="52"/>
  <c r="N61" i="52"/>
  <c r="N22" i="52"/>
  <c r="N35" i="52"/>
  <c r="N56" i="52"/>
  <c r="N40" i="52"/>
  <c r="N16" i="52"/>
  <c r="N20" i="52"/>
  <c r="N24" i="52"/>
  <c r="N28" i="52"/>
  <c r="N33" i="52"/>
  <c r="N37" i="52"/>
  <c r="N41" i="52"/>
  <c r="N45" i="52"/>
  <c r="N49" i="52"/>
  <c r="N54" i="52"/>
  <c r="N58" i="52"/>
  <c r="N62" i="52"/>
  <c r="D15" i="52"/>
  <c r="D61" i="52"/>
  <c r="D27" i="52"/>
  <c r="D40" i="52"/>
  <c r="D37" i="52"/>
  <c r="D50" i="52"/>
  <c r="D48" i="52"/>
  <c r="D45" i="52"/>
  <c r="D58" i="52"/>
  <c r="D24" i="52"/>
  <c r="D21" i="52"/>
  <c r="D34" i="52"/>
  <c r="D32" i="52"/>
  <c r="D29" i="52"/>
  <c r="D42" i="52"/>
  <c r="D55" i="52"/>
  <c r="D52" i="52"/>
  <c r="D18" i="52"/>
  <c r="D16" i="52"/>
  <c r="D60" i="52"/>
  <c r="D26" i="52"/>
  <c r="D39" i="52"/>
  <c r="D36" i="52"/>
  <c r="D49" i="52"/>
  <c r="H24" i="52"/>
  <c r="H20" i="52"/>
  <c r="H33" i="52"/>
  <c r="H46" i="52"/>
  <c r="H28" i="52"/>
  <c r="H41" i="52"/>
  <c r="H54" i="52"/>
  <c r="H51" i="52"/>
  <c r="H17" i="52"/>
  <c r="H30" i="52"/>
  <c r="H59" i="52"/>
  <c r="H25" i="52"/>
  <c r="H38" i="52"/>
  <c r="H35" i="52"/>
  <c r="H48" i="52"/>
  <c r="H14" i="52"/>
  <c r="H43" i="52"/>
  <c r="H55" i="52"/>
  <c r="H22" i="52"/>
  <c r="H19" i="52"/>
  <c r="H32" i="52"/>
  <c r="H61" i="52"/>
  <c r="H27" i="52"/>
  <c r="S51" i="52"/>
  <c r="S49" i="52"/>
  <c r="S62" i="52"/>
  <c r="S44" i="52"/>
  <c r="S57" i="52"/>
  <c r="S23" i="52"/>
  <c r="S19" i="52"/>
  <c r="S33" i="52"/>
  <c r="S46" i="52"/>
  <c r="S28" i="52"/>
  <c r="S41" i="52"/>
  <c r="S54" i="52"/>
  <c r="S52" i="52"/>
  <c r="S17" i="52"/>
  <c r="S30" i="52"/>
  <c r="S59" i="52"/>
  <c r="S25" i="52"/>
  <c r="S38" i="52"/>
  <c r="S36" i="52"/>
  <c r="S48" i="52"/>
  <c r="S14" i="52"/>
  <c r="S43" i="52"/>
  <c r="S56" i="52"/>
  <c r="S22" i="52"/>
  <c r="S20" i="52"/>
  <c r="S32" i="52"/>
  <c r="S61" i="52"/>
  <c r="S27" i="52"/>
  <c r="S40" i="52"/>
  <c r="S37" i="52"/>
  <c r="S13" i="52"/>
  <c r="S50" i="52"/>
  <c r="S16" i="52"/>
  <c r="S45" i="52"/>
  <c r="S58" i="52"/>
  <c r="S24" i="52"/>
  <c r="S21" i="52"/>
  <c r="E33" i="52"/>
  <c r="E16" i="52"/>
  <c r="E45" i="52"/>
  <c r="E58" i="52"/>
  <c r="E24" i="52"/>
  <c r="E21" i="52"/>
  <c r="E17" i="52"/>
  <c r="E47" i="52"/>
  <c r="E29" i="52"/>
  <c r="E42" i="52"/>
  <c r="E55" i="52"/>
  <c r="E52" i="52"/>
  <c r="E49" i="52"/>
  <c r="E15" i="52"/>
  <c r="E60" i="52"/>
  <c r="E26" i="52"/>
  <c r="E39" i="52"/>
  <c r="E36" i="52"/>
  <c r="E50" i="52"/>
  <c r="E62" i="52"/>
  <c r="E44" i="52"/>
  <c r="E57" i="52"/>
  <c r="E23" i="52"/>
  <c r="E20" i="52"/>
  <c r="E34" i="52"/>
  <c r="E46" i="52"/>
  <c r="E28" i="52"/>
  <c r="E41" i="52"/>
  <c r="E54" i="52"/>
  <c r="E51" i="52"/>
  <c r="E13" i="52"/>
  <c r="E18" i="52"/>
  <c r="E30" i="52"/>
  <c r="E59" i="52"/>
  <c r="E25" i="52"/>
  <c r="E38" i="52"/>
  <c r="E35" i="52"/>
  <c r="I42" i="52"/>
  <c r="I54" i="52"/>
  <c r="I51" i="52"/>
  <c r="I17" i="52"/>
  <c r="I30" i="52"/>
  <c r="I59" i="52"/>
  <c r="I26" i="52"/>
  <c r="I38" i="52"/>
  <c r="I35" i="52"/>
  <c r="I48" i="52"/>
  <c r="I14" i="52"/>
  <c r="I43" i="52"/>
  <c r="I56" i="52"/>
  <c r="I22" i="52"/>
  <c r="I19" i="52"/>
  <c r="I32" i="52"/>
  <c r="I61" i="52"/>
  <c r="I27" i="52"/>
  <c r="I40" i="52"/>
  <c r="I37" i="52"/>
  <c r="I50" i="52"/>
  <c r="I16" i="52"/>
  <c r="I45" i="52"/>
  <c r="I13" i="52"/>
  <c r="I57" i="52"/>
  <c r="I24" i="52"/>
  <c r="I21" i="52"/>
  <c r="I34" i="52"/>
  <c r="I47" i="52"/>
  <c r="I29" i="52"/>
  <c r="I31" i="52"/>
  <c r="I41" i="52"/>
  <c r="I55" i="52"/>
  <c r="I52" i="52"/>
  <c r="I18" i="52"/>
  <c r="I15" i="52"/>
  <c r="I60" i="52"/>
  <c r="I6" i="52" l="1"/>
  <c r="I64" i="52"/>
  <c r="I63" i="52"/>
  <c r="E64" i="52"/>
  <c r="E6" i="52"/>
  <c r="E63" i="52"/>
  <c r="S6" i="52"/>
  <c r="S64" i="52"/>
  <c r="H64" i="52"/>
  <c r="D63" i="52"/>
  <c r="O62" i="52"/>
  <c r="O58" i="52"/>
  <c r="O54" i="52"/>
  <c r="O49" i="52"/>
  <c r="O45" i="52"/>
  <c r="O41" i="52"/>
  <c r="O37" i="52"/>
  <c r="O33" i="52"/>
  <c r="O28" i="52"/>
  <c r="O24" i="52"/>
  <c r="O20" i="52"/>
  <c r="O16" i="52"/>
  <c r="O40" i="52"/>
  <c r="O56" i="52"/>
  <c r="O35" i="52"/>
  <c r="O22" i="52"/>
  <c r="O61" i="52"/>
  <c r="O57" i="52"/>
  <c r="O52" i="52"/>
  <c r="O48" i="52"/>
  <c r="O44" i="52"/>
  <c r="O36" i="52"/>
  <c r="O32" i="52"/>
  <c r="O27" i="52"/>
  <c r="O23" i="52"/>
  <c r="O19" i="52"/>
  <c r="O15" i="52"/>
  <c r="O60" i="52"/>
  <c r="O47" i="52"/>
  <c r="O39" i="52"/>
  <c r="O26" i="52"/>
  <c r="O63" i="52" s="1"/>
  <c r="N63" i="52"/>
  <c r="O18" i="52"/>
  <c r="J6" i="52"/>
  <c r="J64" i="52"/>
  <c r="L32" i="52"/>
  <c r="P32" i="52" s="1"/>
  <c r="R32" i="52" s="1"/>
  <c r="T32" i="52" s="1"/>
  <c r="U32" i="52" s="1"/>
  <c r="L39" i="52"/>
  <c r="L61" i="52"/>
  <c r="L48" i="52"/>
  <c r="P48" i="52" s="1"/>
  <c r="R48" i="52" s="1"/>
  <c r="T48" i="52" s="1"/>
  <c r="U48" i="52" s="1"/>
  <c r="L57" i="52"/>
  <c r="L13" i="52"/>
  <c r="K6" i="52"/>
  <c r="N6" i="52"/>
  <c r="O13" i="52"/>
  <c r="L62" i="52"/>
  <c r="P62" i="52" s="1"/>
  <c r="R62" i="52" s="1"/>
  <c r="T62" i="52" s="1"/>
  <c r="U62" i="52" s="1"/>
  <c r="L25" i="52"/>
  <c r="L46" i="52"/>
  <c r="L60" i="52"/>
  <c r="P60" i="52" s="1"/>
  <c r="R60" i="52" s="1"/>
  <c r="T60" i="52" s="1"/>
  <c r="U60" i="52" s="1"/>
  <c r="L21" i="52"/>
  <c r="L23" i="52"/>
  <c r="P23" i="52" s="1"/>
  <c r="O31" i="52"/>
  <c r="O17" i="52"/>
  <c r="O21" i="52"/>
  <c r="O25" i="52"/>
  <c r="O29" i="52"/>
  <c r="O34" i="52"/>
  <c r="O38" i="52"/>
  <c r="O64" i="52" s="1"/>
  <c r="N64" i="52"/>
  <c r="O42" i="52"/>
  <c r="O46" i="52"/>
  <c r="O50" i="52"/>
  <c r="O55" i="52"/>
  <c r="O59" i="52"/>
  <c r="M6" i="52"/>
  <c r="L14" i="52"/>
  <c r="L43" i="52"/>
  <c r="L26" i="52"/>
  <c r="K63" i="52"/>
  <c r="L28" i="52"/>
  <c r="P28" i="52" s="1"/>
  <c r="R28" i="52" s="1"/>
  <c r="T28" i="52" s="1"/>
  <c r="U28" i="52" s="1"/>
  <c r="L37" i="52"/>
  <c r="P37" i="52" s="1"/>
  <c r="R37" i="52" s="1"/>
  <c r="T37" i="52" s="1"/>
  <c r="U37" i="52" s="1"/>
  <c r="L52" i="52"/>
  <c r="P52" i="52" s="1"/>
  <c r="R52" i="52" s="1"/>
  <c r="T52" i="52" s="1"/>
  <c r="U52" i="52" s="1"/>
  <c r="H6" i="52"/>
  <c r="F63" i="52"/>
  <c r="S63" i="52"/>
  <c r="L50" i="52"/>
  <c r="L18" i="52"/>
  <c r="P18" i="52" s="1"/>
  <c r="R18" i="52" s="1"/>
  <c r="T18" i="52" s="1"/>
  <c r="U18" i="52" s="1"/>
  <c r="O14" i="52"/>
  <c r="O30" i="52"/>
  <c r="O43" i="52"/>
  <c r="O51" i="52"/>
  <c r="F6" i="52"/>
  <c r="D64" i="52"/>
  <c r="H63" i="52"/>
  <c r="G64" i="52"/>
  <c r="M63" i="52"/>
  <c r="O53" i="52"/>
  <c r="L36" i="52"/>
  <c r="P36" i="52" s="1"/>
  <c r="R36" i="52" s="1"/>
  <c r="T36" i="52" s="1"/>
  <c r="U36" i="52" s="1"/>
  <c r="F64" i="52"/>
  <c r="L16" i="52"/>
  <c r="P16" i="52" s="1"/>
  <c r="R16" i="52" s="1"/>
  <c r="T16" i="52" s="1"/>
  <c r="U16" i="52" s="1"/>
  <c r="L42" i="52"/>
  <c r="P42" i="52" s="1"/>
  <c r="R42" i="52" s="1"/>
  <c r="T42" i="52" s="1"/>
  <c r="U42" i="52" s="1"/>
  <c r="L29" i="52"/>
  <c r="L49" i="52"/>
  <c r="P49" i="52" s="1"/>
  <c r="R49" i="52" s="1"/>
  <c r="T49" i="52" s="1"/>
  <c r="U49" i="52" s="1"/>
  <c r="L45" i="52"/>
  <c r="P45" i="52" s="1"/>
  <c r="R45" i="52" s="1"/>
  <c r="T45" i="52" s="1"/>
  <c r="U45" i="52" s="1"/>
  <c r="L31" i="52"/>
  <c r="P31" i="52" s="1"/>
  <c r="R31" i="52" s="1"/>
  <c r="T31" i="52" s="1"/>
  <c r="U31" i="52" s="1"/>
  <c r="L17" i="52"/>
  <c r="P17" i="52" s="1"/>
  <c r="R17" i="52" s="1"/>
  <c r="T17" i="52" s="1"/>
  <c r="U17" i="52" s="1"/>
  <c r="L55" i="52"/>
  <c r="P55" i="52" s="1"/>
  <c r="R55" i="52" s="1"/>
  <c r="T55" i="52" s="1"/>
  <c r="U55" i="52" s="1"/>
  <c r="G6" i="52"/>
  <c r="L40" i="52"/>
  <c r="P40" i="52" s="1"/>
  <c r="R40" i="52" s="1"/>
  <c r="T40" i="52" s="1"/>
  <c r="U40" i="52" s="1"/>
  <c r="L56" i="52"/>
  <c r="P56" i="52" s="1"/>
  <c r="R56" i="52" s="1"/>
  <c r="T56" i="52" s="1"/>
  <c r="U56" i="52" s="1"/>
  <c r="L33" i="52"/>
  <c r="P33" i="52" s="1"/>
  <c r="R33" i="52" s="1"/>
  <c r="T33" i="52" s="1"/>
  <c r="U33" i="52" s="1"/>
  <c r="L35" i="52"/>
  <c r="P35" i="52" s="1"/>
  <c r="R35" i="52" s="1"/>
  <c r="T35" i="52" s="1"/>
  <c r="U35" i="52" s="1"/>
  <c r="L22" i="52"/>
  <c r="P22" i="52" s="1"/>
  <c r="R22" i="52" s="1"/>
  <c r="T22" i="52" s="1"/>
  <c r="U22" i="52" s="1"/>
  <c r="L27" i="52"/>
  <c r="P27" i="52" s="1"/>
  <c r="R27" i="52" s="1"/>
  <c r="T27" i="52" s="1"/>
  <c r="U27" i="52" s="1"/>
  <c r="G63" i="52"/>
  <c r="J63" i="52"/>
  <c r="Q63" i="52"/>
  <c r="L58" i="52"/>
  <c r="P58" i="52" s="1"/>
  <c r="R58" i="52" s="1"/>
  <c r="T58" i="52" s="1"/>
  <c r="U58" i="52" s="1"/>
  <c r="L51" i="52"/>
  <c r="P51" i="52" s="1"/>
  <c r="R51" i="52" s="1"/>
  <c r="T51" i="52" s="1"/>
  <c r="U51" i="52" s="1"/>
  <c r="L24" i="52"/>
  <c r="P24" i="52" s="1"/>
  <c r="R24" i="52" s="1"/>
  <c r="T24" i="52" s="1"/>
  <c r="U24" i="52" s="1"/>
  <c r="L20" i="52"/>
  <c r="P20" i="52" s="1"/>
  <c r="R20" i="52" s="1"/>
  <c r="T20" i="52" s="1"/>
  <c r="U20" i="52" s="1"/>
  <c r="L44" i="52"/>
  <c r="P44" i="52" s="1"/>
  <c r="R44" i="52" s="1"/>
  <c r="T44" i="52" s="1"/>
  <c r="U44" i="52" s="1"/>
  <c r="L54" i="52"/>
  <c r="P54" i="52" s="1"/>
  <c r="R54" i="52" s="1"/>
  <c r="T54" i="52" s="1"/>
  <c r="U54" i="52" s="1"/>
  <c r="L41" i="52"/>
  <c r="P41" i="52" s="1"/>
  <c r="R41" i="52" s="1"/>
  <c r="T41" i="52" s="1"/>
  <c r="U41" i="52" s="1"/>
  <c r="L30" i="52"/>
  <c r="P30" i="52" s="1"/>
  <c r="R30" i="52" s="1"/>
  <c r="T30" i="52" s="1"/>
  <c r="U30" i="52" s="1"/>
  <c r="L53" i="52"/>
  <c r="P53" i="52" s="1"/>
  <c r="R53" i="52" s="1"/>
  <c r="T53" i="52" s="1"/>
  <c r="U53" i="52" s="1"/>
  <c r="L59" i="52"/>
  <c r="P59" i="52" s="1"/>
  <c r="R59" i="52" s="1"/>
  <c r="T59" i="52" s="1"/>
  <c r="U59" i="52" s="1"/>
  <c r="L15" i="52"/>
  <c r="P15" i="52" s="1"/>
  <c r="R15" i="52" s="1"/>
  <c r="T15" i="52" s="1"/>
  <c r="U15" i="52" s="1"/>
  <c r="L19" i="52"/>
  <c r="P19" i="52" s="1"/>
  <c r="R19" i="52" s="1"/>
  <c r="T19" i="52" s="1"/>
  <c r="U19" i="52" s="1"/>
  <c r="L34" i="52"/>
  <c r="P34" i="52" s="1"/>
  <c r="R34" i="52" s="1"/>
  <c r="T34" i="52" s="1"/>
  <c r="U34" i="52" s="1"/>
  <c r="L47" i="52"/>
  <c r="P47" i="52" s="1"/>
  <c r="R47" i="52" s="1"/>
  <c r="T47" i="52" s="1"/>
  <c r="U47" i="52" s="1"/>
  <c r="L38" i="52"/>
  <c r="K64" i="52"/>
  <c r="M64" i="52"/>
  <c r="Q64" i="52"/>
  <c r="Q23" i="52"/>
  <c r="P46" i="52" l="1"/>
  <c r="R46" i="52" s="1"/>
  <c r="T46" i="52" s="1"/>
  <c r="U46" i="52" s="1"/>
  <c r="Q6" i="52"/>
  <c r="P25" i="52"/>
  <c r="R25" i="52" s="1"/>
  <c r="T25" i="52" s="1"/>
  <c r="U25" i="52" s="1"/>
  <c r="P61" i="52"/>
  <c r="R61" i="52" s="1"/>
  <c r="T61" i="52" s="1"/>
  <c r="U61" i="52" s="1"/>
  <c r="P39" i="52"/>
  <c r="R39" i="52" s="1"/>
  <c r="T39" i="52" s="1"/>
  <c r="U39" i="52" s="1"/>
  <c r="O6" i="52"/>
  <c r="P29" i="52"/>
  <c r="R29" i="52" s="1"/>
  <c r="T29" i="52" s="1"/>
  <c r="U29" i="52" s="1"/>
  <c r="P50" i="52"/>
  <c r="R50" i="52" s="1"/>
  <c r="T50" i="52" s="1"/>
  <c r="U50" i="52" s="1"/>
  <c r="P26" i="52"/>
  <c r="L63" i="52"/>
  <c r="P38" i="52"/>
  <c r="L64" i="52"/>
  <c r="P43" i="52"/>
  <c r="R43" i="52" s="1"/>
  <c r="T43" i="52" s="1"/>
  <c r="U43" i="52" s="1"/>
  <c r="R23" i="52"/>
  <c r="T23" i="52" s="1"/>
  <c r="U23" i="52" s="1"/>
  <c r="P14" i="52"/>
  <c r="R14" i="52" s="1"/>
  <c r="T14" i="52" s="1"/>
  <c r="U14" i="52" s="1"/>
  <c r="P21" i="52"/>
  <c r="R21" i="52" s="1"/>
  <c r="T21" i="52" s="1"/>
  <c r="U21" i="52" s="1"/>
  <c r="P13" i="52"/>
  <c r="L6" i="52"/>
  <c r="P57" i="52"/>
  <c r="R57" i="52" s="1"/>
  <c r="T57" i="52" s="1"/>
  <c r="U57" i="52" s="1"/>
  <c r="R13" i="52" l="1"/>
  <c r="P6" i="52"/>
  <c r="R26" i="52"/>
  <c r="P63" i="52"/>
  <c r="R38" i="52"/>
  <c r="P64" i="52"/>
  <c r="T13" i="52" l="1"/>
  <c r="R6" i="52"/>
  <c r="T38" i="52"/>
  <c r="R64" i="52"/>
  <c r="T26" i="52"/>
  <c r="R63" i="52"/>
  <c r="T6" i="52" l="1"/>
  <c r="U13" i="52"/>
  <c r="U26" i="52"/>
  <c r="T63" i="52"/>
  <c r="U38" i="52"/>
  <c r="T64"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tc={E320347F-BF97-462A-B250-E8379227C7E5}</author>
  </authors>
  <commentList>
    <comment ref="X8" authorId="0" shapeId="0" xr:uid="{E320347F-BF97-462A-B250-E8379227C7E5}">
      <text>
        <t>[Threaded comment]
Your version of Excel allows you to read this threaded comment; however, any edits to it will get removed if the file is opened in a newer version of Excel. Learn more: https://go.microsoft.com/fwlink/?linkid=870924
Comment:
    Formula issue. 0 for most years but exists for 2023 and 2022 different calculations for both.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tc={2D8E1307-A794-4ADE-84D9-DA5EE6360B85}</author>
  </authors>
  <commentList>
    <comment ref="A21" authorId="0" shapeId="0" xr:uid="{2D8E1307-A794-4ADE-84D9-DA5EE6360B85}">
      <text>
        <t>[Threaded comment]
Your version of Excel allows you to read this threaded comment; however, any edits to it will get removed if the file is opened in a newer version of Excel. Learn more: https://go.microsoft.com/fwlink/?linkid=870924
Comment:
    Make sure that this is correct for those hospitals with no value for certain columns (currently obfuscated by the if error)</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F3F3430-815F-4CB4-9E14-2BC93E1E6930}" keepAlive="1" name="Query - All Years" description="Connection to the 'All Years' query in the workbook." type="5" refreshedVersion="0" background="1">
    <dbPr connection="Provider=Microsoft.Mashup.OleDb.1;Data Source=$Workbook$;Location=&quot;All Years&quot;;Extended Properties=&quot;&quot;" command="SELECT * FROM [All Years]"/>
  </connection>
  <connection id="2" xr16:uid="{77272E22-5345-42B4-9086-CC62A1B68C2B}" keepAlive="1" name="Query - Base CY" description="Connection to the 'Base CY' query in the workbook." type="5" refreshedVersion="0" background="1">
    <dbPr connection="Provider=Microsoft.Mashup.OleDb.1;Data Source=$Workbook$;Location=&quot;Base CY&quot;;Extended Properties=&quot;&quot;" command="SELECT * FROM [Base CY]"/>
  </connection>
  <connection id="3" xr16:uid="{52DEB6E2-0F18-4711-95CA-B802400CDF99}" name="Query - Base CY With Inf" description="Connection to the 'Base CY With Inf' query in the workbook." type="100" refreshedVersion="8" minRefreshableVersion="5">
    <extLst>
      <ext xmlns:x15="http://schemas.microsoft.com/office/spreadsheetml/2010/11/main" uri="{DE250136-89BD-433C-8126-D09CA5730AF9}">
        <x15:connection id="6db50330-f8b7-4838-b86f-0b2b1572ab93"/>
      </ext>
    </extLst>
  </connection>
  <connection id="4" xr16:uid="{AE3396D2-EC37-4915-8879-F2209F2E3F60}" keepAlive="1" name="Query - CY18, 21, 22 MS and Unrec Recreati" description="Connection to the 'CY18, 21, 22 MS and Unrec Recreati' query in the workbook." type="5" refreshedVersion="8" background="1" saveData="1">
    <dbPr connection="Provider=Microsoft.Mashup.OleDb.1;Data Source=$Workbook$;Location=&quot;CY18, 21, 22 MS and Unrec Recreati&quot;;Extended Properties=&quot;&quot;" command="SELECT * FROM [CY18, 21, 22 MS and Unrec Recreati]"/>
  </connection>
  <connection id="5" xr16:uid="{0FB75157-0B9E-4936-8427-30E3DAEC281D}" keepAlive="1" name="Query - CY21&amp; CY22 COVID Service Lines" description="Connection to the 'CY21&amp; CY22 COVID Service Lines' query in the workbook." type="5" refreshedVersion="8" background="1" saveData="1">
    <dbPr connection="Provider=Microsoft.Mashup.OleDb.1;Data Source=$Workbook$;Location=&quot;CY21&amp; CY22 COVID Service Lines&quot;;Extended Properties=&quot;&quot;" command="SELECT * FROM [CY21&amp; CY22 COVID Service Lines]"/>
  </connection>
  <connection id="6" xr16:uid="{1B283430-B4EA-40C3-B8D5-07874B9A0968}" keepAlive="1" name="Query - CY23" description="Connection to the 'CY23' query in the workbook." type="5" refreshedVersion="0" background="1">
    <dbPr connection="Provider=Microsoft.Mashup.OleDb.1;Data Source=$Workbook$;Location=CY23;Extended Properties=&quot;&quot;" command="SELECT * FROM [CY23]"/>
  </connection>
  <connection id="7" xr16:uid="{AD0A94B5-EBE3-4C6D-AE96-3A5BEE1E6672}" keepAlive="1" name="Query - CY23 Addendum" description="Connection to the 'CY23 Addendum' query in the workbook." type="5" refreshedVersion="0" background="1">
    <dbPr connection="Provider=Microsoft.Mashup.OleDb.1;Data Source=$Workbook$;Location=&quot;CY23 Addendum&quot;;Extended Properties=&quot;&quot;" command="SELECT * FROM [CY23 Addendum]"/>
  </connection>
  <connection id="8" xr16:uid="{635F581A-CF6E-4EF3-AFB5-6FADF07A641B}" keepAlive="1" name="Query - CYS Ingest" description="Connection to the 'CYS Ingest' query in the workbook." type="5" refreshedVersion="0" background="1">
    <dbPr connection="Provider=Microsoft.Mashup.OleDb.1;Data Source=$Workbook$;Location=&quot;CYS Ingest&quot;;Extended Properties=&quot;&quot;" command="SELECT * FROM [CYS Ingest]"/>
  </connection>
  <connection id="9" xr16:uid="{344EEB01-2FFC-45C5-9E88-FDA3E61513D1}" keepAlive="1" name="Query - Hospital ID-Name" description="Connection to the 'Hospital ID-Name' query in the workbook." type="5" refreshedVersion="0" background="1">
    <dbPr connection="Provider=Microsoft.Mashup.OleDb.1;Data Source=$Workbook$;Location=&quot;Hospital ID-Name&quot;;Extended Properties=&quot;&quot;" command="SELECT * FROM [Hospital ID-Name]"/>
  </connection>
  <connection id="10" xr16:uid="{F2ED978D-633D-4A30-8D6B-0B3DE5CF0888}" keepAlive="1" name="Query - Inf Conversions" description="Connection to the 'Inf Conversions' query in the workbook." type="5" refreshedVersion="0" background="1">
    <dbPr connection="Provider=Microsoft.Mashup.OleDb.1;Data Source=$Workbook$;Location=&quot;Inf Conversions&quot;;Extended Properties=&quot;&quot;" command="SELECT * FROM [Inf Conversions]"/>
  </connection>
  <connection id="11" xr16:uid="{64F13588-E754-4E4D-948B-2ABAEC896DC6}" keepAlive="1" name="Query - Raw Inf" description="Connection to the 'Raw Inf' query in the workbook." type="5" refreshedVersion="0" background="1">
    <dbPr connection="Provider=Microsoft.Mashup.OleDb.1;Data Source=$Workbook$;Location=&quot;Raw Inf&quot;;Extended Properties=&quot;&quot;" command="SELECT * FROM [Raw Inf]"/>
  </connection>
  <connection id="12" xr16:uid="{7985E0B1-B314-408E-A266-9641F8B4BE74}" keepAlive="1" name="Query - Recent Hospital ID-Name" description="Connection to the 'Recent Hospital ID-Name' query in the workbook." type="5" refreshedVersion="8" background="1" saveData="1">
    <dbPr connection="Provider=Microsoft.Mashup.OleDb.1;Data Source=$Workbook$;Location=&quot;Recent Hospital ID-Name&quot;;Extended Properties=&quot;&quot;" command="SELECT * FROM [Recent Hospital ID-Name]"/>
  </connection>
  <connection id="13" xr16:uid="{6888BC69-D4A6-4FCB-8FA6-E15E0E7C6163}" keepAlive="1" name="Query - RY20242122" description="Connection to the 'RY20242122' query in the workbook." type="5" refreshedVersion="0" background="1">
    <dbPr connection="Provider=Microsoft.Mashup.OleDb.1;Data Source=$Workbook$;Location=RY20242122;Extended Properties=&quot;&quot;" command="SELECT * FROM [RY20242122]"/>
  </connection>
  <connection id="14" xr16:uid="{BD8D3F27-EED0-4E2F-B4ED-0556969797D0}" keepAlive="1" name="Query - RYear2016" description="Connection to the 'RYear2016' query in the workbook." type="5" refreshedVersion="0" background="1">
    <dbPr connection="Provider=Microsoft.Mashup.OleDb.1;Data Source=$Workbook$;Location=RYear2016;Extended Properties=&quot;&quot;" command="SELECT * FROM [RYear2016]"/>
  </connection>
  <connection id="15" xr16:uid="{833CE936-E80F-4A90-9AAA-B186BC2E481C}" keepAlive="1" name="Query - RYear2017" description="Connection to the 'RYear2017' query in the workbook." type="5" refreshedVersion="0" background="1">
    <dbPr connection="Provider=Microsoft.Mashup.OleDb.1;Data Source=$Workbook$;Location=RYear2017;Extended Properties=&quot;&quot;" command="SELECT * FROM [RYear2017]"/>
  </connection>
  <connection id="16" xr16:uid="{9272464D-8BC1-4242-939C-8E2928B06FAF}" keepAlive="1" name="Query - RYear2018" description="Connection to the 'RYear2018' query in the workbook." type="5" refreshedVersion="0" background="1">
    <dbPr connection="Provider=Microsoft.Mashup.OleDb.1;Data Source=$Workbook$;Location=RYear2018;Extended Properties=&quot;&quot;" command="SELECT * FROM [RYear2018]"/>
  </connection>
  <connection id="17" xr16:uid="{F7E33E09-BCEA-4A9E-BB24-4B91EE2BDB64}" keepAlive="1" name="Query - RYear2019" description="Connection to the 'RYear2019' query in the workbook." type="5" refreshedVersion="0" background="1">
    <dbPr connection="Provider=Microsoft.Mashup.OleDb.1;Data Source=$Workbook$;Location=RYear2019;Extended Properties=&quot;&quot;" command="SELECT * FROM [RYear2019]"/>
  </connection>
  <connection id="18" xr16:uid="{9CD4050B-8C97-46F1-B4AF-F84EA65AC569}" keepAlive="1" name="Query - RYear2020" description="Connection to the 'RYear2020' query in the workbook." type="5" refreshedVersion="0" background="1">
    <dbPr connection="Provider=Microsoft.Mashup.OleDb.1;Data Source=$Workbook$;Location=RYear2020;Extended Properties=&quot;&quot;" command="SELECT * FROM [RYear2020]"/>
  </connection>
  <connection id="19" xr16:uid="{11049F0D-4B81-4CE6-AE02-B647F919FCCC}" keepAlive="1" name="Query - RYear21" description="Connection to the 'RYear21' query in the workbook." type="5" refreshedVersion="0" background="1">
    <dbPr connection="Provider=Microsoft.Mashup.OleDb.1;Data Source=$Workbook$;Location=RYear21;Extended Properties=&quot;&quot;" command="SELECT * FROM [RYear21]"/>
  </connection>
  <connection id="20" xr16:uid="{F76F2A68-50BB-4C52-9763-30E08D633F5C}" keepAlive="1" name="Query - RYear22" description="Connection to the 'RYear22' query in the workbook." type="5" refreshedVersion="0" background="1">
    <dbPr connection="Provider=Microsoft.Mashup.OleDb.1;Data Source=$Workbook$;Location=RYear22;Extended Properties=&quot;&quot;" command="SELECT * FROM [RYear22]"/>
  </connection>
  <connection id="21" xr16:uid="{33F39CCC-6F0A-457F-9ADC-8D0707D61F24}" keepAlive="1" name="Query - RYear241922" description="Connection to the 'RYear241922' query in the workbook." type="5" refreshedVersion="0" background="1">
    <dbPr connection="Provider=Microsoft.Mashup.OleDb.1;Data Source=$Workbook$;Location=RYear241922;Extended Properties=&quot;&quot;" command="SELECT * FROM [RYear241922]"/>
  </connection>
  <connection id="22" xr16:uid="{571761D7-4E69-440C-BCA8-48010A8B7E2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86">
    <s v="ThisWorkbookDataModel"/>
    <s v="{[Base CY With Inf].[Calendar Year].[All]}"/>
    <s v="[Measures].[Sum of OOS Funding Excess or Deficit + OOS PAU_inf]"/>
    <s v="[Measures].[Sum of PAU OOS Shared Savings_inf]"/>
    <s v="[Measures].[Sum of Total Volume Efficacy with Other Volume Adjustments &amp; Efficiency Adjustments_inf]"/>
    <s v="[Measures].[Sum of Efficiency Adjustments_inf]"/>
    <s v="[Measures].[Sum of Total Volume Efficacy with Other Volume Adjustments_inf]"/>
    <s v="[Measures].[Sum of Other Volume Adjustments (Dereg/Other FY Data)_inf]"/>
    <s v="[Measures].[Sum of Total Volume Efficacy_inf]"/>
    <s v="[Measures].[Sum of OOS Over/(Under Funding) - OOS File_inf]"/>
    <s v="[Measures].[Sum of Over (under) funding with Marketshift and InState PAU_inf]"/>
    <s v="[Measures].[Sum of Over / (Under) Funding for In-State PAU_inf]"/>
    <s v="[Measures].[Sum of PAU IS Shared Savings_inf]"/>
    <s v="[Measures].[Sum of OOS PAU Revenue_inf]"/>
    <s v="[Measures].[Sum of Total PAU Revenue_inf]"/>
    <s v="[Measures].[Sum of PAU Shared Savings_inf]"/>
    <s v="[Measures].[Sum of Total Anticipated Instate PAU Adjustment under FFS_inf]"/>
    <s v="[Measures].[Sum of PAU Unrecognized - MS_inf]"/>
    <s v="[Measures].[Sum of PAU Marketshift_inf]"/>
    <s v="[Measures].[Sum of PAU Volume_inf]"/>
    <s v="[Measures].[Sum of Over (Under) Funding Relative to Volume Variable System with MS &amp; Demographic_inf]"/>
    <s v="[Measures].[Sum of Observed GBR Volume Policies_inf]"/>
    <s v="[Measures].[Sum of Demographic Adjustments_inf]"/>
    <s v="[Measures].[Sum of Expected FFS_inf]"/>
    <s v="[Measures].[Sum of Unrecognized_inf]"/>
    <s v="[Measures].[Sum of MSA_inf]"/>
    <s v="[Measures].[Sum of ECMAD Growth]"/>
    <s v="[Measures].[Sum of FY23 Blended Permanent Revenue_inf]"/>
    <s v="[Base CY With Inf].[HOSPID].&amp;[210001]"/>
    <s v="{[Base CY With Inf].[No Inflation].&amp;[TRUE]}"/>
    <s v="[Measures].[get_% Attributable to OOS]"/>
    <s v="[Base CY With Inf].[HOSPID].&amp;[210333]"/>
    <s v="[Base CY With Inf].[HOSPID].&amp;[210088]"/>
    <s v="[Base CY With Inf].[HOSPID].&amp;[210087]"/>
    <s v="[Base CY With Inf].[HOSPID].&amp;[210065]"/>
    <s v="[Base CY With Inf].[HOSPID].&amp;[210063]"/>
    <s v="[Base CY With Inf].[HOSPID].&amp;[210062]"/>
    <s v="[Base CY With Inf].[HOSPID].&amp;[210061]"/>
    <s v="[Base CY With Inf].[HOSPID].&amp;[210060]"/>
    <s v="[Base CY With Inf].[HOSPID].&amp;[210058]"/>
    <s v="[Base CY With Inf].[HOSPID].&amp;[210057]"/>
    <s v="[Base CY With Inf].[HOSPID].&amp;[210056]"/>
    <s v="[Base CY With Inf].[HOSPID].&amp;[210055]"/>
    <s v="[Base CY With Inf].[HOSPID].&amp;[210051]"/>
    <s v="[Base CY With Inf].[HOSPID].&amp;[210049]"/>
    <s v="[Base CY With Inf].[HOSPID].&amp;[210048]"/>
    <s v="[Base CY With Inf].[HOSPID].&amp;[210045]"/>
    <s v="[Base CY With Inf].[HOSPID].&amp;[210044]"/>
    <s v="[Base CY With Inf].[HOSPID].&amp;[210043]"/>
    <s v="[Base CY With Inf].[HOSPID].&amp;[210040]"/>
    <s v="[Base CY With Inf].[HOSPID].&amp;[210039]"/>
    <s v="[Base CY With Inf].[HOSPID].&amp;[210038]"/>
    <s v="[Base CY With Inf].[HOSPID].&amp;[210037]"/>
    <s v="[Base CY With Inf].[HOSPID].&amp;[210035]"/>
    <s v="[Base CY With Inf].[HOSPID].&amp;[210034]"/>
    <s v="[Base CY With Inf].[HOSPID].&amp;[210033]"/>
    <s v="[Base CY With Inf].[HOSPID].&amp;[210032]"/>
    <s v="[Base CY With Inf].[HOSPID].&amp;[210030]"/>
    <s v="[Base CY With Inf].[HOSPID].&amp;[210029]"/>
    <s v="[Base CY With Inf].[HOSPID].&amp;[210028]"/>
    <s v="[Base CY With Inf].[HOSPID].&amp;[210027]"/>
    <s v="[Base CY With Inf].[HOSPID].&amp;[210024]"/>
    <s v="[Base CY With Inf].[HOSPID].&amp;[210023]"/>
    <s v="[Base CY With Inf].[HOSPID].&amp;[210022]"/>
    <s v="[Base CY With Inf].[HOSPID].&amp;[210019]"/>
    <s v="[Base CY With Inf].[HOSPID].&amp;[210018]"/>
    <s v="[Base CY With Inf].[HOSPID].&amp;[210017]"/>
    <s v="[Base CY With Inf].[HOSPID].&amp;[210016]"/>
    <s v="[Base CY With Inf].[HOSPID].&amp;[210015]"/>
    <s v="[Base CY With Inf].[HOSPID].&amp;[210013]"/>
    <s v="[Base CY With Inf].[HOSPID].&amp;[210012]"/>
    <s v="[Base CY With Inf].[HOSPID].&amp;[210011]"/>
    <s v="[Base CY With Inf].[HOSPID].&amp;[210010]"/>
    <s v="[Base CY With Inf].[HOSPID].&amp;[210009]"/>
    <s v="[Base CY With Inf].[HOSPID].&amp;[210008]"/>
    <s v="[Base CY With Inf].[HOSPID].&amp;[210006]"/>
    <s v="[Base CY With Inf].[HOSPID].&amp;[210005]"/>
    <s v="[Base CY With Inf].[HOSPID].&amp;[210004]"/>
    <s v="[Base CY With Inf].[HOSPID].&amp;[210003]"/>
    <s v="[Base CY With Inf].[HOSPID].&amp;[210002]"/>
    <s v="[Base CY With Inf].[Dollar Year].&amp;[2023]"/>
    <s v="[Measures].[Start Year]"/>
    <s v="[Measures].[End Year]"/>
    <s v="{[Base CY With Inf].[No Inflation].&amp;[FALSE]}"/>
    <s v="[Base CY With Inf].[Dollar Year].&amp;[2015]"/>
    <s v="[Base CY With Inf].[Calendar Year].&amp;[2015]"/>
  </metadataStrings>
  <mdxMetadata count="2385">
    <mdx n="0" f="s">
      <ms ns="1" c="0"/>
    </mdx>
    <mdx n="0" f="m">
      <t c="1">
        <n x="2"/>
      </t>
    </mdx>
    <mdx n="0" f="m">
      <t c="1">
        <n x="3"/>
      </t>
    </mdx>
    <mdx n="0" f="m">
      <t c="1">
        <n x="4"/>
      </t>
    </mdx>
    <mdx n="0" f="m">
      <t c="1">
        <n x="5"/>
      </t>
    </mdx>
    <mdx n="0" f="m">
      <t c="1">
        <n x="6"/>
      </t>
    </mdx>
    <mdx n="0" f="m">
      <t c="1">
        <n x="7"/>
      </t>
    </mdx>
    <mdx n="0" f="m">
      <t c="1">
        <n x="8"/>
      </t>
    </mdx>
    <mdx n="0" f="m">
      <t c="1">
        <n x="9"/>
      </t>
    </mdx>
    <mdx n="0" f="m">
      <t c="1">
        <n x="10"/>
      </t>
    </mdx>
    <mdx n="0" f="m">
      <t c="1">
        <n x="11"/>
      </t>
    </mdx>
    <mdx n="0" f="m">
      <t c="1">
        <n x="12"/>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27"/>
      </t>
    </mdx>
    <mdx n="0" f="m">
      <t c="1">
        <n x="28"/>
      </t>
    </mdx>
    <mdx n="0" f="s">
      <ms ns="29" c="0"/>
    </mdx>
    <mdx n="0" f="m">
      <t c="1">
        <n x="30"/>
      </t>
    </mdx>
    <mdx n="0" f="v">
      <t c="4" fi="0">
        <n x="1" s="1"/>
        <n x="29" s="1"/>
        <n x="28"/>
        <n x="26"/>
      </t>
    </mdx>
    <mdx n="0" f="v">
      <t c="4" fi="0">
        <n x="1" s="1"/>
        <n x="29" s="1"/>
        <n x="28"/>
        <n x="25"/>
      </t>
    </mdx>
    <mdx n="0" f="v">
      <t c="4" fi="0">
        <n x="1" s="1"/>
        <n x="29" s="1"/>
        <n x="28"/>
        <n x="24"/>
      </t>
    </mdx>
    <mdx n="0" f="v">
      <t c="4" fi="0">
        <n x="1" s="1"/>
        <n x="29" s="1"/>
        <n x="28"/>
        <n x="23"/>
      </t>
    </mdx>
    <mdx n="0" f="v">
      <t c="4" fi="0">
        <n x="1" s="1"/>
        <n x="29" s="1"/>
        <n x="28"/>
        <n x="22"/>
      </t>
    </mdx>
    <mdx n="0" f="v">
      <t c="4" fi="0">
        <n x="1" s="1"/>
        <n x="29" s="1"/>
        <n x="28"/>
        <n x="21"/>
      </t>
    </mdx>
    <mdx n="0" f="v">
      <t c="4" fi="0">
        <n x="1" s="1"/>
        <n x="29" s="1"/>
        <n x="28"/>
        <n x="20"/>
      </t>
    </mdx>
    <mdx n="0" f="v">
      <t c="4" fi="0">
        <n x="1" s="1"/>
        <n x="29" s="1"/>
        <n x="28"/>
        <n x="16"/>
      </t>
    </mdx>
    <mdx n="0" f="v">
      <t c="4" fi="0">
        <n x="1" s="1"/>
        <n x="29" s="1"/>
        <n x="28"/>
        <n x="15"/>
      </t>
    </mdx>
    <mdx n="0" f="v">
      <t c="4" fi="0">
        <n x="1" s="1"/>
        <n x="29" s="1"/>
        <n x="28"/>
        <n x="7"/>
      </t>
    </mdx>
    <mdx n="0" f="v">
      <t c="4" fi="0">
        <n x="1" s="1"/>
        <n x="29" s="1"/>
        <n x="28"/>
        <n x="5"/>
      </t>
    </mdx>
    <mdx n="0" f="m">
      <t c="1">
        <n x="31"/>
      </t>
    </mdx>
    <mdx n="0" f="m">
      <t c="1">
        <n x="32"/>
      </t>
    </mdx>
    <mdx n="0" f="m">
      <t c="1">
        <n x="33"/>
      </t>
    </mdx>
    <mdx n="0" f="m">
      <t c="1">
        <n x="34"/>
      </t>
    </mdx>
    <mdx n="0" f="m">
      <t c="1">
        <n x="35"/>
      </t>
    </mdx>
    <mdx n="0" f="m">
      <t c="1">
        <n x="36"/>
      </t>
    </mdx>
    <mdx n="0" f="m">
      <t c="1">
        <n x="37"/>
      </t>
    </mdx>
    <mdx n="0" f="m">
      <t c="1">
        <n x="38"/>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v">
      <t c="4" fi="0">
        <n x="1" s="1"/>
        <n x="29" s="1"/>
        <n x="79"/>
        <n x="26"/>
      </t>
    </mdx>
    <mdx n="0" f="v">
      <t c="4" fi="0">
        <n x="1" s="1"/>
        <n x="29" s="1"/>
        <n x="79"/>
        <n x="25"/>
      </t>
    </mdx>
    <mdx n="0" f="v">
      <t c="4" fi="0">
        <n x="1" s="1"/>
        <n x="29" s="1"/>
        <n x="79"/>
        <n x="24"/>
      </t>
    </mdx>
    <mdx n="0" f="v">
      <t c="4" fi="0">
        <n x="1" s="1"/>
        <n x="29" s="1"/>
        <n x="79"/>
        <n x="23"/>
      </t>
    </mdx>
    <mdx n="0" f="v">
      <t c="4" fi="0">
        <n x="1" s="1"/>
        <n x="29" s="1"/>
        <n x="79"/>
        <n x="22"/>
      </t>
    </mdx>
    <mdx n="0" f="v">
      <t c="4" fi="0">
        <n x="1" s="1"/>
        <n x="29" s="1"/>
        <n x="79"/>
        <n x="21"/>
      </t>
    </mdx>
    <mdx n="0" f="v">
      <t c="4" fi="0">
        <n x="1" s="1"/>
        <n x="29" s="1"/>
        <n x="79"/>
        <n x="20"/>
      </t>
    </mdx>
    <mdx n="0" f="v">
      <t c="4" fi="0">
        <n x="1" s="1"/>
        <n x="29" s="1"/>
        <n x="79"/>
        <n x="16"/>
      </t>
    </mdx>
    <mdx n="0" f="v">
      <t c="4" fi="0">
        <n x="1" s="1"/>
        <n x="29" s="1"/>
        <n x="79"/>
        <n x="15"/>
      </t>
    </mdx>
    <mdx n="0" f="v">
      <t c="4" fi="0">
        <n x="1" s="1"/>
        <n x="29" s="1"/>
        <n x="79"/>
        <n x="7"/>
      </t>
    </mdx>
    <mdx n="0" f="v">
      <t c="4" fi="0">
        <n x="1" s="1"/>
        <n x="29" s="1"/>
        <n x="79"/>
        <n x="5"/>
      </t>
    </mdx>
    <mdx n="0" f="v">
      <t c="4" fi="0">
        <n x="1" s="1"/>
        <n x="29" s="1"/>
        <n x="78"/>
        <n x="26"/>
      </t>
    </mdx>
    <mdx n="0" f="v">
      <t c="4" fi="0">
        <n x="1" s="1"/>
        <n x="29" s="1"/>
        <n x="78"/>
        <n x="25"/>
      </t>
    </mdx>
    <mdx n="0" f="v">
      <t c="4" fi="0">
        <n x="1" s="1"/>
        <n x="29" s="1"/>
        <n x="78"/>
        <n x="24"/>
      </t>
    </mdx>
    <mdx n="0" f="v">
      <t c="4" fi="0">
        <n x="1" s="1"/>
        <n x="29" s="1"/>
        <n x="78"/>
        <n x="23"/>
      </t>
    </mdx>
    <mdx n="0" f="v">
      <t c="4" fi="0">
        <n x="1" s="1"/>
        <n x="29" s="1"/>
        <n x="78"/>
        <n x="22"/>
      </t>
    </mdx>
    <mdx n="0" f="v">
      <t c="4" fi="0">
        <n x="1" s="1"/>
        <n x="29" s="1"/>
        <n x="78"/>
        <n x="21"/>
      </t>
    </mdx>
    <mdx n="0" f="v">
      <t c="4" fi="0">
        <n x="1" s="1"/>
        <n x="29" s="1"/>
        <n x="78"/>
        <n x="20"/>
      </t>
    </mdx>
    <mdx n="0" f="v">
      <t c="4" fi="0">
        <n x="1" s="1"/>
        <n x="29" s="1"/>
        <n x="78"/>
        <n x="16"/>
      </t>
    </mdx>
    <mdx n="0" f="v">
      <t c="4" fi="0">
        <n x="1" s="1"/>
        <n x="29" s="1"/>
        <n x="78"/>
        <n x="15"/>
      </t>
    </mdx>
    <mdx n="0" f="v">
      <t c="4" fi="0">
        <n x="1" s="1"/>
        <n x="29" s="1"/>
        <n x="78"/>
        <n x="7"/>
      </t>
    </mdx>
    <mdx n="0" f="v">
      <t c="4" fi="0">
        <n x="1" s="1"/>
        <n x="29" s="1"/>
        <n x="78"/>
        <n x="5"/>
      </t>
    </mdx>
    <mdx n="0" f="v">
      <t c="4" fi="0">
        <n x="1" s="1"/>
        <n x="29" s="1"/>
        <n x="77"/>
        <n x="26"/>
      </t>
    </mdx>
    <mdx n="0" f="v">
      <t c="4" fi="0">
        <n x="1" s="1"/>
        <n x="29" s="1"/>
        <n x="77"/>
        <n x="25"/>
      </t>
    </mdx>
    <mdx n="0" f="v">
      <t c="4" fi="0">
        <n x="1" s="1"/>
        <n x="29" s="1"/>
        <n x="77"/>
        <n x="24"/>
      </t>
    </mdx>
    <mdx n="0" f="v">
      <t c="4" fi="0">
        <n x="1" s="1"/>
        <n x="29" s="1"/>
        <n x="77"/>
        <n x="23"/>
      </t>
    </mdx>
    <mdx n="0" f="v">
      <t c="4" fi="0">
        <n x="1" s="1"/>
        <n x="29" s="1"/>
        <n x="77"/>
        <n x="22"/>
      </t>
    </mdx>
    <mdx n="0" f="v">
      <t c="4" fi="0">
        <n x="1" s="1"/>
        <n x="29" s="1"/>
        <n x="77"/>
        <n x="21"/>
      </t>
    </mdx>
    <mdx n="0" f="v">
      <t c="4" fi="0">
        <n x="1" s="1"/>
        <n x="29" s="1"/>
        <n x="77"/>
        <n x="20"/>
      </t>
    </mdx>
    <mdx n="0" f="v">
      <t c="4" fi="0">
        <n x="1" s="1"/>
        <n x="29" s="1"/>
        <n x="77"/>
        <n x="16"/>
      </t>
    </mdx>
    <mdx n="0" f="v">
      <t c="4" fi="0">
        <n x="1" s="1"/>
        <n x="29" s="1"/>
        <n x="77"/>
        <n x="15"/>
      </t>
    </mdx>
    <mdx n="0" f="v">
      <t c="4" fi="0">
        <n x="1" s="1"/>
        <n x="29" s="1"/>
        <n x="77"/>
        <n x="7"/>
      </t>
    </mdx>
    <mdx n="0" f="v">
      <t c="4" fi="0">
        <n x="1" s="1"/>
        <n x="29" s="1"/>
        <n x="77"/>
        <n x="5"/>
      </t>
    </mdx>
    <mdx n="0" f="v">
      <t c="4" fi="0">
        <n x="1" s="1"/>
        <n x="29" s="1"/>
        <n x="76"/>
        <n x="26"/>
      </t>
    </mdx>
    <mdx n="0" f="v">
      <t c="4" fi="0">
        <n x="1" s="1"/>
        <n x="29" s="1"/>
        <n x="76"/>
        <n x="25"/>
      </t>
    </mdx>
    <mdx n="0" f="v">
      <t c="4" fi="0">
        <n x="1" s="1"/>
        <n x="29" s="1"/>
        <n x="76"/>
        <n x="24"/>
      </t>
    </mdx>
    <mdx n="0" f="v">
      <t c="4" fi="0">
        <n x="1" s="1"/>
        <n x="29" s="1"/>
        <n x="76"/>
        <n x="23"/>
      </t>
    </mdx>
    <mdx n="0" f="v">
      <t c="4" fi="0">
        <n x="1" s="1"/>
        <n x="29" s="1"/>
        <n x="76"/>
        <n x="22"/>
      </t>
    </mdx>
    <mdx n="0" f="v">
      <t c="4" fi="0">
        <n x="1" s="1"/>
        <n x="29" s="1"/>
        <n x="76"/>
        <n x="21"/>
      </t>
    </mdx>
    <mdx n="0" f="v">
      <t c="4" fi="0">
        <n x="1" s="1"/>
        <n x="29" s="1"/>
        <n x="76"/>
        <n x="20"/>
      </t>
    </mdx>
    <mdx n="0" f="v">
      <t c="4" fi="0">
        <n x="1" s="1"/>
        <n x="29" s="1"/>
        <n x="76"/>
        <n x="16"/>
      </t>
    </mdx>
    <mdx n="0" f="v">
      <t c="4" fi="0">
        <n x="1" s="1"/>
        <n x="29" s="1"/>
        <n x="76"/>
        <n x="15"/>
      </t>
    </mdx>
    <mdx n="0" f="v">
      <t c="4" fi="0">
        <n x="1" s="1"/>
        <n x="29" s="1"/>
        <n x="76"/>
        <n x="7"/>
      </t>
    </mdx>
    <mdx n="0" f="v">
      <t c="4" fi="0">
        <n x="1" s="1"/>
        <n x="29" s="1"/>
        <n x="76"/>
        <n x="5"/>
      </t>
    </mdx>
    <mdx n="0" f="v">
      <t c="4" fi="0">
        <n x="1" s="1"/>
        <n x="29" s="1"/>
        <n x="75"/>
        <n x="26"/>
      </t>
    </mdx>
    <mdx n="0" f="v">
      <t c="4" fi="0">
        <n x="1" s="1"/>
        <n x="29" s="1"/>
        <n x="75"/>
        <n x="25"/>
      </t>
    </mdx>
    <mdx n="0" f="v">
      <t c="4" fi="0">
        <n x="1" s="1"/>
        <n x="29" s="1"/>
        <n x="75"/>
        <n x="24"/>
      </t>
    </mdx>
    <mdx n="0" f="v">
      <t c="4" fi="0">
        <n x="1" s="1"/>
        <n x="29" s="1"/>
        <n x="75"/>
        <n x="23"/>
      </t>
    </mdx>
    <mdx n="0" f="v">
      <t c="4" fi="0">
        <n x="1" s="1"/>
        <n x="29" s="1"/>
        <n x="75"/>
        <n x="22"/>
      </t>
    </mdx>
    <mdx n="0" f="v">
      <t c="4" fi="0">
        <n x="1" s="1"/>
        <n x="29" s="1"/>
        <n x="75"/>
        <n x="21"/>
      </t>
    </mdx>
    <mdx n="0" f="v">
      <t c="4" fi="0">
        <n x="1" s="1"/>
        <n x="29" s="1"/>
        <n x="75"/>
        <n x="20"/>
      </t>
    </mdx>
    <mdx n="0" f="v">
      <t c="4" fi="0">
        <n x="1" s="1"/>
        <n x="29" s="1"/>
        <n x="75"/>
        <n x="16"/>
      </t>
    </mdx>
    <mdx n="0" f="v">
      <t c="4" fi="0">
        <n x="1" s="1"/>
        <n x="29" s="1"/>
        <n x="75"/>
        <n x="15"/>
      </t>
    </mdx>
    <mdx n="0" f="v">
      <t c="4" fi="0">
        <n x="1" s="1"/>
        <n x="29" s="1"/>
        <n x="75"/>
        <n x="7"/>
      </t>
    </mdx>
    <mdx n="0" f="v">
      <t c="4" fi="0">
        <n x="1" s="1"/>
        <n x="29" s="1"/>
        <n x="75"/>
        <n x="5"/>
      </t>
    </mdx>
    <mdx n="0" f="v">
      <t c="4" fi="0">
        <n x="1" s="1"/>
        <n x="29" s="1"/>
        <n x="74"/>
        <n x="26"/>
      </t>
    </mdx>
    <mdx n="0" f="v">
      <t c="4" fi="0">
        <n x="1" s="1"/>
        <n x="29" s="1"/>
        <n x="74"/>
        <n x="25"/>
      </t>
    </mdx>
    <mdx n="0" f="v">
      <t c="4" fi="0">
        <n x="1" s="1"/>
        <n x="29" s="1"/>
        <n x="74"/>
        <n x="24"/>
      </t>
    </mdx>
    <mdx n="0" f="v">
      <t c="4" fi="0">
        <n x="1" s="1"/>
        <n x="29" s="1"/>
        <n x="74"/>
        <n x="23"/>
      </t>
    </mdx>
    <mdx n="0" f="v">
      <t c="4" fi="0">
        <n x="1" s="1"/>
        <n x="29" s="1"/>
        <n x="74"/>
        <n x="22"/>
      </t>
    </mdx>
    <mdx n="0" f="v">
      <t c="4" fi="0">
        <n x="1" s="1"/>
        <n x="29" s="1"/>
        <n x="74"/>
        <n x="21"/>
      </t>
    </mdx>
    <mdx n="0" f="v">
      <t c="4" fi="0">
        <n x="1" s="1"/>
        <n x="29" s="1"/>
        <n x="74"/>
        <n x="20"/>
      </t>
    </mdx>
    <mdx n="0" f="v">
      <t c="4" fi="0">
        <n x="1" s="1"/>
        <n x="29" s="1"/>
        <n x="74"/>
        <n x="16"/>
      </t>
    </mdx>
    <mdx n="0" f="v">
      <t c="4" fi="0">
        <n x="1" s="1"/>
        <n x="29" s="1"/>
        <n x="74"/>
        <n x="15"/>
      </t>
    </mdx>
    <mdx n="0" f="v">
      <t c="4" fi="0">
        <n x="1" s="1"/>
        <n x="29" s="1"/>
        <n x="74"/>
        <n x="7"/>
      </t>
    </mdx>
    <mdx n="0" f="v">
      <t c="4" fi="0">
        <n x="1" s="1"/>
        <n x="29" s="1"/>
        <n x="74"/>
        <n x="5"/>
      </t>
    </mdx>
    <mdx n="0" f="v">
      <t c="4" fi="0">
        <n x="1" s="1"/>
        <n x="29" s="1"/>
        <n x="73"/>
        <n x="26"/>
      </t>
    </mdx>
    <mdx n="0" f="v">
      <t c="4" fi="0">
        <n x="1" s="1"/>
        <n x="29" s="1"/>
        <n x="73"/>
        <n x="25"/>
      </t>
    </mdx>
    <mdx n="0" f="v">
      <t c="4" fi="0">
        <n x="1" s="1"/>
        <n x="29" s="1"/>
        <n x="73"/>
        <n x="24"/>
      </t>
    </mdx>
    <mdx n="0" f="v">
      <t c="4" fi="0">
        <n x="1" s="1"/>
        <n x="29" s="1"/>
        <n x="73"/>
        <n x="23"/>
      </t>
    </mdx>
    <mdx n="0" f="v">
      <t c="4" fi="0">
        <n x="1" s="1"/>
        <n x="29" s="1"/>
        <n x="73"/>
        <n x="22"/>
      </t>
    </mdx>
    <mdx n="0" f="v">
      <t c="4" fi="0">
        <n x="1" s="1"/>
        <n x="29" s="1"/>
        <n x="73"/>
        <n x="21"/>
      </t>
    </mdx>
    <mdx n="0" f="v">
      <t c="4" fi="0">
        <n x="1" s="1"/>
        <n x="29" s="1"/>
        <n x="73"/>
        <n x="20"/>
      </t>
    </mdx>
    <mdx n="0" f="v">
      <t c="4" fi="0">
        <n x="1" s="1"/>
        <n x="29" s="1"/>
        <n x="73"/>
        <n x="16"/>
      </t>
    </mdx>
    <mdx n="0" f="v">
      <t c="4" fi="0">
        <n x="1" s="1"/>
        <n x="29" s="1"/>
        <n x="73"/>
        <n x="15"/>
      </t>
    </mdx>
    <mdx n="0" f="v">
      <t c="4" fi="0">
        <n x="1" s="1"/>
        <n x="29" s="1"/>
        <n x="73"/>
        <n x="7"/>
      </t>
    </mdx>
    <mdx n="0" f="v">
      <t c="4" fi="0">
        <n x="1" s="1"/>
        <n x="29" s="1"/>
        <n x="73"/>
        <n x="5"/>
      </t>
    </mdx>
    <mdx n="0" f="v">
      <t c="4" fi="0">
        <n x="1" s="1"/>
        <n x="29" s="1"/>
        <n x="72"/>
        <n x="26"/>
      </t>
    </mdx>
    <mdx n="0" f="v">
      <t c="4" fi="0">
        <n x="1" s="1"/>
        <n x="29" s="1"/>
        <n x="72"/>
        <n x="25"/>
      </t>
    </mdx>
    <mdx n="0" f="v">
      <t c="4" fi="0">
        <n x="1" s="1"/>
        <n x="29" s="1"/>
        <n x="72"/>
        <n x="24"/>
      </t>
    </mdx>
    <mdx n="0" f="v">
      <t c="4" fi="0">
        <n x="1" s="1"/>
        <n x="29" s="1"/>
        <n x="72"/>
        <n x="23"/>
      </t>
    </mdx>
    <mdx n="0" f="v">
      <t c="4" fi="0">
        <n x="1" s="1"/>
        <n x="29" s="1"/>
        <n x="72"/>
        <n x="22"/>
      </t>
    </mdx>
    <mdx n="0" f="v">
      <t c="4" fi="0">
        <n x="1" s="1"/>
        <n x="29" s="1"/>
        <n x="72"/>
        <n x="21"/>
      </t>
    </mdx>
    <mdx n="0" f="v">
      <t c="4" fi="0">
        <n x="1" s="1"/>
        <n x="29" s="1"/>
        <n x="72"/>
        <n x="20"/>
      </t>
    </mdx>
    <mdx n="0" f="v">
      <t c="4" fi="0">
        <n x="1" s="1"/>
        <n x="29" s="1"/>
        <n x="72"/>
        <n x="16"/>
      </t>
    </mdx>
    <mdx n="0" f="v">
      <t c="4" fi="0">
        <n x="1" s="1"/>
        <n x="29" s="1"/>
        <n x="72"/>
        <n x="15"/>
      </t>
    </mdx>
    <mdx n="0" f="v">
      <t c="4" fi="0">
        <n x="1" s="1"/>
        <n x="29" s="1"/>
        <n x="72"/>
        <n x="7"/>
      </t>
    </mdx>
    <mdx n="0" f="v">
      <t c="4" fi="0">
        <n x="1" s="1"/>
        <n x="29" s="1"/>
        <n x="72"/>
        <n x="5"/>
      </t>
    </mdx>
    <mdx n="0" f="v">
      <t c="4" fi="0">
        <n x="1" s="1"/>
        <n x="29" s="1"/>
        <n x="71"/>
        <n x="26"/>
      </t>
    </mdx>
    <mdx n="0" f="v">
      <t c="4" fi="0">
        <n x="1" s="1"/>
        <n x="29" s="1"/>
        <n x="71"/>
        <n x="25"/>
      </t>
    </mdx>
    <mdx n="0" f="v">
      <t c="4" fi="0">
        <n x="1" s="1"/>
        <n x="29" s="1"/>
        <n x="71"/>
        <n x="24"/>
      </t>
    </mdx>
    <mdx n="0" f="v">
      <t c="4" fi="0">
        <n x="1" s="1"/>
        <n x="29" s="1"/>
        <n x="71"/>
        <n x="23"/>
      </t>
    </mdx>
    <mdx n="0" f="v">
      <t c="4" fi="0">
        <n x="1" s="1"/>
        <n x="29" s="1"/>
        <n x="71"/>
        <n x="22"/>
      </t>
    </mdx>
    <mdx n="0" f="v">
      <t c="4" fi="0">
        <n x="1" s="1"/>
        <n x="29" s="1"/>
        <n x="71"/>
        <n x="21"/>
      </t>
    </mdx>
    <mdx n="0" f="v">
      <t c="4" fi="0">
        <n x="1" s="1"/>
        <n x="29" s="1"/>
        <n x="71"/>
        <n x="20"/>
      </t>
    </mdx>
    <mdx n="0" f="v">
      <t c="4" fi="0">
        <n x="1" s="1"/>
        <n x="29" s="1"/>
        <n x="71"/>
        <n x="16"/>
      </t>
    </mdx>
    <mdx n="0" f="v">
      <t c="4" fi="0">
        <n x="1" s="1"/>
        <n x="29" s="1"/>
        <n x="71"/>
        <n x="15"/>
      </t>
    </mdx>
    <mdx n="0" f="v">
      <t c="4" fi="0">
        <n x="1" s="1"/>
        <n x="29" s="1"/>
        <n x="71"/>
        <n x="7"/>
      </t>
    </mdx>
    <mdx n="0" f="v">
      <t c="4" fi="0">
        <n x="1" s="1"/>
        <n x="29" s="1"/>
        <n x="71"/>
        <n x="5"/>
      </t>
    </mdx>
    <mdx n="0" f="v">
      <t c="4" fi="0">
        <n x="1" s="1"/>
        <n x="29" s="1"/>
        <n x="70"/>
        <n x="26"/>
      </t>
    </mdx>
    <mdx n="0" f="v">
      <t c="4" fi="0">
        <n x="1" s="1"/>
        <n x="29" s="1"/>
        <n x="70"/>
        <n x="25"/>
      </t>
    </mdx>
    <mdx n="0" f="v">
      <t c="4" fi="0">
        <n x="1" s="1"/>
        <n x="29" s="1"/>
        <n x="70"/>
        <n x="24"/>
      </t>
    </mdx>
    <mdx n="0" f="v">
      <t c="4" fi="0">
        <n x="1" s="1"/>
        <n x="29" s="1"/>
        <n x="70"/>
        <n x="23"/>
      </t>
    </mdx>
    <mdx n="0" f="v">
      <t c="4" fi="0">
        <n x="1" s="1"/>
        <n x="29" s="1"/>
        <n x="70"/>
        <n x="22"/>
      </t>
    </mdx>
    <mdx n="0" f="v">
      <t c="4" fi="0">
        <n x="1" s="1"/>
        <n x="29" s="1"/>
        <n x="70"/>
        <n x="21"/>
      </t>
    </mdx>
    <mdx n="0" f="v">
      <t c="4" fi="0">
        <n x="1" s="1"/>
        <n x="29" s="1"/>
        <n x="70"/>
        <n x="20"/>
      </t>
    </mdx>
    <mdx n="0" f="v">
      <t c="4" fi="0">
        <n x="1" s="1"/>
        <n x="29" s="1"/>
        <n x="70"/>
        <n x="16"/>
      </t>
    </mdx>
    <mdx n="0" f="v">
      <t c="4" fi="0">
        <n x="1" s="1"/>
        <n x="29" s="1"/>
        <n x="70"/>
        <n x="15"/>
      </t>
    </mdx>
    <mdx n="0" f="v">
      <t c="4" fi="0">
        <n x="1" s="1"/>
        <n x="29" s="1"/>
        <n x="70"/>
        <n x="7"/>
      </t>
    </mdx>
    <mdx n="0" f="v">
      <t c="4" fi="0">
        <n x="1" s="1"/>
        <n x="29" s="1"/>
        <n x="70"/>
        <n x="5"/>
      </t>
    </mdx>
    <mdx n="0" f="v">
      <t c="4" fi="0">
        <n x="1" s="1"/>
        <n x="29" s="1"/>
        <n x="69"/>
        <n x="26"/>
      </t>
    </mdx>
    <mdx n="0" f="v">
      <t c="4" fi="0">
        <n x="1" s="1"/>
        <n x="29" s="1"/>
        <n x="69"/>
        <n x="25"/>
      </t>
    </mdx>
    <mdx n="0" f="v">
      <t c="4" fi="0">
        <n x="1" s="1"/>
        <n x="29" s="1"/>
        <n x="69"/>
        <n x="24"/>
      </t>
    </mdx>
    <mdx n="0" f="v">
      <t c="4" fi="0">
        <n x="1" s="1"/>
        <n x="29" s="1"/>
        <n x="69"/>
        <n x="23"/>
      </t>
    </mdx>
    <mdx n="0" f="v">
      <t c="4" fi="0">
        <n x="1" s="1"/>
        <n x="29" s="1"/>
        <n x="69"/>
        <n x="22"/>
      </t>
    </mdx>
    <mdx n="0" f="v">
      <t c="4" fi="0">
        <n x="1" s="1"/>
        <n x="29" s="1"/>
        <n x="69"/>
        <n x="21"/>
      </t>
    </mdx>
    <mdx n="0" f="v">
      <t c="4" fi="0">
        <n x="1" s="1"/>
        <n x="29" s="1"/>
        <n x="69"/>
        <n x="20"/>
      </t>
    </mdx>
    <mdx n="0" f="v">
      <t c="4" fi="0">
        <n x="1" s="1"/>
        <n x="29" s="1"/>
        <n x="69"/>
        <n x="16"/>
      </t>
    </mdx>
    <mdx n="0" f="v">
      <t c="4" fi="0">
        <n x="1" s="1"/>
        <n x="29" s="1"/>
        <n x="69"/>
        <n x="15"/>
      </t>
    </mdx>
    <mdx n="0" f="v">
      <t c="4" fi="0">
        <n x="1" s="1"/>
        <n x="29" s="1"/>
        <n x="69"/>
        <n x="7"/>
      </t>
    </mdx>
    <mdx n="0" f="v">
      <t c="4" fi="0">
        <n x="1" s="1"/>
        <n x="29" s="1"/>
        <n x="69"/>
        <n x="5"/>
      </t>
    </mdx>
    <mdx n="0" f="v">
      <t c="4" fi="0">
        <n x="1" s="1"/>
        <n x="29" s="1"/>
        <n x="68"/>
        <n x="26"/>
      </t>
    </mdx>
    <mdx n="0" f="v">
      <t c="4" fi="0">
        <n x="1" s="1"/>
        <n x="29" s="1"/>
        <n x="68"/>
        <n x="25"/>
      </t>
    </mdx>
    <mdx n="0" f="v">
      <t c="4" fi="0">
        <n x="1" s="1"/>
        <n x="29" s="1"/>
        <n x="68"/>
        <n x="24"/>
      </t>
    </mdx>
    <mdx n="0" f="v">
      <t c="4" fi="0">
        <n x="1" s="1"/>
        <n x="29" s="1"/>
        <n x="68"/>
        <n x="23"/>
      </t>
    </mdx>
    <mdx n="0" f="v">
      <t c="4" fi="0">
        <n x="1" s="1"/>
        <n x="29" s="1"/>
        <n x="68"/>
        <n x="22"/>
      </t>
    </mdx>
    <mdx n="0" f="v">
      <t c="4" fi="0">
        <n x="1" s="1"/>
        <n x="29" s="1"/>
        <n x="68"/>
        <n x="21"/>
      </t>
    </mdx>
    <mdx n="0" f="v">
      <t c="4" fi="0">
        <n x="1" s="1"/>
        <n x="29" s="1"/>
        <n x="68"/>
        <n x="20"/>
      </t>
    </mdx>
    <mdx n="0" f="v">
      <t c="4" fi="0">
        <n x="1" s="1"/>
        <n x="29" s="1"/>
        <n x="68"/>
        <n x="16"/>
      </t>
    </mdx>
    <mdx n="0" f="v">
      <t c="4" fi="0">
        <n x="1" s="1"/>
        <n x="29" s="1"/>
        <n x="68"/>
        <n x="15"/>
      </t>
    </mdx>
    <mdx n="0" f="v">
      <t c="4" fi="0">
        <n x="1" s="1"/>
        <n x="29" s="1"/>
        <n x="68"/>
        <n x="7"/>
      </t>
    </mdx>
    <mdx n="0" f="v">
      <t c="4" fi="0">
        <n x="1" s="1"/>
        <n x="29" s="1"/>
        <n x="68"/>
        <n x="5"/>
      </t>
    </mdx>
    <mdx n="0" f="v">
      <t c="4" fi="0">
        <n x="1" s="1"/>
        <n x="29" s="1"/>
        <n x="67"/>
        <n x="26"/>
      </t>
    </mdx>
    <mdx n="0" f="v">
      <t c="4" fi="0">
        <n x="1" s="1"/>
        <n x="29" s="1"/>
        <n x="67"/>
        <n x="25"/>
      </t>
    </mdx>
    <mdx n="0" f="v">
      <t c="4" fi="0">
        <n x="1" s="1"/>
        <n x="29" s="1"/>
        <n x="67"/>
        <n x="24"/>
      </t>
    </mdx>
    <mdx n="0" f="v">
      <t c="4" fi="0">
        <n x="1" s="1"/>
        <n x="29" s="1"/>
        <n x="67"/>
        <n x="23"/>
      </t>
    </mdx>
    <mdx n="0" f="v">
      <t c="4" fi="0">
        <n x="1" s="1"/>
        <n x="29" s="1"/>
        <n x="67"/>
        <n x="22"/>
      </t>
    </mdx>
    <mdx n="0" f="v">
      <t c="4" fi="0">
        <n x="1" s="1"/>
        <n x="29" s="1"/>
        <n x="67"/>
        <n x="21"/>
      </t>
    </mdx>
    <mdx n="0" f="v">
      <t c="4" fi="0">
        <n x="1" s="1"/>
        <n x="29" s="1"/>
        <n x="67"/>
        <n x="20"/>
      </t>
    </mdx>
    <mdx n="0" f="v">
      <t c="4" fi="0">
        <n x="1" s="1"/>
        <n x="29" s="1"/>
        <n x="67"/>
        <n x="16"/>
      </t>
    </mdx>
    <mdx n="0" f="v">
      <t c="4" fi="0">
        <n x="1" s="1"/>
        <n x="29" s="1"/>
        <n x="67"/>
        <n x="15"/>
      </t>
    </mdx>
    <mdx n="0" f="v">
      <t c="4" fi="0">
        <n x="1" s="1"/>
        <n x="29" s="1"/>
        <n x="67"/>
        <n x="7"/>
      </t>
    </mdx>
    <mdx n="0" f="v">
      <t c="4" fi="0">
        <n x="1" s="1"/>
        <n x="29" s="1"/>
        <n x="67"/>
        <n x="5"/>
      </t>
    </mdx>
    <mdx n="0" f="v">
      <t c="4" fi="0">
        <n x="1" s="1"/>
        <n x="29" s="1"/>
        <n x="66"/>
        <n x="26"/>
      </t>
    </mdx>
    <mdx n="0" f="v">
      <t c="4" fi="0">
        <n x="1" s="1"/>
        <n x="29" s="1"/>
        <n x="66"/>
        <n x="25"/>
      </t>
    </mdx>
    <mdx n="0" f="v">
      <t c="4" fi="0">
        <n x="1" s="1"/>
        <n x="29" s="1"/>
        <n x="66"/>
        <n x="24"/>
      </t>
    </mdx>
    <mdx n="0" f="v">
      <t c="4" fi="0">
        <n x="1" s="1"/>
        <n x="29" s="1"/>
        <n x="66"/>
        <n x="23"/>
      </t>
    </mdx>
    <mdx n="0" f="v">
      <t c="4" fi="0">
        <n x="1" s="1"/>
        <n x="29" s="1"/>
        <n x="66"/>
        <n x="22"/>
      </t>
    </mdx>
    <mdx n="0" f="v">
      <t c="4" fi="0">
        <n x="1" s="1"/>
        <n x="29" s="1"/>
        <n x="66"/>
        <n x="21"/>
      </t>
    </mdx>
    <mdx n="0" f="v">
      <t c="4" fi="0">
        <n x="1" s="1"/>
        <n x="29" s="1"/>
        <n x="66"/>
        <n x="20"/>
      </t>
    </mdx>
    <mdx n="0" f="v">
      <t c="4" fi="0">
        <n x="1" s="1"/>
        <n x="29" s="1"/>
        <n x="66"/>
        <n x="16"/>
      </t>
    </mdx>
    <mdx n="0" f="v">
      <t c="4" fi="0">
        <n x="1" s="1"/>
        <n x="29" s="1"/>
        <n x="66"/>
        <n x="15"/>
      </t>
    </mdx>
    <mdx n="0" f="v">
      <t c="4" fi="0">
        <n x="1" s="1"/>
        <n x="29" s="1"/>
        <n x="66"/>
        <n x="7"/>
      </t>
    </mdx>
    <mdx n="0" f="v">
      <t c="4" fi="0">
        <n x="1" s="1"/>
        <n x="29" s="1"/>
        <n x="66"/>
        <n x="5"/>
      </t>
    </mdx>
    <mdx n="0" f="v">
      <t c="4" fi="0">
        <n x="1" s="1"/>
        <n x="29" s="1"/>
        <n x="65"/>
        <n x="26"/>
      </t>
    </mdx>
    <mdx n="0" f="v">
      <t c="4" fi="0">
        <n x="1" s="1"/>
        <n x="29" s="1"/>
        <n x="65"/>
        <n x="25"/>
      </t>
    </mdx>
    <mdx n="0" f="v">
      <t c="4" fi="0">
        <n x="1" s="1"/>
        <n x="29" s="1"/>
        <n x="65"/>
        <n x="24"/>
      </t>
    </mdx>
    <mdx n="0" f="v">
      <t c="4" fi="0">
        <n x="1" s="1"/>
        <n x="29" s="1"/>
        <n x="65"/>
        <n x="23"/>
      </t>
    </mdx>
    <mdx n="0" f="v">
      <t c="4" fi="0">
        <n x="1" s="1"/>
        <n x="29" s="1"/>
        <n x="65"/>
        <n x="22"/>
      </t>
    </mdx>
    <mdx n="0" f="v">
      <t c="4" fi="0">
        <n x="1" s="1"/>
        <n x="29" s="1"/>
        <n x="65"/>
        <n x="21"/>
      </t>
    </mdx>
    <mdx n="0" f="v">
      <t c="4" fi="0">
        <n x="1" s="1"/>
        <n x="29" s="1"/>
        <n x="65"/>
        <n x="20"/>
      </t>
    </mdx>
    <mdx n="0" f="v">
      <t c="4" fi="0">
        <n x="1" s="1"/>
        <n x="29" s="1"/>
        <n x="65"/>
        <n x="16"/>
      </t>
    </mdx>
    <mdx n="0" f="v">
      <t c="4" fi="0">
        <n x="1" s="1"/>
        <n x="29" s="1"/>
        <n x="65"/>
        <n x="15"/>
      </t>
    </mdx>
    <mdx n="0" f="v">
      <t c="4" fi="0">
        <n x="1" s="1"/>
        <n x="29" s="1"/>
        <n x="65"/>
        <n x="7"/>
      </t>
    </mdx>
    <mdx n="0" f="v">
      <t c="4" fi="0">
        <n x="1" s="1"/>
        <n x="29" s="1"/>
        <n x="65"/>
        <n x="5"/>
      </t>
    </mdx>
    <mdx n="0" f="v">
      <t c="4" fi="0">
        <n x="1" s="1"/>
        <n x="29" s="1"/>
        <n x="64"/>
        <n x="26"/>
      </t>
    </mdx>
    <mdx n="0" f="v">
      <t c="4" fi="0">
        <n x="1" s="1"/>
        <n x="29" s="1"/>
        <n x="64"/>
        <n x="25"/>
      </t>
    </mdx>
    <mdx n="0" f="v">
      <t c="4" fi="0">
        <n x="1" s="1"/>
        <n x="29" s="1"/>
        <n x="64"/>
        <n x="24"/>
      </t>
    </mdx>
    <mdx n="0" f="v">
      <t c="4" fi="0">
        <n x="1" s="1"/>
        <n x="29" s="1"/>
        <n x="64"/>
        <n x="23"/>
      </t>
    </mdx>
    <mdx n="0" f="v">
      <t c="4" fi="0">
        <n x="1" s="1"/>
        <n x="29" s="1"/>
        <n x="64"/>
        <n x="22"/>
      </t>
    </mdx>
    <mdx n="0" f="v">
      <t c="4" fi="0">
        <n x="1" s="1"/>
        <n x="29" s="1"/>
        <n x="64"/>
        <n x="21"/>
      </t>
    </mdx>
    <mdx n="0" f="v">
      <t c="4" fi="0">
        <n x="1" s="1"/>
        <n x="29" s="1"/>
        <n x="64"/>
        <n x="20"/>
      </t>
    </mdx>
    <mdx n="0" f="v">
      <t c="4" fi="0">
        <n x="1" s="1"/>
        <n x="29" s="1"/>
        <n x="64"/>
        <n x="16"/>
      </t>
    </mdx>
    <mdx n="0" f="v">
      <t c="4" fi="0">
        <n x="1" s="1"/>
        <n x="29" s="1"/>
        <n x="64"/>
        <n x="15"/>
      </t>
    </mdx>
    <mdx n="0" f="v">
      <t c="4" fi="0">
        <n x="1" s="1"/>
        <n x="29" s="1"/>
        <n x="64"/>
        <n x="7"/>
      </t>
    </mdx>
    <mdx n="0" f="v">
      <t c="4" fi="0">
        <n x="1" s="1"/>
        <n x="29" s="1"/>
        <n x="64"/>
        <n x="5"/>
      </t>
    </mdx>
    <mdx n="0" f="v">
      <t c="4" fi="0">
        <n x="1" s="1"/>
        <n x="29" s="1"/>
        <n x="63"/>
        <n x="26"/>
      </t>
    </mdx>
    <mdx n="0" f="v">
      <t c="4" fi="0">
        <n x="1" s="1"/>
        <n x="29" s="1"/>
        <n x="63"/>
        <n x="25"/>
      </t>
    </mdx>
    <mdx n="0" f="v">
      <t c="4" fi="0">
        <n x="1" s="1"/>
        <n x="29" s="1"/>
        <n x="63"/>
        <n x="24"/>
      </t>
    </mdx>
    <mdx n="0" f="v">
      <t c="4" fi="0">
        <n x="1" s="1"/>
        <n x="29" s="1"/>
        <n x="63"/>
        <n x="23"/>
      </t>
    </mdx>
    <mdx n="0" f="v">
      <t c="4" fi="0">
        <n x="1" s="1"/>
        <n x="29" s="1"/>
        <n x="63"/>
        <n x="22"/>
      </t>
    </mdx>
    <mdx n="0" f="v">
      <t c="4" fi="0">
        <n x="1" s="1"/>
        <n x="29" s="1"/>
        <n x="63"/>
        <n x="21"/>
      </t>
    </mdx>
    <mdx n="0" f="v">
      <t c="4" fi="0">
        <n x="1" s="1"/>
        <n x="29" s="1"/>
        <n x="63"/>
        <n x="20"/>
      </t>
    </mdx>
    <mdx n="0" f="v">
      <t c="4" fi="0">
        <n x="1" s="1"/>
        <n x="29" s="1"/>
        <n x="63"/>
        <n x="16"/>
      </t>
    </mdx>
    <mdx n="0" f="v">
      <t c="4" fi="0">
        <n x="1" s="1"/>
        <n x="29" s="1"/>
        <n x="63"/>
        <n x="15"/>
      </t>
    </mdx>
    <mdx n="0" f="v">
      <t c="4" fi="0">
        <n x="1" s="1"/>
        <n x="29" s="1"/>
        <n x="63"/>
        <n x="7"/>
      </t>
    </mdx>
    <mdx n="0" f="v">
      <t c="4" fi="0">
        <n x="1" s="1"/>
        <n x="29" s="1"/>
        <n x="63"/>
        <n x="5"/>
      </t>
    </mdx>
    <mdx n="0" f="v">
      <t c="4" fi="0">
        <n x="1" s="1"/>
        <n x="29" s="1"/>
        <n x="62"/>
        <n x="26"/>
      </t>
    </mdx>
    <mdx n="0" f="v">
      <t c="4" fi="0">
        <n x="1" s="1"/>
        <n x="29" s="1"/>
        <n x="62"/>
        <n x="25"/>
      </t>
    </mdx>
    <mdx n="0" f="v">
      <t c="4" fi="0">
        <n x="1" s="1"/>
        <n x="29" s="1"/>
        <n x="62"/>
        <n x="24"/>
      </t>
    </mdx>
    <mdx n="0" f="v">
      <t c="4" fi="0">
        <n x="1" s="1"/>
        <n x="29" s="1"/>
        <n x="62"/>
        <n x="23"/>
      </t>
    </mdx>
    <mdx n="0" f="v">
      <t c="4" fi="0">
        <n x="1" s="1"/>
        <n x="29" s="1"/>
        <n x="62"/>
        <n x="22"/>
      </t>
    </mdx>
    <mdx n="0" f="v">
      <t c="4" fi="0">
        <n x="1" s="1"/>
        <n x="29" s="1"/>
        <n x="62"/>
        <n x="21"/>
      </t>
    </mdx>
    <mdx n="0" f="v">
      <t c="4" fi="0">
        <n x="1" s="1"/>
        <n x="29" s="1"/>
        <n x="62"/>
        <n x="20"/>
      </t>
    </mdx>
    <mdx n="0" f="v">
      <t c="4" fi="0">
        <n x="1" s="1"/>
        <n x="29" s="1"/>
        <n x="62"/>
        <n x="16"/>
      </t>
    </mdx>
    <mdx n="0" f="v">
      <t c="4" fi="0">
        <n x="1" s="1"/>
        <n x="29" s="1"/>
        <n x="62"/>
        <n x="15"/>
      </t>
    </mdx>
    <mdx n="0" f="v">
      <t c="4" fi="0">
        <n x="1" s="1"/>
        <n x="29" s="1"/>
        <n x="62"/>
        <n x="7"/>
      </t>
    </mdx>
    <mdx n="0" f="v">
      <t c="4" fi="0">
        <n x="1" s="1"/>
        <n x="29" s="1"/>
        <n x="62"/>
        <n x="5"/>
      </t>
    </mdx>
    <mdx n="0" f="v">
      <t c="4" fi="0">
        <n x="1" s="1"/>
        <n x="29" s="1"/>
        <n x="61"/>
        <n x="26"/>
      </t>
    </mdx>
    <mdx n="0" f="v">
      <t c="4" fi="0">
        <n x="1" s="1"/>
        <n x="29" s="1"/>
        <n x="61"/>
        <n x="25"/>
      </t>
    </mdx>
    <mdx n="0" f="v">
      <t c="4" fi="0">
        <n x="1" s="1"/>
        <n x="29" s="1"/>
        <n x="61"/>
        <n x="24"/>
      </t>
    </mdx>
    <mdx n="0" f="v">
      <t c="4" fi="0">
        <n x="1" s="1"/>
        <n x="29" s="1"/>
        <n x="61"/>
        <n x="23"/>
      </t>
    </mdx>
    <mdx n="0" f="v">
      <t c="4" fi="0">
        <n x="1" s="1"/>
        <n x="29" s="1"/>
        <n x="61"/>
        <n x="22"/>
      </t>
    </mdx>
    <mdx n="0" f="v">
      <t c="4" fi="0">
        <n x="1" s="1"/>
        <n x="29" s="1"/>
        <n x="61"/>
        <n x="21"/>
      </t>
    </mdx>
    <mdx n="0" f="v">
      <t c="4" fi="0">
        <n x="1" s="1"/>
        <n x="29" s="1"/>
        <n x="61"/>
        <n x="20"/>
      </t>
    </mdx>
    <mdx n="0" f="v">
      <t c="4" fi="0">
        <n x="1" s="1"/>
        <n x="29" s="1"/>
        <n x="61"/>
        <n x="16"/>
      </t>
    </mdx>
    <mdx n="0" f="v">
      <t c="4" fi="0">
        <n x="1" s="1"/>
        <n x="29" s="1"/>
        <n x="61"/>
        <n x="15"/>
      </t>
    </mdx>
    <mdx n="0" f="v">
      <t c="4" fi="0">
        <n x="1" s="1"/>
        <n x="29" s="1"/>
        <n x="61"/>
        <n x="7"/>
      </t>
    </mdx>
    <mdx n="0" f="v">
      <t c="4" fi="0">
        <n x="1" s="1"/>
        <n x="29" s="1"/>
        <n x="61"/>
        <n x="5"/>
      </t>
    </mdx>
    <mdx n="0" f="v">
      <t c="4" fi="0">
        <n x="1" s="1"/>
        <n x="29" s="1"/>
        <n x="60"/>
        <n x="26"/>
      </t>
    </mdx>
    <mdx n="0" f="v">
      <t c="4" fi="0">
        <n x="1" s="1"/>
        <n x="29" s="1"/>
        <n x="60"/>
        <n x="25"/>
      </t>
    </mdx>
    <mdx n="0" f="v">
      <t c="4" fi="0">
        <n x="1" s="1"/>
        <n x="29" s="1"/>
        <n x="60"/>
        <n x="24"/>
      </t>
    </mdx>
    <mdx n="0" f="v">
      <t c="4" fi="0">
        <n x="1" s="1"/>
        <n x="29" s="1"/>
        <n x="60"/>
        <n x="23"/>
      </t>
    </mdx>
    <mdx n="0" f="v">
      <t c="4" fi="0">
        <n x="1" s="1"/>
        <n x="29" s="1"/>
        <n x="60"/>
        <n x="22"/>
      </t>
    </mdx>
    <mdx n="0" f="v">
      <t c="4" fi="0">
        <n x="1" s="1"/>
        <n x="29" s="1"/>
        <n x="60"/>
        <n x="21"/>
      </t>
    </mdx>
    <mdx n="0" f="v">
      <t c="4" fi="0">
        <n x="1" s="1"/>
        <n x="29" s="1"/>
        <n x="60"/>
        <n x="20"/>
      </t>
    </mdx>
    <mdx n="0" f="v">
      <t c="4" fi="0">
        <n x="1" s="1"/>
        <n x="29" s="1"/>
        <n x="60"/>
        <n x="16"/>
      </t>
    </mdx>
    <mdx n="0" f="v">
      <t c="4" fi="0">
        <n x="1" s="1"/>
        <n x="29" s="1"/>
        <n x="60"/>
        <n x="15"/>
      </t>
    </mdx>
    <mdx n="0" f="v">
      <t c="4" fi="0">
        <n x="1" s="1"/>
        <n x="29" s="1"/>
        <n x="60"/>
        <n x="7"/>
      </t>
    </mdx>
    <mdx n="0" f="v">
      <t c="4" fi="0">
        <n x="1" s="1"/>
        <n x="29" s="1"/>
        <n x="60"/>
        <n x="5"/>
      </t>
    </mdx>
    <mdx n="0" f="v">
      <t c="4" fi="0">
        <n x="1" s="1"/>
        <n x="29" s="1"/>
        <n x="59"/>
        <n x="26"/>
      </t>
    </mdx>
    <mdx n="0" f="v">
      <t c="4" fi="0">
        <n x="1" s="1"/>
        <n x="29" s="1"/>
        <n x="59"/>
        <n x="25"/>
      </t>
    </mdx>
    <mdx n="0" f="v">
      <t c="4" fi="0">
        <n x="1" s="1"/>
        <n x="29" s="1"/>
        <n x="59"/>
        <n x="24"/>
      </t>
    </mdx>
    <mdx n="0" f="v">
      <t c="4" fi="0">
        <n x="1" s="1"/>
        <n x="29" s="1"/>
        <n x="59"/>
        <n x="23"/>
      </t>
    </mdx>
    <mdx n="0" f="v">
      <t c="4" fi="0">
        <n x="1" s="1"/>
        <n x="29" s="1"/>
        <n x="59"/>
        <n x="22"/>
      </t>
    </mdx>
    <mdx n="0" f="v">
      <t c="4" fi="0">
        <n x="1" s="1"/>
        <n x="29" s="1"/>
        <n x="59"/>
        <n x="21"/>
      </t>
    </mdx>
    <mdx n="0" f="v">
      <t c="4" fi="0">
        <n x="1" s="1"/>
        <n x="29" s="1"/>
        <n x="59"/>
        <n x="20"/>
      </t>
    </mdx>
    <mdx n="0" f="v">
      <t c="4" fi="0">
        <n x="1" s="1"/>
        <n x="29" s="1"/>
        <n x="59"/>
        <n x="16"/>
      </t>
    </mdx>
    <mdx n="0" f="v">
      <t c="4" fi="0">
        <n x="1" s="1"/>
        <n x="29" s="1"/>
        <n x="59"/>
        <n x="15"/>
      </t>
    </mdx>
    <mdx n="0" f="v">
      <t c="4" fi="0">
        <n x="1" s="1"/>
        <n x="29" s="1"/>
        <n x="59"/>
        <n x="7"/>
      </t>
    </mdx>
    <mdx n="0" f="v">
      <t c="4" fi="0">
        <n x="1" s="1"/>
        <n x="29" s="1"/>
        <n x="59"/>
        <n x="5"/>
      </t>
    </mdx>
    <mdx n="0" f="v">
      <t c="4" fi="0">
        <n x="1" s="1"/>
        <n x="29" s="1"/>
        <n x="58"/>
        <n x="26"/>
      </t>
    </mdx>
    <mdx n="0" f="v">
      <t c="4" fi="0">
        <n x="1" s="1"/>
        <n x="29" s="1"/>
        <n x="58"/>
        <n x="25"/>
      </t>
    </mdx>
    <mdx n="0" f="v">
      <t c="4" fi="0">
        <n x="1" s="1"/>
        <n x="29" s="1"/>
        <n x="58"/>
        <n x="24"/>
      </t>
    </mdx>
    <mdx n="0" f="v">
      <t c="4" fi="0">
        <n x="1" s="1"/>
        <n x="29" s="1"/>
        <n x="58"/>
        <n x="23"/>
      </t>
    </mdx>
    <mdx n="0" f="v">
      <t c="4" fi="0">
        <n x="1" s="1"/>
        <n x="29" s="1"/>
        <n x="58"/>
        <n x="22"/>
      </t>
    </mdx>
    <mdx n="0" f="v">
      <t c="4" fi="0">
        <n x="1" s="1"/>
        <n x="29" s="1"/>
        <n x="58"/>
        <n x="21"/>
      </t>
    </mdx>
    <mdx n="0" f="v">
      <t c="4" fi="0">
        <n x="1" s="1"/>
        <n x="29" s="1"/>
        <n x="58"/>
        <n x="20"/>
      </t>
    </mdx>
    <mdx n="0" f="v">
      <t c="4" fi="0">
        <n x="1" s="1"/>
        <n x="29" s="1"/>
        <n x="58"/>
        <n x="16"/>
      </t>
    </mdx>
    <mdx n="0" f="v">
      <t c="4" fi="0">
        <n x="1" s="1"/>
        <n x="29" s="1"/>
        <n x="58"/>
        <n x="15"/>
      </t>
    </mdx>
    <mdx n="0" f="v">
      <t c="4" fi="0">
        <n x="1" s="1"/>
        <n x="29" s="1"/>
        <n x="58"/>
        <n x="7"/>
      </t>
    </mdx>
    <mdx n="0" f="v">
      <t c="4" fi="0">
        <n x="1" s="1"/>
        <n x="29" s="1"/>
        <n x="58"/>
        <n x="5"/>
      </t>
    </mdx>
    <mdx n="0" f="v">
      <t c="4" fi="0">
        <n x="1" s="1"/>
        <n x="29" s="1"/>
        <n x="57"/>
        <n x="26"/>
      </t>
    </mdx>
    <mdx n="0" f="v">
      <t c="4" fi="0">
        <n x="1" s="1"/>
        <n x="29" s="1"/>
        <n x="57"/>
        <n x="25"/>
      </t>
    </mdx>
    <mdx n="0" f="v">
      <t c="4" fi="0">
        <n x="1" s="1"/>
        <n x="29" s="1"/>
        <n x="57"/>
        <n x="24"/>
      </t>
    </mdx>
    <mdx n="0" f="v">
      <t c="4" fi="0">
        <n x="1" s="1"/>
        <n x="29" s="1"/>
        <n x="57"/>
        <n x="23"/>
      </t>
    </mdx>
    <mdx n="0" f="v">
      <t c="4" fi="0">
        <n x="1" s="1"/>
        <n x="29" s="1"/>
        <n x="57"/>
        <n x="22"/>
      </t>
    </mdx>
    <mdx n="0" f="v">
      <t c="4" fi="0">
        <n x="1" s="1"/>
        <n x="29" s="1"/>
        <n x="57"/>
        <n x="21"/>
      </t>
    </mdx>
    <mdx n="0" f="v">
      <t c="4" fi="0">
        <n x="1" s="1"/>
        <n x="29" s="1"/>
        <n x="57"/>
        <n x="20"/>
      </t>
    </mdx>
    <mdx n="0" f="v">
      <t c="4" fi="0">
        <n x="1" s="1"/>
        <n x="29" s="1"/>
        <n x="57"/>
        <n x="16"/>
      </t>
    </mdx>
    <mdx n="0" f="v">
      <t c="4" fi="0">
        <n x="1" s="1"/>
        <n x="29" s="1"/>
        <n x="57"/>
        <n x="15"/>
      </t>
    </mdx>
    <mdx n="0" f="v">
      <t c="4" fi="0">
        <n x="1" s="1"/>
        <n x="29" s="1"/>
        <n x="57"/>
        <n x="7"/>
      </t>
    </mdx>
    <mdx n="0" f="v">
      <t c="4" fi="0">
        <n x="1" s="1"/>
        <n x="29" s="1"/>
        <n x="57"/>
        <n x="5"/>
      </t>
    </mdx>
    <mdx n="0" f="v">
      <t c="4" fi="0">
        <n x="1" s="1"/>
        <n x="29" s="1"/>
        <n x="56"/>
        <n x="26"/>
      </t>
    </mdx>
    <mdx n="0" f="v">
      <t c="4" fi="0">
        <n x="1" s="1"/>
        <n x="29" s="1"/>
        <n x="56"/>
        <n x="25"/>
      </t>
    </mdx>
    <mdx n="0" f="v">
      <t c="4" fi="0">
        <n x="1" s="1"/>
        <n x="29" s="1"/>
        <n x="56"/>
        <n x="24"/>
      </t>
    </mdx>
    <mdx n="0" f="v">
      <t c="4" fi="0">
        <n x="1" s="1"/>
        <n x="29" s="1"/>
        <n x="56"/>
        <n x="23"/>
      </t>
    </mdx>
    <mdx n="0" f="v">
      <t c="4" fi="0">
        <n x="1" s="1"/>
        <n x="29" s="1"/>
        <n x="56"/>
        <n x="22"/>
      </t>
    </mdx>
    <mdx n="0" f="v">
      <t c="4" fi="0">
        <n x="1" s="1"/>
        <n x="29" s="1"/>
        <n x="56"/>
        <n x="21"/>
      </t>
    </mdx>
    <mdx n="0" f="v">
      <t c="4" fi="0">
        <n x="1" s="1"/>
        <n x="29" s="1"/>
        <n x="56"/>
        <n x="20"/>
      </t>
    </mdx>
    <mdx n="0" f="v">
      <t c="4" fi="0">
        <n x="1" s="1"/>
        <n x="29" s="1"/>
        <n x="56"/>
        <n x="16"/>
      </t>
    </mdx>
    <mdx n="0" f="v">
      <t c="4" fi="0">
        <n x="1" s="1"/>
        <n x="29" s="1"/>
        <n x="56"/>
        <n x="15"/>
      </t>
    </mdx>
    <mdx n="0" f="v">
      <t c="4" fi="0">
        <n x="1" s="1"/>
        <n x="29" s="1"/>
        <n x="56"/>
        <n x="7"/>
      </t>
    </mdx>
    <mdx n="0" f="v">
      <t c="4" fi="0">
        <n x="1" s="1"/>
        <n x="29" s="1"/>
        <n x="56"/>
        <n x="5"/>
      </t>
    </mdx>
    <mdx n="0" f="v">
      <t c="4" fi="0">
        <n x="1" s="1"/>
        <n x="29" s="1"/>
        <n x="55"/>
        <n x="26"/>
      </t>
    </mdx>
    <mdx n="0" f="v">
      <t c="4" fi="0">
        <n x="1" s="1"/>
        <n x="29" s="1"/>
        <n x="55"/>
        <n x="25"/>
      </t>
    </mdx>
    <mdx n="0" f="v">
      <t c="4" fi="0">
        <n x="1" s="1"/>
        <n x="29" s="1"/>
        <n x="55"/>
        <n x="24"/>
      </t>
    </mdx>
    <mdx n="0" f="v">
      <t c="4" fi="0">
        <n x="1" s="1"/>
        <n x="29" s="1"/>
        <n x="55"/>
        <n x="23"/>
      </t>
    </mdx>
    <mdx n="0" f="v">
      <t c="4" fi="0">
        <n x="1" s="1"/>
        <n x="29" s="1"/>
        <n x="55"/>
        <n x="22"/>
      </t>
    </mdx>
    <mdx n="0" f="v">
      <t c="4" fi="0">
        <n x="1" s="1"/>
        <n x="29" s="1"/>
        <n x="55"/>
        <n x="21"/>
      </t>
    </mdx>
    <mdx n="0" f="v">
      <t c="4" fi="0">
        <n x="1" s="1"/>
        <n x="29" s="1"/>
        <n x="55"/>
        <n x="20"/>
      </t>
    </mdx>
    <mdx n="0" f="v">
      <t c="4" fi="0">
        <n x="1" s="1"/>
        <n x="29" s="1"/>
        <n x="55"/>
        <n x="16"/>
      </t>
    </mdx>
    <mdx n="0" f="v">
      <t c="4" fi="0">
        <n x="1" s="1"/>
        <n x="29" s="1"/>
        <n x="55"/>
        <n x="15"/>
      </t>
    </mdx>
    <mdx n="0" f="v">
      <t c="4" fi="0">
        <n x="1" s="1"/>
        <n x="29" s="1"/>
        <n x="55"/>
        <n x="7"/>
      </t>
    </mdx>
    <mdx n="0" f="v">
      <t c="4" fi="0">
        <n x="1" s="1"/>
        <n x="29" s="1"/>
        <n x="55"/>
        <n x="5"/>
      </t>
    </mdx>
    <mdx n="0" f="v">
      <t c="4" fi="0">
        <n x="1" s="1"/>
        <n x="29" s="1"/>
        <n x="54"/>
        <n x="26"/>
      </t>
    </mdx>
    <mdx n="0" f="v">
      <t c="4" fi="0">
        <n x="1" s="1"/>
        <n x="29" s="1"/>
        <n x="54"/>
        <n x="25"/>
      </t>
    </mdx>
    <mdx n="0" f="v">
      <t c="4" fi="0">
        <n x="1" s="1"/>
        <n x="29" s="1"/>
        <n x="54"/>
        <n x="24"/>
      </t>
    </mdx>
    <mdx n="0" f="v">
      <t c="4" fi="0">
        <n x="1" s="1"/>
        <n x="29" s="1"/>
        <n x="54"/>
        <n x="23"/>
      </t>
    </mdx>
    <mdx n="0" f="v">
      <t c="4" fi="0">
        <n x="1" s="1"/>
        <n x="29" s="1"/>
        <n x="54"/>
        <n x="22"/>
      </t>
    </mdx>
    <mdx n="0" f="v">
      <t c="4" fi="0">
        <n x="1" s="1"/>
        <n x="29" s="1"/>
        <n x="54"/>
        <n x="21"/>
      </t>
    </mdx>
    <mdx n="0" f="v">
      <t c="4" fi="0">
        <n x="1" s="1"/>
        <n x="29" s="1"/>
        <n x="54"/>
        <n x="20"/>
      </t>
    </mdx>
    <mdx n="0" f="v">
      <t c="4" fi="0">
        <n x="1" s="1"/>
        <n x="29" s="1"/>
        <n x="54"/>
        <n x="16"/>
      </t>
    </mdx>
    <mdx n="0" f="v">
      <t c="4" fi="0">
        <n x="1" s="1"/>
        <n x="29" s="1"/>
        <n x="54"/>
        <n x="15"/>
      </t>
    </mdx>
    <mdx n="0" f="v">
      <t c="4" fi="0">
        <n x="1" s="1"/>
        <n x="29" s="1"/>
        <n x="54"/>
        <n x="7"/>
      </t>
    </mdx>
    <mdx n="0" f="v">
      <t c="4" fi="0">
        <n x="1" s="1"/>
        <n x="29" s="1"/>
        <n x="54"/>
        <n x="5"/>
      </t>
    </mdx>
    <mdx n="0" f="v">
      <t c="4" fi="0">
        <n x="1" s="1"/>
        <n x="29" s="1"/>
        <n x="53"/>
        <n x="26"/>
      </t>
    </mdx>
    <mdx n="0" f="v">
      <t c="4" fi="0">
        <n x="1" s="1"/>
        <n x="29" s="1"/>
        <n x="53"/>
        <n x="25"/>
      </t>
    </mdx>
    <mdx n="0" f="v">
      <t c="4" fi="0">
        <n x="1" s="1"/>
        <n x="29" s="1"/>
        <n x="53"/>
        <n x="24"/>
      </t>
    </mdx>
    <mdx n="0" f="v">
      <t c="4" fi="0">
        <n x="1" s="1"/>
        <n x="29" s="1"/>
        <n x="53"/>
        <n x="23"/>
      </t>
    </mdx>
    <mdx n="0" f="v">
      <t c="4" fi="0">
        <n x="1" s="1"/>
        <n x="29" s="1"/>
        <n x="53"/>
        <n x="22"/>
      </t>
    </mdx>
    <mdx n="0" f="v">
      <t c="4" fi="0">
        <n x="1" s="1"/>
        <n x="29" s="1"/>
        <n x="53"/>
        <n x="21"/>
      </t>
    </mdx>
    <mdx n="0" f="v">
      <t c="4" fi="0">
        <n x="1" s="1"/>
        <n x="29" s="1"/>
        <n x="53"/>
        <n x="20"/>
      </t>
    </mdx>
    <mdx n="0" f="v">
      <t c="4" fi="0">
        <n x="1" s="1"/>
        <n x="29" s="1"/>
        <n x="53"/>
        <n x="16"/>
      </t>
    </mdx>
    <mdx n="0" f="v">
      <t c="4" fi="0">
        <n x="1" s="1"/>
        <n x="29" s="1"/>
        <n x="53"/>
        <n x="15"/>
      </t>
    </mdx>
    <mdx n="0" f="v">
      <t c="4" fi="0">
        <n x="1" s="1"/>
        <n x="29" s="1"/>
        <n x="53"/>
        <n x="7"/>
      </t>
    </mdx>
    <mdx n="0" f="v">
      <t c="4" fi="0">
        <n x="1" s="1"/>
        <n x="29" s="1"/>
        <n x="53"/>
        <n x="5"/>
      </t>
    </mdx>
    <mdx n="0" f="v">
      <t c="4" fi="0">
        <n x="1" s="1"/>
        <n x="29" s="1"/>
        <n x="52"/>
        <n x="26"/>
      </t>
    </mdx>
    <mdx n="0" f="v">
      <t c="4" fi="0">
        <n x="1" s="1"/>
        <n x="29" s="1"/>
        <n x="52"/>
        <n x="25"/>
      </t>
    </mdx>
    <mdx n="0" f="v">
      <t c="4" fi="0">
        <n x="1" s="1"/>
        <n x="29" s="1"/>
        <n x="52"/>
        <n x="24"/>
      </t>
    </mdx>
    <mdx n="0" f="v">
      <t c="4" fi="0">
        <n x="1" s="1"/>
        <n x="29" s="1"/>
        <n x="52"/>
        <n x="23"/>
      </t>
    </mdx>
    <mdx n="0" f="v">
      <t c="4" fi="0">
        <n x="1" s="1"/>
        <n x="29" s="1"/>
        <n x="52"/>
        <n x="22"/>
      </t>
    </mdx>
    <mdx n="0" f="v">
      <t c="4" fi="0">
        <n x="1" s="1"/>
        <n x="29" s="1"/>
        <n x="52"/>
        <n x="21"/>
      </t>
    </mdx>
    <mdx n="0" f="v">
      <t c="4" fi="0">
        <n x="1" s="1"/>
        <n x="29" s="1"/>
        <n x="52"/>
        <n x="20"/>
      </t>
    </mdx>
    <mdx n="0" f="v">
      <t c="4" fi="0">
        <n x="1" s="1"/>
        <n x="29" s="1"/>
        <n x="52"/>
        <n x="16"/>
      </t>
    </mdx>
    <mdx n="0" f="v">
      <t c="4" fi="0">
        <n x="1" s="1"/>
        <n x="29" s="1"/>
        <n x="52"/>
        <n x="15"/>
      </t>
    </mdx>
    <mdx n="0" f="v">
      <t c="4" fi="0">
        <n x="1" s="1"/>
        <n x="29" s="1"/>
        <n x="52"/>
        <n x="7"/>
      </t>
    </mdx>
    <mdx n="0" f="v">
      <t c="4" fi="0">
        <n x="1" s="1"/>
        <n x="29" s="1"/>
        <n x="52"/>
        <n x="5"/>
      </t>
    </mdx>
    <mdx n="0" f="v">
      <t c="4" fi="0">
        <n x="1" s="1"/>
        <n x="29" s="1"/>
        <n x="51"/>
        <n x="26"/>
      </t>
    </mdx>
    <mdx n="0" f="v">
      <t c="4" fi="0">
        <n x="1" s="1"/>
        <n x="29" s="1"/>
        <n x="51"/>
        <n x="25"/>
      </t>
    </mdx>
    <mdx n="0" f="v">
      <t c="4" fi="0">
        <n x="1" s="1"/>
        <n x="29" s="1"/>
        <n x="51"/>
        <n x="24"/>
      </t>
    </mdx>
    <mdx n="0" f="v">
      <t c="4" fi="0">
        <n x="1" s="1"/>
        <n x="29" s="1"/>
        <n x="51"/>
        <n x="23"/>
      </t>
    </mdx>
    <mdx n="0" f="v">
      <t c="4" fi="0">
        <n x="1" s="1"/>
        <n x="29" s="1"/>
        <n x="51"/>
        <n x="22"/>
      </t>
    </mdx>
    <mdx n="0" f="v">
      <t c="4" fi="0">
        <n x="1" s="1"/>
        <n x="29" s="1"/>
        <n x="51"/>
        <n x="21"/>
      </t>
    </mdx>
    <mdx n="0" f="v">
      <t c="4" fi="0">
        <n x="1" s="1"/>
        <n x="29" s="1"/>
        <n x="51"/>
        <n x="20"/>
      </t>
    </mdx>
    <mdx n="0" f="v">
      <t c="4" fi="0">
        <n x="1" s="1"/>
        <n x="29" s="1"/>
        <n x="51"/>
        <n x="16"/>
      </t>
    </mdx>
    <mdx n="0" f="v">
      <t c="4" fi="0">
        <n x="1" s="1"/>
        <n x="29" s="1"/>
        <n x="51"/>
        <n x="15"/>
      </t>
    </mdx>
    <mdx n="0" f="v">
      <t c="4" fi="0">
        <n x="1" s="1"/>
        <n x="29" s="1"/>
        <n x="51"/>
        <n x="7"/>
      </t>
    </mdx>
    <mdx n="0" f="v">
      <t c="4" fi="0">
        <n x="1" s="1"/>
        <n x="29" s="1"/>
        <n x="51"/>
        <n x="5"/>
      </t>
    </mdx>
    <mdx n="0" f="v">
      <t c="4" fi="0">
        <n x="1" s="1"/>
        <n x="29" s="1"/>
        <n x="50"/>
        <n x="26"/>
      </t>
    </mdx>
    <mdx n="0" f="v">
      <t c="4" fi="0">
        <n x="1" s="1"/>
        <n x="29" s="1"/>
        <n x="50"/>
        <n x="25"/>
      </t>
    </mdx>
    <mdx n="0" f="v">
      <t c="4" fi="0">
        <n x="1" s="1"/>
        <n x="29" s="1"/>
        <n x="50"/>
        <n x="24"/>
      </t>
    </mdx>
    <mdx n="0" f="v">
      <t c="4" fi="0">
        <n x="1" s="1"/>
        <n x="29" s="1"/>
        <n x="50"/>
        <n x="23"/>
      </t>
    </mdx>
    <mdx n="0" f="v">
      <t c="4" fi="0">
        <n x="1" s="1"/>
        <n x="29" s="1"/>
        <n x="50"/>
        <n x="22"/>
      </t>
    </mdx>
    <mdx n="0" f="v">
      <t c="4" fi="0">
        <n x="1" s="1"/>
        <n x="29" s="1"/>
        <n x="50"/>
        <n x="21"/>
      </t>
    </mdx>
    <mdx n="0" f="v">
      <t c="4" fi="0">
        <n x="1" s="1"/>
        <n x="29" s="1"/>
        <n x="50"/>
        <n x="20"/>
      </t>
    </mdx>
    <mdx n="0" f="v">
      <t c="4" fi="0">
        <n x="1" s="1"/>
        <n x="29" s="1"/>
        <n x="50"/>
        <n x="16"/>
      </t>
    </mdx>
    <mdx n="0" f="v">
      <t c="4" fi="0">
        <n x="1" s="1"/>
        <n x="29" s="1"/>
        <n x="50"/>
        <n x="15"/>
      </t>
    </mdx>
    <mdx n="0" f="v">
      <t c="4" fi="0">
        <n x="1" s="1"/>
        <n x="29" s="1"/>
        <n x="50"/>
        <n x="7"/>
      </t>
    </mdx>
    <mdx n="0" f="v">
      <t c="4" fi="0">
        <n x="1" s="1"/>
        <n x="29" s="1"/>
        <n x="50"/>
        <n x="5"/>
      </t>
    </mdx>
    <mdx n="0" f="v">
      <t c="4" fi="0">
        <n x="1" s="1"/>
        <n x="29" s="1"/>
        <n x="49"/>
        <n x="26"/>
      </t>
    </mdx>
    <mdx n="0" f="v">
      <t c="4" fi="0">
        <n x="1" s="1"/>
        <n x="29" s="1"/>
        <n x="49"/>
        <n x="25"/>
      </t>
    </mdx>
    <mdx n="0" f="v">
      <t c="4" fi="0">
        <n x="1" s="1"/>
        <n x="29" s="1"/>
        <n x="49"/>
        <n x="24"/>
      </t>
    </mdx>
    <mdx n="0" f="v">
      <t c="4" fi="0">
        <n x="1" s="1"/>
        <n x="29" s="1"/>
        <n x="49"/>
        <n x="23"/>
      </t>
    </mdx>
    <mdx n="0" f="v">
      <t c="4" fi="0">
        <n x="1" s="1"/>
        <n x="29" s="1"/>
        <n x="49"/>
        <n x="22"/>
      </t>
    </mdx>
    <mdx n="0" f="v">
      <t c="4" fi="0">
        <n x="1" s="1"/>
        <n x="29" s="1"/>
        <n x="49"/>
        <n x="21"/>
      </t>
    </mdx>
    <mdx n="0" f="v">
      <t c="4" fi="0">
        <n x="1" s="1"/>
        <n x="29" s="1"/>
        <n x="49"/>
        <n x="20"/>
      </t>
    </mdx>
    <mdx n="0" f="v">
      <t c="4" fi="0">
        <n x="1" s="1"/>
        <n x="29" s="1"/>
        <n x="49"/>
        <n x="16"/>
      </t>
    </mdx>
    <mdx n="0" f="v">
      <t c="4" fi="0">
        <n x="1" s="1"/>
        <n x="29" s="1"/>
        <n x="49"/>
        <n x="15"/>
      </t>
    </mdx>
    <mdx n="0" f="v">
      <t c="4" fi="0">
        <n x="1" s="1"/>
        <n x="29" s="1"/>
        <n x="49"/>
        <n x="7"/>
      </t>
    </mdx>
    <mdx n="0" f="v">
      <t c="4" fi="0">
        <n x="1" s="1"/>
        <n x="29" s="1"/>
        <n x="49"/>
        <n x="5"/>
      </t>
    </mdx>
    <mdx n="0" f="v">
      <t c="4" fi="0">
        <n x="1" s="1"/>
        <n x="29" s="1"/>
        <n x="48"/>
        <n x="26"/>
      </t>
    </mdx>
    <mdx n="0" f="v">
      <t c="4" fi="0">
        <n x="1" s="1"/>
        <n x="29" s="1"/>
        <n x="48"/>
        <n x="25"/>
      </t>
    </mdx>
    <mdx n="0" f="v">
      <t c="4" fi="0">
        <n x="1" s="1"/>
        <n x="29" s="1"/>
        <n x="48"/>
        <n x="24"/>
      </t>
    </mdx>
    <mdx n="0" f="v">
      <t c="4" fi="0">
        <n x="1" s="1"/>
        <n x="29" s="1"/>
        <n x="48"/>
        <n x="23"/>
      </t>
    </mdx>
    <mdx n="0" f="v">
      <t c="4" fi="0">
        <n x="1" s="1"/>
        <n x="29" s="1"/>
        <n x="48"/>
        <n x="22"/>
      </t>
    </mdx>
    <mdx n="0" f="v">
      <t c="4" fi="0">
        <n x="1" s="1"/>
        <n x="29" s="1"/>
        <n x="48"/>
        <n x="21"/>
      </t>
    </mdx>
    <mdx n="0" f="v">
      <t c="4" fi="0">
        <n x="1" s="1"/>
        <n x="29" s="1"/>
        <n x="48"/>
        <n x="20"/>
      </t>
    </mdx>
    <mdx n="0" f="v">
      <t c="4" fi="0">
        <n x="1" s="1"/>
        <n x="29" s="1"/>
        <n x="48"/>
        <n x="16"/>
      </t>
    </mdx>
    <mdx n="0" f="v">
      <t c="4" fi="0">
        <n x="1" s="1"/>
        <n x="29" s="1"/>
        <n x="48"/>
        <n x="15"/>
      </t>
    </mdx>
    <mdx n="0" f="v">
      <t c="4" fi="0">
        <n x="1" s="1"/>
        <n x="29" s="1"/>
        <n x="48"/>
        <n x="7"/>
      </t>
    </mdx>
    <mdx n="0" f="v">
      <t c="4" fi="0">
        <n x="1" s="1"/>
        <n x="29" s="1"/>
        <n x="48"/>
        <n x="5"/>
      </t>
    </mdx>
    <mdx n="0" f="v">
      <t c="4" fi="0">
        <n x="1" s="1"/>
        <n x="29" s="1"/>
        <n x="47"/>
        <n x="26"/>
      </t>
    </mdx>
    <mdx n="0" f="v">
      <t c="4" fi="0">
        <n x="1" s="1"/>
        <n x="29" s="1"/>
        <n x="47"/>
        <n x="25"/>
      </t>
    </mdx>
    <mdx n="0" f="v">
      <t c="4" fi="0">
        <n x="1" s="1"/>
        <n x="29" s="1"/>
        <n x="47"/>
        <n x="24"/>
      </t>
    </mdx>
    <mdx n="0" f="v">
      <t c="4" fi="0">
        <n x="1" s="1"/>
        <n x="29" s="1"/>
        <n x="47"/>
        <n x="23"/>
      </t>
    </mdx>
    <mdx n="0" f="v">
      <t c="4" fi="0">
        <n x="1" s="1"/>
        <n x="29" s="1"/>
        <n x="47"/>
        <n x="22"/>
      </t>
    </mdx>
    <mdx n="0" f="v">
      <t c="4" fi="0">
        <n x="1" s="1"/>
        <n x="29" s="1"/>
        <n x="47"/>
        <n x="21"/>
      </t>
    </mdx>
    <mdx n="0" f="v">
      <t c="4" fi="0">
        <n x="1" s="1"/>
        <n x="29" s="1"/>
        <n x="47"/>
        <n x="20"/>
      </t>
    </mdx>
    <mdx n="0" f="v">
      <t c="4" fi="0">
        <n x="1" s="1"/>
        <n x="29" s="1"/>
        <n x="47"/>
        <n x="16"/>
      </t>
    </mdx>
    <mdx n="0" f="v">
      <t c="4" fi="0">
        <n x="1" s="1"/>
        <n x="29" s="1"/>
        <n x="47"/>
        <n x="15"/>
      </t>
    </mdx>
    <mdx n="0" f="v">
      <t c="4" fi="0">
        <n x="1" s="1"/>
        <n x="29" s="1"/>
        <n x="47"/>
        <n x="7"/>
      </t>
    </mdx>
    <mdx n="0" f="v">
      <t c="4" fi="0">
        <n x="1" s="1"/>
        <n x="29" s="1"/>
        <n x="47"/>
        <n x="5"/>
      </t>
    </mdx>
    <mdx n="0" f="v">
      <t c="4" fi="0">
        <n x="1" s="1"/>
        <n x="29" s="1"/>
        <n x="46"/>
        <n x="26"/>
      </t>
    </mdx>
    <mdx n="0" f="v">
      <t c="4" fi="0">
        <n x="1" s="1"/>
        <n x="29" s="1"/>
        <n x="46"/>
        <n x="25"/>
      </t>
    </mdx>
    <mdx n="0" f="v">
      <t c="4" fi="0">
        <n x="1" s="1"/>
        <n x="29" s="1"/>
        <n x="46"/>
        <n x="24"/>
      </t>
    </mdx>
    <mdx n="0" f="v">
      <t c="4" fi="0">
        <n x="1" s="1"/>
        <n x="29" s="1"/>
        <n x="46"/>
        <n x="23"/>
      </t>
    </mdx>
    <mdx n="0" f="v">
      <t c="4" fi="0">
        <n x="1" s="1"/>
        <n x="29" s="1"/>
        <n x="46"/>
        <n x="22"/>
      </t>
    </mdx>
    <mdx n="0" f="v">
      <t c="4" fi="0">
        <n x="1" s="1"/>
        <n x="29" s="1"/>
        <n x="46"/>
        <n x="21"/>
      </t>
    </mdx>
    <mdx n="0" f="v">
      <t c="4" fi="0">
        <n x="1" s="1"/>
        <n x="29" s="1"/>
        <n x="46"/>
        <n x="20"/>
      </t>
    </mdx>
    <mdx n="0" f="v">
      <t c="4" fi="0">
        <n x="1" s="1"/>
        <n x="29" s="1"/>
        <n x="46"/>
        <n x="16"/>
      </t>
    </mdx>
    <mdx n="0" f="v">
      <t c="4" fi="0">
        <n x="1" s="1"/>
        <n x="29" s="1"/>
        <n x="46"/>
        <n x="15"/>
      </t>
    </mdx>
    <mdx n="0" f="v">
      <t c="4" fi="0">
        <n x="1" s="1"/>
        <n x="29" s="1"/>
        <n x="46"/>
        <n x="7"/>
      </t>
    </mdx>
    <mdx n="0" f="v">
      <t c="4" fi="0">
        <n x="1" s="1"/>
        <n x="29" s="1"/>
        <n x="46"/>
        <n x="5"/>
      </t>
    </mdx>
    <mdx n="0" f="v">
      <t c="4" fi="0">
        <n x="1" s="1"/>
        <n x="29" s="1"/>
        <n x="45"/>
        <n x="26"/>
      </t>
    </mdx>
    <mdx n="0" f="v">
      <t c="4" fi="0">
        <n x="1" s="1"/>
        <n x="29" s="1"/>
        <n x="45"/>
        <n x="25"/>
      </t>
    </mdx>
    <mdx n="0" f="v">
      <t c="4" fi="0">
        <n x="1" s="1"/>
        <n x="29" s="1"/>
        <n x="45"/>
        <n x="24"/>
      </t>
    </mdx>
    <mdx n="0" f="v">
      <t c="4" fi="0">
        <n x="1" s="1"/>
        <n x="29" s="1"/>
        <n x="45"/>
        <n x="23"/>
      </t>
    </mdx>
    <mdx n="0" f="v">
      <t c="4" fi="0">
        <n x="1" s="1"/>
        <n x="29" s="1"/>
        <n x="45"/>
        <n x="22"/>
      </t>
    </mdx>
    <mdx n="0" f="v">
      <t c="4" fi="0">
        <n x="1" s="1"/>
        <n x="29" s="1"/>
        <n x="45"/>
        <n x="21"/>
      </t>
    </mdx>
    <mdx n="0" f="v">
      <t c="4" fi="0">
        <n x="1" s="1"/>
        <n x="29" s="1"/>
        <n x="45"/>
        <n x="20"/>
      </t>
    </mdx>
    <mdx n="0" f="v">
      <t c="4" fi="0">
        <n x="1" s="1"/>
        <n x="29" s="1"/>
        <n x="45"/>
        <n x="16"/>
      </t>
    </mdx>
    <mdx n="0" f="v">
      <t c="4" fi="0">
        <n x="1" s="1"/>
        <n x="29" s="1"/>
        <n x="45"/>
        <n x="15"/>
      </t>
    </mdx>
    <mdx n="0" f="v">
      <t c="4" fi="0">
        <n x="1" s="1"/>
        <n x="29" s="1"/>
        <n x="45"/>
        <n x="7"/>
      </t>
    </mdx>
    <mdx n="0" f="v">
      <t c="4" fi="0">
        <n x="1" s="1"/>
        <n x="29" s="1"/>
        <n x="45"/>
        <n x="5"/>
      </t>
    </mdx>
    <mdx n="0" f="v">
      <t c="4" fi="0">
        <n x="1" s="1"/>
        <n x="29" s="1"/>
        <n x="44"/>
        <n x="26"/>
      </t>
    </mdx>
    <mdx n="0" f="v">
      <t c="4" fi="0">
        <n x="1" s="1"/>
        <n x="29" s="1"/>
        <n x="44"/>
        <n x="25"/>
      </t>
    </mdx>
    <mdx n="0" f="v">
      <t c="4" fi="0">
        <n x="1" s="1"/>
        <n x="29" s="1"/>
        <n x="44"/>
        <n x="24"/>
      </t>
    </mdx>
    <mdx n="0" f="v">
      <t c="4" fi="0">
        <n x="1" s="1"/>
        <n x="29" s="1"/>
        <n x="44"/>
        <n x="23"/>
      </t>
    </mdx>
    <mdx n="0" f="v">
      <t c="4" fi="0">
        <n x="1" s="1"/>
        <n x="29" s="1"/>
        <n x="44"/>
        <n x="22"/>
      </t>
    </mdx>
    <mdx n="0" f="v">
      <t c="4" fi="0">
        <n x="1" s="1"/>
        <n x="29" s="1"/>
        <n x="44"/>
        <n x="21"/>
      </t>
    </mdx>
    <mdx n="0" f="v">
      <t c="4" fi="0">
        <n x="1" s="1"/>
        <n x="29" s="1"/>
        <n x="44"/>
        <n x="20"/>
      </t>
    </mdx>
    <mdx n="0" f="v">
      <t c="4" fi="0">
        <n x="1" s="1"/>
        <n x="29" s="1"/>
        <n x="44"/>
        <n x="16"/>
      </t>
    </mdx>
    <mdx n="0" f="v">
      <t c="4" fi="0">
        <n x="1" s="1"/>
        <n x="29" s="1"/>
        <n x="44"/>
        <n x="15"/>
      </t>
    </mdx>
    <mdx n="0" f="v">
      <t c="4" fi="0">
        <n x="1" s="1"/>
        <n x="29" s="1"/>
        <n x="44"/>
        <n x="7"/>
      </t>
    </mdx>
    <mdx n="0" f="v">
      <t c="4" fi="0">
        <n x="1" s="1"/>
        <n x="29" s="1"/>
        <n x="44"/>
        <n x="5"/>
      </t>
    </mdx>
    <mdx n="0" f="v">
      <t c="4" fi="0">
        <n x="1" s="1"/>
        <n x="29" s="1"/>
        <n x="43"/>
        <n x="26"/>
      </t>
    </mdx>
    <mdx n="0" f="v">
      <t c="4" fi="0">
        <n x="1" s="1"/>
        <n x="29" s="1"/>
        <n x="43"/>
        <n x="25"/>
      </t>
    </mdx>
    <mdx n="0" f="v">
      <t c="4" fi="0">
        <n x="1" s="1"/>
        <n x="29" s="1"/>
        <n x="43"/>
        <n x="24"/>
      </t>
    </mdx>
    <mdx n="0" f="v">
      <t c="4" fi="0">
        <n x="1" s="1"/>
        <n x="29" s="1"/>
        <n x="43"/>
        <n x="23"/>
      </t>
    </mdx>
    <mdx n="0" f="v">
      <t c="4" fi="0">
        <n x="1" s="1"/>
        <n x="29" s="1"/>
        <n x="43"/>
        <n x="22"/>
      </t>
    </mdx>
    <mdx n="0" f="v">
      <t c="4" fi="0">
        <n x="1" s="1"/>
        <n x="29" s="1"/>
        <n x="43"/>
        <n x="21"/>
      </t>
    </mdx>
    <mdx n="0" f="v">
      <t c="4" fi="0">
        <n x="1" s="1"/>
        <n x="29" s="1"/>
        <n x="43"/>
        <n x="20"/>
      </t>
    </mdx>
    <mdx n="0" f="v">
      <t c="4" fi="0">
        <n x="1" s="1"/>
        <n x="29" s="1"/>
        <n x="43"/>
        <n x="16"/>
      </t>
    </mdx>
    <mdx n="0" f="v">
      <t c="4" fi="0">
        <n x="1" s="1"/>
        <n x="29" s="1"/>
        <n x="43"/>
        <n x="15"/>
      </t>
    </mdx>
    <mdx n="0" f="v">
      <t c="4" fi="0">
        <n x="1" s="1"/>
        <n x="29" s="1"/>
        <n x="43"/>
        <n x="7"/>
      </t>
    </mdx>
    <mdx n="0" f="v">
      <t c="4" fi="0">
        <n x="1" s="1"/>
        <n x="29" s="1"/>
        <n x="43"/>
        <n x="5"/>
      </t>
    </mdx>
    <mdx n="0" f="v">
      <t c="4" fi="0">
        <n x="1" s="1"/>
        <n x="29" s="1"/>
        <n x="42"/>
        <n x="26"/>
      </t>
    </mdx>
    <mdx n="0" f="v">
      <t c="4" fi="0">
        <n x="1" s="1"/>
        <n x="29" s="1"/>
        <n x="42"/>
        <n x="25"/>
      </t>
    </mdx>
    <mdx n="0" f="v">
      <t c="4" fi="0">
        <n x="1" s="1"/>
        <n x="29" s="1"/>
        <n x="42"/>
        <n x="24"/>
      </t>
    </mdx>
    <mdx n="0" f="v">
      <t c="4" fi="0">
        <n x="1" s="1"/>
        <n x="29" s="1"/>
        <n x="42"/>
        <n x="23"/>
      </t>
    </mdx>
    <mdx n="0" f="v">
      <t c="4" fi="0">
        <n x="1" s="1"/>
        <n x="29" s="1"/>
        <n x="42"/>
        <n x="22"/>
      </t>
    </mdx>
    <mdx n="0" f="v">
      <t c="4" fi="0">
        <n x="1" s="1"/>
        <n x="29" s="1"/>
        <n x="42"/>
        <n x="21"/>
      </t>
    </mdx>
    <mdx n="0" f="v">
      <t c="4" fi="0">
        <n x="1" s="1"/>
        <n x="29" s="1"/>
        <n x="42"/>
        <n x="20"/>
      </t>
    </mdx>
    <mdx n="0" f="v">
      <t c="4" fi="0">
        <n x="1" s="1"/>
        <n x="29" s="1"/>
        <n x="42"/>
        <n x="16"/>
      </t>
    </mdx>
    <mdx n="0" f="v">
      <t c="4" fi="0">
        <n x="1" s="1"/>
        <n x="29" s="1"/>
        <n x="42"/>
        <n x="15"/>
      </t>
    </mdx>
    <mdx n="0" f="v">
      <t c="4" fi="0">
        <n x="1" s="1"/>
        <n x="29" s="1"/>
        <n x="42"/>
        <n x="7"/>
      </t>
    </mdx>
    <mdx n="0" f="v">
      <t c="4" fi="0">
        <n x="1" s="1"/>
        <n x="29" s="1"/>
        <n x="42"/>
        <n x="5"/>
      </t>
    </mdx>
    <mdx n="0" f="v">
      <t c="4" fi="0">
        <n x="1" s="1"/>
        <n x="29" s="1"/>
        <n x="41"/>
        <n x="26"/>
      </t>
    </mdx>
    <mdx n="0" f="v">
      <t c="4" fi="0">
        <n x="1" s="1"/>
        <n x="29" s="1"/>
        <n x="41"/>
        <n x="25"/>
      </t>
    </mdx>
    <mdx n="0" f="v">
      <t c="4" fi="0">
        <n x="1" s="1"/>
        <n x="29" s="1"/>
        <n x="41"/>
        <n x="24"/>
      </t>
    </mdx>
    <mdx n="0" f="v">
      <t c="4" fi="0">
        <n x="1" s="1"/>
        <n x="29" s="1"/>
        <n x="41"/>
        <n x="23"/>
      </t>
    </mdx>
    <mdx n="0" f="v">
      <t c="4" fi="0">
        <n x="1" s="1"/>
        <n x="29" s="1"/>
        <n x="41"/>
        <n x="22"/>
      </t>
    </mdx>
    <mdx n="0" f="v">
      <t c="4" fi="0">
        <n x="1" s="1"/>
        <n x="29" s="1"/>
        <n x="41"/>
        <n x="21"/>
      </t>
    </mdx>
    <mdx n="0" f="v">
      <t c="4" fi="0">
        <n x="1" s="1"/>
        <n x="29" s="1"/>
        <n x="41"/>
        <n x="20"/>
      </t>
    </mdx>
    <mdx n="0" f="v">
      <t c="4" fi="0">
        <n x="1" s="1"/>
        <n x="29" s="1"/>
        <n x="41"/>
        <n x="16"/>
      </t>
    </mdx>
    <mdx n="0" f="v">
      <t c="4" fi="0">
        <n x="1" s="1"/>
        <n x="29" s="1"/>
        <n x="41"/>
        <n x="15"/>
      </t>
    </mdx>
    <mdx n="0" f="v">
      <t c="4" fi="0">
        <n x="1" s="1"/>
        <n x="29" s="1"/>
        <n x="41"/>
        <n x="7"/>
      </t>
    </mdx>
    <mdx n="0" f="v">
      <t c="4" fi="0">
        <n x="1" s="1"/>
        <n x="29" s="1"/>
        <n x="41"/>
        <n x="5"/>
      </t>
    </mdx>
    <mdx n="0" f="v">
      <t c="4" fi="0">
        <n x="1" s="1"/>
        <n x="29" s="1"/>
        <n x="40"/>
        <n x="26"/>
      </t>
    </mdx>
    <mdx n="0" f="v">
      <t c="4" fi="0">
        <n x="1" s="1"/>
        <n x="29" s="1"/>
        <n x="40"/>
        <n x="25"/>
      </t>
    </mdx>
    <mdx n="0" f="v">
      <t c="4" fi="0">
        <n x="1" s="1"/>
        <n x="29" s="1"/>
        <n x="40"/>
        <n x="24"/>
      </t>
    </mdx>
    <mdx n="0" f="v">
      <t c="4" fi="0">
        <n x="1" s="1"/>
        <n x="29" s="1"/>
        <n x="40"/>
        <n x="23"/>
      </t>
    </mdx>
    <mdx n="0" f="v">
      <t c="4" fi="0">
        <n x="1" s="1"/>
        <n x="29" s="1"/>
        <n x="40"/>
        <n x="22"/>
      </t>
    </mdx>
    <mdx n="0" f="v">
      <t c="4" fi="0">
        <n x="1" s="1"/>
        <n x="29" s="1"/>
        <n x="40"/>
        <n x="21"/>
      </t>
    </mdx>
    <mdx n="0" f="v">
      <t c="4" fi="0">
        <n x="1" s="1"/>
        <n x="29" s="1"/>
        <n x="40"/>
        <n x="20"/>
      </t>
    </mdx>
    <mdx n="0" f="v">
      <t c="4" fi="0">
        <n x="1" s="1"/>
        <n x="29" s="1"/>
        <n x="40"/>
        <n x="16"/>
      </t>
    </mdx>
    <mdx n="0" f="v">
      <t c="4" fi="0">
        <n x="1" s="1"/>
        <n x="29" s="1"/>
        <n x="40"/>
        <n x="15"/>
      </t>
    </mdx>
    <mdx n="0" f="v">
      <t c="4" fi="0">
        <n x="1" s="1"/>
        <n x="29" s="1"/>
        <n x="40"/>
        <n x="7"/>
      </t>
    </mdx>
    <mdx n="0" f="v">
      <t c="4" fi="0">
        <n x="1" s="1"/>
        <n x="29" s="1"/>
        <n x="40"/>
        <n x="5"/>
      </t>
    </mdx>
    <mdx n="0" f="v">
      <t c="4" fi="0">
        <n x="1" s="1"/>
        <n x="29" s="1"/>
        <n x="39"/>
        <n x="26"/>
      </t>
    </mdx>
    <mdx n="0" f="v">
      <t c="4" fi="0">
        <n x="1" s="1"/>
        <n x="29" s="1"/>
        <n x="39"/>
        <n x="25"/>
      </t>
    </mdx>
    <mdx n="0" f="v">
      <t c="4" fi="0">
        <n x="1" s="1"/>
        <n x="29" s="1"/>
        <n x="39"/>
        <n x="24"/>
      </t>
    </mdx>
    <mdx n="0" f="v">
      <t c="4" fi="0">
        <n x="1" s="1"/>
        <n x="29" s="1"/>
        <n x="39"/>
        <n x="23"/>
      </t>
    </mdx>
    <mdx n="0" f="v">
      <t c="4" fi="0">
        <n x="1" s="1"/>
        <n x="29" s="1"/>
        <n x="39"/>
        <n x="22"/>
      </t>
    </mdx>
    <mdx n="0" f="v">
      <t c="4" fi="0">
        <n x="1" s="1"/>
        <n x="29" s="1"/>
        <n x="39"/>
        <n x="21"/>
      </t>
    </mdx>
    <mdx n="0" f="v">
      <t c="4" fi="0">
        <n x="1" s="1"/>
        <n x="29" s="1"/>
        <n x="39"/>
        <n x="20"/>
      </t>
    </mdx>
    <mdx n="0" f="v">
      <t c="4" fi="0">
        <n x="1" s="1"/>
        <n x="29" s="1"/>
        <n x="39"/>
        <n x="16"/>
      </t>
    </mdx>
    <mdx n="0" f="v">
      <t c="4" fi="0">
        <n x="1" s="1"/>
        <n x="29" s="1"/>
        <n x="39"/>
        <n x="15"/>
      </t>
    </mdx>
    <mdx n="0" f="v">
      <t c="4" fi="0">
        <n x="1" s="1"/>
        <n x="29" s="1"/>
        <n x="39"/>
        <n x="7"/>
      </t>
    </mdx>
    <mdx n="0" f="v">
      <t c="4" fi="0">
        <n x="1" s="1"/>
        <n x="29" s="1"/>
        <n x="39"/>
        <n x="5"/>
      </t>
    </mdx>
    <mdx n="0" f="v">
      <t c="4" fi="0">
        <n x="1" s="1"/>
        <n x="29" s="1"/>
        <n x="38"/>
        <n x="26"/>
      </t>
    </mdx>
    <mdx n="0" f="v">
      <t c="4" fi="0">
        <n x="1" s="1"/>
        <n x="29" s="1"/>
        <n x="38"/>
        <n x="25"/>
      </t>
    </mdx>
    <mdx n="0" f="v">
      <t c="4" fi="0">
        <n x="1" s="1"/>
        <n x="29" s="1"/>
        <n x="38"/>
        <n x="24"/>
      </t>
    </mdx>
    <mdx n="0" f="v">
      <t c="4" fi="0">
        <n x="1" s="1"/>
        <n x="29" s="1"/>
        <n x="38"/>
        <n x="23"/>
      </t>
    </mdx>
    <mdx n="0" f="v">
      <t c="4" fi="0">
        <n x="1" s="1"/>
        <n x="29" s="1"/>
        <n x="38"/>
        <n x="22"/>
      </t>
    </mdx>
    <mdx n="0" f="v">
      <t c="4" fi="0">
        <n x="1" s="1"/>
        <n x="29" s="1"/>
        <n x="38"/>
        <n x="21"/>
      </t>
    </mdx>
    <mdx n="0" f="v">
      <t c="4" fi="0">
        <n x="1" s="1"/>
        <n x="29" s="1"/>
        <n x="38"/>
        <n x="20"/>
      </t>
    </mdx>
    <mdx n="0" f="v">
      <t c="4" fi="0">
        <n x="1" s="1"/>
        <n x="29" s="1"/>
        <n x="38"/>
        <n x="16"/>
      </t>
    </mdx>
    <mdx n="0" f="v">
      <t c="4" fi="0">
        <n x="1" s="1"/>
        <n x="29" s="1"/>
        <n x="38"/>
        <n x="15"/>
      </t>
    </mdx>
    <mdx n="0" f="v">
      <t c="4" fi="0">
        <n x="1" s="1"/>
        <n x="29" s="1"/>
        <n x="38"/>
        <n x="7"/>
      </t>
    </mdx>
    <mdx n="0" f="v">
      <t c="4" fi="0">
        <n x="1" s="1"/>
        <n x="29" s="1"/>
        <n x="38"/>
        <n x="5"/>
      </t>
    </mdx>
    <mdx n="0" f="v">
      <t c="4" fi="0">
        <n x="1" s="1"/>
        <n x="29" s="1"/>
        <n x="37"/>
        <n x="26"/>
      </t>
    </mdx>
    <mdx n="0" f="v">
      <t c="4" fi="0">
        <n x="1" s="1"/>
        <n x="29" s="1"/>
        <n x="37"/>
        <n x="25"/>
      </t>
    </mdx>
    <mdx n="0" f="v">
      <t c="4" fi="0">
        <n x="1" s="1"/>
        <n x="29" s="1"/>
        <n x="37"/>
        <n x="24"/>
      </t>
    </mdx>
    <mdx n="0" f="v">
      <t c="4" fi="0">
        <n x="1" s="1"/>
        <n x="29" s="1"/>
        <n x="37"/>
        <n x="23"/>
      </t>
    </mdx>
    <mdx n="0" f="v">
      <t c="4" fi="0">
        <n x="1" s="1"/>
        <n x="29" s="1"/>
        <n x="37"/>
        <n x="22"/>
      </t>
    </mdx>
    <mdx n="0" f="v">
      <t c="4" fi="0">
        <n x="1" s="1"/>
        <n x="29" s="1"/>
        <n x="37"/>
        <n x="21"/>
      </t>
    </mdx>
    <mdx n="0" f="v">
      <t c="4" fi="0">
        <n x="1" s="1"/>
        <n x="29" s="1"/>
        <n x="37"/>
        <n x="20"/>
      </t>
    </mdx>
    <mdx n="0" f="v">
      <t c="4" fi="0">
        <n x="1" s="1"/>
        <n x="29" s="1"/>
        <n x="37"/>
        <n x="16"/>
      </t>
    </mdx>
    <mdx n="0" f="v">
      <t c="4" fi="0">
        <n x="1" s="1"/>
        <n x="29" s="1"/>
        <n x="37"/>
        <n x="15"/>
      </t>
    </mdx>
    <mdx n="0" f="v">
      <t c="4" fi="0">
        <n x="1" s="1"/>
        <n x="29" s="1"/>
        <n x="37"/>
        <n x="7"/>
      </t>
    </mdx>
    <mdx n="0" f="v">
      <t c="4" fi="0">
        <n x="1" s="1"/>
        <n x="29" s="1"/>
        <n x="37"/>
        <n x="5"/>
      </t>
    </mdx>
    <mdx n="0" f="v">
      <t c="4" fi="0">
        <n x="1" s="1"/>
        <n x="29" s="1"/>
        <n x="36"/>
        <n x="26"/>
      </t>
    </mdx>
    <mdx n="0" f="v">
      <t c="4" fi="0">
        <n x="1" s="1"/>
        <n x="29" s="1"/>
        <n x="36"/>
        <n x="25"/>
      </t>
    </mdx>
    <mdx n="0" f="v">
      <t c="4" fi="0">
        <n x="1" s="1"/>
        <n x="29" s="1"/>
        <n x="36"/>
        <n x="24"/>
      </t>
    </mdx>
    <mdx n="0" f="v">
      <t c="4" fi="0">
        <n x="1" s="1"/>
        <n x="29" s="1"/>
        <n x="36"/>
        <n x="23"/>
      </t>
    </mdx>
    <mdx n="0" f="v">
      <t c="4" fi="0">
        <n x="1" s="1"/>
        <n x="29" s="1"/>
        <n x="36"/>
        <n x="22"/>
      </t>
    </mdx>
    <mdx n="0" f="v">
      <t c="4" fi="0">
        <n x="1" s="1"/>
        <n x="29" s="1"/>
        <n x="36"/>
        <n x="21"/>
      </t>
    </mdx>
    <mdx n="0" f="v">
      <t c="4" fi="0">
        <n x="1" s="1"/>
        <n x="29" s="1"/>
        <n x="36"/>
        <n x="20"/>
      </t>
    </mdx>
    <mdx n="0" f="v">
      <t c="4" fi="0">
        <n x="1" s="1"/>
        <n x="29" s="1"/>
        <n x="36"/>
        <n x="16"/>
      </t>
    </mdx>
    <mdx n="0" f="v">
      <t c="4" fi="0">
        <n x="1" s="1"/>
        <n x="29" s="1"/>
        <n x="36"/>
        <n x="15"/>
      </t>
    </mdx>
    <mdx n="0" f="v">
      <t c="4" fi="0">
        <n x="1" s="1"/>
        <n x="29" s="1"/>
        <n x="36"/>
        <n x="7"/>
      </t>
    </mdx>
    <mdx n="0" f="v">
      <t c="4" fi="0">
        <n x="1" s="1"/>
        <n x="29" s="1"/>
        <n x="36"/>
        <n x="5"/>
      </t>
    </mdx>
    <mdx n="0" f="v">
      <t c="4" fi="0">
        <n x="1" s="1"/>
        <n x="29" s="1"/>
        <n x="35"/>
        <n x="26"/>
      </t>
    </mdx>
    <mdx n="0" f="v">
      <t c="4" fi="0">
        <n x="1" s="1"/>
        <n x="29" s="1"/>
        <n x="35"/>
        <n x="25"/>
      </t>
    </mdx>
    <mdx n="0" f="v">
      <t c="4" fi="0">
        <n x="1" s="1"/>
        <n x="29" s="1"/>
        <n x="35"/>
        <n x="24"/>
      </t>
    </mdx>
    <mdx n="0" f="v">
      <t c="4" fi="0">
        <n x="1" s="1"/>
        <n x="29" s="1"/>
        <n x="35"/>
        <n x="23"/>
      </t>
    </mdx>
    <mdx n="0" f="v">
      <t c="4" fi="0">
        <n x="1" s="1"/>
        <n x="29" s="1"/>
        <n x="35"/>
        <n x="22"/>
      </t>
    </mdx>
    <mdx n="0" f="v">
      <t c="4" fi="0">
        <n x="1" s="1"/>
        <n x="29" s="1"/>
        <n x="35"/>
        <n x="21"/>
      </t>
    </mdx>
    <mdx n="0" f="v">
      <t c="4" fi="0">
        <n x="1" s="1"/>
        <n x="29" s="1"/>
        <n x="35"/>
        <n x="20"/>
      </t>
    </mdx>
    <mdx n="0" f="v">
      <t c="4" fi="0">
        <n x="1" s="1"/>
        <n x="29" s="1"/>
        <n x="35"/>
        <n x="16"/>
      </t>
    </mdx>
    <mdx n="0" f="v">
      <t c="4" fi="0">
        <n x="1" s="1"/>
        <n x="29" s="1"/>
        <n x="35"/>
        <n x="15"/>
      </t>
    </mdx>
    <mdx n="0" f="v">
      <t c="4" fi="0">
        <n x="1" s="1"/>
        <n x="29" s="1"/>
        <n x="35"/>
        <n x="7"/>
      </t>
    </mdx>
    <mdx n="0" f="v">
      <t c="4" fi="0">
        <n x="1" s="1"/>
        <n x="29" s="1"/>
        <n x="35"/>
        <n x="5"/>
      </t>
    </mdx>
    <mdx n="0" f="v">
      <t c="4" fi="0">
        <n x="1" s="1"/>
        <n x="29" s="1"/>
        <n x="34"/>
        <n x="26"/>
      </t>
    </mdx>
    <mdx n="0" f="v">
      <t c="4" fi="0">
        <n x="1" s="1"/>
        <n x="29" s="1"/>
        <n x="34"/>
        <n x="25"/>
      </t>
    </mdx>
    <mdx n="0" f="v">
      <t c="4" fi="0">
        <n x="1" s="1"/>
        <n x="29" s="1"/>
        <n x="34"/>
        <n x="24"/>
      </t>
    </mdx>
    <mdx n="0" f="v">
      <t c="4" fi="0">
        <n x="1" s="1"/>
        <n x="29" s="1"/>
        <n x="34"/>
        <n x="23"/>
      </t>
    </mdx>
    <mdx n="0" f="v">
      <t c="4" fi="0">
        <n x="1" s="1"/>
        <n x="29" s="1"/>
        <n x="34"/>
        <n x="22"/>
      </t>
    </mdx>
    <mdx n="0" f="v">
      <t c="4" fi="0">
        <n x="1" s="1"/>
        <n x="29" s="1"/>
        <n x="34"/>
        <n x="21"/>
      </t>
    </mdx>
    <mdx n="0" f="v">
      <t c="4" fi="0">
        <n x="1" s="1"/>
        <n x="29" s="1"/>
        <n x="34"/>
        <n x="20"/>
      </t>
    </mdx>
    <mdx n="0" f="v">
      <t c="4" fi="0">
        <n x="1" s="1"/>
        <n x="29" s="1"/>
        <n x="34"/>
        <n x="16"/>
      </t>
    </mdx>
    <mdx n="0" f="v">
      <t c="4" fi="0">
        <n x="1" s="1"/>
        <n x="29" s="1"/>
        <n x="34"/>
        <n x="15"/>
      </t>
    </mdx>
    <mdx n="0" f="v">
      <t c="4" fi="0">
        <n x="1" s="1"/>
        <n x="29" s="1"/>
        <n x="34"/>
        <n x="7"/>
      </t>
    </mdx>
    <mdx n="0" f="v">
      <t c="4" fi="0">
        <n x="1" s="1"/>
        <n x="29" s="1"/>
        <n x="34"/>
        <n x="5"/>
      </t>
    </mdx>
    <mdx n="0" f="v">
      <t c="4" fi="0">
        <n x="1" s="1"/>
        <n x="29" s="1"/>
        <n x="33"/>
        <n x="26"/>
      </t>
    </mdx>
    <mdx n="0" f="v">
      <t c="4" fi="0">
        <n x="1" s="1"/>
        <n x="29" s="1"/>
        <n x="33"/>
        <n x="25"/>
      </t>
    </mdx>
    <mdx n="0" f="v">
      <t c="4" fi="0">
        <n x="1" s="1"/>
        <n x="29" s="1"/>
        <n x="33"/>
        <n x="24"/>
      </t>
    </mdx>
    <mdx n="0" f="v">
      <t c="4" fi="0">
        <n x="1" s="1"/>
        <n x="29" s="1"/>
        <n x="33"/>
        <n x="23"/>
      </t>
    </mdx>
    <mdx n="0" f="v">
      <t c="4" fi="0">
        <n x="1" s="1"/>
        <n x="29" s="1"/>
        <n x="33"/>
        <n x="22"/>
      </t>
    </mdx>
    <mdx n="0" f="v">
      <t c="4" fi="0">
        <n x="1" s="1"/>
        <n x="29" s="1"/>
        <n x="33"/>
        <n x="21"/>
      </t>
    </mdx>
    <mdx n="0" f="v">
      <t c="4" fi="0">
        <n x="1" s="1"/>
        <n x="29" s="1"/>
        <n x="33"/>
        <n x="20"/>
      </t>
    </mdx>
    <mdx n="0" f="v">
      <t c="4" fi="0">
        <n x="1" s="1"/>
        <n x="29" s="1"/>
        <n x="33"/>
        <n x="16"/>
      </t>
    </mdx>
    <mdx n="0" f="v">
      <t c="4" fi="0">
        <n x="1" s="1"/>
        <n x="29" s="1"/>
        <n x="33"/>
        <n x="15"/>
      </t>
    </mdx>
    <mdx n="0" f="v">
      <t c="4" fi="0">
        <n x="1" s="1"/>
        <n x="29" s="1"/>
        <n x="33"/>
        <n x="7"/>
      </t>
    </mdx>
    <mdx n="0" f="v">
      <t c="4" fi="0">
        <n x="1" s="1"/>
        <n x="29" s="1"/>
        <n x="33"/>
        <n x="5"/>
      </t>
    </mdx>
    <mdx n="0" f="v">
      <t c="4" fi="0">
        <n x="1" s="1"/>
        <n x="29" s="1"/>
        <n x="32"/>
        <n x="26"/>
      </t>
    </mdx>
    <mdx n="0" f="v">
      <t c="4" fi="0">
        <n x="1" s="1"/>
        <n x="29" s="1"/>
        <n x="32"/>
        <n x="25"/>
      </t>
    </mdx>
    <mdx n="0" f="v">
      <t c="4" fi="0">
        <n x="1" s="1"/>
        <n x="29" s="1"/>
        <n x="32"/>
        <n x="24"/>
      </t>
    </mdx>
    <mdx n="0" f="v">
      <t c="4" fi="0">
        <n x="1" s="1"/>
        <n x="29" s="1"/>
        <n x="32"/>
        <n x="23"/>
      </t>
    </mdx>
    <mdx n="0" f="v">
      <t c="4" fi="0">
        <n x="1" s="1"/>
        <n x="29" s="1"/>
        <n x="32"/>
        <n x="22"/>
      </t>
    </mdx>
    <mdx n="0" f="v">
      <t c="4" fi="0">
        <n x="1" s="1"/>
        <n x="29" s="1"/>
        <n x="32"/>
        <n x="21"/>
      </t>
    </mdx>
    <mdx n="0" f="v">
      <t c="4" fi="0">
        <n x="1" s="1"/>
        <n x="29" s="1"/>
        <n x="32"/>
        <n x="20"/>
      </t>
    </mdx>
    <mdx n="0" f="v">
      <t c="4" fi="0">
        <n x="1" s="1"/>
        <n x="29" s="1"/>
        <n x="32"/>
        <n x="16"/>
      </t>
    </mdx>
    <mdx n="0" f="v">
      <t c="4" fi="0">
        <n x="1" s="1"/>
        <n x="29" s="1"/>
        <n x="32"/>
        <n x="15"/>
      </t>
    </mdx>
    <mdx n="0" f="v">
      <t c="4" fi="0">
        <n x="1" s="1"/>
        <n x="29" s="1"/>
        <n x="32"/>
        <n x="7"/>
      </t>
    </mdx>
    <mdx n="0" f="v">
      <t c="4" fi="0">
        <n x="1" s="1"/>
        <n x="29" s="1"/>
        <n x="32"/>
        <n x="5"/>
      </t>
    </mdx>
    <mdx n="0" f="v">
      <t c="4" fi="0">
        <n x="1" s="1"/>
        <n x="29" s="1"/>
        <n x="31"/>
        <n x="26"/>
      </t>
    </mdx>
    <mdx n="0" f="v">
      <t c="4" fi="0">
        <n x="1" s="1"/>
        <n x="29" s="1"/>
        <n x="31"/>
        <n x="25"/>
      </t>
    </mdx>
    <mdx n="0" f="v">
      <t c="4" fi="0">
        <n x="1" s="1"/>
        <n x="29" s="1"/>
        <n x="31"/>
        <n x="24"/>
      </t>
    </mdx>
    <mdx n="0" f="v">
      <t c="4" fi="0">
        <n x="1" s="1"/>
        <n x="29" s="1"/>
        <n x="31"/>
        <n x="23"/>
      </t>
    </mdx>
    <mdx n="0" f="v">
      <t c="4" fi="0">
        <n x="1" s="1"/>
        <n x="29" s="1"/>
        <n x="31"/>
        <n x="22"/>
      </t>
    </mdx>
    <mdx n="0" f="v">
      <t c="4" fi="0">
        <n x="1" s="1"/>
        <n x="29" s="1"/>
        <n x="31"/>
        <n x="21"/>
      </t>
    </mdx>
    <mdx n="0" f="v">
      <t c="4" fi="0">
        <n x="1" s="1"/>
        <n x="29" s="1"/>
        <n x="31"/>
        <n x="20"/>
      </t>
    </mdx>
    <mdx n="0" f="v">
      <t c="4" fi="0">
        <n x="1" s="1"/>
        <n x="29" s="1"/>
        <n x="31"/>
        <n x="16"/>
      </t>
    </mdx>
    <mdx n="0" f="v">
      <t c="4" fi="0">
        <n x="1" s="1"/>
        <n x="29" s="1"/>
        <n x="31"/>
        <n x="15"/>
      </t>
    </mdx>
    <mdx n="0" f="v">
      <t c="4" fi="0">
        <n x="1" s="1"/>
        <n x="29" s="1"/>
        <n x="31"/>
        <n x="7"/>
      </t>
    </mdx>
    <mdx n="0" f="v">
      <t c="4" fi="0">
        <n x="1" s="1"/>
        <n x="29" s="1"/>
        <n x="31"/>
        <n x="5"/>
      </t>
    </mdx>
    <mdx n="0" f="v">
      <t c="2" fi="0">
        <n x="1" s="1"/>
        <n x="81"/>
      </t>
    </mdx>
    <mdx n="0" f="v">
      <t c="2" fi="0">
        <n x="1" s="1"/>
        <n x="82"/>
      </t>
    </mdx>
    <mdx n="0" f="v">
      <t c="4" fi="0">
        <n x="1" s="1"/>
        <n x="80"/>
        <n x="28"/>
        <n x="26"/>
      </t>
    </mdx>
    <mdx n="0" f="v">
      <t c="4" fi="0">
        <n x="1" s="1"/>
        <n x="80"/>
        <n x="28"/>
        <n x="25"/>
      </t>
    </mdx>
    <mdx n="0" f="v">
      <t c="4" fi="0">
        <n x="1" s="1"/>
        <n x="80"/>
        <n x="28"/>
        <n x="24"/>
      </t>
    </mdx>
    <mdx n="0" f="v">
      <t c="4" fi="0">
        <n x="1" s="1"/>
        <n x="80"/>
        <n x="28"/>
        <n x="23"/>
      </t>
    </mdx>
    <mdx n="0" f="v">
      <t c="4" fi="0">
        <n x="1" s="1"/>
        <n x="80"/>
        <n x="28"/>
        <n x="22"/>
      </t>
    </mdx>
    <mdx n="0" f="v">
      <t c="4" fi="0">
        <n x="1" s="1"/>
        <n x="80"/>
        <n x="28"/>
        <n x="16"/>
      </t>
    </mdx>
    <mdx n="0" f="v">
      <t c="4" fi="0">
        <n x="1" s="1"/>
        <n x="80"/>
        <n x="28"/>
        <n x="15"/>
      </t>
    </mdx>
    <mdx n="0" f="v">
      <t c="4" fi="0">
        <n x="1" s="1"/>
        <n x="80"/>
        <n x="28"/>
        <n x="7"/>
      </t>
    </mdx>
    <mdx n="0" f="v">
      <t c="4" fi="0">
        <n x="1" s="1"/>
        <n x="80"/>
        <n x="28"/>
        <n x="5"/>
      </t>
    </mdx>
    <mdx n="0" f="v">
      <t c="4" fi="0">
        <n x="1" s="1"/>
        <n x="80"/>
        <n x="79"/>
        <n x="26"/>
      </t>
    </mdx>
    <mdx n="0" f="v">
      <t c="4" fi="0">
        <n x="1" s="1"/>
        <n x="80"/>
        <n x="79"/>
        <n x="25"/>
      </t>
    </mdx>
    <mdx n="0" f="v">
      <t c="4" fi="0">
        <n x="1" s="1"/>
        <n x="80"/>
        <n x="79"/>
        <n x="24"/>
      </t>
    </mdx>
    <mdx n="0" f="v">
      <t c="4" fi="0">
        <n x="1" s="1"/>
        <n x="80"/>
        <n x="79"/>
        <n x="23"/>
      </t>
    </mdx>
    <mdx n="0" f="v">
      <t c="4" fi="0">
        <n x="1" s="1"/>
        <n x="80"/>
        <n x="79"/>
        <n x="22"/>
      </t>
    </mdx>
    <mdx n="0" f="v">
      <t c="4" fi="0">
        <n x="1" s="1"/>
        <n x="80"/>
        <n x="79"/>
        <n x="16"/>
      </t>
    </mdx>
    <mdx n="0" f="v">
      <t c="4" fi="0">
        <n x="1" s="1"/>
        <n x="80"/>
        <n x="79"/>
        <n x="15"/>
      </t>
    </mdx>
    <mdx n="0" f="v">
      <t c="4" fi="0">
        <n x="1" s="1"/>
        <n x="80"/>
        <n x="79"/>
        <n x="7"/>
      </t>
    </mdx>
    <mdx n="0" f="v">
      <t c="4" fi="0">
        <n x="1" s="1"/>
        <n x="80"/>
        <n x="79"/>
        <n x="5"/>
      </t>
    </mdx>
    <mdx n="0" f="v">
      <t c="4" fi="0">
        <n x="1" s="1"/>
        <n x="80"/>
        <n x="78"/>
        <n x="26"/>
      </t>
    </mdx>
    <mdx n="0" f="v">
      <t c="4" fi="0">
        <n x="1" s="1"/>
        <n x="80"/>
        <n x="78"/>
        <n x="25"/>
      </t>
    </mdx>
    <mdx n="0" f="v">
      <t c="4" fi="0">
        <n x="1" s="1"/>
        <n x="80"/>
        <n x="78"/>
        <n x="24"/>
      </t>
    </mdx>
    <mdx n="0" f="v">
      <t c="4" fi="0">
        <n x="1" s="1"/>
        <n x="80"/>
        <n x="78"/>
        <n x="23"/>
      </t>
    </mdx>
    <mdx n="0" f="v">
      <t c="4" fi="0">
        <n x="1" s="1"/>
        <n x="80"/>
        <n x="78"/>
        <n x="22"/>
      </t>
    </mdx>
    <mdx n="0" f="v">
      <t c="4" fi="0">
        <n x="1" s="1"/>
        <n x="80"/>
        <n x="78"/>
        <n x="16"/>
      </t>
    </mdx>
    <mdx n="0" f="v">
      <t c="4" fi="0">
        <n x="1" s="1"/>
        <n x="80"/>
        <n x="78"/>
        <n x="15"/>
      </t>
    </mdx>
    <mdx n="0" f="v">
      <t c="4" fi="0">
        <n x="1" s="1"/>
        <n x="80"/>
        <n x="78"/>
        <n x="7"/>
      </t>
    </mdx>
    <mdx n="0" f="v">
      <t c="4" fi="0">
        <n x="1" s="1"/>
        <n x="80"/>
        <n x="78"/>
        <n x="5"/>
      </t>
    </mdx>
    <mdx n="0" f="v">
      <t c="4" fi="0">
        <n x="1" s="1"/>
        <n x="80"/>
        <n x="77"/>
        <n x="26"/>
      </t>
    </mdx>
    <mdx n="0" f="v">
      <t c="4" fi="0">
        <n x="1" s="1"/>
        <n x="80"/>
        <n x="77"/>
        <n x="25"/>
      </t>
    </mdx>
    <mdx n="0" f="v">
      <t c="4" fi="0">
        <n x="1" s="1"/>
        <n x="80"/>
        <n x="77"/>
        <n x="24"/>
      </t>
    </mdx>
    <mdx n="0" f="v">
      <t c="4" fi="0">
        <n x="1" s="1"/>
        <n x="80"/>
        <n x="77"/>
        <n x="23"/>
      </t>
    </mdx>
    <mdx n="0" f="v">
      <t c="4" fi="0">
        <n x="1" s="1"/>
        <n x="80"/>
        <n x="77"/>
        <n x="22"/>
      </t>
    </mdx>
    <mdx n="0" f="v">
      <t c="4" fi="0">
        <n x="1" s="1"/>
        <n x="80"/>
        <n x="77"/>
        <n x="16"/>
      </t>
    </mdx>
    <mdx n="0" f="v">
      <t c="4" fi="0">
        <n x="1" s="1"/>
        <n x="80"/>
        <n x="77"/>
        <n x="15"/>
      </t>
    </mdx>
    <mdx n="0" f="v">
      <t c="4" fi="0">
        <n x="1" s="1"/>
        <n x="80"/>
        <n x="77"/>
        <n x="7"/>
      </t>
    </mdx>
    <mdx n="0" f="v">
      <t c="4" fi="0">
        <n x="1" s="1"/>
        <n x="80"/>
        <n x="77"/>
        <n x="5"/>
      </t>
    </mdx>
    <mdx n="0" f="v">
      <t c="4" fi="0">
        <n x="1" s="1"/>
        <n x="80"/>
        <n x="76"/>
        <n x="26"/>
      </t>
    </mdx>
    <mdx n="0" f="v">
      <t c="4" fi="0">
        <n x="1" s="1"/>
        <n x="80"/>
        <n x="76"/>
        <n x="25"/>
      </t>
    </mdx>
    <mdx n="0" f="v">
      <t c="4" fi="0">
        <n x="1" s="1"/>
        <n x="80"/>
        <n x="76"/>
        <n x="24"/>
      </t>
    </mdx>
    <mdx n="0" f="v">
      <t c="4" fi="0">
        <n x="1" s="1"/>
        <n x="80"/>
        <n x="76"/>
        <n x="23"/>
      </t>
    </mdx>
    <mdx n="0" f="v">
      <t c="4" fi="0">
        <n x="1" s="1"/>
        <n x="80"/>
        <n x="76"/>
        <n x="22"/>
      </t>
    </mdx>
    <mdx n="0" f="v">
      <t c="4" fi="0">
        <n x="1" s="1"/>
        <n x="80"/>
        <n x="76"/>
        <n x="16"/>
      </t>
    </mdx>
    <mdx n="0" f="v">
      <t c="4" fi="0">
        <n x="1" s="1"/>
        <n x="80"/>
        <n x="76"/>
        <n x="15"/>
      </t>
    </mdx>
    <mdx n="0" f="v">
      <t c="4" fi="0">
        <n x="1" s="1"/>
        <n x="80"/>
        <n x="76"/>
        <n x="7"/>
      </t>
    </mdx>
    <mdx n="0" f="v">
      <t c="4" fi="0">
        <n x="1" s="1"/>
        <n x="80"/>
        <n x="76"/>
        <n x="5"/>
      </t>
    </mdx>
    <mdx n="0" f="v">
      <t c="4" fi="0">
        <n x="1" s="1"/>
        <n x="80"/>
        <n x="75"/>
        <n x="26"/>
      </t>
    </mdx>
    <mdx n="0" f="v">
      <t c="4" fi="0">
        <n x="1" s="1"/>
        <n x="80"/>
        <n x="75"/>
        <n x="25"/>
      </t>
    </mdx>
    <mdx n="0" f="v">
      <t c="4" fi="0">
        <n x="1" s="1"/>
        <n x="80"/>
        <n x="75"/>
        <n x="24"/>
      </t>
    </mdx>
    <mdx n="0" f="v">
      <t c="4" fi="0">
        <n x="1" s="1"/>
        <n x="80"/>
        <n x="75"/>
        <n x="23"/>
      </t>
    </mdx>
    <mdx n="0" f="v">
      <t c="4" fi="0">
        <n x="1" s="1"/>
        <n x="80"/>
        <n x="75"/>
        <n x="22"/>
      </t>
    </mdx>
    <mdx n="0" f="v">
      <t c="4" fi="0">
        <n x="1" s="1"/>
        <n x="80"/>
        <n x="75"/>
        <n x="16"/>
      </t>
    </mdx>
    <mdx n="0" f="v">
      <t c="4" fi="0">
        <n x="1" s="1"/>
        <n x="80"/>
        <n x="75"/>
        <n x="15"/>
      </t>
    </mdx>
    <mdx n="0" f="v">
      <t c="4" fi="0">
        <n x="1" s="1"/>
        <n x="80"/>
        <n x="75"/>
        <n x="7"/>
      </t>
    </mdx>
    <mdx n="0" f="v">
      <t c="4" fi="0">
        <n x="1" s="1"/>
        <n x="80"/>
        <n x="75"/>
        <n x="5"/>
      </t>
    </mdx>
    <mdx n="0" f="v">
      <t c="4" fi="0">
        <n x="1" s="1"/>
        <n x="80"/>
        <n x="74"/>
        <n x="26"/>
      </t>
    </mdx>
    <mdx n="0" f="v">
      <t c="4" fi="0">
        <n x="1" s="1"/>
        <n x="80"/>
        <n x="74"/>
        <n x="25"/>
      </t>
    </mdx>
    <mdx n="0" f="v">
      <t c="4" fi="0">
        <n x="1" s="1"/>
        <n x="80"/>
        <n x="74"/>
        <n x="24"/>
      </t>
    </mdx>
    <mdx n="0" f="v">
      <t c="4" fi="0">
        <n x="1" s="1"/>
        <n x="80"/>
        <n x="74"/>
        <n x="23"/>
      </t>
    </mdx>
    <mdx n="0" f="v">
      <t c="4" fi="0">
        <n x="1" s="1"/>
        <n x="80"/>
        <n x="74"/>
        <n x="22"/>
      </t>
    </mdx>
    <mdx n="0" f="v">
      <t c="4" fi="0">
        <n x="1" s="1"/>
        <n x="80"/>
        <n x="74"/>
        <n x="16"/>
      </t>
    </mdx>
    <mdx n="0" f="v">
      <t c="4" fi="0">
        <n x="1" s="1"/>
        <n x="80"/>
        <n x="74"/>
        <n x="15"/>
      </t>
    </mdx>
    <mdx n="0" f="v">
      <t c="4" fi="0">
        <n x="1" s="1"/>
        <n x="80"/>
        <n x="74"/>
        <n x="7"/>
      </t>
    </mdx>
    <mdx n="0" f="v">
      <t c="4" fi="0">
        <n x="1" s="1"/>
        <n x="80"/>
        <n x="74"/>
        <n x="5"/>
      </t>
    </mdx>
    <mdx n="0" f="v">
      <t c="4" fi="0">
        <n x="1" s="1"/>
        <n x="80"/>
        <n x="73"/>
        <n x="26"/>
      </t>
    </mdx>
    <mdx n="0" f="v">
      <t c="4" fi="0">
        <n x="1" s="1"/>
        <n x="80"/>
        <n x="73"/>
        <n x="25"/>
      </t>
    </mdx>
    <mdx n="0" f="v">
      <t c="4" fi="0">
        <n x="1" s="1"/>
        <n x="80"/>
        <n x="73"/>
        <n x="24"/>
      </t>
    </mdx>
    <mdx n="0" f="v">
      <t c="4" fi="0">
        <n x="1" s="1"/>
        <n x="80"/>
        <n x="73"/>
        <n x="23"/>
      </t>
    </mdx>
    <mdx n="0" f="v">
      <t c="4" fi="0">
        <n x="1" s="1"/>
        <n x="80"/>
        <n x="73"/>
        <n x="22"/>
      </t>
    </mdx>
    <mdx n="0" f="v">
      <t c="4" fi="0">
        <n x="1" s="1"/>
        <n x="80"/>
        <n x="73"/>
        <n x="16"/>
      </t>
    </mdx>
    <mdx n="0" f="v">
      <t c="4" fi="0">
        <n x="1" s="1"/>
        <n x="80"/>
        <n x="73"/>
        <n x="15"/>
      </t>
    </mdx>
    <mdx n="0" f="v">
      <t c="4" fi="0">
        <n x="1" s="1"/>
        <n x="80"/>
        <n x="73"/>
        <n x="7"/>
      </t>
    </mdx>
    <mdx n="0" f="v">
      <t c="4" fi="0">
        <n x="1" s="1"/>
        <n x="80"/>
        <n x="73"/>
        <n x="5"/>
      </t>
    </mdx>
    <mdx n="0" f="v">
      <t c="4" fi="0">
        <n x="1" s="1"/>
        <n x="80"/>
        <n x="72"/>
        <n x="26"/>
      </t>
    </mdx>
    <mdx n="0" f="v">
      <t c="4" fi="0">
        <n x="1" s="1"/>
        <n x="80"/>
        <n x="72"/>
        <n x="25"/>
      </t>
    </mdx>
    <mdx n="0" f="v">
      <t c="4" fi="0">
        <n x="1" s="1"/>
        <n x="80"/>
        <n x="72"/>
        <n x="24"/>
      </t>
    </mdx>
    <mdx n="0" f="v">
      <t c="4" fi="0">
        <n x="1" s="1"/>
        <n x="80"/>
        <n x="72"/>
        <n x="23"/>
      </t>
    </mdx>
    <mdx n="0" f="v">
      <t c="4" fi="0">
        <n x="1" s="1"/>
        <n x="80"/>
        <n x="72"/>
        <n x="22"/>
      </t>
    </mdx>
    <mdx n="0" f="v">
      <t c="4" fi="0">
        <n x="1" s="1"/>
        <n x="80"/>
        <n x="72"/>
        <n x="16"/>
      </t>
    </mdx>
    <mdx n="0" f="v">
      <t c="4" fi="0">
        <n x="1" s="1"/>
        <n x="80"/>
        <n x="72"/>
        <n x="15"/>
      </t>
    </mdx>
    <mdx n="0" f="v">
      <t c="4" fi="0">
        <n x="1" s="1"/>
        <n x="80"/>
        <n x="72"/>
        <n x="7"/>
      </t>
    </mdx>
    <mdx n="0" f="v">
      <t c="4" fi="0">
        <n x="1" s="1"/>
        <n x="80"/>
        <n x="72"/>
        <n x="5"/>
      </t>
    </mdx>
    <mdx n="0" f="v">
      <t c="4" fi="0">
        <n x="1" s="1"/>
        <n x="80"/>
        <n x="71"/>
        <n x="26"/>
      </t>
    </mdx>
    <mdx n="0" f="v">
      <t c="4" fi="0">
        <n x="1" s="1"/>
        <n x="80"/>
        <n x="71"/>
        <n x="25"/>
      </t>
    </mdx>
    <mdx n="0" f="v">
      <t c="4" fi="0">
        <n x="1" s="1"/>
        <n x="80"/>
        <n x="71"/>
        <n x="24"/>
      </t>
    </mdx>
    <mdx n="0" f="v">
      <t c="4" fi="0">
        <n x="1" s="1"/>
        <n x="80"/>
        <n x="71"/>
        <n x="23"/>
      </t>
    </mdx>
    <mdx n="0" f="v">
      <t c="4" fi="0">
        <n x="1" s="1"/>
        <n x="80"/>
        <n x="71"/>
        <n x="22"/>
      </t>
    </mdx>
    <mdx n="0" f="v">
      <t c="4" fi="0">
        <n x="1" s="1"/>
        <n x="80"/>
        <n x="71"/>
        <n x="16"/>
      </t>
    </mdx>
    <mdx n="0" f="v">
      <t c="4" fi="0">
        <n x="1" s="1"/>
        <n x="80"/>
        <n x="71"/>
        <n x="15"/>
      </t>
    </mdx>
    <mdx n="0" f="v">
      <t c="4" fi="0">
        <n x="1" s="1"/>
        <n x="80"/>
        <n x="71"/>
        <n x="7"/>
      </t>
    </mdx>
    <mdx n="0" f="v">
      <t c="4" fi="0">
        <n x="1" s="1"/>
        <n x="80"/>
        <n x="71"/>
        <n x="5"/>
      </t>
    </mdx>
    <mdx n="0" f="v">
      <t c="4" fi="0">
        <n x="1" s="1"/>
        <n x="80"/>
        <n x="70"/>
        <n x="26"/>
      </t>
    </mdx>
    <mdx n="0" f="v">
      <t c="4" fi="0">
        <n x="1" s="1"/>
        <n x="80"/>
        <n x="70"/>
        <n x="25"/>
      </t>
    </mdx>
    <mdx n="0" f="v">
      <t c="4" fi="0">
        <n x="1" s="1"/>
        <n x="80"/>
        <n x="70"/>
        <n x="24"/>
      </t>
    </mdx>
    <mdx n="0" f="v">
      <t c="4" fi="0">
        <n x="1" s="1"/>
        <n x="80"/>
        <n x="70"/>
        <n x="23"/>
      </t>
    </mdx>
    <mdx n="0" f="v">
      <t c="4" fi="0">
        <n x="1" s="1"/>
        <n x="80"/>
        <n x="70"/>
        <n x="22"/>
      </t>
    </mdx>
    <mdx n="0" f="v">
      <t c="4" fi="0">
        <n x="1" s="1"/>
        <n x="80"/>
        <n x="70"/>
        <n x="16"/>
      </t>
    </mdx>
    <mdx n="0" f="v">
      <t c="4" fi="0">
        <n x="1" s="1"/>
        <n x="80"/>
        <n x="70"/>
        <n x="15"/>
      </t>
    </mdx>
    <mdx n="0" f="v">
      <t c="4" fi="0">
        <n x="1" s="1"/>
        <n x="80"/>
        <n x="70"/>
        <n x="7"/>
      </t>
    </mdx>
    <mdx n="0" f="v">
      <t c="4" fi="0">
        <n x="1" s="1"/>
        <n x="80"/>
        <n x="70"/>
        <n x="5"/>
      </t>
    </mdx>
    <mdx n="0" f="v">
      <t c="4" fi="0">
        <n x="1" s="1"/>
        <n x="80"/>
        <n x="69"/>
        <n x="26"/>
      </t>
    </mdx>
    <mdx n="0" f="v">
      <t c="4" fi="0">
        <n x="1" s="1"/>
        <n x="80"/>
        <n x="69"/>
        <n x="25"/>
      </t>
    </mdx>
    <mdx n="0" f="v">
      <t c="4" fi="0">
        <n x="1" s="1"/>
        <n x="80"/>
        <n x="69"/>
        <n x="24"/>
      </t>
    </mdx>
    <mdx n="0" f="v">
      <t c="4" fi="0">
        <n x="1" s="1"/>
        <n x="80"/>
        <n x="69"/>
        <n x="23"/>
      </t>
    </mdx>
    <mdx n="0" f="v">
      <t c="4" fi="0">
        <n x="1" s="1"/>
        <n x="80"/>
        <n x="69"/>
        <n x="22"/>
      </t>
    </mdx>
    <mdx n="0" f="v">
      <t c="4" fi="0">
        <n x="1" s="1"/>
        <n x="80"/>
        <n x="69"/>
        <n x="16"/>
      </t>
    </mdx>
    <mdx n="0" f="v">
      <t c="4" fi="0">
        <n x="1" s="1"/>
        <n x="80"/>
        <n x="69"/>
        <n x="15"/>
      </t>
    </mdx>
    <mdx n="0" f="v">
      <t c="4" fi="0">
        <n x="1" s="1"/>
        <n x="80"/>
        <n x="69"/>
        <n x="7"/>
      </t>
    </mdx>
    <mdx n="0" f="v">
      <t c="4" fi="0">
        <n x="1" s="1"/>
        <n x="80"/>
        <n x="69"/>
        <n x="5"/>
      </t>
    </mdx>
    <mdx n="0" f="v">
      <t c="4" fi="0">
        <n x="1" s="1"/>
        <n x="80"/>
        <n x="68"/>
        <n x="26"/>
      </t>
    </mdx>
    <mdx n="0" f="v">
      <t c="4" fi="0">
        <n x="1" s="1"/>
        <n x="80"/>
        <n x="68"/>
        <n x="25"/>
      </t>
    </mdx>
    <mdx n="0" f="v">
      <t c="4" fi="0">
        <n x="1" s="1"/>
        <n x="80"/>
        <n x="68"/>
        <n x="24"/>
      </t>
    </mdx>
    <mdx n="0" f="v">
      <t c="4" fi="0">
        <n x="1" s="1"/>
        <n x="80"/>
        <n x="68"/>
        <n x="23"/>
      </t>
    </mdx>
    <mdx n="0" f="v">
      <t c="4" fi="0">
        <n x="1" s="1"/>
        <n x="80"/>
        <n x="68"/>
        <n x="22"/>
      </t>
    </mdx>
    <mdx n="0" f="v">
      <t c="4" fi="0">
        <n x="1" s="1"/>
        <n x="80"/>
        <n x="68"/>
        <n x="16"/>
      </t>
    </mdx>
    <mdx n="0" f="v">
      <t c="4" fi="0">
        <n x="1" s="1"/>
        <n x="80"/>
        <n x="68"/>
        <n x="15"/>
      </t>
    </mdx>
    <mdx n="0" f="v">
      <t c="4" fi="0">
        <n x="1" s="1"/>
        <n x="80"/>
        <n x="68"/>
        <n x="7"/>
      </t>
    </mdx>
    <mdx n="0" f="v">
      <t c="4" fi="0">
        <n x="1" s="1"/>
        <n x="80"/>
        <n x="68"/>
        <n x="5"/>
      </t>
    </mdx>
    <mdx n="0" f="v">
      <t c="4" fi="0">
        <n x="1" s="1"/>
        <n x="80"/>
        <n x="67"/>
        <n x="26"/>
      </t>
    </mdx>
    <mdx n="0" f="v">
      <t c="4" fi="0">
        <n x="1" s="1"/>
        <n x="80"/>
        <n x="67"/>
        <n x="25"/>
      </t>
    </mdx>
    <mdx n="0" f="v">
      <t c="4" fi="0">
        <n x="1" s="1"/>
        <n x="80"/>
        <n x="67"/>
        <n x="24"/>
      </t>
    </mdx>
    <mdx n="0" f="v">
      <t c="4" fi="0">
        <n x="1" s="1"/>
        <n x="80"/>
        <n x="67"/>
        <n x="23"/>
      </t>
    </mdx>
    <mdx n="0" f="v">
      <t c="4" fi="0">
        <n x="1" s="1"/>
        <n x="80"/>
        <n x="67"/>
        <n x="22"/>
      </t>
    </mdx>
    <mdx n="0" f="v">
      <t c="4" fi="0">
        <n x="1" s="1"/>
        <n x="80"/>
        <n x="67"/>
        <n x="16"/>
      </t>
    </mdx>
    <mdx n="0" f="v">
      <t c="4" fi="0">
        <n x="1" s="1"/>
        <n x="80"/>
        <n x="67"/>
        <n x="15"/>
      </t>
    </mdx>
    <mdx n="0" f="v">
      <t c="4" fi="0">
        <n x="1" s="1"/>
        <n x="80"/>
        <n x="67"/>
        <n x="7"/>
      </t>
    </mdx>
    <mdx n="0" f="v">
      <t c="4" fi="0">
        <n x="1" s="1"/>
        <n x="80"/>
        <n x="67"/>
        <n x="5"/>
      </t>
    </mdx>
    <mdx n="0" f="v">
      <t c="4" fi="0">
        <n x="1" s="1"/>
        <n x="80"/>
        <n x="66"/>
        <n x="26"/>
      </t>
    </mdx>
    <mdx n="0" f="v">
      <t c="4" fi="0">
        <n x="1" s="1"/>
        <n x="80"/>
        <n x="66"/>
        <n x="25"/>
      </t>
    </mdx>
    <mdx n="0" f="v">
      <t c="4" fi="0">
        <n x="1" s="1"/>
        <n x="80"/>
        <n x="66"/>
        <n x="24"/>
      </t>
    </mdx>
    <mdx n="0" f="v">
      <t c="4" fi="0">
        <n x="1" s="1"/>
        <n x="80"/>
        <n x="66"/>
        <n x="23"/>
      </t>
    </mdx>
    <mdx n="0" f="v">
      <t c="4" fi="0">
        <n x="1" s="1"/>
        <n x="80"/>
        <n x="66"/>
        <n x="22"/>
      </t>
    </mdx>
    <mdx n="0" f="v">
      <t c="4" fi="0">
        <n x="1" s="1"/>
        <n x="80"/>
        <n x="66"/>
        <n x="16"/>
      </t>
    </mdx>
    <mdx n="0" f="v">
      <t c="4" fi="0">
        <n x="1" s="1"/>
        <n x="80"/>
        <n x="66"/>
        <n x="15"/>
      </t>
    </mdx>
    <mdx n="0" f="v">
      <t c="4" fi="0">
        <n x="1" s="1"/>
        <n x="80"/>
        <n x="66"/>
        <n x="7"/>
      </t>
    </mdx>
    <mdx n="0" f="v">
      <t c="4" fi="0">
        <n x="1" s="1"/>
        <n x="80"/>
        <n x="66"/>
        <n x="5"/>
      </t>
    </mdx>
    <mdx n="0" f="v">
      <t c="4" fi="0">
        <n x="1" s="1"/>
        <n x="80"/>
        <n x="65"/>
        <n x="26"/>
      </t>
    </mdx>
    <mdx n="0" f="v">
      <t c="4" fi="0">
        <n x="1" s="1"/>
        <n x="80"/>
        <n x="65"/>
        <n x="25"/>
      </t>
    </mdx>
    <mdx n="0" f="v">
      <t c="4" fi="0">
        <n x="1" s="1"/>
        <n x="80"/>
        <n x="65"/>
        <n x="24"/>
      </t>
    </mdx>
    <mdx n="0" f="v">
      <t c="4" fi="0">
        <n x="1" s="1"/>
        <n x="80"/>
        <n x="65"/>
        <n x="23"/>
      </t>
    </mdx>
    <mdx n="0" f="v">
      <t c="4" fi="0">
        <n x="1" s="1"/>
        <n x="80"/>
        <n x="65"/>
        <n x="22"/>
      </t>
    </mdx>
    <mdx n="0" f="v">
      <t c="4" fi="0">
        <n x="1" s="1"/>
        <n x="80"/>
        <n x="65"/>
        <n x="16"/>
      </t>
    </mdx>
    <mdx n="0" f="v">
      <t c="4" fi="0">
        <n x="1" s="1"/>
        <n x="80"/>
        <n x="65"/>
        <n x="15"/>
      </t>
    </mdx>
    <mdx n="0" f="v">
      <t c="4" fi="0">
        <n x="1" s="1"/>
        <n x="80"/>
        <n x="65"/>
        <n x="7"/>
      </t>
    </mdx>
    <mdx n="0" f="v">
      <t c="4" fi="0">
        <n x="1" s="1"/>
        <n x="80"/>
        <n x="65"/>
        <n x="5"/>
      </t>
    </mdx>
    <mdx n="0" f="v">
      <t c="4" fi="0">
        <n x="1" s="1"/>
        <n x="80"/>
        <n x="64"/>
        <n x="26"/>
      </t>
    </mdx>
    <mdx n="0" f="v">
      <t c="4" fi="0">
        <n x="1" s="1"/>
        <n x="80"/>
        <n x="64"/>
        <n x="25"/>
      </t>
    </mdx>
    <mdx n="0" f="v">
      <t c="4" fi="0">
        <n x="1" s="1"/>
        <n x="80"/>
        <n x="64"/>
        <n x="24"/>
      </t>
    </mdx>
    <mdx n="0" f="v">
      <t c="4" fi="0">
        <n x="1" s="1"/>
        <n x="80"/>
        <n x="64"/>
        <n x="23"/>
      </t>
    </mdx>
    <mdx n="0" f="v">
      <t c="4" fi="0">
        <n x="1" s="1"/>
        <n x="80"/>
        <n x="64"/>
        <n x="22"/>
      </t>
    </mdx>
    <mdx n="0" f="v">
      <t c="4" fi="0">
        <n x="1" s="1"/>
        <n x="80"/>
        <n x="64"/>
        <n x="16"/>
      </t>
    </mdx>
    <mdx n="0" f="v">
      <t c="4" fi="0">
        <n x="1" s="1"/>
        <n x="80"/>
        <n x="64"/>
        <n x="15"/>
      </t>
    </mdx>
    <mdx n="0" f="v">
      <t c="4" fi="0">
        <n x="1" s="1"/>
        <n x="80"/>
        <n x="64"/>
        <n x="7"/>
      </t>
    </mdx>
    <mdx n="0" f="v">
      <t c="4" fi="0">
        <n x="1" s="1"/>
        <n x="80"/>
        <n x="64"/>
        <n x="5"/>
      </t>
    </mdx>
    <mdx n="0" f="v">
      <t c="4" fi="0">
        <n x="1" s="1"/>
        <n x="80"/>
        <n x="63"/>
        <n x="26"/>
      </t>
    </mdx>
    <mdx n="0" f="v">
      <t c="4" fi="0">
        <n x="1" s="1"/>
        <n x="80"/>
        <n x="63"/>
        <n x="25"/>
      </t>
    </mdx>
    <mdx n="0" f="v">
      <t c="4" fi="0">
        <n x="1" s="1"/>
        <n x="80"/>
        <n x="63"/>
        <n x="24"/>
      </t>
    </mdx>
    <mdx n="0" f="v">
      <t c="4" fi="0">
        <n x="1" s="1"/>
        <n x="80"/>
        <n x="63"/>
        <n x="23"/>
      </t>
    </mdx>
    <mdx n="0" f="v">
      <t c="4" fi="0">
        <n x="1" s="1"/>
        <n x="80"/>
        <n x="63"/>
        <n x="22"/>
      </t>
    </mdx>
    <mdx n="0" f="v">
      <t c="4" fi="0">
        <n x="1" s="1"/>
        <n x="80"/>
        <n x="63"/>
        <n x="16"/>
      </t>
    </mdx>
    <mdx n="0" f="v">
      <t c="4" fi="0">
        <n x="1" s="1"/>
        <n x="80"/>
        <n x="63"/>
        <n x="15"/>
      </t>
    </mdx>
    <mdx n="0" f="v">
      <t c="4" fi="0">
        <n x="1" s="1"/>
        <n x="80"/>
        <n x="63"/>
        <n x="7"/>
      </t>
    </mdx>
    <mdx n="0" f="v">
      <t c="4" fi="0">
        <n x="1" s="1"/>
        <n x="80"/>
        <n x="63"/>
        <n x="5"/>
      </t>
    </mdx>
    <mdx n="0" f="v">
      <t c="4" fi="0">
        <n x="1" s="1"/>
        <n x="80"/>
        <n x="62"/>
        <n x="26"/>
      </t>
    </mdx>
    <mdx n="0" f="v">
      <t c="4" fi="0">
        <n x="1" s="1"/>
        <n x="80"/>
        <n x="62"/>
        <n x="25"/>
      </t>
    </mdx>
    <mdx n="0" f="v">
      <t c="4" fi="0">
        <n x="1" s="1"/>
        <n x="80"/>
        <n x="62"/>
        <n x="24"/>
      </t>
    </mdx>
    <mdx n="0" f="v">
      <t c="4" fi="0">
        <n x="1" s="1"/>
        <n x="80"/>
        <n x="62"/>
        <n x="23"/>
      </t>
    </mdx>
    <mdx n="0" f="v">
      <t c="4" fi="0">
        <n x="1" s="1"/>
        <n x="80"/>
        <n x="62"/>
        <n x="22"/>
      </t>
    </mdx>
    <mdx n="0" f="v">
      <t c="4" fi="0">
        <n x="1" s="1"/>
        <n x="80"/>
        <n x="62"/>
        <n x="16"/>
      </t>
    </mdx>
    <mdx n="0" f="v">
      <t c="4" fi="0">
        <n x="1" s="1"/>
        <n x="80"/>
        <n x="62"/>
        <n x="15"/>
      </t>
    </mdx>
    <mdx n="0" f="v">
      <t c="4" fi="0">
        <n x="1" s="1"/>
        <n x="80"/>
        <n x="62"/>
        <n x="7"/>
      </t>
    </mdx>
    <mdx n="0" f="v">
      <t c="4" fi="0">
        <n x="1" s="1"/>
        <n x="80"/>
        <n x="62"/>
        <n x="5"/>
      </t>
    </mdx>
    <mdx n="0" f="v">
      <t c="4" fi="0">
        <n x="1" s="1"/>
        <n x="80"/>
        <n x="61"/>
        <n x="26"/>
      </t>
    </mdx>
    <mdx n="0" f="v">
      <t c="4" fi="0">
        <n x="1" s="1"/>
        <n x="80"/>
        <n x="61"/>
        <n x="25"/>
      </t>
    </mdx>
    <mdx n="0" f="v">
      <t c="4" fi="0">
        <n x="1" s="1"/>
        <n x="80"/>
        <n x="61"/>
        <n x="24"/>
      </t>
    </mdx>
    <mdx n="0" f="v">
      <t c="4" fi="0">
        <n x="1" s="1"/>
        <n x="80"/>
        <n x="61"/>
        <n x="23"/>
      </t>
    </mdx>
    <mdx n="0" f="v">
      <t c="4" fi="0">
        <n x="1" s="1"/>
        <n x="80"/>
        <n x="61"/>
        <n x="22"/>
      </t>
    </mdx>
    <mdx n="0" f="v">
      <t c="4" fi="0">
        <n x="1" s="1"/>
        <n x="80"/>
        <n x="61"/>
        <n x="16"/>
      </t>
    </mdx>
    <mdx n="0" f="v">
      <t c="4" fi="0">
        <n x="1" s="1"/>
        <n x="80"/>
        <n x="61"/>
        <n x="15"/>
      </t>
    </mdx>
    <mdx n="0" f="v">
      <t c="4" fi="0">
        <n x="1" s="1"/>
        <n x="80"/>
        <n x="61"/>
        <n x="7"/>
      </t>
    </mdx>
    <mdx n="0" f="v">
      <t c="4" fi="0">
        <n x="1" s="1"/>
        <n x="80"/>
        <n x="61"/>
        <n x="5"/>
      </t>
    </mdx>
    <mdx n="0" f="v">
      <t c="4" fi="0">
        <n x="1" s="1"/>
        <n x="80"/>
        <n x="60"/>
        <n x="26"/>
      </t>
    </mdx>
    <mdx n="0" f="v">
      <t c="4" fi="0">
        <n x="1" s="1"/>
        <n x="80"/>
        <n x="60"/>
        <n x="25"/>
      </t>
    </mdx>
    <mdx n="0" f="v">
      <t c="4" fi="0">
        <n x="1" s="1"/>
        <n x="80"/>
        <n x="60"/>
        <n x="24"/>
      </t>
    </mdx>
    <mdx n="0" f="v">
      <t c="4" fi="0">
        <n x="1" s="1"/>
        <n x="80"/>
        <n x="60"/>
        <n x="23"/>
      </t>
    </mdx>
    <mdx n="0" f="v">
      <t c="4" fi="0">
        <n x="1" s="1"/>
        <n x="80"/>
        <n x="60"/>
        <n x="22"/>
      </t>
    </mdx>
    <mdx n="0" f="v">
      <t c="4" fi="0">
        <n x="1" s="1"/>
        <n x="80"/>
        <n x="60"/>
        <n x="16"/>
      </t>
    </mdx>
    <mdx n="0" f="v">
      <t c="4" fi="0">
        <n x="1" s="1"/>
        <n x="80"/>
        <n x="60"/>
        <n x="15"/>
      </t>
    </mdx>
    <mdx n="0" f="v">
      <t c="4" fi="0">
        <n x="1" s="1"/>
        <n x="80"/>
        <n x="60"/>
        <n x="7"/>
      </t>
    </mdx>
    <mdx n="0" f="v">
      <t c="4" fi="0">
        <n x="1" s="1"/>
        <n x="80"/>
        <n x="60"/>
        <n x="5"/>
      </t>
    </mdx>
    <mdx n="0" f="v">
      <t c="4" fi="0">
        <n x="1" s="1"/>
        <n x="80"/>
        <n x="59"/>
        <n x="26"/>
      </t>
    </mdx>
    <mdx n="0" f="v">
      <t c="4" fi="0">
        <n x="1" s="1"/>
        <n x="80"/>
        <n x="59"/>
        <n x="25"/>
      </t>
    </mdx>
    <mdx n="0" f="v">
      <t c="4" fi="0">
        <n x="1" s="1"/>
        <n x="80"/>
        <n x="59"/>
        <n x="24"/>
      </t>
    </mdx>
    <mdx n="0" f="v">
      <t c="4" fi="0">
        <n x="1" s="1"/>
        <n x="80"/>
        <n x="59"/>
        <n x="23"/>
      </t>
    </mdx>
    <mdx n="0" f="v">
      <t c="4" fi="0">
        <n x="1" s="1"/>
        <n x="80"/>
        <n x="59"/>
        <n x="22"/>
      </t>
    </mdx>
    <mdx n="0" f="v">
      <t c="4" fi="0">
        <n x="1" s="1"/>
        <n x="80"/>
        <n x="59"/>
        <n x="16"/>
      </t>
    </mdx>
    <mdx n="0" f="v">
      <t c="4" fi="0">
        <n x="1" s="1"/>
        <n x="80"/>
        <n x="59"/>
        <n x="15"/>
      </t>
    </mdx>
    <mdx n="0" f="v">
      <t c="4" fi="0">
        <n x="1" s="1"/>
        <n x="80"/>
        <n x="59"/>
        <n x="7"/>
      </t>
    </mdx>
    <mdx n="0" f="v">
      <t c="4" fi="0">
        <n x="1" s="1"/>
        <n x="80"/>
        <n x="59"/>
        <n x="5"/>
      </t>
    </mdx>
    <mdx n="0" f="v">
      <t c="4" fi="0">
        <n x="1" s="1"/>
        <n x="80"/>
        <n x="58"/>
        <n x="26"/>
      </t>
    </mdx>
    <mdx n="0" f="v">
      <t c="4" fi="0">
        <n x="1" s="1"/>
        <n x="80"/>
        <n x="58"/>
        <n x="25"/>
      </t>
    </mdx>
    <mdx n="0" f="v">
      <t c="4" fi="0">
        <n x="1" s="1"/>
        <n x="80"/>
        <n x="58"/>
        <n x="24"/>
      </t>
    </mdx>
    <mdx n="0" f="v">
      <t c="4" fi="0">
        <n x="1" s="1"/>
        <n x="80"/>
        <n x="58"/>
        <n x="23"/>
      </t>
    </mdx>
    <mdx n="0" f="v">
      <t c="4" fi="0">
        <n x="1" s="1"/>
        <n x="80"/>
        <n x="58"/>
        <n x="22"/>
      </t>
    </mdx>
    <mdx n="0" f="v">
      <t c="4" fi="0">
        <n x="1" s="1"/>
        <n x="80"/>
        <n x="58"/>
        <n x="16"/>
      </t>
    </mdx>
    <mdx n="0" f="v">
      <t c="4" fi="0">
        <n x="1" s="1"/>
        <n x="80"/>
        <n x="58"/>
        <n x="15"/>
      </t>
    </mdx>
    <mdx n="0" f="v">
      <t c="4" fi="0">
        <n x="1" s="1"/>
        <n x="80"/>
        <n x="58"/>
        <n x="7"/>
      </t>
    </mdx>
    <mdx n="0" f="v">
      <t c="4" fi="0">
        <n x="1" s="1"/>
        <n x="80"/>
        <n x="58"/>
        <n x="5"/>
      </t>
    </mdx>
    <mdx n="0" f="v">
      <t c="4" fi="0">
        <n x="1" s="1"/>
        <n x="80"/>
        <n x="57"/>
        <n x="26"/>
      </t>
    </mdx>
    <mdx n="0" f="v">
      <t c="4" fi="0">
        <n x="1" s="1"/>
        <n x="80"/>
        <n x="57"/>
        <n x="25"/>
      </t>
    </mdx>
    <mdx n="0" f="v">
      <t c="4" fi="0">
        <n x="1" s="1"/>
        <n x="80"/>
        <n x="57"/>
        <n x="24"/>
      </t>
    </mdx>
    <mdx n="0" f="v">
      <t c="4" fi="0">
        <n x="1" s="1"/>
        <n x="80"/>
        <n x="57"/>
        <n x="23"/>
      </t>
    </mdx>
    <mdx n="0" f="v">
      <t c="4" fi="0">
        <n x="1" s="1"/>
        <n x="80"/>
        <n x="57"/>
        <n x="22"/>
      </t>
    </mdx>
    <mdx n="0" f="v">
      <t c="4" fi="0">
        <n x="1" s="1"/>
        <n x="80"/>
        <n x="57"/>
        <n x="16"/>
      </t>
    </mdx>
    <mdx n="0" f="v">
      <t c="4" fi="0">
        <n x="1" s="1"/>
        <n x="80"/>
        <n x="57"/>
        <n x="15"/>
      </t>
    </mdx>
    <mdx n="0" f="v">
      <t c="4" fi="0">
        <n x="1" s="1"/>
        <n x="80"/>
        <n x="57"/>
        <n x="7"/>
      </t>
    </mdx>
    <mdx n="0" f="v">
      <t c="4" fi="0">
        <n x="1" s="1"/>
        <n x="80"/>
        <n x="57"/>
        <n x="5"/>
      </t>
    </mdx>
    <mdx n="0" f="v">
      <t c="4" fi="0">
        <n x="1" s="1"/>
        <n x="80"/>
        <n x="56"/>
        <n x="26"/>
      </t>
    </mdx>
    <mdx n="0" f="v">
      <t c="4" fi="0">
        <n x="1" s="1"/>
        <n x="80"/>
        <n x="56"/>
        <n x="25"/>
      </t>
    </mdx>
    <mdx n="0" f="v">
      <t c="4" fi="0">
        <n x="1" s="1"/>
        <n x="80"/>
        <n x="56"/>
        <n x="24"/>
      </t>
    </mdx>
    <mdx n="0" f="v">
      <t c="4" fi="0">
        <n x="1" s="1"/>
        <n x="80"/>
        <n x="56"/>
        <n x="23"/>
      </t>
    </mdx>
    <mdx n="0" f="v">
      <t c="4" fi="0">
        <n x="1" s="1"/>
        <n x="80"/>
        <n x="56"/>
        <n x="22"/>
      </t>
    </mdx>
    <mdx n="0" f="v">
      <t c="4" fi="0">
        <n x="1" s="1"/>
        <n x="80"/>
        <n x="56"/>
        <n x="16"/>
      </t>
    </mdx>
    <mdx n="0" f="v">
      <t c="4" fi="0">
        <n x="1" s="1"/>
        <n x="80"/>
        <n x="56"/>
        <n x="15"/>
      </t>
    </mdx>
    <mdx n="0" f="v">
      <t c="4" fi="0">
        <n x="1" s="1"/>
        <n x="80"/>
        <n x="56"/>
        <n x="7"/>
      </t>
    </mdx>
    <mdx n="0" f="v">
      <t c="4" fi="0">
        <n x="1" s="1"/>
        <n x="80"/>
        <n x="56"/>
        <n x="5"/>
      </t>
    </mdx>
    <mdx n="0" f="v">
      <t c="4" fi="0">
        <n x="1" s="1"/>
        <n x="80"/>
        <n x="55"/>
        <n x="26"/>
      </t>
    </mdx>
    <mdx n="0" f="v">
      <t c="4" fi="0">
        <n x="1" s="1"/>
        <n x="80"/>
        <n x="55"/>
        <n x="25"/>
      </t>
    </mdx>
    <mdx n="0" f="v">
      <t c="4" fi="0">
        <n x="1" s="1"/>
        <n x="80"/>
        <n x="55"/>
        <n x="24"/>
      </t>
    </mdx>
    <mdx n="0" f="v">
      <t c="4" fi="0">
        <n x="1" s="1"/>
        <n x="80"/>
        <n x="55"/>
        <n x="23"/>
      </t>
    </mdx>
    <mdx n="0" f="v">
      <t c="4" fi="0">
        <n x="1" s="1"/>
        <n x="80"/>
        <n x="55"/>
        <n x="22"/>
      </t>
    </mdx>
    <mdx n="0" f="v">
      <t c="4" fi="0">
        <n x="1" s="1"/>
        <n x="80"/>
        <n x="55"/>
        <n x="16"/>
      </t>
    </mdx>
    <mdx n="0" f="v">
      <t c="4" fi="0">
        <n x="1" s="1"/>
        <n x="80"/>
        <n x="55"/>
        <n x="15"/>
      </t>
    </mdx>
    <mdx n="0" f="v">
      <t c="4" fi="0">
        <n x="1" s="1"/>
        <n x="80"/>
        <n x="55"/>
        <n x="7"/>
      </t>
    </mdx>
    <mdx n="0" f="v">
      <t c="4" fi="0">
        <n x="1" s="1"/>
        <n x="80"/>
        <n x="55"/>
        <n x="5"/>
      </t>
    </mdx>
    <mdx n="0" f="v">
      <t c="4" fi="0">
        <n x="1" s="1"/>
        <n x="80"/>
        <n x="54"/>
        <n x="26"/>
      </t>
    </mdx>
    <mdx n="0" f="v">
      <t c="4" fi="0">
        <n x="1" s="1"/>
        <n x="80"/>
        <n x="54"/>
        <n x="25"/>
      </t>
    </mdx>
    <mdx n="0" f="v">
      <t c="4" fi="0">
        <n x="1" s="1"/>
        <n x="80"/>
        <n x="54"/>
        <n x="24"/>
      </t>
    </mdx>
    <mdx n="0" f="v">
      <t c="4" fi="0">
        <n x="1" s="1"/>
        <n x="80"/>
        <n x="54"/>
        <n x="23"/>
      </t>
    </mdx>
    <mdx n="0" f="v">
      <t c="4" fi="0">
        <n x="1" s="1"/>
        <n x="80"/>
        <n x="54"/>
        <n x="22"/>
      </t>
    </mdx>
    <mdx n="0" f="v">
      <t c="4" fi="0">
        <n x="1" s="1"/>
        <n x="80"/>
        <n x="54"/>
        <n x="16"/>
      </t>
    </mdx>
    <mdx n="0" f="v">
      <t c="4" fi="0">
        <n x="1" s="1"/>
        <n x="80"/>
        <n x="54"/>
        <n x="15"/>
      </t>
    </mdx>
    <mdx n="0" f="v">
      <t c="4" fi="0">
        <n x="1" s="1"/>
        <n x="80"/>
        <n x="54"/>
        <n x="7"/>
      </t>
    </mdx>
    <mdx n="0" f="v">
      <t c="4" fi="0">
        <n x="1" s="1"/>
        <n x="80"/>
        <n x="54"/>
        <n x="5"/>
      </t>
    </mdx>
    <mdx n="0" f="v">
      <t c="4" fi="0">
        <n x="1" s="1"/>
        <n x="80"/>
        <n x="53"/>
        <n x="26"/>
      </t>
    </mdx>
    <mdx n="0" f="v">
      <t c="4" fi="0">
        <n x="1" s="1"/>
        <n x="80"/>
        <n x="53"/>
        <n x="25"/>
      </t>
    </mdx>
    <mdx n="0" f="v">
      <t c="4" fi="0">
        <n x="1" s="1"/>
        <n x="80"/>
        <n x="53"/>
        <n x="24"/>
      </t>
    </mdx>
    <mdx n="0" f="v">
      <t c="4" fi="0">
        <n x="1" s="1"/>
        <n x="80"/>
        <n x="53"/>
        <n x="23"/>
      </t>
    </mdx>
    <mdx n="0" f="v">
      <t c="4" fi="0">
        <n x="1" s="1"/>
        <n x="80"/>
        <n x="53"/>
        <n x="22"/>
      </t>
    </mdx>
    <mdx n="0" f="v">
      <t c="4" fi="0">
        <n x="1" s="1"/>
        <n x="80"/>
        <n x="53"/>
        <n x="16"/>
      </t>
    </mdx>
    <mdx n="0" f="v">
      <t c="4" fi="0">
        <n x="1" s="1"/>
        <n x="80"/>
        <n x="53"/>
        <n x="15"/>
      </t>
    </mdx>
    <mdx n="0" f="v">
      <t c="4" fi="0">
        <n x="1" s="1"/>
        <n x="80"/>
        <n x="53"/>
        <n x="7"/>
      </t>
    </mdx>
    <mdx n="0" f="v">
      <t c="4" fi="0">
        <n x="1" s="1"/>
        <n x="80"/>
        <n x="53"/>
        <n x="5"/>
      </t>
    </mdx>
    <mdx n="0" f="v">
      <t c="4" fi="0">
        <n x="1" s="1"/>
        <n x="80"/>
        <n x="52"/>
        <n x="26"/>
      </t>
    </mdx>
    <mdx n="0" f="v">
      <t c="4" fi="0">
        <n x="1" s="1"/>
        <n x="80"/>
        <n x="52"/>
        <n x="25"/>
      </t>
    </mdx>
    <mdx n="0" f="v">
      <t c="4" fi="0">
        <n x="1" s="1"/>
        <n x="80"/>
        <n x="52"/>
        <n x="24"/>
      </t>
    </mdx>
    <mdx n="0" f="v">
      <t c="4" fi="0">
        <n x="1" s="1"/>
        <n x="80"/>
        <n x="52"/>
        <n x="23"/>
      </t>
    </mdx>
    <mdx n="0" f="v">
      <t c="4" fi="0">
        <n x="1" s="1"/>
        <n x="80"/>
        <n x="52"/>
        <n x="22"/>
      </t>
    </mdx>
    <mdx n="0" f="v">
      <t c="4" fi="0">
        <n x="1" s="1"/>
        <n x="80"/>
        <n x="52"/>
        <n x="16"/>
      </t>
    </mdx>
    <mdx n="0" f="v">
      <t c="4" fi="0">
        <n x="1" s="1"/>
        <n x="80"/>
        <n x="52"/>
        <n x="15"/>
      </t>
    </mdx>
    <mdx n="0" f="v">
      <t c="4" fi="0">
        <n x="1" s="1"/>
        <n x="80"/>
        <n x="52"/>
        <n x="7"/>
      </t>
    </mdx>
    <mdx n="0" f="v">
      <t c="4" fi="0">
        <n x="1" s="1"/>
        <n x="80"/>
        <n x="52"/>
        <n x="5"/>
      </t>
    </mdx>
    <mdx n="0" f="v">
      <t c="4" fi="0">
        <n x="1" s="1"/>
        <n x="80"/>
        <n x="51"/>
        <n x="26"/>
      </t>
    </mdx>
    <mdx n="0" f="v">
      <t c="4" fi="0">
        <n x="1" s="1"/>
        <n x="80"/>
        <n x="51"/>
        <n x="25"/>
      </t>
    </mdx>
    <mdx n="0" f="v">
      <t c="4" fi="0">
        <n x="1" s="1"/>
        <n x="80"/>
        <n x="51"/>
        <n x="24"/>
      </t>
    </mdx>
    <mdx n="0" f="v">
      <t c="4" fi="0">
        <n x="1" s="1"/>
        <n x="80"/>
        <n x="51"/>
        <n x="23"/>
      </t>
    </mdx>
    <mdx n="0" f="v">
      <t c="4" fi="0">
        <n x="1" s="1"/>
        <n x="80"/>
        <n x="51"/>
        <n x="22"/>
      </t>
    </mdx>
    <mdx n="0" f="v">
      <t c="4" fi="0">
        <n x="1" s="1"/>
        <n x="80"/>
        <n x="51"/>
        <n x="16"/>
      </t>
    </mdx>
    <mdx n="0" f="v">
      <t c="4" fi="0">
        <n x="1" s="1"/>
        <n x="80"/>
        <n x="51"/>
        <n x="15"/>
      </t>
    </mdx>
    <mdx n="0" f="v">
      <t c="4" fi="0">
        <n x="1" s="1"/>
        <n x="80"/>
        <n x="51"/>
        <n x="7"/>
      </t>
    </mdx>
    <mdx n="0" f="v">
      <t c="4" fi="0">
        <n x="1" s="1"/>
        <n x="80"/>
        <n x="51"/>
        <n x="5"/>
      </t>
    </mdx>
    <mdx n="0" f="v">
      <t c="4" fi="0">
        <n x="1" s="1"/>
        <n x="80"/>
        <n x="50"/>
        <n x="26"/>
      </t>
    </mdx>
    <mdx n="0" f="v">
      <t c="4" fi="0">
        <n x="1" s="1"/>
        <n x="80"/>
        <n x="50"/>
        <n x="25"/>
      </t>
    </mdx>
    <mdx n="0" f="v">
      <t c="4" fi="0">
        <n x="1" s="1"/>
        <n x="80"/>
        <n x="50"/>
        <n x="24"/>
      </t>
    </mdx>
    <mdx n="0" f="v">
      <t c="4" fi="0">
        <n x="1" s="1"/>
        <n x="80"/>
        <n x="50"/>
        <n x="23"/>
      </t>
    </mdx>
    <mdx n="0" f="v">
      <t c="4" fi="0">
        <n x="1" s="1"/>
        <n x="80"/>
        <n x="50"/>
        <n x="22"/>
      </t>
    </mdx>
    <mdx n="0" f="v">
      <t c="4" fi="0">
        <n x="1" s="1"/>
        <n x="80"/>
        <n x="50"/>
        <n x="16"/>
      </t>
    </mdx>
    <mdx n="0" f="v">
      <t c="4" fi="0">
        <n x="1" s="1"/>
        <n x="80"/>
        <n x="50"/>
        <n x="15"/>
      </t>
    </mdx>
    <mdx n="0" f="v">
      <t c="4" fi="0">
        <n x="1" s="1"/>
        <n x="80"/>
        <n x="50"/>
        <n x="7"/>
      </t>
    </mdx>
    <mdx n="0" f="v">
      <t c="4" fi="0">
        <n x="1" s="1"/>
        <n x="80"/>
        <n x="50"/>
        <n x="5"/>
      </t>
    </mdx>
    <mdx n="0" f="v">
      <t c="4" fi="0">
        <n x="1" s="1"/>
        <n x="80"/>
        <n x="49"/>
        <n x="26"/>
      </t>
    </mdx>
    <mdx n="0" f="v">
      <t c="4" fi="0">
        <n x="1" s="1"/>
        <n x="80"/>
        <n x="49"/>
        <n x="25"/>
      </t>
    </mdx>
    <mdx n="0" f="v">
      <t c="4" fi="0">
        <n x="1" s="1"/>
        <n x="80"/>
        <n x="49"/>
        <n x="24"/>
      </t>
    </mdx>
    <mdx n="0" f="v">
      <t c="4" fi="0">
        <n x="1" s="1"/>
        <n x="80"/>
        <n x="49"/>
        <n x="23"/>
      </t>
    </mdx>
    <mdx n="0" f="v">
      <t c="4" fi="0">
        <n x="1" s="1"/>
        <n x="80"/>
        <n x="49"/>
        <n x="22"/>
      </t>
    </mdx>
    <mdx n="0" f="v">
      <t c="4" fi="0">
        <n x="1" s="1"/>
        <n x="80"/>
        <n x="49"/>
        <n x="16"/>
      </t>
    </mdx>
    <mdx n="0" f="v">
      <t c="4" fi="0">
        <n x="1" s="1"/>
        <n x="80"/>
        <n x="49"/>
        <n x="15"/>
      </t>
    </mdx>
    <mdx n="0" f="v">
      <t c="4" fi="0">
        <n x="1" s="1"/>
        <n x="80"/>
        <n x="49"/>
        <n x="7"/>
      </t>
    </mdx>
    <mdx n="0" f="v">
      <t c="4" fi="0">
        <n x="1" s="1"/>
        <n x="80"/>
        <n x="49"/>
        <n x="5"/>
      </t>
    </mdx>
    <mdx n="0" f="v">
      <t c="4" fi="0">
        <n x="1" s="1"/>
        <n x="80"/>
        <n x="48"/>
        <n x="26"/>
      </t>
    </mdx>
    <mdx n="0" f="v">
      <t c="4" fi="0">
        <n x="1" s="1"/>
        <n x="80"/>
        <n x="48"/>
        <n x="25"/>
      </t>
    </mdx>
    <mdx n="0" f="v">
      <t c="4" fi="0">
        <n x="1" s="1"/>
        <n x="80"/>
        <n x="48"/>
        <n x="24"/>
      </t>
    </mdx>
    <mdx n="0" f="v">
      <t c="4" fi="0">
        <n x="1" s="1"/>
        <n x="80"/>
        <n x="48"/>
        <n x="23"/>
      </t>
    </mdx>
    <mdx n="0" f="v">
      <t c="4" fi="0">
        <n x="1" s="1"/>
        <n x="80"/>
        <n x="48"/>
        <n x="22"/>
      </t>
    </mdx>
    <mdx n="0" f="v">
      <t c="4" fi="0">
        <n x="1" s="1"/>
        <n x="80"/>
        <n x="48"/>
        <n x="16"/>
      </t>
    </mdx>
    <mdx n="0" f="v">
      <t c="4" fi="0">
        <n x="1" s="1"/>
        <n x="80"/>
        <n x="48"/>
        <n x="15"/>
      </t>
    </mdx>
    <mdx n="0" f="v">
      <t c="4" fi="0">
        <n x="1" s="1"/>
        <n x="80"/>
        <n x="48"/>
        <n x="7"/>
      </t>
    </mdx>
    <mdx n="0" f="v">
      <t c="4" fi="0">
        <n x="1" s="1"/>
        <n x="80"/>
        <n x="48"/>
        <n x="5"/>
      </t>
    </mdx>
    <mdx n="0" f="v">
      <t c="4" fi="0">
        <n x="1" s="1"/>
        <n x="80"/>
        <n x="47"/>
        <n x="26"/>
      </t>
    </mdx>
    <mdx n="0" f="v">
      <t c="4" fi="0">
        <n x="1" s="1"/>
        <n x="80"/>
        <n x="47"/>
        <n x="25"/>
      </t>
    </mdx>
    <mdx n="0" f="v">
      <t c="4" fi="0">
        <n x="1" s="1"/>
        <n x="80"/>
        <n x="47"/>
        <n x="24"/>
      </t>
    </mdx>
    <mdx n="0" f="v">
      <t c="4" fi="0">
        <n x="1" s="1"/>
        <n x="80"/>
        <n x="47"/>
        <n x="23"/>
      </t>
    </mdx>
    <mdx n="0" f="v">
      <t c="4" fi="0">
        <n x="1" s="1"/>
        <n x="80"/>
        <n x="47"/>
        <n x="22"/>
      </t>
    </mdx>
    <mdx n="0" f="v">
      <t c="4" fi="0">
        <n x="1" s="1"/>
        <n x="80"/>
        <n x="47"/>
        <n x="16"/>
      </t>
    </mdx>
    <mdx n="0" f="v">
      <t c="4" fi="0">
        <n x="1" s="1"/>
        <n x="80"/>
        <n x="47"/>
        <n x="15"/>
      </t>
    </mdx>
    <mdx n="0" f="v">
      <t c="4" fi="0">
        <n x="1" s="1"/>
        <n x="80"/>
        <n x="47"/>
        <n x="7"/>
      </t>
    </mdx>
    <mdx n="0" f="v">
      <t c="4" fi="0">
        <n x="1" s="1"/>
        <n x="80"/>
        <n x="47"/>
        <n x="5"/>
      </t>
    </mdx>
    <mdx n="0" f="v">
      <t c="4" fi="0">
        <n x="1" s="1"/>
        <n x="80"/>
        <n x="46"/>
        <n x="26"/>
      </t>
    </mdx>
    <mdx n="0" f="v">
      <t c="4" fi="0">
        <n x="1" s="1"/>
        <n x="80"/>
        <n x="46"/>
        <n x="25"/>
      </t>
    </mdx>
    <mdx n="0" f="v">
      <t c="4" fi="0">
        <n x="1" s="1"/>
        <n x="80"/>
        <n x="46"/>
        <n x="24"/>
      </t>
    </mdx>
    <mdx n="0" f="v">
      <t c="4" fi="0">
        <n x="1" s="1"/>
        <n x="80"/>
        <n x="46"/>
        <n x="23"/>
      </t>
    </mdx>
    <mdx n="0" f="v">
      <t c="4" fi="0">
        <n x="1" s="1"/>
        <n x="80"/>
        <n x="46"/>
        <n x="22"/>
      </t>
    </mdx>
    <mdx n="0" f="v">
      <t c="4" fi="0">
        <n x="1" s="1"/>
        <n x="80"/>
        <n x="46"/>
        <n x="16"/>
      </t>
    </mdx>
    <mdx n="0" f="v">
      <t c="4" fi="0">
        <n x="1" s="1"/>
        <n x="80"/>
        <n x="46"/>
        <n x="15"/>
      </t>
    </mdx>
    <mdx n="0" f="v">
      <t c="4" fi="0">
        <n x="1" s="1"/>
        <n x="80"/>
        <n x="46"/>
        <n x="7"/>
      </t>
    </mdx>
    <mdx n="0" f="v">
      <t c="4" fi="0">
        <n x="1" s="1"/>
        <n x="80"/>
        <n x="46"/>
        <n x="5"/>
      </t>
    </mdx>
    <mdx n="0" f="v">
      <t c="4" fi="0">
        <n x="1" s="1"/>
        <n x="80"/>
        <n x="45"/>
        <n x="26"/>
      </t>
    </mdx>
    <mdx n="0" f="v">
      <t c="4" fi="0">
        <n x="1" s="1"/>
        <n x="80"/>
        <n x="45"/>
        <n x="25"/>
      </t>
    </mdx>
    <mdx n="0" f="v">
      <t c="4" fi="0">
        <n x="1" s="1"/>
        <n x="80"/>
        <n x="45"/>
        <n x="24"/>
      </t>
    </mdx>
    <mdx n="0" f="v">
      <t c="4" fi="0">
        <n x="1" s="1"/>
        <n x="80"/>
        <n x="45"/>
        <n x="23"/>
      </t>
    </mdx>
    <mdx n="0" f="v">
      <t c="4" fi="0">
        <n x="1" s="1"/>
        <n x="80"/>
        <n x="45"/>
        <n x="22"/>
      </t>
    </mdx>
    <mdx n="0" f="v">
      <t c="4" fi="0">
        <n x="1" s="1"/>
        <n x="80"/>
        <n x="45"/>
        <n x="16"/>
      </t>
    </mdx>
    <mdx n="0" f="v">
      <t c="4" fi="0">
        <n x="1" s="1"/>
        <n x="80"/>
        <n x="45"/>
        <n x="15"/>
      </t>
    </mdx>
    <mdx n="0" f="v">
      <t c="4" fi="0">
        <n x="1" s="1"/>
        <n x="80"/>
        <n x="45"/>
        <n x="7"/>
      </t>
    </mdx>
    <mdx n="0" f="v">
      <t c="4" fi="0">
        <n x="1" s="1"/>
        <n x="80"/>
        <n x="45"/>
        <n x="5"/>
      </t>
    </mdx>
    <mdx n="0" f="v">
      <t c="4" fi="0">
        <n x="1" s="1"/>
        <n x="80"/>
        <n x="44"/>
        <n x="26"/>
      </t>
    </mdx>
    <mdx n="0" f="v">
      <t c="4" fi="0">
        <n x="1" s="1"/>
        <n x="80"/>
        <n x="44"/>
        <n x="25"/>
      </t>
    </mdx>
    <mdx n="0" f="v">
      <t c="4" fi="0">
        <n x="1" s="1"/>
        <n x="80"/>
        <n x="44"/>
        <n x="24"/>
      </t>
    </mdx>
    <mdx n="0" f="v">
      <t c="4" fi="0">
        <n x="1" s="1"/>
        <n x="80"/>
        <n x="44"/>
        <n x="23"/>
      </t>
    </mdx>
    <mdx n="0" f="v">
      <t c="4" fi="0">
        <n x="1" s="1"/>
        <n x="80"/>
        <n x="44"/>
        <n x="22"/>
      </t>
    </mdx>
    <mdx n="0" f="v">
      <t c="4" fi="0">
        <n x="1" s="1"/>
        <n x="80"/>
        <n x="44"/>
        <n x="16"/>
      </t>
    </mdx>
    <mdx n="0" f="v">
      <t c="4" fi="0">
        <n x="1" s="1"/>
        <n x="80"/>
        <n x="44"/>
        <n x="15"/>
      </t>
    </mdx>
    <mdx n="0" f="v">
      <t c="4" fi="0">
        <n x="1" s="1"/>
        <n x="80"/>
        <n x="44"/>
        <n x="7"/>
      </t>
    </mdx>
    <mdx n="0" f="v">
      <t c="4" fi="0">
        <n x="1" s="1"/>
        <n x="80"/>
        <n x="44"/>
        <n x="5"/>
      </t>
    </mdx>
    <mdx n="0" f="v">
      <t c="4" fi="0">
        <n x="1" s="1"/>
        <n x="80"/>
        <n x="43"/>
        <n x="26"/>
      </t>
    </mdx>
    <mdx n="0" f="v">
      <t c="4" fi="0">
        <n x="1" s="1"/>
        <n x="80"/>
        <n x="43"/>
        <n x="25"/>
      </t>
    </mdx>
    <mdx n="0" f="v">
      <t c="4" fi="0">
        <n x="1" s="1"/>
        <n x="80"/>
        <n x="43"/>
        <n x="24"/>
      </t>
    </mdx>
    <mdx n="0" f="v">
      <t c="4" fi="0">
        <n x="1" s="1"/>
        <n x="80"/>
        <n x="43"/>
        <n x="23"/>
      </t>
    </mdx>
    <mdx n="0" f="v">
      <t c="4" fi="0">
        <n x="1" s="1"/>
        <n x="80"/>
        <n x="43"/>
        <n x="22"/>
      </t>
    </mdx>
    <mdx n="0" f="v">
      <t c="4" fi="0">
        <n x="1" s="1"/>
        <n x="80"/>
        <n x="43"/>
        <n x="16"/>
      </t>
    </mdx>
    <mdx n="0" f="v">
      <t c="4" fi="0">
        <n x="1" s="1"/>
        <n x="80"/>
        <n x="43"/>
        <n x="15"/>
      </t>
    </mdx>
    <mdx n="0" f="v">
      <t c="4" fi="0">
        <n x="1" s="1"/>
        <n x="80"/>
        <n x="43"/>
        <n x="7"/>
      </t>
    </mdx>
    <mdx n="0" f="v">
      <t c="4" fi="0">
        <n x="1" s="1"/>
        <n x="80"/>
        <n x="43"/>
        <n x="5"/>
      </t>
    </mdx>
    <mdx n="0" f="v">
      <t c="4" fi="0">
        <n x="1" s="1"/>
        <n x="80"/>
        <n x="42"/>
        <n x="26"/>
      </t>
    </mdx>
    <mdx n="0" f="v">
      <t c="4" fi="0">
        <n x="1" s="1"/>
        <n x="80"/>
        <n x="42"/>
        <n x="25"/>
      </t>
    </mdx>
    <mdx n="0" f="v">
      <t c="4" fi="0">
        <n x="1" s="1"/>
        <n x="80"/>
        <n x="42"/>
        <n x="24"/>
      </t>
    </mdx>
    <mdx n="0" f="v">
      <t c="4" fi="0">
        <n x="1" s="1"/>
        <n x="80"/>
        <n x="42"/>
        <n x="23"/>
      </t>
    </mdx>
    <mdx n="0" f="v">
      <t c="4" fi="0">
        <n x="1" s="1"/>
        <n x="80"/>
        <n x="42"/>
        <n x="22"/>
      </t>
    </mdx>
    <mdx n="0" f="v">
      <t c="4" fi="0">
        <n x="1" s="1"/>
        <n x="80"/>
        <n x="42"/>
        <n x="16"/>
      </t>
    </mdx>
    <mdx n="0" f="v">
      <t c="4" fi="0">
        <n x="1" s="1"/>
        <n x="80"/>
        <n x="42"/>
        <n x="15"/>
      </t>
    </mdx>
    <mdx n="0" f="v">
      <t c="4" fi="0">
        <n x="1" s="1"/>
        <n x="80"/>
        <n x="42"/>
        <n x="7"/>
      </t>
    </mdx>
    <mdx n="0" f="v">
      <t c="4" fi="0">
        <n x="1" s="1"/>
        <n x="80"/>
        <n x="42"/>
        <n x="5"/>
      </t>
    </mdx>
    <mdx n="0" f="v">
      <t c="4" fi="0">
        <n x="1" s="1"/>
        <n x="80"/>
        <n x="41"/>
        <n x="26"/>
      </t>
    </mdx>
    <mdx n="0" f="v">
      <t c="4" fi="0">
        <n x="1" s="1"/>
        <n x="80"/>
        <n x="41"/>
        <n x="25"/>
      </t>
    </mdx>
    <mdx n="0" f="v">
      <t c="4" fi="0">
        <n x="1" s="1"/>
        <n x="80"/>
        <n x="41"/>
        <n x="24"/>
      </t>
    </mdx>
    <mdx n="0" f="v">
      <t c="4" fi="0">
        <n x="1" s="1"/>
        <n x="80"/>
        <n x="41"/>
        <n x="23"/>
      </t>
    </mdx>
    <mdx n="0" f="v">
      <t c="4" fi="0">
        <n x="1" s="1"/>
        <n x="80"/>
        <n x="41"/>
        <n x="22"/>
      </t>
    </mdx>
    <mdx n="0" f="v">
      <t c="4" fi="0">
        <n x="1" s="1"/>
        <n x="80"/>
        <n x="41"/>
        <n x="16"/>
      </t>
    </mdx>
    <mdx n="0" f="v">
      <t c="4" fi="0">
        <n x="1" s="1"/>
        <n x="80"/>
        <n x="41"/>
        <n x="15"/>
      </t>
    </mdx>
    <mdx n="0" f="v">
      <t c="4" fi="0">
        <n x="1" s="1"/>
        <n x="80"/>
        <n x="41"/>
        <n x="7"/>
      </t>
    </mdx>
    <mdx n="0" f="v">
      <t c="4" fi="0">
        <n x="1" s="1"/>
        <n x="80"/>
        <n x="41"/>
        <n x="5"/>
      </t>
    </mdx>
    <mdx n="0" f="v">
      <t c="4" fi="0">
        <n x="1" s="1"/>
        <n x="80"/>
        <n x="40"/>
        <n x="26"/>
      </t>
    </mdx>
    <mdx n="0" f="v">
      <t c="4" fi="0">
        <n x="1" s="1"/>
        <n x="80"/>
        <n x="40"/>
        <n x="25"/>
      </t>
    </mdx>
    <mdx n="0" f="v">
      <t c="4" fi="0">
        <n x="1" s="1"/>
        <n x="80"/>
        <n x="40"/>
        <n x="24"/>
      </t>
    </mdx>
    <mdx n="0" f="v">
      <t c="4" fi="0">
        <n x="1" s="1"/>
        <n x="80"/>
        <n x="40"/>
        <n x="23"/>
      </t>
    </mdx>
    <mdx n="0" f="v">
      <t c="4" fi="0">
        <n x="1" s="1"/>
        <n x="80"/>
        <n x="40"/>
        <n x="22"/>
      </t>
    </mdx>
    <mdx n="0" f="v">
      <t c="4" fi="0">
        <n x="1" s="1"/>
        <n x="80"/>
        <n x="40"/>
        <n x="16"/>
      </t>
    </mdx>
    <mdx n="0" f="v">
      <t c="4" fi="0">
        <n x="1" s="1"/>
        <n x="80"/>
        <n x="40"/>
        <n x="15"/>
      </t>
    </mdx>
    <mdx n="0" f="v">
      <t c="4" fi="0">
        <n x="1" s="1"/>
        <n x="80"/>
        <n x="40"/>
        <n x="7"/>
      </t>
    </mdx>
    <mdx n="0" f="v">
      <t c="4" fi="0">
        <n x="1" s="1"/>
        <n x="80"/>
        <n x="40"/>
        <n x="5"/>
      </t>
    </mdx>
    <mdx n="0" f="v">
      <t c="4" fi="0">
        <n x="1" s="1"/>
        <n x="80"/>
        <n x="39"/>
        <n x="26"/>
      </t>
    </mdx>
    <mdx n="0" f="v">
      <t c="4" fi="0">
        <n x="1" s="1"/>
        <n x="80"/>
        <n x="39"/>
        <n x="25"/>
      </t>
    </mdx>
    <mdx n="0" f="v">
      <t c="4" fi="0">
        <n x="1" s="1"/>
        <n x="80"/>
        <n x="39"/>
        <n x="24"/>
      </t>
    </mdx>
    <mdx n="0" f="v">
      <t c="4" fi="0">
        <n x="1" s="1"/>
        <n x="80"/>
        <n x="39"/>
        <n x="23"/>
      </t>
    </mdx>
    <mdx n="0" f="v">
      <t c="4" fi="0">
        <n x="1" s="1"/>
        <n x="80"/>
        <n x="39"/>
        <n x="22"/>
      </t>
    </mdx>
    <mdx n="0" f="v">
      <t c="4" fi="0">
        <n x="1" s="1"/>
        <n x="80"/>
        <n x="39"/>
        <n x="16"/>
      </t>
    </mdx>
    <mdx n="0" f="v">
      <t c="4" fi="0">
        <n x="1" s="1"/>
        <n x="80"/>
        <n x="39"/>
        <n x="15"/>
      </t>
    </mdx>
    <mdx n="0" f="v">
      <t c="4" fi="0">
        <n x="1" s="1"/>
        <n x="80"/>
        <n x="39"/>
        <n x="7"/>
      </t>
    </mdx>
    <mdx n="0" f="v">
      <t c="4" fi="0">
        <n x="1" s="1"/>
        <n x="80"/>
        <n x="39"/>
        <n x="5"/>
      </t>
    </mdx>
    <mdx n="0" f="v">
      <t c="4" fi="0">
        <n x="1" s="1"/>
        <n x="80"/>
        <n x="38"/>
        <n x="26"/>
      </t>
    </mdx>
    <mdx n="0" f="v">
      <t c="4" fi="0">
        <n x="1" s="1"/>
        <n x="80"/>
        <n x="38"/>
        <n x="25"/>
      </t>
    </mdx>
    <mdx n="0" f="v">
      <t c="4" fi="0">
        <n x="1" s="1"/>
        <n x="80"/>
        <n x="38"/>
        <n x="24"/>
      </t>
    </mdx>
    <mdx n="0" f="v">
      <t c="4" fi="0">
        <n x="1" s="1"/>
        <n x="80"/>
        <n x="38"/>
        <n x="23"/>
      </t>
    </mdx>
    <mdx n="0" f="v">
      <t c="4" fi="0">
        <n x="1" s="1"/>
        <n x="80"/>
        <n x="38"/>
        <n x="22"/>
      </t>
    </mdx>
    <mdx n="0" f="v">
      <t c="4" fi="0">
        <n x="1" s="1"/>
        <n x="80"/>
        <n x="38"/>
        <n x="16"/>
      </t>
    </mdx>
    <mdx n="0" f="v">
      <t c="4" fi="0">
        <n x="1" s="1"/>
        <n x="80"/>
        <n x="38"/>
        <n x="15"/>
      </t>
    </mdx>
    <mdx n="0" f="v">
      <t c="4" fi="0">
        <n x="1" s="1"/>
        <n x="80"/>
        <n x="38"/>
        <n x="7"/>
      </t>
    </mdx>
    <mdx n="0" f="v">
      <t c="4" fi="0">
        <n x="1" s="1"/>
        <n x="80"/>
        <n x="38"/>
        <n x="5"/>
      </t>
    </mdx>
    <mdx n="0" f="v">
      <t c="4" fi="0">
        <n x="1" s="1"/>
        <n x="80"/>
        <n x="37"/>
        <n x="26"/>
      </t>
    </mdx>
    <mdx n="0" f="v">
      <t c="4" fi="0">
        <n x="1" s="1"/>
        <n x="80"/>
        <n x="37"/>
        <n x="25"/>
      </t>
    </mdx>
    <mdx n="0" f="v">
      <t c="4" fi="0">
        <n x="1" s="1"/>
        <n x="80"/>
        <n x="37"/>
        <n x="24"/>
      </t>
    </mdx>
    <mdx n="0" f="v">
      <t c="4" fi="0">
        <n x="1" s="1"/>
        <n x="80"/>
        <n x="37"/>
        <n x="23"/>
      </t>
    </mdx>
    <mdx n="0" f="v">
      <t c="4" fi="0">
        <n x="1" s="1"/>
        <n x="80"/>
        <n x="37"/>
        <n x="22"/>
      </t>
    </mdx>
    <mdx n="0" f="v">
      <t c="4" fi="0">
        <n x="1" s="1"/>
        <n x="80"/>
        <n x="37"/>
        <n x="16"/>
      </t>
    </mdx>
    <mdx n="0" f="v">
      <t c="4" fi="0">
        <n x="1" s="1"/>
        <n x="80"/>
        <n x="37"/>
        <n x="15"/>
      </t>
    </mdx>
    <mdx n="0" f="v">
      <t c="4" fi="0">
        <n x="1" s="1"/>
        <n x="80"/>
        <n x="37"/>
        <n x="7"/>
      </t>
    </mdx>
    <mdx n="0" f="v">
      <t c="4" fi="0">
        <n x="1" s="1"/>
        <n x="80"/>
        <n x="37"/>
        <n x="5"/>
      </t>
    </mdx>
    <mdx n="0" f="v">
      <t c="4" fi="0">
        <n x="1" s="1"/>
        <n x="80"/>
        <n x="36"/>
        <n x="26"/>
      </t>
    </mdx>
    <mdx n="0" f="v">
      <t c="4" fi="0">
        <n x="1" s="1"/>
        <n x="80"/>
        <n x="36"/>
        <n x="25"/>
      </t>
    </mdx>
    <mdx n="0" f="v">
      <t c="4" fi="0">
        <n x="1" s="1"/>
        <n x="80"/>
        <n x="36"/>
        <n x="24"/>
      </t>
    </mdx>
    <mdx n="0" f="v">
      <t c="4" fi="0">
        <n x="1" s="1"/>
        <n x="80"/>
        <n x="36"/>
        <n x="23"/>
      </t>
    </mdx>
    <mdx n="0" f="v">
      <t c="4" fi="0">
        <n x="1" s="1"/>
        <n x="80"/>
        <n x="36"/>
        <n x="22"/>
      </t>
    </mdx>
    <mdx n="0" f="v">
      <t c="4" fi="0">
        <n x="1" s="1"/>
        <n x="80"/>
        <n x="36"/>
        <n x="16"/>
      </t>
    </mdx>
    <mdx n="0" f="v">
      <t c="4" fi="0">
        <n x="1" s="1"/>
        <n x="80"/>
        <n x="36"/>
        <n x="15"/>
      </t>
    </mdx>
    <mdx n="0" f="v">
      <t c="4" fi="0">
        <n x="1" s="1"/>
        <n x="80"/>
        <n x="36"/>
        <n x="7"/>
      </t>
    </mdx>
    <mdx n="0" f="v">
      <t c="4" fi="0">
        <n x="1" s="1"/>
        <n x="80"/>
        <n x="36"/>
        <n x="5"/>
      </t>
    </mdx>
    <mdx n="0" f="v">
      <t c="4" fi="0">
        <n x="1" s="1"/>
        <n x="80"/>
        <n x="35"/>
        <n x="26"/>
      </t>
    </mdx>
    <mdx n="0" f="v">
      <t c="4" fi="0">
        <n x="1" s="1"/>
        <n x="80"/>
        <n x="35"/>
        <n x="25"/>
      </t>
    </mdx>
    <mdx n="0" f="v">
      <t c="4" fi="0">
        <n x="1" s="1"/>
        <n x="80"/>
        <n x="35"/>
        <n x="24"/>
      </t>
    </mdx>
    <mdx n="0" f="v">
      <t c="4" fi="0">
        <n x="1" s="1"/>
        <n x="80"/>
        <n x="35"/>
        <n x="23"/>
      </t>
    </mdx>
    <mdx n="0" f="v">
      <t c="4" fi="0">
        <n x="1" s="1"/>
        <n x="80"/>
        <n x="35"/>
        <n x="22"/>
      </t>
    </mdx>
    <mdx n="0" f="v">
      <t c="4" fi="0">
        <n x="1" s="1"/>
        <n x="80"/>
        <n x="35"/>
        <n x="16"/>
      </t>
    </mdx>
    <mdx n="0" f="v">
      <t c="4" fi="0">
        <n x="1" s="1"/>
        <n x="80"/>
        <n x="35"/>
        <n x="15"/>
      </t>
    </mdx>
    <mdx n="0" f="v">
      <t c="4" fi="0">
        <n x="1" s="1"/>
        <n x="80"/>
        <n x="35"/>
        <n x="7"/>
      </t>
    </mdx>
    <mdx n="0" f="v">
      <t c="4" fi="0">
        <n x="1" s="1"/>
        <n x="80"/>
        <n x="35"/>
        <n x="5"/>
      </t>
    </mdx>
    <mdx n="0" f="v">
      <t c="4" fi="0">
        <n x="1" s="1"/>
        <n x="80"/>
        <n x="34"/>
        <n x="26"/>
      </t>
    </mdx>
    <mdx n="0" f="v">
      <t c="4" fi="0">
        <n x="1" s="1"/>
        <n x="80"/>
        <n x="34"/>
        <n x="25"/>
      </t>
    </mdx>
    <mdx n="0" f="v">
      <t c="4" fi="0">
        <n x="1" s="1"/>
        <n x="80"/>
        <n x="34"/>
        <n x="24"/>
      </t>
    </mdx>
    <mdx n="0" f="v">
      <t c="4" fi="0">
        <n x="1" s="1"/>
        <n x="80"/>
        <n x="34"/>
        <n x="23"/>
      </t>
    </mdx>
    <mdx n="0" f="v">
      <t c="4" fi="0">
        <n x="1" s="1"/>
        <n x="80"/>
        <n x="34"/>
        <n x="22"/>
      </t>
    </mdx>
    <mdx n="0" f="v">
      <t c="4" fi="0">
        <n x="1" s="1"/>
        <n x="80"/>
        <n x="34"/>
        <n x="16"/>
      </t>
    </mdx>
    <mdx n="0" f="v">
      <t c="4" fi="0">
        <n x="1" s="1"/>
        <n x="80"/>
        <n x="34"/>
        <n x="15"/>
      </t>
    </mdx>
    <mdx n="0" f="v">
      <t c="4" fi="0">
        <n x="1" s="1"/>
        <n x="80"/>
        <n x="34"/>
        <n x="7"/>
      </t>
    </mdx>
    <mdx n="0" f="v">
      <t c="4" fi="0">
        <n x="1" s="1"/>
        <n x="80"/>
        <n x="34"/>
        <n x="5"/>
      </t>
    </mdx>
    <mdx n="0" f="v">
      <t c="4" fi="0">
        <n x="1" s="1"/>
        <n x="80"/>
        <n x="33"/>
        <n x="26"/>
      </t>
    </mdx>
    <mdx n="0" f="v">
      <t c="4" fi="0">
        <n x="1" s="1"/>
        <n x="80"/>
        <n x="33"/>
        <n x="25"/>
      </t>
    </mdx>
    <mdx n="0" f="v">
      <t c="4" fi="0">
        <n x="1" s="1"/>
        <n x="80"/>
        <n x="33"/>
        <n x="24"/>
      </t>
    </mdx>
    <mdx n="0" f="v">
      <t c="4" fi="0">
        <n x="1" s="1"/>
        <n x="80"/>
        <n x="33"/>
        <n x="23"/>
      </t>
    </mdx>
    <mdx n="0" f="v">
      <t c="4" fi="0">
        <n x="1" s="1"/>
        <n x="80"/>
        <n x="33"/>
        <n x="22"/>
      </t>
    </mdx>
    <mdx n="0" f="v">
      <t c="4" fi="0">
        <n x="1" s="1"/>
        <n x="80"/>
        <n x="33"/>
        <n x="16"/>
      </t>
    </mdx>
    <mdx n="0" f="v">
      <t c="4" fi="0">
        <n x="1" s="1"/>
        <n x="80"/>
        <n x="33"/>
        <n x="15"/>
      </t>
    </mdx>
    <mdx n="0" f="v">
      <t c="4" fi="0">
        <n x="1" s="1"/>
        <n x="80"/>
        <n x="33"/>
        <n x="7"/>
      </t>
    </mdx>
    <mdx n="0" f="v">
      <t c="4" fi="0">
        <n x="1" s="1"/>
        <n x="80"/>
        <n x="33"/>
        <n x="5"/>
      </t>
    </mdx>
    <mdx n="0" f="v">
      <t c="4" fi="0">
        <n x="1" s="1"/>
        <n x="80"/>
        <n x="32"/>
        <n x="26"/>
      </t>
    </mdx>
    <mdx n="0" f="v">
      <t c="4" fi="0">
        <n x="1" s="1"/>
        <n x="80"/>
        <n x="32"/>
        <n x="25"/>
      </t>
    </mdx>
    <mdx n="0" f="v">
      <t c="4" fi="0">
        <n x="1" s="1"/>
        <n x="80"/>
        <n x="32"/>
        <n x="24"/>
      </t>
    </mdx>
    <mdx n="0" f="v">
      <t c="4" fi="0">
        <n x="1" s="1"/>
        <n x="80"/>
        <n x="32"/>
        <n x="23"/>
      </t>
    </mdx>
    <mdx n="0" f="v">
      <t c="4" fi="0">
        <n x="1" s="1"/>
        <n x="80"/>
        <n x="32"/>
        <n x="22"/>
      </t>
    </mdx>
    <mdx n="0" f="v">
      <t c="4" fi="0">
        <n x="1" s="1"/>
        <n x="80"/>
        <n x="32"/>
        <n x="16"/>
      </t>
    </mdx>
    <mdx n="0" f="v">
      <t c="4" fi="0">
        <n x="1" s="1"/>
        <n x="80"/>
        <n x="32"/>
        <n x="15"/>
      </t>
    </mdx>
    <mdx n="0" f="v">
      <t c="4" fi="0">
        <n x="1" s="1"/>
        <n x="80"/>
        <n x="32"/>
        <n x="7"/>
      </t>
    </mdx>
    <mdx n="0" f="v">
      <t c="4" fi="0">
        <n x="1" s="1"/>
        <n x="80"/>
        <n x="32"/>
        <n x="5"/>
      </t>
    </mdx>
    <mdx n="0" f="v">
      <t c="4" fi="0">
        <n x="1" s="1"/>
        <n x="80"/>
        <n x="31"/>
        <n x="26"/>
      </t>
    </mdx>
    <mdx n="0" f="v">
      <t c="4" fi="0">
        <n x="1" s="1"/>
        <n x="80"/>
        <n x="31"/>
        <n x="25"/>
      </t>
    </mdx>
    <mdx n="0" f="v">
      <t c="4" fi="0">
        <n x="1" s="1"/>
        <n x="80"/>
        <n x="31"/>
        <n x="24"/>
      </t>
    </mdx>
    <mdx n="0" f="v">
      <t c="4" fi="0">
        <n x="1" s="1"/>
        <n x="80"/>
        <n x="31"/>
        <n x="23"/>
      </t>
    </mdx>
    <mdx n="0" f="v">
      <t c="4" fi="0">
        <n x="1" s="1"/>
        <n x="80"/>
        <n x="31"/>
        <n x="22"/>
      </t>
    </mdx>
    <mdx n="0" f="v">
      <t c="4" fi="0">
        <n x="1" s="1"/>
        <n x="80"/>
        <n x="31"/>
        <n x="16"/>
      </t>
    </mdx>
    <mdx n="0" f="v">
      <t c="4" fi="0">
        <n x="1" s="1"/>
        <n x="80"/>
        <n x="31"/>
        <n x="15"/>
      </t>
    </mdx>
    <mdx n="0" f="v">
      <t c="4" fi="0">
        <n x="1" s="1"/>
        <n x="80"/>
        <n x="31"/>
        <n x="7"/>
      </t>
    </mdx>
    <mdx n="0" f="v">
      <t c="4" fi="0">
        <n x="1" s="1"/>
        <n x="80"/>
        <n x="31"/>
        <n x="5"/>
      </t>
    </mdx>
    <mdx n="0" f="s">
      <ms ns="83" c="0"/>
    </mdx>
    <mdx n="0" f="m">
      <t c="1">
        <n x="84"/>
      </t>
    </mdx>
    <mdx n="0" f="m">
      <t c="1">
        <n x="85"/>
      </t>
    </mdx>
    <mdx n="0" f="v">
      <t c="4" fi="0">
        <n x="85"/>
        <n x="84"/>
        <n x="79"/>
        <n x="13"/>
      </t>
    </mdx>
    <mdx n="0" f="v">
      <t c="4" fi="0">
        <n x="85"/>
        <n x="84"/>
        <n x="78"/>
        <n x="23"/>
      </t>
    </mdx>
    <mdx n="0" f="v">
      <t c="4" fi="0">
        <n x="85"/>
        <n x="84"/>
        <n x="78"/>
        <n x="3"/>
      </t>
    </mdx>
    <mdx n="0" f="v">
      <t c="4" fi="0">
        <n x="85"/>
        <n x="84"/>
        <n x="77"/>
        <n x="17"/>
      </t>
    </mdx>
    <mdx n="0" f="v">
      <t c="4" fi="0">
        <n x="85"/>
        <n x="84"/>
        <n x="77"/>
        <n x="4"/>
      </t>
    </mdx>
    <mdx n="0" f="v">
      <t c="4" fi="0">
        <n x="85"/>
        <n x="84"/>
        <n x="76"/>
        <n x="12"/>
      </t>
    </mdx>
    <mdx n="0" f="v">
      <t c="4" fi="0">
        <n x="85"/>
        <n x="84"/>
        <n x="75"/>
        <n x="21"/>
      </t>
    </mdx>
    <mdx n="0" f="v">
      <t c="4" fi="0">
        <n x="85"/>
        <n x="84"/>
        <n x="75"/>
        <n x="8"/>
      </t>
    </mdx>
    <mdx n="0" f="v">
      <t c="4" fi="0">
        <n x="85"/>
        <n x="84"/>
        <n x="74"/>
        <n x="15"/>
      </t>
    </mdx>
    <mdx n="0" f="v">
      <t c="4" fi="0">
        <n x="85"/>
        <n x="84"/>
        <n x="73"/>
        <n x="25"/>
      </t>
    </mdx>
    <mdx n="0" f="v">
      <t c="4" fi="0">
        <n x="85"/>
        <n x="84"/>
        <n x="73"/>
        <n x="10"/>
      </t>
    </mdx>
    <mdx n="0" f="v">
      <t c="4" fi="0">
        <n x="85"/>
        <n x="84"/>
        <n x="72"/>
        <n x="19"/>
      </t>
    </mdx>
    <mdx n="0" f="v">
      <t c="4" fi="0">
        <n x="85"/>
        <n x="84"/>
        <n x="72"/>
        <n x="6"/>
      </t>
    </mdx>
    <mdx n="0" f="v">
      <t c="4" fi="0">
        <n x="85"/>
        <n x="84"/>
        <n x="71"/>
        <n x="13"/>
      </t>
    </mdx>
    <mdx n="0" f="v">
      <t c="4" fi="0">
        <n x="85"/>
        <n x="84"/>
        <n x="70"/>
        <n x="23"/>
      </t>
    </mdx>
    <mdx n="0" f="v">
      <t c="4" fi="0">
        <n x="85"/>
        <n x="84"/>
        <n x="70"/>
        <n x="3"/>
      </t>
    </mdx>
    <mdx n="0" f="v">
      <t c="4" fi="0">
        <n x="85"/>
        <n x="84"/>
        <n x="69"/>
        <n x="17"/>
      </t>
    </mdx>
    <mdx n="0" f="v">
      <t c="4" fi="0">
        <n x="85"/>
        <n x="84"/>
        <n x="69"/>
        <n x="4"/>
      </t>
    </mdx>
    <mdx n="0" f="v">
      <t c="4" fi="0">
        <n x="85"/>
        <n x="84"/>
        <n x="68"/>
        <n x="12"/>
      </t>
    </mdx>
    <mdx n="0" f="v">
      <t c="4" fi="0">
        <n x="85"/>
        <n x="84"/>
        <n x="67"/>
        <n x="21"/>
      </t>
    </mdx>
    <mdx n="0" f="v">
      <t c="4" fi="0">
        <n x="85"/>
        <n x="84"/>
        <n x="67"/>
        <n x="8"/>
      </t>
    </mdx>
    <mdx n="0" f="v">
      <t c="4" fi="0">
        <n x="85"/>
        <n x="84"/>
        <n x="66"/>
        <n x="15"/>
      </t>
    </mdx>
    <mdx n="0" f="v">
      <t c="4" fi="0">
        <n x="85"/>
        <n x="84"/>
        <n x="65"/>
        <n x="25"/>
      </t>
    </mdx>
    <mdx n="0" f="v">
      <t c="4" fi="0">
        <n x="85"/>
        <n x="84"/>
        <n x="65"/>
        <n x="10"/>
      </t>
    </mdx>
    <mdx n="0" f="v">
      <t c="4" fi="0">
        <n x="85"/>
        <n x="84"/>
        <n x="64"/>
        <n x="19"/>
      </t>
    </mdx>
    <mdx n="0" f="v">
      <t c="4" fi="0">
        <n x="85"/>
        <n x="84"/>
        <n x="64"/>
        <n x="6"/>
      </t>
    </mdx>
    <mdx n="0" f="v">
      <t c="4" fi="0">
        <n x="85"/>
        <n x="84"/>
        <n x="63"/>
        <n x="13"/>
      </t>
    </mdx>
    <mdx n="0" f="v">
      <t c="4" fi="0">
        <n x="85"/>
        <n x="84"/>
        <n x="62"/>
        <n x="23"/>
      </t>
    </mdx>
    <mdx n="0" f="v">
      <t c="4" fi="0">
        <n x="85"/>
        <n x="84"/>
        <n x="62"/>
        <n x="3"/>
      </t>
    </mdx>
    <mdx n="0" f="v">
      <t c="4" fi="0">
        <n x="85"/>
        <n x="84"/>
        <n x="61"/>
        <n x="17"/>
      </t>
    </mdx>
    <mdx n="0" f="v">
      <t c="4" fi="0">
        <n x="85"/>
        <n x="84"/>
        <n x="61"/>
        <n x="4"/>
      </t>
    </mdx>
    <mdx n="0" f="v">
      <t c="4" fi="0">
        <n x="85"/>
        <n x="84"/>
        <n x="60"/>
        <n x="12"/>
      </t>
    </mdx>
    <mdx n="0" f="v">
      <t c="4" fi="0">
        <n x="85"/>
        <n x="84"/>
        <n x="59"/>
        <n x="21"/>
      </t>
    </mdx>
    <mdx n="0" f="v">
      <t c="4" fi="0">
        <n x="85"/>
        <n x="84"/>
        <n x="59"/>
        <n x="8"/>
      </t>
    </mdx>
    <mdx n="0" f="v">
      <t c="4" fi="0">
        <n x="85"/>
        <n x="84"/>
        <n x="58"/>
        <n x="15"/>
      </t>
    </mdx>
    <mdx n="0" f="v">
      <t c="4" fi="0">
        <n x="85"/>
        <n x="84"/>
        <n x="57"/>
        <n x="25"/>
      </t>
    </mdx>
    <mdx n="0" f="v">
      <t c="4" fi="0">
        <n x="85"/>
        <n x="84"/>
        <n x="57"/>
        <n x="10"/>
      </t>
    </mdx>
    <mdx n="0" f="v">
      <t c="4" fi="0">
        <n x="85"/>
        <n x="84"/>
        <n x="56"/>
        <n x="19"/>
      </t>
    </mdx>
    <mdx n="0" f="v">
      <t c="4" fi="0">
        <n x="85"/>
        <n x="84"/>
        <n x="56"/>
        <n x="6"/>
      </t>
    </mdx>
    <mdx n="0" f="v">
      <t c="4" fi="0">
        <n x="85"/>
        <n x="84"/>
        <n x="55"/>
        <n x="13"/>
      </t>
    </mdx>
    <mdx n="0" f="v">
      <t c="4" fi="0">
        <n x="85"/>
        <n x="84"/>
        <n x="54"/>
        <n x="23"/>
      </t>
    </mdx>
    <mdx n="0" f="v">
      <t c="4" fi="0">
        <n x="85"/>
        <n x="84"/>
        <n x="54"/>
        <n x="3"/>
      </t>
    </mdx>
    <mdx n="0" f="v">
      <t c="4" fi="0">
        <n x="85"/>
        <n x="84"/>
        <n x="53"/>
        <n x="17"/>
      </t>
    </mdx>
    <mdx n="0" f="v">
      <t c="4" fi="0">
        <n x="85"/>
        <n x="84"/>
        <n x="53"/>
        <n x="4"/>
      </t>
    </mdx>
    <mdx n="0" f="v">
      <t c="4" fi="0">
        <n x="85"/>
        <n x="84"/>
        <n x="52"/>
        <n x="12"/>
      </t>
    </mdx>
    <mdx n="0" f="v">
      <t c="4" fi="0">
        <n x="85"/>
        <n x="84"/>
        <n x="51"/>
        <n x="21"/>
      </t>
    </mdx>
    <mdx n="0" f="v">
      <t c="4" fi="0">
        <n x="85"/>
        <n x="84"/>
        <n x="51"/>
        <n x="8"/>
      </t>
    </mdx>
    <mdx n="0" f="v">
      <t c="4" fi="0">
        <n x="85"/>
        <n x="84"/>
        <n x="50"/>
        <n x="15"/>
      </t>
    </mdx>
    <mdx n="0" f="v">
      <t c="4" fi="0">
        <n x="85"/>
        <n x="84"/>
        <n x="49"/>
        <n x="25"/>
      </t>
    </mdx>
    <mdx n="0" f="v">
      <t c="4" fi="0">
        <n x="85"/>
        <n x="84"/>
        <n x="49"/>
        <n x="10"/>
      </t>
    </mdx>
    <mdx n="0" f="v">
      <t c="4" fi="0">
        <n x="85"/>
        <n x="84"/>
        <n x="48"/>
        <n x="19"/>
      </t>
    </mdx>
    <mdx n="0" f="v">
      <t c="4" fi="0">
        <n x="85"/>
        <n x="84"/>
        <n x="48"/>
        <n x="6"/>
      </t>
    </mdx>
    <mdx n="0" f="v">
      <t c="4" fi="0">
        <n x="85"/>
        <n x="84"/>
        <n x="47"/>
        <n x="13"/>
      </t>
    </mdx>
    <mdx n="0" f="v">
      <t c="4" fi="0">
        <n x="85"/>
        <n x="84"/>
        <n x="46"/>
        <n x="23"/>
      </t>
    </mdx>
    <mdx n="0" f="v">
      <t c="4" fi="0">
        <n x="85"/>
        <n x="84"/>
        <n x="46"/>
        <n x="3"/>
      </t>
    </mdx>
    <mdx n="0" f="v">
      <t c="4" fi="0">
        <n x="85"/>
        <n x="84"/>
        <n x="45"/>
        <n x="17"/>
      </t>
    </mdx>
    <mdx n="0" f="v">
      <t c="4" fi="0">
        <n x="85"/>
        <n x="84"/>
        <n x="45"/>
        <n x="4"/>
      </t>
    </mdx>
    <mdx n="0" f="v">
      <t c="4" fi="0">
        <n x="85"/>
        <n x="84"/>
        <n x="44"/>
        <n x="12"/>
      </t>
    </mdx>
    <mdx n="0" f="v">
      <t c="4" fi="0">
        <n x="85"/>
        <n x="84"/>
        <n x="43"/>
        <n x="21"/>
      </t>
    </mdx>
    <mdx n="0" f="v">
      <t c="4" fi="0">
        <n x="85"/>
        <n x="84"/>
        <n x="43"/>
        <n x="8"/>
      </t>
    </mdx>
    <mdx n="0" f="v">
      <t c="4" fi="0">
        <n x="85"/>
        <n x="84"/>
        <n x="42"/>
        <n x="15"/>
      </t>
    </mdx>
    <mdx n="0" f="v">
      <t c="4" fi="0">
        <n x="85"/>
        <n x="84"/>
        <n x="41"/>
        <n x="25"/>
      </t>
    </mdx>
    <mdx n="0" f="v">
      <t c="4" fi="0">
        <n x="85"/>
        <n x="84"/>
        <n x="41"/>
        <n x="10"/>
      </t>
    </mdx>
    <mdx n="0" f="v">
      <t c="4" fi="0">
        <n x="85"/>
        <n x="84"/>
        <n x="40"/>
        <n x="19"/>
      </t>
    </mdx>
    <mdx n="0" f="v">
      <t c="4" fi="0">
        <n x="85"/>
        <n x="84"/>
        <n x="40"/>
        <n x="6"/>
      </t>
    </mdx>
    <mdx n="0" f="v">
      <t c="4" fi="0">
        <n x="85"/>
        <n x="84"/>
        <n x="39"/>
        <n x="13"/>
      </t>
    </mdx>
    <mdx n="0" f="v">
      <t c="4" fi="0">
        <n x="85"/>
        <n x="84"/>
        <n x="38"/>
        <n x="23"/>
      </t>
    </mdx>
    <mdx n="0" f="v">
      <t c="4" fi="0">
        <n x="85"/>
        <n x="84"/>
        <n x="38"/>
        <n x="3"/>
      </t>
    </mdx>
    <mdx n="0" f="v">
      <t c="4" fi="0">
        <n x="85"/>
        <n x="84"/>
        <n x="37"/>
        <n x="17"/>
      </t>
    </mdx>
    <mdx n="0" f="v">
      <t c="4" fi="0">
        <n x="85"/>
        <n x="84"/>
        <n x="37"/>
        <n x="4"/>
      </t>
    </mdx>
    <mdx n="0" f="v">
      <t c="4" fi="0">
        <n x="85"/>
        <n x="84"/>
        <n x="36"/>
        <n x="12"/>
      </t>
    </mdx>
    <mdx n="0" f="v">
      <t c="4" fi="0">
        <n x="85"/>
        <n x="84"/>
        <n x="35"/>
        <n x="21"/>
      </t>
    </mdx>
    <mdx n="0" f="v">
      <t c="4" fi="0">
        <n x="85"/>
        <n x="84"/>
        <n x="35"/>
        <n x="8"/>
      </t>
    </mdx>
    <mdx n="0" f="v">
      <t c="4" fi="0">
        <n x="85"/>
        <n x="84"/>
        <n x="34"/>
        <n x="15"/>
      </t>
    </mdx>
    <mdx n="0" f="v">
      <t c="4" fi="0">
        <n x="85"/>
        <n x="84"/>
        <n x="33"/>
        <n x="25"/>
      </t>
    </mdx>
    <mdx n="0" f="v">
      <t c="4" fi="0">
        <n x="85"/>
        <n x="84"/>
        <n x="33"/>
        <n x="9"/>
      </t>
    </mdx>
    <mdx n="0" f="v">
      <t c="4" fi="0">
        <n x="85"/>
        <n x="84"/>
        <n x="32"/>
        <n x="17"/>
      </t>
    </mdx>
    <mdx n="0" f="v">
      <t c="4" fi="0">
        <n x="85"/>
        <n x="84"/>
        <n x="32"/>
        <n x="4"/>
      </t>
    </mdx>
    <mdx n="0" f="v">
      <t c="4" fi="0">
        <n x="85"/>
        <n x="84"/>
        <n x="31"/>
        <n x="12"/>
      </t>
    </mdx>
    <mdx n="0" f="v">
      <t c="4" fi="0">
        <n x="85"/>
        <n x="84"/>
        <n x="28"/>
        <n x="15"/>
      </t>
    </mdx>
    <mdx n="0" f="v">
      <t c="4" fi="0">
        <n x="85"/>
        <n x="84"/>
        <n x="28"/>
        <n x="8"/>
      </t>
    </mdx>
    <mdx n="0" f="v">
      <t c="4" fi="0">
        <n x="85"/>
        <n x="84"/>
        <n x="68"/>
        <n x="11"/>
      </t>
    </mdx>
    <mdx n="0" f="v">
      <t c="4" fi="0">
        <n x="85"/>
        <n x="84"/>
        <n x="57"/>
        <n x="24"/>
      </t>
    </mdx>
    <mdx n="0" f="v">
      <t c="4" fi="0">
        <n x="85"/>
        <n x="84"/>
        <n x="56"/>
        <n x="5"/>
      </t>
    </mdx>
    <mdx n="0" f="v">
      <t c="4" fi="0">
        <n x="85"/>
        <n x="84"/>
        <n x="54"/>
        <n x="22"/>
      </t>
    </mdx>
    <mdx n="0" f="v">
      <t c="4" fi="0">
        <n x="85"/>
        <n x="84"/>
        <n x="53"/>
        <n x="16"/>
      </t>
    </mdx>
    <mdx n="0" f="v">
      <t c="4" fi="0">
        <n x="85"/>
        <n x="84"/>
        <n x="52"/>
        <n x="11"/>
      </t>
    </mdx>
    <mdx n="0" f="v">
      <t c="4" fi="0">
        <n x="85"/>
        <n x="84"/>
        <n x="51"/>
        <n x="7"/>
      </t>
    </mdx>
    <mdx n="0" f="v">
      <t c="4" fi="0">
        <n x="85"/>
        <n x="84"/>
        <n x="49"/>
        <n x="24"/>
      </t>
    </mdx>
    <mdx n="0" f="v">
      <t c="4" fi="0">
        <n x="85"/>
        <n x="84"/>
        <n x="48"/>
        <n x="18"/>
      </t>
    </mdx>
    <mdx n="0" f="v">
      <t c="4" fi="0">
        <n x="85"/>
        <n x="84"/>
        <n x="79"/>
        <n x="30"/>
      </t>
    </mdx>
    <mdx n="0" f="v">
      <t c="4" fi="0">
        <n x="85"/>
        <n x="84"/>
        <n x="78"/>
        <n x="22"/>
      </t>
    </mdx>
    <mdx n="0" f="v">
      <t c="4" fi="0">
        <n x="85"/>
        <n x="84"/>
        <n x="78"/>
        <n x="2"/>
      </t>
    </mdx>
    <mdx n="0" f="v">
      <t c="4" fi="0">
        <n x="85"/>
        <n x="84"/>
        <n x="77"/>
        <n x="16"/>
      </t>
    </mdx>
    <mdx n="0" f="v">
      <t c="4" fi="0">
        <n x="85"/>
        <n x="84"/>
        <n x="76"/>
        <n x="26"/>
      </t>
    </mdx>
    <mdx n="0" f="v">
      <t c="4" fi="0">
        <n x="85"/>
        <n x="84"/>
        <n x="76"/>
        <n x="11"/>
      </t>
    </mdx>
    <mdx n="0" f="v">
      <t c="4" fi="0">
        <n x="85"/>
        <n x="84"/>
        <n x="75"/>
        <n x="20"/>
      </t>
    </mdx>
    <mdx n="0" f="v">
      <t c="4" fi="0">
        <n x="85"/>
        <n x="84"/>
        <n x="75"/>
        <n x="7"/>
      </t>
    </mdx>
    <mdx n="0" f="v">
      <t c="4" fi="0">
        <n x="85"/>
        <n x="84"/>
        <n x="74"/>
        <n x="14"/>
      </t>
    </mdx>
    <mdx n="0" f="v">
      <t c="4" fi="0">
        <n x="85"/>
        <n x="84"/>
        <n x="73"/>
        <n x="24"/>
      </t>
    </mdx>
    <mdx n="0" f="v">
      <t c="4" fi="0">
        <n x="85"/>
        <n x="84"/>
        <n x="73"/>
        <n x="9"/>
      </t>
    </mdx>
    <mdx n="0" f="v">
      <t c="4" fi="0">
        <n x="85"/>
        <n x="84"/>
        <n x="72"/>
        <n x="18"/>
      </t>
    </mdx>
    <mdx n="0" f="v">
      <t c="4" fi="0">
        <n x="85"/>
        <n x="84"/>
        <n x="72"/>
        <n x="5"/>
      </t>
    </mdx>
    <mdx n="0" f="v">
      <t c="4" fi="0">
        <n x="85"/>
        <n x="84"/>
        <n x="71"/>
        <n x="30"/>
      </t>
    </mdx>
    <mdx n="0" f="v">
      <t c="4" fi="0">
        <n x="85"/>
        <n x="84"/>
        <n x="70"/>
        <n x="22"/>
      </t>
    </mdx>
    <mdx n="0" f="v">
      <t c="4" fi="0">
        <n x="85"/>
        <n x="84"/>
        <n x="70"/>
        <n x="2"/>
      </t>
    </mdx>
    <mdx n="0" f="v">
      <t c="4" fi="0">
        <n x="85"/>
        <n x="84"/>
        <n x="69"/>
        <n x="16"/>
      </t>
    </mdx>
    <mdx n="0" f="v">
      <t c="4" fi="0">
        <n x="85"/>
        <n x="84"/>
        <n x="68"/>
        <n x="26"/>
      </t>
    </mdx>
    <mdx n="0" f="v">
      <t c="4" fi="0">
        <n x="85"/>
        <n x="84"/>
        <n x="67"/>
        <n x="20"/>
      </t>
    </mdx>
    <mdx n="0" f="v">
      <t c="4" fi="0">
        <n x="85"/>
        <n x="84"/>
        <n x="67"/>
        <n x="7"/>
      </t>
    </mdx>
    <mdx n="0" f="v">
      <t c="4" fi="0">
        <n x="85"/>
        <n x="84"/>
        <n x="66"/>
        <n x="14"/>
      </t>
    </mdx>
    <mdx n="0" f="v">
      <t c="4" fi="0">
        <n x="85"/>
        <n x="84"/>
        <n x="65"/>
        <n x="24"/>
      </t>
    </mdx>
    <mdx n="0" f="v">
      <t c="4" fi="0">
        <n x="85"/>
        <n x="84"/>
        <n x="65"/>
        <n x="9"/>
      </t>
    </mdx>
    <mdx n="0" f="v">
      <t c="4" fi="0">
        <n x="85"/>
        <n x="84"/>
        <n x="64"/>
        <n x="18"/>
      </t>
    </mdx>
    <mdx n="0" f="v">
      <t c="4" fi="0">
        <n x="85"/>
        <n x="84"/>
        <n x="64"/>
        <n x="5"/>
      </t>
    </mdx>
    <mdx n="0" f="v">
      <t c="4" fi="0">
        <n x="85"/>
        <n x="84"/>
        <n x="63"/>
        <n x="30"/>
      </t>
    </mdx>
    <mdx n="0" f="v">
      <t c="4" fi="0">
        <n x="85"/>
        <n x="84"/>
        <n x="62"/>
        <n x="22"/>
      </t>
    </mdx>
    <mdx n="0" f="v">
      <t c="4" fi="0">
        <n x="85"/>
        <n x="84"/>
        <n x="62"/>
        <n x="2"/>
      </t>
    </mdx>
    <mdx n="0" f="v">
      <t c="4" fi="0">
        <n x="85"/>
        <n x="84"/>
        <n x="61"/>
        <n x="16"/>
      </t>
    </mdx>
    <mdx n="0" f="v">
      <t c="4" fi="0">
        <n x="85"/>
        <n x="84"/>
        <n x="60"/>
        <n x="26"/>
      </t>
    </mdx>
    <mdx n="0" f="v">
      <t c="4" fi="0">
        <n x="85"/>
        <n x="84"/>
        <n x="60"/>
        <n x="11"/>
      </t>
    </mdx>
    <mdx n="0" f="v">
      <t c="4" fi="0">
        <n x="85"/>
        <n x="84"/>
        <n x="59"/>
        <n x="20"/>
      </t>
    </mdx>
    <mdx n="0" f="v">
      <t c="4" fi="0">
        <n x="85"/>
        <n x="84"/>
        <n x="59"/>
        <n x="7"/>
      </t>
    </mdx>
    <mdx n="0" f="v">
      <t c="4" fi="0">
        <n x="85"/>
        <n x="84"/>
        <n x="58"/>
        <n x="14"/>
      </t>
    </mdx>
    <mdx n="0" f="v">
      <t c="4" fi="0">
        <n x="85"/>
        <n x="84"/>
        <n x="57"/>
        <n x="9"/>
      </t>
    </mdx>
    <mdx n="0" f="v">
      <t c="4" fi="0">
        <n x="85"/>
        <n x="84"/>
        <n x="56"/>
        <n x="18"/>
      </t>
    </mdx>
    <mdx n="0" f="v">
      <t c="4" fi="0">
        <n x="85"/>
        <n x="84"/>
        <n x="55"/>
        <n x="30"/>
      </t>
    </mdx>
    <mdx n="0" f="v">
      <t c="4" fi="0">
        <n x="85"/>
        <n x="84"/>
        <n x="54"/>
        <n x="2"/>
      </t>
    </mdx>
    <mdx n="0" f="v">
      <t c="4" fi="0">
        <n x="85"/>
        <n x="84"/>
        <n x="52"/>
        <n x="26"/>
      </t>
    </mdx>
    <mdx n="0" f="v">
      <t c="4" fi="0">
        <n x="85"/>
        <n x="84"/>
        <n x="51"/>
        <n x="20"/>
      </t>
    </mdx>
    <mdx n="0" f="v">
      <t c="4" fi="0">
        <n x="85"/>
        <n x="84"/>
        <n x="50"/>
        <n x="14"/>
      </t>
    </mdx>
    <mdx n="0" f="v">
      <t c="4" fi="0">
        <n x="85"/>
        <n x="84"/>
        <n x="49"/>
        <n x="9"/>
      </t>
    </mdx>
    <mdx n="0" f="v">
      <t c="4" fi="0">
        <n x="85"/>
        <n x="84"/>
        <n x="48"/>
        <n x="5"/>
      </t>
    </mdx>
    <mdx n="0" f="v">
      <t c="4" fi="0">
        <n x="85"/>
        <n x="84"/>
        <n x="47"/>
        <n x="30"/>
      </t>
    </mdx>
    <mdx n="0" f="v">
      <t c="4" fi="0">
        <n x="85"/>
        <n x="84"/>
        <n x="79"/>
        <n x="26"/>
      </t>
    </mdx>
    <mdx n="0" f="v">
      <t c="4" fi="0">
        <n x="85"/>
        <n x="84"/>
        <n x="79"/>
        <n x="11"/>
      </t>
    </mdx>
    <mdx n="0" f="v">
      <t c="4" fi="0">
        <n x="85"/>
        <n x="84"/>
        <n x="78"/>
        <n x="20"/>
      </t>
    </mdx>
    <mdx n="0" f="v">
      <t c="4" fi="0">
        <n x="85"/>
        <n x="84"/>
        <n x="78"/>
        <n x="7"/>
      </t>
    </mdx>
    <mdx n="0" f="v">
      <t c="4" fi="0">
        <n x="85"/>
        <n x="84"/>
        <n x="77"/>
        <n x="14"/>
      </t>
    </mdx>
    <mdx n="0" f="v">
      <t c="4" fi="0">
        <n x="85"/>
        <n x="84"/>
        <n x="76"/>
        <n x="24"/>
      </t>
    </mdx>
    <mdx n="0" f="v">
      <t c="4" fi="0">
        <n x="85"/>
        <n x="84"/>
        <n x="76"/>
        <n x="9"/>
      </t>
    </mdx>
    <mdx n="0" f="v">
      <t c="4" fi="0">
        <n x="85"/>
        <n x="84"/>
        <n x="75"/>
        <n x="18"/>
      </t>
    </mdx>
    <mdx n="0" f="v">
      <t c="4" fi="0">
        <n x="85"/>
        <n x="84"/>
        <n x="75"/>
        <n x="5"/>
      </t>
    </mdx>
    <mdx n="0" f="v">
      <t c="4" fi="0">
        <n x="85"/>
        <n x="84"/>
        <n x="74"/>
        <n x="30"/>
      </t>
    </mdx>
    <mdx n="0" f="v">
      <t c="4" fi="0">
        <n x="85"/>
        <n x="84"/>
        <n x="73"/>
        <n x="22"/>
      </t>
    </mdx>
    <mdx n="0" f="v">
      <t c="4" fi="0">
        <n x="85"/>
        <n x="84"/>
        <n x="73"/>
        <n x="2"/>
      </t>
    </mdx>
    <mdx n="0" f="v">
      <t c="4" fi="0">
        <n x="85"/>
        <n x="84"/>
        <n x="72"/>
        <n x="16"/>
      </t>
    </mdx>
    <mdx n="0" f="v">
      <t c="4" fi="0">
        <n x="85"/>
        <n x="84"/>
        <n x="71"/>
        <n x="26"/>
      </t>
    </mdx>
    <mdx n="0" f="v">
      <t c="4" fi="0">
        <n x="85"/>
        <n x="84"/>
        <n x="71"/>
        <n x="11"/>
      </t>
    </mdx>
    <mdx n="0" f="v">
      <t c="4" fi="0">
        <n x="85"/>
        <n x="84"/>
        <n x="70"/>
        <n x="20"/>
      </t>
    </mdx>
    <mdx n="0" f="v">
      <t c="4" fi="0">
        <n x="85"/>
        <n x="84"/>
        <n x="70"/>
        <n x="7"/>
      </t>
    </mdx>
    <mdx n="0" f="v">
      <t c="4" fi="0">
        <n x="85"/>
        <n x="84"/>
        <n x="69"/>
        <n x="14"/>
      </t>
    </mdx>
    <mdx n="0" f="v">
      <t c="4" fi="0">
        <n x="85"/>
        <n x="84"/>
        <n x="68"/>
        <n x="24"/>
      </t>
    </mdx>
    <mdx n="0" f="v">
      <t c="4" fi="0">
        <n x="85"/>
        <n x="84"/>
        <n x="68"/>
        <n x="9"/>
      </t>
    </mdx>
    <mdx n="0" f="v">
      <t c="4" fi="0">
        <n x="85"/>
        <n x="84"/>
        <n x="67"/>
        <n x="18"/>
      </t>
    </mdx>
    <mdx n="0" f="v">
      <t c="4" fi="0">
        <n x="85"/>
        <n x="84"/>
        <n x="67"/>
        <n x="5"/>
      </t>
    </mdx>
    <mdx n="0" f="v">
      <t c="4" fi="0">
        <n x="85"/>
        <n x="84"/>
        <n x="66"/>
        <n x="30"/>
      </t>
    </mdx>
    <mdx n="0" f="v">
      <t c="4" fi="0">
        <n x="85"/>
        <n x="84"/>
        <n x="65"/>
        <n x="22"/>
      </t>
    </mdx>
    <mdx n="0" f="v">
      <t c="4" fi="0">
        <n x="85"/>
        <n x="84"/>
        <n x="65"/>
        <n x="2"/>
      </t>
    </mdx>
    <mdx n="0" f="v">
      <t c="4" fi="0">
        <n x="85"/>
        <n x="84"/>
        <n x="64"/>
        <n x="16"/>
      </t>
    </mdx>
    <mdx n="0" f="v">
      <t c="4" fi="0">
        <n x="85"/>
        <n x="84"/>
        <n x="63"/>
        <n x="26"/>
      </t>
    </mdx>
    <mdx n="0" f="v">
      <t c="4" fi="0">
        <n x="85"/>
        <n x="84"/>
        <n x="63"/>
        <n x="11"/>
      </t>
    </mdx>
    <mdx n="0" f="v">
      <t c="4" fi="0">
        <n x="85"/>
        <n x="84"/>
        <n x="62"/>
        <n x="20"/>
      </t>
    </mdx>
    <mdx n="0" f="v">
      <t c="4" fi="0">
        <n x="85"/>
        <n x="84"/>
        <n x="62"/>
        <n x="7"/>
      </t>
    </mdx>
    <mdx n="0" f="v">
      <t c="4" fi="0">
        <n x="85"/>
        <n x="84"/>
        <n x="61"/>
        <n x="14"/>
      </t>
    </mdx>
    <mdx n="0" f="v">
      <t c="4" fi="0">
        <n x="85"/>
        <n x="84"/>
        <n x="60"/>
        <n x="24"/>
      </t>
    </mdx>
    <mdx n="0" f="v">
      <t c="4" fi="0">
        <n x="85"/>
        <n x="84"/>
        <n x="60"/>
        <n x="9"/>
      </t>
    </mdx>
    <mdx n="0" f="v">
      <t c="4" fi="0">
        <n x="85"/>
        <n x="84"/>
        <n x="59"/>
        <n x="18"/>
      </t>
    </mdx>
    <mdx n="0" f="v">
      <t c="4" fi="0">
        <n x="85"/>
        <n x="84"/>
        <n x="59"/>
        <n x="5"/>
      </t>
    </mdx>
    <mdx n="0" f="v">
      <t c="4" fi="0">
        <n x="85"/>
        <n x="84"/>
        <n x="58"/>
        <n x="30"/>
      </t>
    </mdx>
    <mdx n="0" f="v">
      <t c="4" fi="0">
        <n x="85"/>
        <n x="84"/>
        <n x="57"/>
        <n x="22"/>
      </t>
    </mdx>
    <mdx n="0" f="v">
      <t c="4" fi="0">
        <n x="85"/>
        <n x="84"/>
        <n x="57"/>
        <n x="2"/>
      </t>
    </mdx>
    <mdx n="0" f="v">
      <t c="4" fi="0">
        <n x="85"/>
        <n x="84"/>
        <n x="56"/>
        <n x="16"/>
      </t>
    </mdx>
    <mdx n="0" f="v">
      <t c="4" fi="0">
        <n x="85"/>
        <n x="84"/>
        <n x="55"/>
        <n x="26"/>
      </t>
    </mdx>
    <mdx n="0" f="v">
      <t c="4" fi="0">
        <n x="85"/>
        <n x="84"/>
        <n x="55"/>
        <n x="11"/>
      </t>
    </mdx>
    <mdx n="0" f="v">
      <t c="4" fi="0">
        <n x="85"/>
        <n x="84"/>
        <n x="54"/>
        <n x="20"/>
      </t>
    </mdx>
    <mdx n="0" f="v">
      <t c="4" fi="0">
        <n x="85"/>
        <n x="84"/>
        <n x="54"/>
        <n x="7"/>
      </t>
    </mdx>
    <mdx n="0" f="v">
      <t c="4" fi="0">
        <n x="85"/>
        <n x="84"/>
        <n x="53"/>
        <n x="14"/>
      </t>
    </mdx>
    <mdx n="0" f="v">
      <t c="4" fi="0">
        <n x="85"/>
        <n x="84"/>
        <n x="52"/>
        <n x="24"/>
      </t>
    </mdx>
    <mdx n="0" f="v">
      <t c="4" fi="0">
        <n x="85"/>
        <n x="84"/>
        <n x="52"/>
        <n x="9"/>
      </t>
    </mdx>
    <mdx n="0" f="v">
      <t c="4" fi="0">
        <n x="85"/>
        <n x="84"/>
        <n x="51"/>
        <n x="18"/>
      </t>
    </mdx>
    <mdx n="0" f="v">
      <t c="4" fi="0">
        <n x="85"/>
        <n x="84"/>
        <n x="51"/>
        <n x="5"/>
      </t>
    </mdx>
    <mdx n="0" f="v">
      <t c="4" fi="0">
        <n x="85"/>
        <n x="84"/>
        <n x="50"/>
        <n x="30"/>
      </t>
    </mdx>
    <mdx n="0" f="v">
      <t c="4" fi="0">
        <n x="85"/>
        <n x="84"/>
        <n x="49"/>
        <n x="22"/>
      </t>
    </mdx>
    <mdx n="0" f="v">
      <t c="4" fi="0">
        <n x="85"/>
        <n x="84"/>
        <n x="49"/>
        <n x="2"/>
      </t>
    </mdx>
    <mdx n="0" f="v">
      <t c="4" fi="0">
        <n x="85"/>
        <n x="84"/>
        <n x="48"/>
        <n x="16"/>
      </t>
    </mdx>
    <mdx n="0" f="v">
      <t c="4" fi="0">
        <n x="85"/>
        <n x="84"/>
        <n x="47"/>
        <n x="26"/>
      </t>
    </mdx>
    <mdx n="0" f="v">
      <t c="4" fi="0">
        <n x="85"/>
        <n x="84"/>
        <n x="47"/>
        <n x="11"/>
      </t>
    </mdx>
    <mdx n="0" f="v">
      <t c="4" fi="0">
        <n x="85"/>
        <n x="84"/>
        <n x="46"/>
        <n x="20"/>
      </t>
    </mdx>
    <mdx n="0" f="v">
      <t c="4" fi="0">
        <n x="85"/>
        <n x="84"/>
        <n x="46"/>
        <n x="7"/>
      </t>
    </mdx>
    <mdx n="0" f="v">
      <t c="4" fi="0">
        <n x="85"/>
        <n x="84"/>
        <n x="45"/>
        <n x="14"/>
      </t>
    </mdx>
    <mdx n="0" f="v">
      <t c="4" fi="0">
        <n x="85"/>
        <n x="84"/>
        <n x="44"/>
        <n x="24"/>
      </t>
    </mdx>
    <mdx n="0" f="v">
      <t c="4" fi="0">
        <n x="85"/>
        <n x="84"/>
        <n x="44"/>
        <n x="9"/>
      </t>
    </mdx>
    <mdx n="0" f="v">
      <t c="4" fi="0">
        <n x="85"/>
        <n x="84"/>
        <n x="43"/>
        <n x="18"/>
      </t>
    </mdx>
    <mdx n="0" f="v">
      <t c="4" fi="0">
        <n x="85"/>
        <n x="84"/>
        <n x="79"/>
        <n x="25"/>
      </t>
    </mdx>
    <mdx n="0" f="v">
      <t c="4" fi="0">
        <n x="85"/>
        <n x="84"/>
        <n x="79"/>
        <n x="10"/>
      </t>
    </mdx>
    <mdx n="0" f="v">
      <t c="4" fi="0">
        <n x="85"/>
        <n x="84"/>
        <n x="78"/>
        <n x="19"/>
      </t>
    </mdx>
    <mdx n="0" f="v">
      <t c="4" fi="0">
        <n x="85"/>
        <n x="84"/>
        <n x="78"/>
        <n x="6"/>
      </t>
    </mdx>
    <mdx n="0" f="v">
      <t c="4" fi="0">
        <n x="85"/>
        <n x="84"/>
        <n x="77"/>
        <n x="13"/>
      </t>
    </mdx>
    <mdx n="0" f="v">
      <t c="4" fi="0">
        <n x="85"/>
        <n x="84"/>
        <n x="76"/>
        <n x="23"/>
      </t>
    </mdx>
    <mdx n="0" f="v">
      <t c="4" fi="0">
        <n x="85"/>
        <n x="84"/>
        <n x="76"/>
        <n x="3"/>
      </t>
    </mdx>
    <mdx n="0" f="v">
      <t c="4" fi="0">
        <n x="85"/>
        <n x="84"/>
        <n x="75"/>
        <n x="17"/>
      </t>
    </mdx>
    <mdx n="0" f="v">
      <t c="4" fi="0">
        <n x="85"/>
        <n x="84"/>
        <n x="75"/>
        <n x="4"/>
      </t>
    </mdx>
    <mdx n="0" f="v">
      <t c="4" fi="0">
        <n x="85"/>
        <n x="84"/>
        <n x="74"/>
        <n x="12"/>
      </t>
    </mdx>
    <mdx n="0" f="v">
      <t c="4" fi="0">
        <n x="85"/>
        <n x="84"/>
        <n x="73"/>
        <n x="21"/>
      </t>
    </mdx>
    <mdx n="0" f="v">
      <t c="4" fi="0">
        <n x="85"/>
        <n x="84"/>
        <n x="73"/>
        <n x="8"/>
      </t>
    </mdx>
    <mdx n="0" f="v">
      <t c="4" fi="0">
        <n x="85"/>
        <n x="84"/>
        <n x="72"/>
        <n x="15"/>
      </t>
    </mdx>
    <mdx n="0" f="v">
      <t c="4" fi="0">
        <n x="85"/>
        <n x="84"/>
        <n x="71"/>
        <n x="25"/>
      </t>
    </mdx>
    <mdx n="0" f="v">
      <t c="4" fi="0">
        <n x="85"/>
        <n x="84"/>
        <n x="71"/>
        <n x="10"/>
      </t>
    </mdx>
    <mdx n="0" f="v">
      <t c="4" fi="0">
        <n x="85"/>
        <n x="84"/>
        <n x="70"/>
        <n x="19"/>
      </t>
    </mdx>
    <mdx n="0" f="v">
      <t c="4" fi="0">
        <n x="85"/>
        <n x="84"/>
        <n x="70"/>
        <n x="6"/>
      </t>
    </mdx>
    <mdx n="0" f="v">
      <t c="4" fi="0">
        <n x="85"/>
        <n x="84"/>
        <n x="69"/>
        <n x="13"/>
      </t>
    </mdx>
    <mdx n="0" f="v">
      <t c="4" fi="0">
        <n x="85"/>
        <n x="84"/>
        <n x="68"/>
        <n x="23"/>
      </t>
    </mdx>
    <mdx n="0" f="v">
      <t c="4" fi="0">
        <n x="85"/>
        <n x="84"/>
        <n x="68"/>
        <n x="3"/>
      </t>
    </mdx>
    <mdx n="0" f="v">
      <t c="4" fi="0">
        <n x="85"/>
        <n x="84"/>
        <n x="67"/>
        <n x="17"/>
      </t>
    </mdx>
    <mdx n="0" f="v">
      <t c="4" fi="0">
        <n x="85"/>
        <n x="84"/>
        <n x="67"/>
        <n x="4"/>
      </t>
    </mdx>
    <mdx n="0" f="v">
      <t c="4" fi="0">
        <n x="85"/>
        <n x="84"/>
        <n x="66"/>
        <n x="12"/>
      </t>
    </mdx>
    <mdx n="0" f="v">
      <t c="4" fi="0">
        <n x="85"/>
        <n x="84"/>
        <n x="65"/>
        <n x="21"/>
      </t>
    </mdx>
    <mdx n="0" f="v">
      <t c="4" fi="0">
        <n x="85"/>
        <n x="84"/>
        <n x="65"/>
        <n x="8"/>
      </t>
    </mdx>
    <mdx n="0" f="v">
      <t c="4" fi="0">
        <n x="85"/>
        <n x="84"/>
        <n x="64"/>
        <n x="15"/>
      </t>
    </mdx>
    <mdx n="0" f="v">
      <t c="4" fi="0">
        <n x="85"/>
        <n x="84"/>
        <n x="63"/>
        <n x="25"/>
      </t>
    </mdx>
    <mdx n="0" f="v">
      <t c="4" fi="0">
        <n x="85"/>
        <n x="84"/>
        <n x="63"/>
        <n x="10"/>
      </t>
    </mdx>
    <mdx n="0" f="v">
      <t c="4" fi="0">
        <n x="85"/>
        <n x="84"/>
        <n x="62"/>
        <n x="19"/>
      </t>
    </mdx>
    <mdx n="0" f="v">
      <t c="4" fi="0">
        <n x="85"/>
        <n x="84"/>
        <n x="62"/>
        <n x="6"/>
      </t>
    </mdx>
    <mdx n="0" f="v">
      <t c="4" fi="0">
        <n x="85"/>
        <n x="84"/>
        <n x="61"/>
        <n x="13"/>
      </t>
    </mdx>
    <mdx n="0" f="v">
      <t c="4" fi="0">
        <n x="85"/>
        <n x="84"/>
        <n x="60"/>
        <n x="23"/>
      </t>
    </mdx>
    <mdx n="0" f="v">
      <t c="4" fi="0">
        <n x="85"/>
        <n x="84"/>
        <n x="60"/>
        <n x="3"/>
      </t>
    </mdx>
    <mdx n="0" f="v">
      <t c="4" fi="0">
        <n x="85"/>
        <n x="84"/>
        <n x="59"/>
        <n x="17"/>
      </t>
    </mdx>
    <mdx n="0" f="v">
      <t c="4" fi="0">
        <n x="85"/>
        <n x="84"/>
        <n x="59"/>
        <n x="4"/>
      </t>
    </mdx>
    <mdx n="0" f="v">
      <t c="4" fi="0">
        <n x="85"/>
        <n x="84"/>
        <n x="58"/>
        <n x="12"/>
      </t>
    </mdx>
    <mdx n="0" f="v">
      <t c="4" fi="0">
        <n x="85"/>
        <n x="84"/>
        <n x="57"/>
        <n x="21"/>
      </t>
    </mdx>
    <mdx n="0" f="v">
      <t c="4" fi="0">
        <n x="85"/>
        <n x="84"/>
        <n x="57"/>
        <n x="8"/>
      </t>
    </mdx>
    <mdx n="0" f="v">
      <t c="4" fi="0">
        <n x="85"/>
        <n x="84"/>
        <n x="56"/>
        <n x="15"/>
      </t>
    </mdx>
    <mdx n="0" f="v">
      <t c="4" fi="0">
        <n x="85"/>
        <n x="84"/>
        <n x="55"/>
        <n x="25"/>
      </t>
    </mdx>
    <mdx n="0" f="v">
      <t c="4" fi="0">
        <n x="85"/>
        <n x="84"/>
        <n x="55"/>
        <n x="10"/>
      </t>
    </mdx>
    <mdx n="0" f="v">
      <t c="4" fi="0">
        <n x="85"/>
        <n x="84"/>
        <n x="54"/>
        <n x="19"/>
      </t>
    </mdx>
    <mdx n="0" f="v">
      <t c="4" fi="0">
        <n x="85"/>
        <n x="84"/>
        <n x="54"/>
        <n x="6"/>
      </t>
    </mdx>
    <mdx n="0" f="v">
      <t c="4" fi="0">
        <n x="85"/>
        <n x="84"/>
        <n x="53"/>
        <n x="13"/>
      </t>
    </mdx>
    <mdx n="0" f="v">
      <t c="4" fi="0">
        <n x="85"/>
        <n x="84"/>
        <n x="52"/>
        <n x="23"/>
      </t>
    </mdx>
    <mdx n="0" f="v">
      <t c="4" fi="0">
        <n x="85"/>
        <n x="84"/>
        <n x="52"/>
        <n x="3"/>
      </t>
    </mdx>
    <mdx n="0" f="v">
      <t c="4" fi="0">
        <n x="85"/>
        <n x="84"/>
        <n x="51"/>
        <n x="17"/>
      </t>
    </mdx>
    <mdx n="0" f="v">
      <t c="4" fi="0">
        <n x="85"/>
        <n x="84"/>
        <n x="51"/>
        <n x="4"/>
      </t>
    </mdx>
    <mdx n="0" f="v">
      <t c="4" fi="0">
        <n x="85"/>
        <n x="84"/>
        <n x="50"/>
        <n x="12"/>
      </t>
    </mdx>
    <mdx n="0" f="v">
      <t c="4" fi="0">
        <n x="85"/>
        <n x="84"/>
        <n x="49"/>
        <n x="21"/>
      </t>
    </mdx>
    <mdx n="0" f="v">
      <t c="4" fi="0">
        <n x="85"/>
        <n x="84"/>
        <n x="49"/>
        <n x="8"/>
      </t>
    </mdx>
    <mdx n="0" f="v">
      <t c="4" fi="0">
        <n x="85"/>
        <n x="84"/>
        <n x="48"/>
        <n x="15"/>
      </t>
    </mdx>
    <mdx n="0" f="v">
      <t c="4" fi="0">
        <n x="85"/>
        <n x="84"/>
        <n x="47"/>
        <n x="25"/>
      </t>
    </mdx>
    <mdx n="0" f="v">
      <t c="4" fi="0">
        <n x="85"/>
        <n x="84"/>
        <n x="47"/>
        <n x="10"/>
      </t>
    </mdx>
    <mdx n="0" f="v">
      <t c="4" fi="0">
        <n x="85"/>
        <n x="84"/>
        <n x="46"/>
        <n x="19"/>
      </t>
    </mdx>
    <mdx n="0" f="v">
      <t c="4" fi="0">
        <n x="85"/>
        <n x="84"/>
        <n x="46"/>
        <n x="6"/>
      </t>
    </mdx>
    <mdx n="0" f="v">
      <t c="4" fi="0">
        <n x="85"/>
        <n x="84"/>
        <n x="45"/>
        <n x="13"/>
      </t>
    </mdx>
    <mdx n="0" f="v">
      <t c="4" fi="0">
        <n x="85"/>
        <n x="84"/>
        <n x="44"/>
        <n x="23"/>
      </t>
    </mdx>
    <mdx n="0" f="v">
      <t c="4" fi="0">
        <n x="85"/>
        <n x="84"/>
        <n x="44"/>
        <n x="3"/>
      </t>
    </mdx>
    <mdx n="0" f="v">
      <t c="4" fi="0">
        <n x="85"/>
        <n x="84"/>
        <n x="43"/>
        <n x="17"/>
      </t>
    </mdx>
    <mdx n="0" f="v">
      <t c="4" fi="0">
        <n x="85"/>
        <n x="84"/>
        <n x="43"/>
        <n x="4"/>
      </t>
    </mdx>
    <mdx n="0" f="v">
      <t c="4" fi="0">
        <n x="85"/>
        <n x="84"/>
        <n x="42"/>
        <n x="12"/>
      </t>
    </mdx>
    <mdx n="0" f="v">
      <t c="4" fi="0">
        <n x="85"/>
        <n x="84"/>
        <n x="41"/>
        <n x="21"/>
      </t>
    </mdx>
    <mdx n="0" f="v">
      <t c="4" fi="0">
        <n x="85"/>
        <n x="84"/>
        <n x="41"/>
        <n x="8"/>
      </t>
    </mdx>
    <mdx n="0" f="v">
      <t c="4" fi="0">
        <n x="85"/>
        <n x="84"/>
        <n x="40"/>
        <n x="15"/>
      </t>
    </mdx>
    <mdx n="0" f="v">
      <t c="4" fi="0">
        <n x="85"/>
        <n x="84"/>
        <n x="39"/>
        <n x="25"/>
      </t>
    </mdx>
    <mdx n="0" f="v">
      <t c="4" fi="0">
        <n x="85"/>
        <n x="84"/>
        <n x="39"/>
        <n x="10"/>
      </t>
    </mdx>
    <mdx n="0" f="v">
      <t c="4" fi="0">
        <n x="85"/>
        <n x="84"/>
        <n x="38"/>
        <n x="19"/>
      </t>
    </mdx>
    <mdx n="0" f="v">
      <t c="4" fi="0">
        <n x="85"/>
        <n x="84"/>
        <n x="38"/>
        <n x="6"/>
      </t>
    </mdx>
    <mdx n="0" f="v">
      <t c="4" fi="0">
        <n x="85"/>
        <n x="84"/>
        <n x="37"/>
        <n x="13"/>
      </t>
    </mdx>
    <mdx n="0" f="v">
      <t c="4" fi="0">
        <n x="85"/>
        <n x="84"/>
        <n x="36"/>
        <n x="23"/>
      </t>
    </mdx>
    <mdx n="0" f="v">
      <t c="4" fi="0">
        <n x="85"/>
        <n x="84"/>
        <n x="36"/>
        <n x="3"/>
      </t>
    </mdx>
    <mdx n="0" f="v">
      <t c="4" fi="0">
        <n x="85"/>
        <n x="84"/>
        <n x="35"/>
        <n x="17"/>
      </t>
    </mdx>
    <mdx n="0" f="v">
      <t c="4" fi="0">
        <n x="85"/>
        <n x="84"/>
        <n x="35"/>
        <n x="4"/>
      </t>
    </mdx>
    <mdx n="0" f="v">
      <t c="4" fi="0">
        <n x="85"/>
        <n x="84"/>
        <n x="34"/>
        <n x="12"/>
      </t>
    </mdx>
    <mdx n="0" f="v">
      <t c="4" fi="0">
        <n x="85"/>
        <n x="84"/>
        <n x="33"/>
        <n x="21"/>
      </t>
    </mdx>
    <mdx n="0" f="v">
      <t c="4" fi="0">
        <n x="85"/>
        <n x="84"/>
        <n x="33"/>
        <n x="7"/>
      </t>
    </mdx>
    <mdx n="0" f="v">
      <t c="4" fi="0">
        <n x="85"/>
        <n x="84"/>
        <n x="32"/>
        <n x="13"/>
      </t>
    </mdx>
    <mdx n="0" f="v">
      <t c="4" fi="0">
        <n x="85"/>
        <n x="84"/>
        <n x="31"/>
        <n x="23"/>
      </t>
    </mdx>
    <mdx n="0" f="v">
      <t c="4" fi="0">
        <n x="85"/>
        <n x="84"/>
        <n x="31"/>
        <n x="3"/>
      </t>
    </mdx>
    <mdx n="0" f="v">
      <t c="4" fi="0">
        <n x="85"/>
        <n x="84"/>
        <n x="28"/>
        <n x="19"/>
      </t>
    </mdx>
    <mdx n="0" f="v">
      <t c="4" fi="0">
        <n x="85"/>
        <n x="84"/>
        <n x="28"/>
        <n x="11"/>
      </t>
    </mdx>
    <mdx n="0" f="v">
      <t c="4" fi="0">
        <n x="85"/>
        <n x="84"/>
        <n x="33"/>
        <n x="6"/>
      </t>
    </mdx>
    <mdx n="0" f="v">
      <t c="4" fi="0">
        <n x="85"/>
        <n x="84"/>
        <n x="31"/>
        <n x="22"/>
      </t>
    </mdx>
    <mdx n="0" f="v">
      <t c="4" fi="0">
        <n x="85"/>
        <n x="84"/>
        <n x="28"/>
        <n x="20"/>
      </t>
    </mdx>
    <mdx n="0" f="v">
      <t c="4" fi="0">
        <n x="85"/>
        <n x="84"/>
        <n x="31"/>
        <n x="21"/>
      </t>
    </mdx>
    <mdx n="0" f="v">
      <t c="4" fi="0">
        <n x="85"/>
        <n x="84"/>
        <n x="54"/>
        <n x="15"/>
      </t>
    </mdx>
    <mdx n="0" f="v">
      <t c="4" fi="0">
        <n x="85"/>
        <n x="84"/>
        <n x="46"/>
        <n x="15"/>
      </t>
    </mdx>
    <mdx n="0" f="v">
      <t c="4" fi="0">
        <n x="85"/>
        <n x="84"/>
        <n x="79"/>
        <n x="24"/>
      </t>
    </mdx>
    <mdx n="0" f="v">
      <t c="4" fi="0">
        <n x="85"/>
        <n x="84"/>
        <n x="79"/>
        <n x="9"/>
      </t>
    </mdx>
    <mdx n="0" f="v">
      <t c="4" fi="0">
        <n x="85"/>
        <n x="84"/>
        <n x="78"/>
        <n x="18"/>
      </t>
    </mdx>
    <mdx n="0" f="v">
      <t c="4" fi="0">
        <n x="85"/>
        <n x="84"/>
        <n x="78"/>
        <n x="5"/>
      </t>
    </mdx>
    <mdx n="0" f="v">
      <t c="4" fi="0">
        <n x="85"/>
        <n x="84"/>
        <n x="77"/>
        <n x="30"/>
      </t>
    </mdx>
    <mdx n="0" f="v">
      <t c="4" fi="0">
        <n x="85"/>
        <n x="84"/>
        <n x="76"/>
        <n x="22"/>
      </t>
    </mdx>
    <mdx n="0" f="v">
      <t c="4" fi="0">
        <n x="85"/>
        <n x="84"/>
        <n x="76"/>
        <n x="2"/>
      </t>
    </mdx>
    <mdx n="0" f="v">
      <t c="4" fi="0">
        <n x="85"/>
        <n x="84"/>
        <n x="75"/>
        <n x="16"/>
      </t>
    </mdx>
    <mdx n="0" f="v">
      <t c="4" fi="0">
        <n x="85"/>
        <n x="84"/>
        <n x="74"/>
        <n x="26"/>
      </t>
    </mdx>
    <mdx n="0" f="v">
      <t c="4" fi="0">
        <n x="85"/>
        <n x="84"/>
        <n x="74"/>
        <n x="11"/>
      </t>
    </mdx>
    <mdx n="0" f="v">
      <t c="4" fi="0">
        <n x="85"/>
        <n x="84"/>
        <n x="73"/>
        <n x="20"/>
      </t>
    </mdx>
    <mdx n="0" f="v">
      <t c="4" fi="0">
        <n x="85"/>
        <n x="84"/>
        <n x="73"/>
        <n x="7"/>
      </t>
    </mdx>
    <mdx n="0" f="v">
      <t c="4" fi="0">
        <n x="85"/>
        <n x="84"/>
        <n x="72"/>
        <n x="14"/>
      </t>
    </mdx>
    <mdx n="0" f="v">
      <t c="4" fi="0">
        <n x="85"/>
        <n x="84"/>
        <n x="71"/>
        <n x="24"/>
      </t>
    </mdx>
    <mdx n="0" f="v">
      <t c="4" fi="0">
        <n x="85"/>
        <n x="84"/>
        <n x="71"/>
        <n x="9"/>
      </t>
    </mdx>
    <mdx n="0" f="v">
      <t c="4" fi="0">
        <n x="85"/>
        <n x="84"/>
        <n x="70"/>
        <n x="18"/>
      </t>
    </mdx>
    <mdx n="0" f="v">
      <t c="4" fi="0">
        <n x="85"/>
        <n x="84"/>
        <n x="70"/>
        <n x="5"/>
      </t>
    </mdx>
    <mdx n="0" f="v">
      <t c="4" fi="0">
        <n x="85"/>
        <n x="84"/>
        <n x="69"/>
        <n x="30"/>
      </t>
    </mdx>
    <mdx n="0" f="v">
      <t c="4" fi="0">
        <n x="85"/>
        <n x="84"/>
        <n x="68"/>
        <n x="22"/>
      </t>
    </mdx>
    <mdx n="0" f="v">
      <t c="4" fi="0">
        <n x="85"/>
        <n x="84"/>
        <n x="68"/>
        <n x="2"/>
      </t>
    </mdx>
    <mdx n="0" f="v">
      <t c="4" fi="0">
        <n x="85"/>
        <n x="84"/>
        <n x="67"/>
        <n x="16"/>
      </t>
    </mdx>
    <mdx n="0" f="v">
      <t c="4" fi="0">
        <n x="85"/>
        <n x="84"/>
        <n x="66"/>
        <n x="26"/>
      </t>
    </mdx>
    <mdx n="0" f="v">
      <t c="4" fi="0">
        <n x="85"/>
        <n x="84"/>
        <n x="66"/>
        <n x="11"/>
      </t>
    </mdx>
    <mdx n="0" f="v">
      <t c="4" fi="0">
        <n x="85"/>
        <n x="84"/>
        <n x="65"/>
        <n x="20"/>
      </t>
    </mdx>
    <mdx n="0" f="v">
      <t c="4" fi="0">
        <n x="85"/>
        <n x="84"/>
        <n x="65"/>
        <n x="7"/>
      </t>
    </mdx>
    <mdx n="0" f="v">
      <t c="4" fi="0">
        <n x="85"/>
        <n x="84"/>
        <n x="64"/>
        <n x="14"/>
      </t>
    </mdx>
    <mdx n="0" f="v">
      <t c="4" fi="0">
        <n x="85"/>
        <n x="84"/>
        <n x="63"/>
        <n x="24"/>
      </t>
    </mdx>
    <mdx n="0" f="v">
      <t c="4" fi="0">
        <n x="85"/>
        <n x="84"/>
        <n x="63"/>
        <n x="9"/>
      </t>
    </mdx>
    <mdx n="0" f="v">
      <t c="4" fi="0">
        <n x="85"/>
        <n x="84"/>
        <n x="62"/>
        <n x="18"/>
      </t>
    </mdx>
    <mdx n="0" f="v">
      <t c="4" fi="0">
        <n x="85"/>
        <n x="84"/>
        <n x="62"/>
        <n x="5"/>
      </t>
    </mdx>
    <mdx n="0" f="v">
      <t c="4" fi="0">
        <n x="85"/>
        <n x="84"/>
        <n x="61"/>
        <n x="30"/>
      </t>
    </mdx>
    <mdx n="0" f="v">
      <t c="4" fi="0">
        <n x="85"/>
        <n x="84"/>
        <n x="60"/>
        <n x="22"/>
      </t>
    </mdx>
    <mdx n="0" f="v">
      <t c="4" fi="0">
        <n x="85"/>
        <n x="84"/>
        <n x="60"/>
        <n x="2"/>
      </t>
    </mdx>
    <mdx n="0" f="v">
      <t c="4" fi="0">
        <n x="85"/>
        <n x="84"/>
        <n x="59"/>
        <n x="16"/>
      </t>
    </mdx>
    <mdx n="0" f="v">
      <t c="4" fi="0">
        <n x="85"/>
        <n x="84"/>
        <n x="58"/>
        <n x="26"/>
      </t>
    </mdx>
    <mdx n="0" f="v">
      <t c="4" fi="0">
        <n x="85"/>
        <n x="84"/>
        <n x="58"/>
        <n x="11"/>
      </t>
    </mdx>
    <mdx n="0" f="v">
      <t c="4" fi="0">
        <n x="85"/>
        <n x="84"/>
        <n x="57"/>
        <n x="20"/>
      </t>
    </mdx>
    <mdx n="0" f="v">
      <t c="4" fi="0">
        <n x="85"/>
        <n x="84"/>
        <n x="57"/>
        <n x="7"/>
      </t>
    </mdx>
    <mdx n="0" f="v">
      <t c="4" fi="0">
        <n x="85"/>
        <n x="84"/>
        <n x="56"/>
        <n x="14"/>
      </t>
    </mdx>
    <mdx n="0" f="v">
      <t c="4" fi="0">
        <n x="85"/>
        <n x="84"/>
        <n x="55"/>
        <n x="24"/>
      </t>
    </mdx>
    <mdx n="0" f="v">
      <t c="4" fi="0">
        <n x="85"/>
        <n x="84"/>
        <n x="55"/>
        <n x="9"/>
      </t>
    </mdx>
    <mdx n="0" f="v">
      <t c="4" fi="0">
        <n x="85"/>
        <n x="84"/>
        <n x="54"/>
        <n x="18"/>
      </t>
    </mdx>
    <mdx n="0" f="v">
      <t c="4" fi="0">
        <n x="85"/>
        <n x="84"/>
        <n x="54"/>
        <n x="5"/>
      </t>
    </mdx>
    <mdx n="0" f="v">
      <t c="4" fi="0">
        <n x="85"/>
        <n x="84"/>
        <n x="53"/>
        <n x="30"/>
      </t>
    </mdx>
    <mdx n="0" f="v">
      <t c="4" fi="0">
        <n x="85"/>
        <n x="84"/>
        <n x="52"/>
        <n x="22"/>
      </t>
    </mdx>
    <mdx n="0" f="v">
      <t c="4" fi="0">
        <n x="85"/>
        <n x="84"/>
        <n x="52"/>
        <n x="2"/>
      </t>
    </mdx>
    <mdx n="0" f="v">
      <t c="4" fi="0">
        <n x="85"/>
        <n x="84"/>
        <n x="51"/>
        <n x="16"/>
      </t>
    </mdx>
    <mdx n="0" f="v">
      <t c="4" fi="0">
        <n x="85"/>
        <n x="84"/>
        <n x="50"/>
        <n x="26"/>
      </t>
    </mdx>
    <mdx n="0" f="v">
      <t c="4" fi="0">
        <n x="85"/>
        <n x="84"/>
        <n x="50"/>
        <n x="11"/>
      </t>
    </mdx>
    <mdx n="0" f="v">
      <t c="4" fi="0">
        <n x="85"/>
        <n x="84"/>
        <n x="49"/>
        <n x="20"/>
      </t>
    </mdx>
    <mdx n="0" f="v">
      <t c="4" fi="0">
        <n x="85"/>
        <n x="84"/>
        <n x="49"/>
        <n x="7"/>
      </t>
    </mdx>
    <mdx n="0" f="v">
      <t c="4" fi="0">
        <n x="85"/>
        <n x="84"/>
        <n x="48"/>
        <n x="14"/>
      </t>
    </mdx>
    <mdx n="0" f="v">
      <t c="4" fi="0">
        <n x="85"/>
        <n x="84"/>
        <n x="47"/>
        <n x="24"/>
      </t>
    </mdx>
    <mdx n="0" f="v">
      <t c="4" fi="0">
        <n x="85"/>
        <n x="84"/>
        <n x="47"/>
        <n x="9"/>
      </t>
    </mdx>
    <mdx n="0" f="v">
      <t c="4" fi="0">
        <n x="85"/>
        <n x="84"/>
        <n x="46"/>
        <n x="18"/>
      </t>
    </mdx>
    <mdx n="0" f="v">
      <t c="4" fi="0">
        <n x="85"/>
        <n x="84"/>
        <n x="46"/>
        <n x="5"/>
      </t>
    </mdx>
    <mdx n="0" f="v">
      <t c="4" fi="0">
        <n x="85"/>
        <n x="84"/>
        <n x="45"/>
        <n x="30"/>
      </t>
    </mdx>
    <mdx n="0" f="v">
      <t c="4" fi="0">
        <n x="85"/>
        <n x="84"/>
        <n x="44"/>
        <n x="22"/>
      </t>
    </mdx>
    <mdx n="0" f="v">
      <t c="4" fi="0">
        <n x="85"/>
        <n x="84"/>
        <n x="44"/>
        <n x="2"/>
      </t>
    </mdx>
    <mdx n="0" f="v">
      <t c="4" fi="0">
        <n x="85"/>
        <n x="84"/>
        <n x="43"/>
        <n x="16"/>
      </t>
    </mdx>
    <mdx n="0" f="v">
      <t c="4" fi="0">
        <n x="85"/>
        <n x="84"/>
        <n x="42"/>
        <n x="26"/>
      </t>
    </mdx>
    <mdx n="0" f="v">
      <t c="4" fi="0">
        <n x="85"/>
        <n x="84"/>
        <n x="42"/>
        <n x="11"/>
      </t>
    </mdx>
    <mdx n="0" f="v">
      <t c="4" fi="0">
        <n x="85"/>
        <n x="84"/>
        <n x="41"/>
        <n x="20"/>
      </t>
    </mdx>
    <mdx n="0" f="v">
      <t c="4" fi="0">
        <n x="85"/>
        <n x="84"/>
        <n x="41"/>
        <n x="7"/>
      </t>
    </mdx>
    <mdx n="0" f="v">
      <t c="4" fi="0">
        <n x="85"/>
        <n x="84"/>
        <n x="40"/>
        <n x="14"/>
      </t>
    </mdx>
    <mdx n="0" f="v">
      <t c="4" fi="0">
        <n x="85"/>
        <n x="84"/>
        <n x="39"/>
        <n x="24"/>
      </t>
    </mdx>
    <mdx n="0" f="v">
      <t c="4" fi="0">
        <n x="85"/>
        <n x="84"/>
        <n x="39"/>
        <n x="9"/>
      </t>
    </mdx>
    <mdx n="0" f="v">
      <t c="4" fi="0">
        <n x="85"/>
        <n x="84"/>
        <n x="38"/>
        <n x="18"/>
      </t>
    </mdx>
    <mdx n="0" f="v">
      <t c="4" fi="0">
        <n x="85"/>
        <n x="84"/>
        <n x="38"/>
        <n x="5"/>
      </t>
    </mdx>
    <mdx n="0" f="v">
      <t c="4" fi="0">
        <n x="85"/>
        <n x="84"/>
        <n x="37"/>
        <n x="30"/>
      </t>
    </mdx>
    <mdx n="0" f="v">
      <t c="4" fi="0">
        <n x="85"/>
        <n x="84"/>
        <n x="36"/>
        <n x="22"/>
      </t>
    </mdx>
    <mdx n="0" f="v">
      <t c="4" fi="0">
        <n x="85"/>
        <n x="84"/>
        <n x="36"/>
        <n x="2"/>
      </t>
    </mdx>
    <mdx n="0" f="v">
      <t c="4" fi="0">
        <n x="85"/>
        <n x="84"/>
        <n x="35"/>
        <n x="16"/>
      </t>
    </mdx>
    <mdx n="0" f="v">
      <t c="4" fi="0">
        <n x="85"/>
        <n x="84"/>
        <n x="34"/>
        <n x="26"/>
      </t>
    </mdx>
    <mdx n="0" f="v">
      <t c="4" fi="0">
        <n x="85"/>
        <n x="84"/>
        <n x="34"/>
        <n x="11"/>
      </t>
    </mdx>
    <mdx n="0" f="v">
      <t c="4" fi="0">
        <n x="85"/>
        <n x="84"/>
        <n x="33"/>
        <n x="20"/>
      </t>
    </mdx>
    <mdx n="0" f="v">
      <t c="4" fi="0">
        <n x="85"/>
        <n x="84"/>
        <n x="32"/>
        <n x="30"/>
      </t>
    </mdx>
    <mdx n="0" f="v">
      <t c="4" fi="0">
        <n x="85"/>
        <n x="84"/>
        <n x="31"/>
        <n x="2"/>
      </t>
    </mdx>
    <mdx n="0" f="v">
      <t c="4" fi="0">
        <n x="85"/>
        <n x="84"/>
        <n x="28"/>
        <n x="21"/>
      </t>
    </mdx>
    <mdx n="0" f="v">
      <t c="4" fi="0">
        <n x="85"/>
        <n x="84"/>
        <n x="28"/>
        <n x="22"/>
      </t>
    </mdx>
    <mdx n="0" f="v">
      <t c="4" fi="0">
        <n x="85"/>
        <n x="84"/>
        <n x="52"/>
        <n x="6"/>
      </t>
    </mdx>
    <mdx n="0" f="v">
      <t c="4" fi="0">
        <n x="85"/>
        <n x="84"/>
        <n x="49"/>
        <n x="17"/>
      </t>
    </mdx>
    <mdx n="0" f="v">
      <t c="4" fi="0">
        <n x="85"/>
        <n x="84"/>
        <n x="45"/>
        <n x="25"/>
      </t>
    </mdx>
    <mdx n="0" f="v">
      <t c="4" fi="0">
        <n x="85"/>
        <n x="84"/>
        <n x="43"/>
        <n x="13"/>
      </t>
    </mdx>
    <mdx n="0" f="v">
      <t c="4" fi="0">
        <n x="85"/>
        <n x="84"/>
        <n x="33"/>
        <n x="4"/>
      </t>
    </mdx>
    <mdx n="0" f="v">
      <t c="4" fi="0">
        <n x="85"/>
        <n x="84"/>
        <n x="79"/>
        <n x="23"/>
      </t>
    </mdx>
    <mdx n="0" f="v">
      <t c="4" fi="0">
        <n x="85"/>
        <n x="84"/>
        <n x="79"/>
        <n x="3"/>
      </t>
    </mdx>
    <mdx n="0" f="v">
      <t c="4" fi="0">
        <n x="85"/>
        <n x="84"/>
        <n x="78"/>
        <n x="17"/>
      </t>
    </mdx>
    <mdx n="0" f="v">
      <t c="4" fi="0">
        <n x="85"/>
        <n x="84"/>
        <n x="78"/>
        <n x="4"/>
      </t>
    </mdx>
    <mdx n="0" f="v">
      <t c="4" fi="0">
        <n x="85"/>
        <n x="84"/>
        <n x="77"/>
        <n x="12"/>
      </t>
    </mdx>
    <mdx n="0" f="v">
      <t c="4" fi="0">
        <n x="85"/>
        <n x="84"/>
        <n x="76"/>
        <n x="21"/>
      </t>
    </mdx>
    <mdx n="0" f="v">
      <t c="4" fi="0">
        <n x="85"/>
        <n x="84"/>
        <n x="76"/>
        <n x="8"/>
      </t>
    </mdx>
    <mdx n="0" f="v">
      <t c="4" fi="0">
        <n x="85"/>
        <n x="84"/>
        <n x="75"/>
        <n x="15"/>
      </t>
    </mdx>
    <mdx n="0" f="v">
      <t c="4" fi="0">
        <n x="85"/>
        <n x="84"/>
        <n x="74"/>
        <n x="25"/>
      </t>
    </mdx>
    <mdx n="0" f="v">
      <t c="4" fi="0">
        <n x="85"/>
        <n x="84"/>
        <n x="74"/>
        <n x="10"/>
      </t>
    </mdx>
    <mdx n="0" f="v">
      <t c="4" fi="0">
        <n x="85"/>
        <n x="84"/>
        <n x="73"/>
        <n x="19"/>
      </t>
    </mdx>
    <mdx n="0" f="v">
      <t c="4" fi="0">
        <n x="85"/>
        <n x="84"/>
        <n x="73"/>
        <n x="6"/>
      </t>
    </mdx>
    <mdx n="0" f="v">
      <t c="4" fi="0">
        <n x="85"/>
        <n x="84"/>
        <n x="72"/>
        <n x="13"/>
      </t>
    </mdx>
    <mdx n="0" f="v">
      <t c="4" fi="0">
        <n x="85"/>
        <n x="84"/>
        <n x="71"/>
        <n x="23"/>
      </t>
    </mdx>
    <mdx n="0" f="v">
      <t c="4" fi="0">
        <n x="85"/>
        <n x="84"/>
        <n x="71"/>
        <n x="3"/>
      </t>
    </mdx>
    <mdx n="0" f="v">
      <t c="4" fi="0">
        <n x="85"/>
        <n x="84"/>
        <n x="70"/>
        <n x="17"/>
      </t>
    </mdx>
    <mdx n="0" f="v">
      <t c="4" fi="0">
        <n x="85"/>
        <n x="84"/>
        <n x="70"/>
        <n x="4"/>
      </t>
    </mdx>
    <mdx n="0" f="v">
      <t c="4" fi="0">
        <n x="85"/>
        <n x="84"/>
        <n x="69"/>
        <n x="12"/>
      </t>
    </mdx>
    <mdx n="0" f="v">
      <t c="4" fi="0">
        <n x="85"/>
        <n x="84"/>
        <n x="68"/>
        <n x="21"/>
      </t>
    </mdx>
    <mdx n="0" f="v">
      <t c="4" fi="0">
        <n x="85"/>
        <n x="84"/>
        <n x="68"/>
        <n x="8"/>
      </t>
    </mdx>
    <mdx n="0" f="v">
      <t c="4" fi="0">
        <n x="85"/>
        <n x="84"/>
        <n x="67"/>
        <n x="15"/>
      </t>
    </mdx>
    <mdx n="0" f="v">
      <t c="4" fi="0">
        <n x="85"/>
        <n x="84"/>
        <n x="66"/>
        <n x="25"/>
      </t>
    </mdx>
    <mdx n="0" f="v">
      <t c="4" fi="0">
        <n x="85"/>
        <n x="84"/>
        <n x="66"/>
        <n x="10"/>
      </t>
    </mdx>
    <mdx n="0" f="v">
      <t c="4" fi="0">
        <n x="85"/>
        <n x="84"/>
        <n x="65"/>
        <n x="19"/>
      </t>
    </mdx>
    <mdx n="0" f="v">
      <t c="4" fi="0">
        <n x="85"/>
        <n x="84"/>
        <n x="65"/>
        <n x="6"/>
      </t>
    </mdx>
    <mdx n="0" f="v">
      <t c="4" fi="0">
        <n x="85"/>
        <n x="84"/>
        <n x="64"/>
        <n x="13"/>
      </t>
    </mdx>
    <mdx n="0" f="v">
      <t c="4" fi="0">
        <n x="85"/>
        <n x="84"/>
        <n x="63"/>
        <n x="23"/>
      </t>
    </mdx>
    <mdx n="0" f="v">
      <t c="4" fi="0">
        <n x="85"/>
        <n x="84"/>
        <n x="63"/>
        <n x="3"/>
      </t>
    </mdx>
    <mdx n="0" f="v">
      <t c="4" fi="0">
        <n x="85"/>
        <n x="84"/>
        <n x="62"/>
        <n x="17"/>
      </t>
    </mdx>
    <mdx n="0" f="v">
      <t c="4" fi="0">
        <n x="85"/>
        <n x="84"/>
        <n x="62"/>
        <n x="4"/>
      </t>
    </mdx>
    <mdx n="0" f="v">
      <t c="4" fi="0">
        <n x="85"/>
        <n x="84"/>
        <n x="61"/>
        <n x="12"/>
      </t>
    </mdx>
    <mdx n="0" f="v">
      <t c="4" fi="0">
        <n x="85"/>
        <n x="84"/>
        <n x="60"/>
        <n x="21"/>
      </t>
    </mdx>
    <mdx n="0" f="v">
      <t c="4" fi="0">
        <n x="85"/>
        <n x="84"/>
        <n x="60"/>
        <n x="8"/>
      </t>
    </mdx>
    <mdx n="0" f="v">
      <t c="4" fi="0">
        <n x="85"/>
        <n x="84"/>
        <n x="59"/>
        <n x="15"/>
      </t>
    </mdx>
    <mdx n="0" f="v">
      <t c="4" fi="0">
        <n x="85"/>
        <n x="84"/>
        <n x="58"/>
        <n x="25"/>
      </t>
    </mdx>
    <mdx n="0" f="v">
      <t c="4" fi="0">
        <n x="85"/>
        <n x="84"/>
        <n x="58"/>
        <n x="10"/>
      </t>
    </mdx>
    <mdx n="0" f="v">
      <t c="4" fi="0">
        <n x="85"/>
        <n x="84"/>
        <n x="57"/>
        <n x="19"/>
      </t>
    </mdx>
    <mdx n="0" f="v">
      <t c="4" fi="0">
        <n x="85"/>
        <n x="84"/>
        <n x="57"/>
        <n x="6"/>
      </t>
    </mdx>
    <mdx n="0" f="v">
      <t c="4" fi="0">
        <n x="85"/>
        <n x="84"/>
        <n x="56"/>
        <n x="13"/>
      </t>
    </mdx>
    <mdx n="0" f="v">
      <t c="4" fi="0">
        <n x="85"/>
        <n x="84"/>
        <n x="55"/>
        <n x="23"/>
      </t>
    </mdx>
    <mdx n="0" f="v">
      <t c="4" fi="0">
        <n x="85"/>
        <n x="84"/>
        <n x="55"/>
        <n x="3"/>
      </t>
    </mdx>
    <mdx n="0" f="v">
      <t c="4" fi="0">
        <n x="85"/>
        <n x="84"/>
        <n x="54"/>
        <n x="17"/>
      </t>
    </mdx>
    <mdx n="0" f="v">
      <t c="4" fi="0">
        <n x="85"/>
        <n x="84"/>
        <n x="54"/>
        <n x="4"/>
      </t>
    </mdx>
    <mdx n="0" f="v">
      <t c="4" fi="0">
        <n x="85"/>
        <n x="84"/>
        <n x="53"/>
        <n x="12"/>
      </t>
    </mdx>
    <mdx n="0" f="v">
      <t c="4" fi="0">
        <n x="85"/>
        <n x="84"/>
        <n x="52"/>
        <n x="21"/>
      </t>
    </mdx>
    <mdx n="0" f="v">
      <t c="4" fi="0">
        <n x="85"/>
        <n x="84"/>
        <n x="52"/>
        <n x="8"/>
      </t>
    </mdx>
    <mdx n="0" f="v">
      <t c="4" fi="0">
        <n x="85"/>
        <n x="84"/>
        <n x="51"/>
        <n x="15"/>
      </t>
    </mdx>
    <mdx n="0" f="v">
      <t c="4" fi="0">
        <n x="85"/>
        <n x="84"/>
        <n x="50"/>
        <n x="25"/>
      </t>
    </mdx>
    <mdx n="0" f="v">
      <t c="4" fi="0">
        <n x="85"/>
        <n x="84"/>
        <n x="50"/>
        <n x="10"/>
      </t>
    </mdx>
    <mdx n="0" f="v">
      <t c="4" fi="0">
        <n x="85"/>
        <n x="84"/>
        <n x="49"/>
        <n x="19"/>
      </t>
    </mdx>
    <mdx n="0" f="v">
      <t c="4" fi="0">
        <n x="85"/>
        <n x="84"/>
        <n x="49"/>
        <n x="6"/>
      </t>
    </mdx>
    <mdx n="0" f="v">
      <t c="4" fi="0">
        <n x="85"/>
        <n x="84"/>
        <n x="48"/>
        <n x="13"/>
      </t>
    </mdx>
    <mdx n="0" f="v">
      <t c="4" fi="0">
        <n x="85"/>
        <n x="84"/>
        <n x="47"/>
        <n x="23"/>
      </t>
    </mdx>
    <mdx n="0" f="v">
      <t c="4" fi="0">
        <n x="85"/>
        <n x="84"/>
        <n x="47"/>
        <n x="3"/>
      </t>
    </mdx>
    <mdx n="0" f="v">
      <t c="4" fi="0">
        <n x="85"/>
        <n x="84"/>
        <n x="46"/>
        <n x="17"/>
      </t>
    </mdx>
    <mdx n="0" f="v">
      <t c="4" fi="0">
        <n x="85"/>
        <n x="84"/>
        <n x="46"/>
        <n x="4"/>
      </t>
    </mdx>
    <mdx n="0" f="v">
      <t c="4" fi="0">
        <n x="85"/>
        <n x="84"/>
        <n x="45"/>
        <n x="12"/>
      </t>
    </mdx>
    <mdx n="0" f="v">
      <t c="4" fi="0">
        <n x="85"/>
        <n x="84"/>
        <n x="44"/>
        <n x="21"/>
      </t>
    </mdx>
    <mdx n="0" f="v">
      <t c="4" fi="0">
        <n x="85"/>
        <n x="84"/>
        <n x="44"/>
        <n x="8"/>
      </t>
    </mdx>
    <mdx n="0" f="v">
      <t c="4" fi="0">
        <n x="85"/>
        <n x="84"/>
        <n x="43"/>
        <n x="15"/>
      </t>
    </mdx>
    <mdx n="0" f="v">
      <t c="4" fi="0">
        <n x="85"/>
        <n x="84"/>
        <n x="42"/>
        <n x="25"/>
      </t>
    </mdx>
    <mdx n="0" f="v">
      <t c="4" fi="0">
        <n x="85"/>
        <n x="84"/>
        <n x="42"/>
        <n x="10"/>
      </t>
    </mdx>
    <mdx n="0" f="v">
      <t c="4" fi="0">
        <n x="85"/>
        <n x="84"/>
        <n x="41"/>
        <n x="19"/>
      </t>
    </mdx>
    <mdx n="0" f="v">
      <t c="4" fi="0">
        <n x="85"/>
        <n x="84"/>
        <n x="41"/>
        <n x="6"/>
      </t>
    </mdx>
    <mdx n="0" f="v">
      <t c="4" fi="0">
        <n x="85"/>
        <n x="84"/>
        <n x="40"/>
        <n x="13"/>
      </t>
    </mdx>
    <mdx n="0" f="v">
      <t c="4" fi="0">
        <n x="85"/>
        <n x="84"/>
        <n x="39"/>
        <n x="23"/>
      </t>
    </mdx>
    <mdx n="0" f="v">
      <t c="4" fi="0">
        <n x="85"/>
        <n x="84"/>
        <n x="39"/>
        <n x="3"/>
      </t>
    </mdx>
    <mdx n="0" f="v">
      <t c="4" fi="0">
        <n x="85"/>
        <n x="84"/>
        <n x="38"/>
        <n x="17"/>
      </t>
    </mdx>
    <mdx n="0" f="v">
      <t c="4" fi="0">
        <n x="85"/>
        <n x="84"/>
        <n x="38"/>
        <n x="4"/>
      </t>
    </mdx>
    <mdx n="0" f="v">
      <t c="4" fi="0">
        <n x="85"/>
        <n x="84"/>
        <n x="37"/>
        <n x="12"/>
      </t>
    </mdx>
    <mdx n="0" f="v">
      <t c="4" fi="0">
        <n x="85"/>
        <n x="84"/>
        <n x="36"/>
        <n x="21"/>
      </t>
    </mdx>
    <mdx n="0" f="v">
      <t c="4" fi="0">
        <n x="85"/>
        <n x="84"/>
        <n x="36"/>
        <n x="8"/>
      </t>
    </mdx>
    <mdx n="0" f="v">
      <t c="4" fi="0">
        <n x="85"/>
        <n x="84"/>
        <n x="35"/>
        <n x="15"/>
      </t>
    </mdx>
    <mdx n="0" f="v">
      <t c="4" fi="0">
        <n x="85"/>
        <n x="84"/>
        <n x="34"/>
        <n x="25"/>
      </t>
    </mdx>
    <mdx n="0" f="v">
      <t c="4" fi="0">
        <n x="85"/>
        <n x="84"/>
        <n x="34"/>
        <n x="10"/>
      </t>
    </mdx>
    <mdx n="0" f="v">
      <t c="4" fi="0">
        <n x="85"/>
        <n x="84"/>
        <n x="33"/>
        <n x="19"/>
      </t>
    </mdx>
    <mdx n="0" f="v">
      <t c="4" fi="0">
        <n x="85"/>
        <n x="84"/>
        <n x="33"/>
        <n x="5"/>
      </t>
    </mdx>
    <mdx n="0" f="v">
      <t c="4" fi="0">
        <n x="85"/>
        <n x="84"/>
        <n x="32"/>
        <n x="12"/>
      </t>
    </mdx>
    <mdx n="0" f="v">
      <t c="4" fi="0">
        <n x="85"/>
        <n x="84"/>
        <n x="31"/>
        <n x="8"/>
      </t>
    </mdx>
    <mdx n="0" f="v">
      <t c="4" fi="0">
        <n x="85"/>
        <n x="84"/>
        <n x="53"/>
        <n x="25"/>
      </t>
    </mdx>
    <mdx n="0" f="v">
      <t c="4" fi="0">
        <n x="85"/>
        <n x="84"/>
        <n x="47"/>
        <n x="8"/>
      </t>
    </mdx>
    <mdx n="0" f="v">
      <t c="4" fi="0">
        <n x="85"/>
        <n x="84"/>
        <n x="44"/>
        <n x="6"/>
      </t>
    </mdx>
    <mdx n="0" f="v">
      <t c="4" fi="0">
        <n x="85"/>
        <n x="84"/>
        <n x="33"/>
        <n x="30"/>
      </t>
    </mdx>
    <mdx n="0" f="v">
      <t c="4" fi="0">
        <n x="85"/>
        <n x="84"/>
        <n x="79"/>
        <n x="22"/>
      </t>
    </mdx>
    <mdx n="0" f="v">
      <t c="4" fi="0">
        <n x="85"/>
        <n x="84"/>
        <n x="79"/>
        <n x="2"/>
      </t>
    </mdx>
    <mdx n="0" f="v">
      <t c="4" fi="0">
        <n x="85"/>
        <n x="84"/>
        <n x="78"/>
        <n x="16"/>
      </t>
    </mdx>
    <mdx n="0" f="v">
      <t c="4" fi="0">
        <n x="85"/>
        <n x="84"/>
        <n x="77"/>
        <n x="26"/>
      </t>
    </mdx>
    <mdx n="0" f="v">
      <t c="4" fi="0">
        <n x="85"/>
        <n x="84"/>
        <n x="77"/>
        <n x="11"/>
      </t>
    </mdx>
    <mdx n="0" f="v">
      <t c="4" fi="0">
        <n x="85"/>
        <n x="84"/>
        <n x="76"/>
        <n x="20"/>
      </t>
    </mdx>
    <mdx n="0" f="v">
      <t c="4" fi="0">
        <n x="85"/>
        <n x="84"/>
        <n x="76"/>
        <n x="7"/>
      </t>
    </mdx>
    <mdx n="0" f="v">
      <t c="4" fi="0">
        <n x="85"/>
        <n x="84"/>
        <n x="75"/>
        <n x="14"/>
      </t>
    </mdx>
    <mdx n="0" f="v">
      <t c="4" fi="0">
        <n x="85"/>
        <n x="84"/>
        <n x="74"/>
        <n x="24"/>
      </t>
    </mdx>
    <mdx n="0" f="v">
      <t c="4" fi="0">
        <n x="85"/>
        <n x="84"/>
        <n x="74"/>
        <n x="9"/>
      </t>
    </mdx>
    <mdx n="0" f="v">
      <t c="4" fi="0">
        <n x="85"/>
        <n x="84"/>
        <n x="73"/>
        <n x="18"/>
      </t>
    </mdx>
    <mdx n="0" f="v">
      <t c="4" fi="0">
        <n x="85"/>
        <n x="84"/>
        <n x="73"/>
        <n x="5"/>
      </t>
    </mdx>
    <mdx n="0" f="v">
      <t c="4" fi="0">
        <n x="85"/>
        <n x="84"/>
        <n x="72"/>
        <n x="30"/>
      </t>
    </mdx>
    <mdx n="0" f="v">
      <t c="4" fi="0">
        <n x="85"/>
        <n x="84"/>
        <n x="71"/>
        <n x="22"/>
      </t>
    </mdx>
    <mdx n="0" f="v">
      <t c="4" fi="0">
        <n x="85"/>
        <n x="84"/>
        <n x="71"/>
        <n x="2"/>
      </t>
    </mdx>
    <mdx n="0" f="v">
      <t c="4" fi="0">
        <n x="85"/>
        <n x="84"/>
        <n x="70"/>
        <n x="16"/>
      </t>
    </mdx>
    <mdx n="0" f="v">
      <t c="4" fi="0">
        <n x="85"/>
        <n x="84"/>
        <n x="69"/>
        <n x="26"/>
      </t>
    </mdx>
    <mdx n="0" f="v">
      <t c="4" fi="0">
        <n x="85"/>
        <n x="84"/>
        <n x="69"/>
        <n x="11"/>
      </t>
    </mdx>
    <mdx n="0" f="v">
      <t c="4" fi="0">
        <n x="85"/>
        <n x="84"/>
        <n x="68"/>
        <n x="20"/>
      </t>
    </mdx>
    <mdx n="0" f="v">
      <t c="4" fi="0">
        <n x="85"/>
        <n x="84"/>
        <n x="68"/>
        <n x="7"/>
      </t>
    </mdx>
    <mdx n="0" f="v">
      <t c="4" fi="0">
        <n x="85"/>
        <n x="84"/>
        <n x="67"/>
        <n x="14"/>
      </t>
    </mdx>
    <mdx n="0" f="v">
      <t c="4" fi="0">
        <n x="85"/>
        <n x="84"/>
        <n x="66"/>
        <n x="24"/>
      </t>
    </mdx>
    <mdx n="0" f="v">
      <t c="4" fi="0">
        <n x="85"/>
        <n x="84"/>
        <n x="66"/>
        <n x="9"/>
      </t>
    </mdx>
    <mdx n="0" f="v">
      <t c="4" fi="0">
        <n x="85"/>
        <n x="84"/>
        <n x="65"/>
        <n x="18"/>
      </t>
    </mdx>
    <mdx n="0" f="v">
      <t c="4" fi="0">
        <n x="85"/>
        <n x="84"/>
        <n x="65"/>
        <n x="5"/>
      </t>
    </mdx>
    <mdx n="0" f="v">
      <t c="4" fi="0">
        <n x="85"/>
        <n x="84"/>
        <n x="64"/>
        <n x="30"/>
      </t>
    </mdx>
    <mdx n="0" f="v">
      <t c="4" fi="0">
        <n x="85"/>
        <n x="84"/>
        <n x="63"/>
        <n x="22"/>
      </t>
    </mdx>
    <mdx n="0" f="v">
      <t c="4" fi="0">
        <n x="85"/>
        <n x="84"/>
        <n x="63"/>
        <n x="2"/>
      </t>
    </mdx>
    <mdx n="0" f="v">
      <t c="4" fi="0">
        <n x="85"/>
        <n x="84"/>
        <n x="62"/>
        <n x="16"/>
      </t>
    </mdx>
    <mdx n="0" f="v">
      <t c="4" fi="0">
        <n x="85"/>
        <n x="84"/>
        <n x="61"/>
        <n x="26"/>
      </t>
    </mdx>
    <mdx n="0" f="v">
      <t c="4" fi="0">
        <n x="85"/>
        <n x="84"/>
        <n x="61"/>
        <n x="11"/>
      </t>
    </mdx>
    <mdx n="0" f="v">
      <t c="4" fi="0">
        <n x="85"/>
        <n x="84"/>
        <n x="60"/>
        <n x="20"/>
      </t>
    </mdx>
    <mdx n="0" f="v">
      <t c="4" fi="0">
        <n x="85"/>
        <n x="84"/>
        <n x="60"/>
        <n x="7"/>
      </t>
    </mdx>
    <mdx n="0" f="v">
      <t c="4" fi="0">
        <n x="85"/>
        <n x="84"/>
        <n x="59"/>
        <n x="14"/>
      </t>
    </mdx>
    <mdx n="0" f="v">
      <t c="4" fi="0">
        <n x="85"/>
        <n x="84"/>
        <n x="58"/>
        <n x="24"/>
      </t>
    </mdx>
    <mdx n="0" f="v">
      <t c="4" fi="0">
        <n x="85"/>
        <n x="84"/>
        <n x="58"/>
        <n x="9"/>
      </t>
    </mdx>
    <mdx n="0" f="v">
      <t c="4" fi="0">
        <n x="85"/>
        <n x="84"/>
        <n x="57"/>
        <n x="18"/>
      </t>
    </mdx>
    <mdx n="0" f="v">
      <t c="4" fi="0">
        <n x="85"/>
        <n x="84"/>
        <n x="57"/>
        <n x="5"/>
      </t>
    </mdx>
    <mdx n="0" f="v">
      <t c="4" fi="0">
        <n x="85"/>
        <n x="84"/>
        <n x="56"/>
        <n x="30"/>
      </t>
    </mdx>
    <mdx n="0" f="v">
      <t c="4" fi="0">
        <n x="85"/>
        <n x="84"/>
        <n x="55"/>
        <n x="22"/>
      </t>
    </mdx>
    <mdx n="0" f="v">
      <t c="4" fi="0">
        <n x="85"/>
        <n x="84"/>
        <n x="55"/>
        <n x="2"/>
      </t>
    </mdx>
    <mdx n="0" f="v">
      <t c="4" fi="0">
        <n x="85"/>
        <n x="84"/>
        <n x="54"/>
        <n x="16"/>
      </t>
    </mdx>
    <mdx n="0" f="v">
      <t c="4" fi="0">
        <n x="85"/>
        <n x="84"/>
        <n x="53"/>
        <n x="26"/>
      </t>
    </mdx>
    <mdx n="0" f="v">
      <t c="4" fi="0">
        <n x="85"/>
        <n x="84"/>
        <n x="53"/>
        <n x="11"/>
      </t>
    </mdx>
    <mdx n="0" f="v">
      <t c="4" fi="0">
        <n x="85"/>
        <n x="84"/>
        <n x="52"/>
        <n x="20"/>
      </t>
    </mdx>
    <mdx n="0" f="v">
      <t c="4" fi="0">
        <n x="85"/>
        <n x="84"/>
        <n x="52"/>
        <n x="7"/>
      </t>
    </mdx>
    <mdx n="0" f="v">
      <t c="4" fi="0">
        <n x="85"/>
        <n x="84"/>
        <n x="51"/>
        <n x="14"/>
      </t>
    </mdx>
    <mdx n="0" f="v">
      <t c="4" fi="0">
        <n x="85"/>
        <n x="84"/>
        <n x="50"/>
        <n x="24"/>
      </t>
    </mdx>
    <mdx n="0" f="v">
      <t c="4" fi="0">
        <n x="85"/>
        <n x="84"/>
        <n x="50"/>
        <n x="9"/>
      </t>
    </mdx>
    <mdx n="0" f="v">
      <t c="4" fi="0">
        <n x="85"/>
        <n x="84"/>
        <n x="49"/>
        <n x="18"/>
      </t>
    </mdx>
    <mdx n="0" f="v">
      <t c="4" fi="0">
        <n x="85"/>
        <n x="84"/>
        <n x="49"/>
        <n x="5"/>
      </t>
    </mdx>
    <mdx n="0" f="v">
      <t c="4" fi="0">
        <n x="85"/>
        <n x="84"/>
        <n x="48"/>
        <n x="30"/>
      </t>
    </mdx>
    <mdx n="0" f="v">
      <t c="4" fi="0">
        <n x="85"/>
        <n x="84"/>
        <n x="47"/>
        <n x="22"/>
      </t>
    </mdx>
    <mdx n="0" f="v">
      <t c="4" fi="0">
        <n x="85"/>
        <n x="84"/>
        <n x="47"/>
        <n x="2"/>
      </t>
    </mdx>
    <mdx n="0" f="v">
      <t c="4" fi="0">
        <n x="85"/>
        <n x="84"/>
        <n x="46"/>
        <n x="16"/>
      </t>
    </mdx>
    <mdx n="0" f="v">
      <t c="4" fi="0">
        <n x="85"/>
        <n x="84"/>
        <n x="45"/>
        <n x="26"/>
      </t>
    </mdx>
    <mdx n="0" f="v">
      <t c="4" fi="0">
        <n x="85"/>
        <n x="84"/>
        <n x="45"/>
        <n x="11"/>
      </t>
    </mdx>
    <mdx n="0" f="v">
      <t c="4" fi="0">
        <n x="85"/>
        <n x="84"/>
        <n x="44"/>
        <n x="20"/>
      </t>
    </mdx>
    <mdx n="0" f="v">
      <t c="4" fi="0">
        <n x="85"/>
        <n x="84"/>
        <n x="44"/>
        <n x="7"/>
      </t>
    </mdx>
    <mdx n="0" f="v">
      <t c="4" fi="0">
        <n x="85"/>
        <n x="84"/>
        <n x="43"/>
        <n x="14"/>
      </t>
    </mdx>
    <mdx n="0" f="v">
      <t c="4" fi="0">
        <n x="85"/>
        <n x="84"/>
        <n x="42"/>
        <n x="24"/>
      </t>
    </mdx>
    <mdx n="0" f="v">
      <t c="4" fi="0">
        <n x="85"/>
        <n x="84"/>
        <n x="42"/>
        <n x="9"/>
      </t>
    </mdx>
    <mdx n="0" f="v">
      <t c="4" fi="0">
        <n x="85"/>
        <n x="84"/>
        <n x="41"/>
        <n x="18"/>
      </t>
    </mdx>
    <mdx n="0" f="v">
      <t c="4" fi="0">
        <n x="85"/>
        <n x="84"/>
        <n x="41"/>
        <n x="5"/>
      </t>
    </mdx>
    <mdx n="0" f="v">
      <t c="4" fi="0">
        <n x="85"/>
        <n x="84"/>
        <n x="40"/>
        <n x="30"/>
      </t>
    </mdx>
    <mdx n="0" f="v">
      <t c="4" fi="0">
        <n x="85"/>
        <n x="84"/>
        <n x="39"/>
        <n x="22"/>
      </t>
    </mdx>
    <mdx n="0" f="v">
      <t c="4" fi="0">
        <n x="85"/>
        <n x="84"/>
        <n x="39"/>
        <n x="2"/>
      </t>
    </mdx>
    <mdx n="0" f="v">
      <t c="4" fi="0">
        <n x="85"/>
        <n x="84"/>
        <n x="38"/>
        <n x="16"/>
      </t>
    </mdx>
    <mdx n="0" f="v">
      <t c="4" fi="0">
        <n x="85"/>
        <n x="84"/>
        <n x="37"/>
        <n x="26"/>
      </t>
    </mdx>
    <mdx n="0" f="v">
      <t c="4" fi="0">
        <n x="85"/>
        <n x="84"/>
        <n x="37"/>
        <n x="11"/>
      </t>
    </mdx>
    <mdx n="0" f="v">
      <t c="4" fi="0">
        <n x="85"/>
        <n x="84"/>
        <n x="36"/>
        <n x="20"/>
      </t>
    </mdx>
    <mdx n="0" f="v">
      <t c="4" fi="0">
        <n x="85"/>
        <n x="84"/>
        <n x="36"/>
        <n x="7"/>
      </t>
    </mdx>
    <mdx n="0" f="v">
      <t c="4" fi="0">
        <n x="85"/>
        <n x="84"/>
        <n x="35"/>
        <n x="14"/>
      </t>
    </mdx>
    <mdx n="0" f="v">
      <t c="4" fi="0">
        <n x="85"/>
        <n x="84"/>
        <n x="34"/>
        <n x="24"/>
      </t>
    </mdx>
    <mdx n="0" f="v">
      <t c="4" fi="0">
        <n x="85"/>
        <n x="84"/>
        <n x="34"/>
        <n x="9"/>
      </t>
    </mdx>
    <mdx n="0" f="v">
      <t c="4" fi="0">
        <n x="85"/>
        <n x="84"/>
        <n x="33"/>
        <n x="18"/>
      </t>
    </mdx>
    <mdx n="0" f="v">
      <t c="4" fi="0">
        <n x="85"/>
        <n x="84"/>
        <n x="32"/>
        <n x="26"/>
      </t>
    </mdx>
    <mdx n="0" f="v">
      <t c="4" fi="0">
        <n x="85"/>
        <n x="84"/>
        <n x="32"/>
        <n x="11"/>
      </t>
    </mdx>
    <mdx n="0" f="v">
      <t c="4" fi="0">
        <n x="85"/>
        <n x="84"/>
        <n x="31"/>
        <n x="20"/>
      </t>
    </mdx>
    <mdx n="0" f="v">
      <t c="4" fi="0">
        <n x="85"/>
        <n x="84"/>
        <n x="31"/>
        <n x="7"/>
      </t>
    </mdx>
    <mdx n="0" f="v">
      <t c="4" fi="0">
        <n x="85"/>
        <n x="84"/>
        <n x="52"/>
        <n x="19"/>
      </t>
    </mdx>
    <mdx n="0" f="v">
      <t c="4" fi="0">
        <n x="85"/>
        <n x="84"/>
        <n x="48"/>
        <n x="12"/>
      </t>
    </mdx>
    <mdx n="0" f="v">
      <t c="4" fi="0">
        <n x="85"/>
        <n x="84"/>
        <n x="44"/>
        <n x="19"/>
      </t>
    </mdx>
    <mdx n="0" f="v">
      <t c="4" fi="0">
        <n x="85"/>
        <n x="84"/>
        <n x="28"/>
        <n x="3"/>
      </t>
    </mdx>
    <mdx n="0" f="v">
      <t c="4" fi="0">
        <n x="85"/>
        <n x="84"/>
        <n x="79"/>
        <n x="21"/>
      </t>
    </mdx>
    <mdx n="0" f="v">
      <t c="4" fi="0">
        <n x="85"/>
        <n x="84"/>
        <n x="79"/>
        <n x="8"/>
      </t>
    </mdx>
    <mdx n="0" f="v">
      <t c="4" fi="0">
        <n x="85"/>
        <n x="84"/>
        <n x="78"/>
        <n x="15"/>
      </t>
    </mdx>
    <mdx n="0" f="v">
      <t c="4" fi="0">
        <n x="85"/>
        <n x="84"/>
        <n x="77"/>
        <n x="25"/>
      </t>
    </mdx>
    <mdx n="0" f="v">
      <t c="4" fi="0">
        <n x="85"/>
        <n x="84"/>
        <n x="77"/>
        <n x="10"/>
      </t>
    </mdx>
    <mdx n="0" f="v">
      <t c="4" fi="0">
        <n x="85"/>
        <n x="84"/>
        <n x="76"/>
        <n x="19"/>
      </t>
    </mdx>
    <mdx n="0" f="v">
      <t c="4" fi="0">
        <n x="85"/>
        <n x="84"/>
        <n x="76"/>
        <n x="6"/>
      </t>
    </mdx>
    <mdx n="0" f="v">
      <t c="4" fi="0">
        <n x="85"/>
        <n x="84"/>
        <n x="75"/>
        <n x="13"/>
      </t>
    </mdx>
    <mdx n="0" f="v">
      <t c="4" fi="0">
        <n x="85"/>
        <n x="84"/>
        <n x="74"/>
        <n x="23"/>
      </t>
    </mdx>
    <mdx n="0" f="v">
      <t c="4" fi="0">
        <n x="85"/>
        <n x="84"/>
        <n x="74"/>
        <n x="3"/>
      </t>
    </mdx>
    <mdx n="0" f="v">
      <t c="4" fi="0">
        <n x="85"/>
        <n x="84"/>
        <n x="73"/>
        <n x="17"/>
      </t>
    </mdx>
    <mdx n="0" f="v">
      <t c="4" fi="0">
        <n x="85"/>
        <n x="84"/>
        <n x="73"/>
        <n x="4"/>
      </t>
    </mdx>
    <mdx n="0" f="v">
      <t c="4" fi="0">
        <n x="85"/>
        <n x="84"/>
        <n x="72"/>
        <n x="12"/>
      </t>
    </mdx>
    <mdx n="0" f="v">
      <t c="4" fi="0">
        <n x="85"/>
        <n x="84"/>
        <n x="71"/>
        <n x="21"/>
      </t>
    </mdx>
    <mdx n="0" f="v">
      <t c="4" fi="0">
        <n x="85"/>
        <n x="84"/>
        <n x="71"/>
        <n x="8"/>
      </t>
    </mdx>
    <mdx n="0" f="v">
      <t c="4" fi="0">
        <n x="85"/>
        <n x="84"/>
        <n x="70"/>
        <n x="15"/>
      </t>
    </mdx>
    <mdx n="0" f="v">
      <t c="4" fi="0">
        <n x="85"/>
        <n x="84"/>
        <n x="69"/>
        <n x="25"/>
      </t>
    </mdx>
    <mdx n="0" f="v">
      <t c="4" fi="0">
        <n x="85"/>
        <n x="84"/>
        <n x="69"/>
        <n x="10"/>
      </t>
    </mdx>
    <mdx n="0" f="v">
      <t c="4" fi="0">
        <n x="85"/>
        <n x="84"/>
        <n x="68"/>
        <n x="19"/>
      </t>
    </mdx>
    <mdx n="0" f="v">
      <t c="4" fi="0">
        <n x="85"/>
        <n x="84"/>
        <n x="68"/>
        <n x="6"/>
      </t>
    </mdx>
    <mdx n="0" f="v">
      <t c="4" fi="0">
        <n x="85"/>
        <n x="84"/>
        <n x="67"/>
        <n x="13"/>
      </t>
    </mdx>
    <mdx n="0" f="v">
      <t c="4" fi="0">
        <n x="85"/>
        <n x="84"/>
        <n x="66"/>
        <n x="23"/>
      </t>
    </mdx>
    <mdx n="0" f="v">
      <t c="4" fi="0">
        <n x="85"/>
        <n x="84"/>
        <n x="66"/>
        <n x="3"/>
      </t>
    </mdx>
    <mdx n="0" f="v">
      <t c="4" fi="0">
        <n x="85"/>
        <n x="84"/>
        <n x="65"/>
        <n x="17"/>
      </t>
    </mdx>
    <mdx n="0" f="v">
      <t c="4" fi="0">
        <n x="85"/>
        <n x="84"/>
        <n x="65"/>
        <n x="4"/>
      </t>
    </mdx>
    <mdx n="0" f="v">
      <t c="4" fi="0">
        <n x="85"/>
        <n x="84"/>
        <n x="64"/>
        <n x="12"/>
      </t>
    </mdx>
    <mdx n="0" f="v">
      <t c="4" fi="0">
        <n x="85"/>
        <n x="84"/>
        <n x="63"/>
        <n x="21"/>
      </t>
    </mdx>
    <mdx n="0" f="v">
      <t c="4" fi="0">
        <n x="85"/>
        <n x="84"/>
        <n x="63"/>
        <n x="8"/>
      </t>
    </mdx>
    <mdx n="0" f="v">
      <t c="4" fi="0">
        <n x="85"/>
        <n x="84"/>
        <n x="62"/>
        <n x="15"/>
      </t>
    </mdx>
    <mdx n="0" f="v">
      <t c="4" fi="0">
        <n x="85"/>
        <n x="84"/>
        <n x="61"/>
        <n x="25"/>
      </t>
    </mdx>
    <mdx n="0" f="v">
      <t c="4" fi="0">
        <n x="85"/>
        <n x="84"/>
        <n x="61"/>
        <n x="10"/>
      </t>
    </mdx>
    <mdx n="0" f="v">
      <t c="4" fi="0">
        <n x="85"/>
        <n x="84"/>
        <n x="60"/>
        <n x="19"/>
      </t>
    </mdx>
    <mdx n="0" f="v">
      <t c="4" fi="0">
        <n x="85"/>
        <n x="84"/>
        <n x="60"/>
        <n x="6"/>
      </t>
    </mdx>
    <mdx n="0" f="v">
      <t c="4" fi="0">
        <n x="85"/>
        <n x="84"/>
        <n x="59"/>
        <n x="13"/>
      </t>
    </mdx>
    <mdx n="0" f="v">
      <t c="4" fi="0">
        <n x="85"/>
        <n x="84"/>
        <n x="58"/>
        <n x="23"/>
      </t>
    </mdx>
    <mdx n="0" f="v">
      <t c="4" fi="0">
        <n x="85"/>
        <n x="84"/>
        <n x="58"/>
        <n x="3"/>
      </t>
    </mdx>
    <mdx n="0" f="v">
      <t c="4" fi="0">
        <n x="85"/>
        <n x="84"/>
        <n x="57"/>
        <n x="17"/>
      </t>
    </mdx>
    <mdx n="0" f="v">
      <t c="4" fi="0">
        <n x="85"/>
        <n x="84"/>
        <n x="57"/>
        <n x="4"/>
      </t>
    </mdx>
    <mdx n="0" f="v">
      <t c="4" fi="0">
        <n x="85"/>
        <n x="84"/>
        <n x="56"/>
        <n x="12"/>
      </t>
    </mdx>
    <mdx n="0" f="v">
      <t c="4" fi="0">
        <n x="85"/>
        <n x="84"/>
        <n x="55"/>
        <n x="21"/>
      </t>
    </mdx>
    <mdx n="0" f="v">
      <t c="4" fi="0">
        <n x="85"/>
        <n x="84"/>
        <n x="55"/>
        <n x="8"/>
      </t>
    </mdx>
    <mdx n="0" f="v">
      <t c="4" fi="0">
        <n x="85"/>
        <n x="84"/>
        <n x="53"/>
        <n x="10"/>
      </t>
    </mdx>
    <mdx n="0" f="v">
      <t c="4" fi="0">
        <n x="85"/>
        <n x="84"/>
        <n x="51"/>
        <n x="13"/>
      </t>
    </mdx>
    <mdx n="0" f="v">
      <t c="4" fi="0">
        <n x="85"/>
        <n x="84"/>
        <n x="50"/>
        <n x="23"/>
      </t>
    </mdx>
    <mdx n="0" f="v">
      <t c="4" fi="0">
        <n x="85"/>
        <n x="84"/>
        <n x="50"/>
        <n x="3"/>
      </t>
    </mdx>
    <mdx n="0" f="v">
      <t c="4" fi="0">
        <n x="85"/>
        <n x="84"/>
        <n x="49"/>
        <n x="4"/>
      </t>
    </mdx>
    <mdx n="0" f="v">
      <t c="4" fi="0">
        <n x="85"/>
        <n x="84"/>
        <n x="47"/>
        <n x="21"/>
      </t>
    </mdx>
    <mdx n="0" f="v">
      <t c="4" fi="0">
        <n x="85"/>
        <n x="84"/>
        <n x="45"/>
        <n x="10"/>
      </t>
    </mdx>
    <mdx n="0" f="v">
      <t c="4" fi="0">
        <n x="85"/>
        <n x="84"/>
        <n x="79"/>
        <n x="19"/>
      </t>
    </mdx>
    <mdx n="0" f="v">
      <t c="4" fi="0">
        <n x="85"/>
        <n x="84"/>
        <n x="79"/>
        <n x="6"/>
      </t>
    </mdx>
    <mdx n="0" f="v">
      <t c="4" fi="0">
        <n x="85"/>
        <n x="84"/>
        <n x="78"/>
        <n x="13"/>
      </t>
    </mdx>
    <mdx n="0" f="v">
      <t c="4" fi="0">
        <n x="85"/>
        <n x="84"/>
        <n x="77"/>
        <n x="23"/>
      </t>
    </mdx>
    <mdx n="0" f="v">
      <t c="4" fi="0">
        <n x="85"/>
        <n x="84"/>
        <n x="77"/>
        <n x="3"/>
      </t>
    </mdx>
    <mdx n="0" f="v">
      <t c="4" fi="0">
        <n x="85"/>
        <n x="84"/>
        <n x="76"/>
        <n x="17"/>
      </t>
    </mdx>
    <mdx n="0" f="v">
      <t c="4" fi="0">
        <n x="85"/>
        <n x="84"/>
        <n x="76"/>
        <n x="4"/>
      </t>
    </mdx>
    <mdx n="0" f="v">
      <t c="4" fi="0">
        <n x="85"/>
        <n x="84"/>
        <n x="75"/>
        <n x="12"/>
      </t>
    </mdx>
    <mdx n="0" f="v">
      <t c="4" fi="0">
        <n x="85"/>
        <n x="84"/>
        <n x="74"/>
        <n x="21"/>
      </t>
    </mdx>
    <mdx n="0" f="v">
      <t c="4" fi="0">
        <n x="85"/>
        <n x="84"/>
        <n x="74"/>
        <n x="8"/>
      </t>
    </mdx>
    <mdx n="0" f="v">
      <t c="4" fi="0">
        <n x="85"/>
        <n x="84"/>
        <n x="73"/>
        <n x="15"/>
      </t>
    </mdx>
    <mdx n="0" f="v">
      <t c="4" fi="0">
        <n x="85"/>
        <n x="84"/>
        <n x="72"/>
        <n x="25"/>
      </t>
    </mdx>
    <mdx n="0" f="v">
      <t c="4" fi="0">
        <n x="85"/>
        <n x="84"/>
        <n x="72"/>
        <n x="10"/>
      </t>
    </mdx>
    <mdx n="0" f="v">
      <t c="4" fi="0">
        <n x="85"/>
        <n x="84"/>
        <n x="71"/>
        <n x="19"/>
      </t>
    </mdx>
    <mdx n="0" f="v">
      <t c="4" fi="0">
        <n x="85"/>
        <n x="84"/>
        <n x="71"/>
        <n x="6"/>
      </t>
    </mdx>
    <mdx n="0" f="v">
      <t c="4" fi="0">
        <n x="85"/>
        <n x="84"/>
        <n x="70"/>
        <n x="13"/>
      </t>
    </mdx>
    <mdx n="0" f="v">
      <t c="4" fi="0">
        <n x="85"/>
        <n x="84"/>
        <n x="69"/>
        <n x="23"/>
      </t>
    </mdx>
    <mdx n="0" f="v">
      <t c="4" fi="0">
        <n x="85"/>
        <n x="84"/>
        <n x="69"/>
        <n x="3"/>
      </t>
    </mdx>
    <mdx n="0" f="v">
      <t c="4" fi="0">
        <n x="85"/>
        <n x="84"/>
        <n x="68"/>
        <n x="17"/>
      </t>
    </mdx>
    <mdx n="0" f="v">
      <t c="4" fi="0">
        <n x="85"/>
        <n x="84"/>
        <n x="68"/>
        <n x="4"/>
      </t>
    </mdx>
    <mdx n="0" f="v">
      <t c="4" fi="0">
        <n x="85"/>
        <n x="84"/>
        <n x="67"/>
        <n x="12"/>
      </t>
    </mdx>
    <mdx n="0" f="v">
      <t c="4" fi="0">
        <n x="85"/>
        <n x="84"/>
        <n x="66"/>
        <n x="21"/>
      </t>
    </mdx>
    <mdx n="0" f="v">
      <t c="4" fi="0">
        <n x="85"/>
        <n x="84"/>
        <n x="66"/>
        <n x="8"/>
      </t>
    </mdx>
    <mdx n="0" f="v">
      <t c="4" fi="0">
        <n x="85"/>
        <n x="84"/>
        <n x="65"/>
        <n x="15"/>
      </t>
    </mdx>
    <mdx n="0" f="v">
      <t c="4" fi="0">
        <n x="85"/>
        <n x="84"/>
        <n x="64"/>
        <n x="25"/>
      </t>
    </mdx>
    <mdx n="0" f="v">
      <t c="4" fi="0">
        <n x="85"/>
        <n x="84"/>
        <n x="64"/>
        <n x="10"/>
      </t>
    </mdx>
    <mdx n="0" f="v">
      <t c="4" fi="0">
        <n x="85"/>
        <n x="84"/>
        <n x="63"/>
        <n x="19"/>
      </t>
    </mdx>
    <mdx n="0" f="v">
      <t c="4" fi="0">
        <n x="85"/>
        <n x="84"/>
        <n x="63"/>
        <n x="6"/>
      </t>
    </mdx>
    <mdx n="0" f="v">
      <t c="4" fi="0">
        <n x="85"/>
        <n x="84"/>
        <n x="62"/>
        <n x="13"/>
      </t>
    </mdx>
    <mdx n="0" f="v">
      <t c="4" fi="0">
        <n x="85"/>
        <n x="84"/>
        <n x="61"/>
        <n x="23"/>
      </t>
    </mdx>
    <mdx n="0" f="v">
      <t c="4" fi="0">
        <n x="85"/>
        <n x="84"/>
        <n x="61"/>
        <n x="3"/>
      </t>
    </mdx>
    <mdx n="0" f="v">
      <t c="4" fi="0">
        <n x="85"/>
        <n x="84"/>
        <n x="60"/>
        <n x="17"/>
      </t>
    </mdx>
    <mdx n="0" f="v">
      <t c="4" fi="0">
        <n x="85"/>
        <n x="84"/>
        <n x="60"/>
        <n x="4"/>
      </t>
    </mdx>
    <mdx n="0" f="v">
      <t c="4" fi="0">
        <n x="85"/>
        <n x="84"/>
        <n x="59"/>
        <n x="12"/>
      </t>
    </mdx>
    <mdx n="0" f="v">
      <t c="4" fi="0">
        <n x="85"/>
        <n x="84"/>
        <n x="58"/>
        <n x="21"/>
      </t>
    </mdx>
    <mdx n="0" f="v">
      <t c="4" fi="0">
        <n x="85"/>
        <n x="84"/>
        <n x="58"/>
        <n x="8"/>
      </t>
    </mdx>
    <mdx n="0" f="v">
      <t c="4" fi="0">
        <n x="85"/>
        <n x="84"/>
        <n x="57"/>
        <n x="15"/>
      </t>
    </mdx>
    <mdx n="0" f="v">
      <t c="4" fi="0">
        <n x="85"/>
        <n x="84"/>
        <n x="56"/>
        <n x="25"/>
      </t>
    </mdx>
    <mdx n="0" f="v">
      <t c="4" fi="0">
        <n x="85"/>
        <n x="84"/>
        <n x="56"/>
        <n x="10"/>
      </t>
    </mdx>
    <mdx n="0" f="v">
      <t c="4" fi="0">
        <n x="85"/>
        <n x="84"/>
        <n x="55"/>
        <n x="19"/>
      </t>
    </mdx>
    <mdx n="0" f="v">
      <t c="4" fi="0">
        <n x="85"/>
        <n x="84"/>
        <n x="55"/>
        <n x="6"/>
      </t>
    </mdx>
    <mdx n="0" f="v">
      <t c="4" fi="0">
        <n x="85"/>
        <n x="84"/>
        <n x="54"/>
        <n x="13"/>
      </t>
    </mdx>
    <mdx n="0" f="v">
      <t c="4" fi="0">
        <n x="85"/>
        <n x="84"/>
        <n x="53"/>
        <n x="23"/>
      </t>
    </mdx>
    <mdx n="0" f="v">
      <t c="4" fi="0">
        <n x="85"/>
        <n x="84"/>
        <n x="53"/>
        <n x="3"/>
      </t>
    </mdx>
    <mdx n="0" f="v">
      <t c="4" fi="0">
        <n x="85"/>
        <n x="84"/>
        <n x="52"/>
        <n x="17"/>
      </t>
    </mdx>
    <mdx n="0" f="v">
      <t c="4" fi="0">
        <n x="85"/>
        <n x="84"/>
        <n x="52"/>
        <n x="4"/>
      </t>
    </mdx>
    <mdx n="0" f="v">
      <t c="4" fi="0">
        <n x="85"/>
        <n x="84"/>
        <n x="51"/>
        <n x="12"/>
      </t>
    </mdx>
    <mdx n="0" f="v">
      <t c="4" fi="0">
        <n x="85"/>
        <n x="84"/>
        <n x="50"/>
        <n x="21"/>
      </t>
    </mdx>
    <mdx n="0" f="v">
      <t c="4" fi="0">
        <n x="85"/>
        <n x="84"/>
        <n x="50"/>
        <n x="8"/>
      </t>
    </mdx>
    <mdx n="0" f="v">
      <t c="4" fi="0">
        <n x="85"/>
        <n x="84"/>
        <n x="49"/>
        <n x="15"/>
      </t>
    </mdx>
    <mdx n="0" f="v">
      <t c="4" fi="0">
        <n x="85"/>
        <n x="84"/>
        <n x="48"/>
        <n x="25"/>
      </t>
    </mdx>
    <mdx n="0" f="v">
      <t c="4" fi="0">
        <n x="85"/>
        <n x="84"/>
        <n x="79"/>
        <n x="18"/>
      </t>
    </mdx>
    <mdx n="0" f="v">
      <t c="4" fi="0">
        <n x="85"/>
        <n x="84"/>
        <n x="79"/>
        <n x="5"/>
      </t>
    </mdx>
    <mdx n="0" f="v">
      <t c="4" fi="0">
        <n x="85"/>
        <n x="84"/>
        <n x="78"/>
        <n x="30"/>
      </t>
    </mdx>
    <mdx n="0" f="v">
      <t c="4" fi="0">
        <n x="85"/>
        <n x="84"/>
        <n x="77"/>
        <n x="22"/>
      </t>
    </mdx>
    <mdx n="0" f="v">
      <t c="4" fi="0">
        <n x="85"/>
        <n x="84"/>
        <n x="77"/>
        <n x="2"/>
      </t>
    </mdx>
    <mdx n="0" f="v">
      <t c="4" fi="0">
        <n x="85"/>
        <n x="84"/>
        <n x="76"/>
        <n x="16"/>
      </t>
    </mdx>
    <mdx n="0" f="v">
      <t c="4" fi="0">
        <n x="85"/>
        <n x="84"/>
        <n x="75"/>
        <n x="26"/>
      </t>
    </mdx>
    <mdx n="0" f="v">
      <t c="4" fi="0">
        <n x="85"/>
        <n x="84"/>
        <n x="75"/>
        <n x="11"/>
      </t>
    </mdx>
    <mdx n="0" f="v">
      <t c="4" fi="0">
        <n x="85"/>
        <n x="84"/>
        <n x="74"/>
        <n x="20"/>
      </t>
    </mdx>
    <mdx n="0" f="v">
      <t c="4" fi="0">
        <n x="85"/>
        <n x="84"/>
        <n x="74"/>
        <n x="7"/>
      </t>
    </mdx>
    <mdx n="0" f="v">
      <t c="4" fi="0">
        <n x="85"/>
        <n x="84"/>
        <n x="73"/>
        <n x="14"/>
      </t>
    </mdx>
    <mdx n="0" f="v">
      <t c="4" fi="0">
        <n x="85"/>
        <n x="84"/>
        <n x="72"/>
        <n x="24"/>
      </t>
    </mdx>
    <mdx n="0" f="v">
      <t c="4" fi="0">
        <n x="85"/>
        <n x="84"/>
        <n x="72"/>
        <n x="9"/>
      </t>
    </mdx>
    <mdx n="0" f="v">
      <t c="4" fi="0">
        <n x="85"/>
        <n x="84"/>
        <n x="71"/>
        <n x="18"/>
      </t>
    </mdx>
    <mdx n="0" f="v">
      <t c="4" fi="0">
        <n x="85"/>
        <n x="84"/>
        <n x="71"/>
        <n x="5"/>
      </t>
    </mdx>
    <mdx n="0" f="v">
      <t c="4" fi="0">
        <n x="85"/>
        <n x="84"/>
        <n x="70"/>
        <n x="30"/>
      </t>
    </mdx>
    <mdx n="0" f="v">
      <t c="4" fi="0">
        <n x="85"/>
        <n x="84"/>
        <n x="69"/>
        <n x="22"/>
      </t>
    </mdx>
    <mdx n="0" f="v">
      <t c="4" fi="0">
        <n x="85"/>
        <n x="84"/>
        <n x="69"/>
        <n x="2"/>
      </t>
    </mdx>
    <mdx n="0" f="v">
      <t c="4" fi="0">
        <n x="85"/>
        <n x="84"/>
        <n x="68"/>
        <n x="16"/>
      </t>
    </mdx>
    <mdx n="0" f="v">
      <t c="4" fi="0">
        <n x="85"/>
        <n x="84"/>
        <n x="67"/>
        <n x="26"/>
      </t>
    </mdx>
    <mdx n="0" f="v">
      <t c="4" fi="0">
        <n x="85"/>
        <n x="84"/>
        <n x="67"/>
        <n x="11"/>
      </t>
    </mdx>
    <mdx n="0" f="v">
      <t c="4" fi="0">
        <n x="85"/>
        <n x="84"/>
        <n x="66"/>
        <n x="20"/>
      </t>
    </mdx>
    <mdx n="0" f="v">
      <t c="4" fi="0">
        <n x="85"/>
        <n x="84"/>
        <n x="66"/>
        <n x="7"/>
      </t>
    </mdx>
    <mdx n="0" f="v">
      <t c="4" fi="0">
        <n x="85"/>
        <n x="84"/>
        <n x="65"/>
        <n x="14"/>
      </t>
    </mdx>
    <mdx n="0" f="v">
      <t c="4" fi="0">
        <n x="85"/>
        <n x="84"/>
        <n x="64"/>
        <n x="24"/>
      </t>
    </mdx>
    <mdx n="0" f="v">
      <t c="4" fi="0">
        <n x="85"/>
        <n x="84"/>
        <n x="64"/>
        <n x="9"/>
      </t>
    </mdx>
    <mdx n="0" f="v">
      <t c="4" fi="0">
        <n x="85"/>
        <n x="84"/>
        <n x="63"/>
        <n x="18"/>
      </t>
    </mdx>
    <mdx n="0" f="v">
      <t c="4" fi="0">
        <n x="85"/>
        <n x="84"/>
        <n x="63"/>
        <n x="5"/>
      </t>
    </mdx>
    <mdx n="0" f="v">
      <t c="4" fi="0">
        <n x="85"/>
        <n x="84"/>
        <n x="62"/>
        <n x="30"/>
      </t>
    </mdx>
    <mdx n="0" f="v">
      <t c="4" fi="0">
        <n x="85"/>
        <n x="84"/>
        <n x="61"/>
        <n x="22"/>
      </t>
    </mdx>
    <mdx n="0" f="v">
      <t c="4" fi="0">
        <n x="85"/>
        <n x="84"/>
        <n x="61"/>
        <n x="2"/>
      </t>
    </mdx>
    <mdx n="0" f="v">
      <t c="4" fi="0">
        <n x="85"/>
        <n x="84"/>
        <n x="60"/>
        <n x="16"/>
      </t>
    </mdx>
    <mdx n="0" f="v">
      <t c="4" fi="0">
        <n x="85"/>
        <n x="84"/>
        <n x="59"/>
        <n x="26"/>
      </t>
    </mdx>
    <mdx n="0" f="v">
      <t c="4" fi="0">
        <n x="85"/>
        <n x="84"/>
        <n x="59"/>
        <n x="11"/>
      </t>
    </mdx>
    <mdx n="0" f="v">
      <t c="4" fi="0">
        <n x="85"/>
        <n x="84"/>
        <n x="58"/>
        <n x="20"/>
      </t>
    </mdx>
    <mdx n="0" f="v">
      <t c="4" fi="0">
        <n x="85"/>
        <n x="84"/>
        <n x="58"/>
        <n x="7"/>
      </t>
    </mdx>
    <mdx n="0" f="v">
      <t c="4" fi="0">
        <n x="85"/>
        <n x="84"/>
        <n x="57"/>
        <n x="14"/>
      </t>
    </mdx>
    <mdx n="0" f="v">
      <t c="4" fi="0">
        <n x="85"/>
        <n x="84"/>
        <n x="56"/>
        <n x="24"/>
      </t>
    </mdx>
    <mdx n="0" f="v">
      <t c="4" fi="0">
        <n x="85"/>
        <n x="84"/>
        <n x="56"/>
        <n x="9"/>
      </t>
    </mdx>
    <mdx n="0" f="v">
      <t c="4" fi="0">
        <n x="85"/>
        <n x="84"/>
        <n x="55"/>
        <n x="18"/>
      </t>
    </mdx>
    <mdx n="0" f="v">
      <t c="4" fi="0">
        <n x="85"/>
        <n x="84"/>
        <n x="55"/>
        <n x="5"/>
      </t>
    </mdx>
    <mdx n="0" f="v">
      <t c="4" fi="0">
        <n x="85"/>
        <n x="84"/>
        <n x="54"/>
        <n x="30"/>
      </t>
    </mdx>
    <mdx n="0" f="v">
      <t c="4" fi="0">
        <n x="85"/>
        <n x="84"/>
        <n x="53"/>
        <n x="22"/>
      </t>
    </mdx>
    <mdx n="0" f="v">
      <t c="4" fi="0">
        <n x="85"/>
        <n x="84"/>
        <n x="53"/>
        <n x="2"/>
      </t>
    </mdx>
    <mdx n="0" f="v">
      <t c="4" fi="0">
        <n x="85"/>
        <n x="84"/>
        <n x="52"/>
        <n x="16"/>
      </t>
    </mdx>
    <mdx n="0" f="v">
      <t c="4" fi="0">
        <n x="85"/>
        <n x="84"/>
        <n x="51"/>
        <n x="26"/>
      </t>
    </mdx>
    <mdx n="0" f="v">
      <t c="4" fi="0">
        <n x="85"/>
        <n x="84"/>
        <n x="51"/>
        <n x="11"/>
      </t>
    </mdx>
    <mdx n="0" f="v">
      <t c="4" fi="0">
        <n x="85"/>
        <n x="84"/>
        <n x="50"/>
        <n x="20"/>
      </t>
    </mdx>
    <mdx n="0" f="v">
      <t c="4" fi="0">
        <n x="85"/>
        <n x="84"/>
        <n x="50"/>
        <n x="7"/>
      </t>
    </mdx>
    <mdx n="0" f="v">
      <t c="4" fi="0">
        <n x="85"/>
        <n x="84"/>
        <n x="49"/>
        <n x="14"/>
      </t>
    </mdx>
    <mdx n="0" f="v">
      <t c="4" fi="0">
        <n x="85"/>
        <n x="84"/>
        <n x="48"/>
        <n x="24"/>
      </t>
    </mdx>
    <mdx n="0" f="v">
      <t c="4" fi="0">
        <n x="85"/>
        <n x="84"/>
        <n x="79"/>
        <n x="17"/>
      </t>
    </mdx>
    <mdx n="0" f="v">
      <t c="4" fi="0">
        <n x="85"/>
        <n x="84"/>
        <n x="79"/>
        <n x="4"/>
      </t>
    </mdx>
    <mdx n="0" f="v">
      <t c="4" fi="0">
        <n x="85"/>
        <n x="84"/>
        <n x="78"/>
        <n x="12"/>
      </t>
    </mdx>
    <mdx n="0" f="v">
      <t c="4" fi="0">
        <n x="85"/>
        <n x="84"/>
        <n x="77"/>
        <n x="21"/>
      </t>
    </mdx>
    <mdx n="0" f="v">
      <t c="4" fi="0">
        <n x="85"/>
        <n x="84"/>
        <n x="77"/>
        <n x="8"/>
      </t>
    </mdx>
    <mdx n="0" f="v">
      <t c="4" fi="0">
        <n x="85"/>
        <n x="84"/>
        <n x="76"/>
        <n x="15"/>
      </t>
    </mdx>
    <mdx n="0" f="v">
      <t c="4" fi="0">
        <n x="85"/>
        <n x="84"/>
        <n x="75"/>
        <n x="25"/>
      </t>
    </mdx>
    <mdx n="0" f="v">
      <t c="4" fi="0">
        <n x="85"/>
        <n x="84"/>
        <n x="75"/>
        <n x="10"/>
      </t>
    </mdx>
    <mdx n="0" f="v">
      <t c="4" fi="0">
        <n x="85"/>
        <n x="84"/>
        <n x="74"/>
        <n x="19"/>
      </t>
    </mdx>
    <mdx n="0" f="v">
      <t c="4" fi="0">
        <n x="85"/>
        <n x="84"/>
        <n x="74"/>
        <n x="6"/>
      </t>
    </mdx>
    <mdx n="0" f="v">
      <t c="4" fi="0">
        <n x="85"/>
        <n x="84"/>
        <n x="73"/>
        <n x="13"/>
      </t>
    </mdx>
    <mdx n="0" f="v">
      <t c="4" fi="0">
        <n x="85"/>
        <n x="84"/>
        <n x="72"/>
        <n x="23"/>
      </t>
    </mdx>
    <mdx n="0" f="v">
      <t c="4" fi="0">
        <n x="85"/>
        <n x="84"/>
        <n x="72"/>
        <n x="3"/>
      </t>
    </mdx>
    <mdx n="0" f="v">
      <t c="4" fi="0">
        <n x="85"/>
        <n x="84"/>
        <n x="71"/>
        <n x="17"/>
      </t>
    </mdx>
    <mdx n="0" f="v">
      <t c="4" fi="0">
        <n x="85"/>
        <n x="84"/>
        <n x="71"/>
        <n x="4"/>
      </t>
    </mdx>
    <mdx n="0" f="v">
      <t c="4" fi="0">
        <n x="85"/>
        <n x="84"/>
        <n x="70"/>
        <n x="12"/>
      </t>
    </mdx>
    <mdx n="0" f="v">
      <t c="4" fi="0">
        <n x="85"/>
        <n x="84"/>
        <n x="69"/>
        <n x="21"/>
      </t>
    </mdx>
    <mdx n="0" f="v">
      <t c="4" fi="0">
        <n x="85"/>
        <n x="84"/>
        <n x="69"/>
        <n x="8"/>
      </t>
    </mdx>
    <mdx n="0" f="v">
      <t c="4" fi="0">
        <n x="85"/>
        <n x="84"/>
        <n x="68"/>
        <n x="15"/>
      </t>
    </mdx>
    <mdx n="0" f="v">
      <t c="4" fi="0">
        <n x="85"/>
        <n x="84"/>
        <n x="67"/>
        <n x="25"/>
      </t>
    </mdx>
    <mdx n="0" f="v">
      <t c="4" fi="0">
        <n x="85"/>
        <n x="84"/>
        <n x="67"/>
        <n x="10"/>
      </t>
    </mdx>
    <mdx n="0" f="v">
      <t c="4" fi="0">
        <n x="85"/>
        <n x="84"/>
        <n x="66"/>
        <n x="19"/>
      </t>
    </mdx>
    <mdx n="0" f="v">
      <t c="4" fi="0">
        <n x="85"/>
        <n x="84"/>
        <n x="66"/>
        <n x="6"/>
      </t>
    </mdx>
    <mdx n="0" f="v">
      <t c="4" fi="0">
        <n x="85"/>
        <n x="84"/>
        <n x="65"/>
        <n x="13"/>
      </t>
    </mdx>
    <mdx n="0" f="v">
      <t c="4" fi="0">
        <n x="85"/>
        <n x="84"/>
        <n x="64"/>
        <n x="23"/>
      </t>
    </mdx>
    <mdx n="0" f="v">
      <t c="4" fi="0">
        <n x="85"/>
        <n x="84"/>
        <n x="64"/>
        <n x="3"/>
      </t>
    </mdx>
    <mdx n="0" f="v">
      <t c="4" fi="0">
        <n x="85"/>
        <n x="84"/>
        <n x="63"/>
        <n x="17"/>
      </t>
    </mdx>
    <mdx n="0" f="v">
      <t c="4" fi="0">
        <n x="85"/>
        <n x="84"/>
        <n x="63"/>
        <n x="4"/>
      </t>
    </mdx>
    <mdx n="0" f="v">
      <t c="4" fi="0">
        <n x="85"/>
        <n x="84"/>
        <n x="62"/>
        <n x="12"/>
      </t>
    </mdx>
    <mdx n="0" f="v">
      <t c="4" fi="0">
        <n x="85"/>
        <n x="84"/>
        <n x="61"/>
        <n x="21"/>
      </t>
    </mdx>
    <mdx n="0" f="v">
      <t c="4" fi="0">
        <n x="85"/>
        <n x="84"/>
        <n x="61"/>
        <n x="8"/>
      </t>
    </mdx>
    <mdx n="0" f="v">
      <t c="4" fi="0">
        <n x="85"/>
        <n x="84"/>
        <n x="60"/>
        <n x="15"/>
      </t>
    </mdx>
    <mdx n="0" f="v">
      <t c="4" fi="0">
        <n x="85"/>
        <n x="84"/>
        <n x="59"/>
        <n x="25"/>
      </t>
    </mdx>
    <mdx n="0" f="v">
      <t c="4" fi="0">
        <n x="85"/>
        <n x="84"/>
        <n x="59"/>
        <n x="10"/>
      </t>
    </mdx>
    <mdx n="0" f="v">
      <t c="4" fi="0">
        <n x="85"/>
        <n x="84"/>
        <n x="58"/>
        <n x="19"/>
      </t>
    </mdx>
    <mdx n="0" f="v">
      <t c="4" fi="0">
        <n x="85"/>
        <n x="84"/>
        <n x="58"/>
        <n x="6"/>
      </t>
    </mdx>
    <mdx n="0" f="v">
      <t c="4" fi="0">
        <n x="85"/>
        <n x="84"/>
        <n x="57"/>
        <n x="13"/>
      </t>
    </mdx>
    <mdx n="0" f="v">
      <t c="4" fi="0">
        <n x="85"/>
        <n x="84"/>
        <n x="56"/>
        <n x="23"/>
      </t>
    </mdx>
    <mdx n="0" f="v">
      <t c="4" fi="0">
        <n x="85"/>
        <n x="84"/>
        <n x="56"/>
        <n x="3"/>
      </t>
    </mdx>
    <mdx n="0" f="v">
      <t c="4" fi="0">
        <n x="85"/>
        <n x="84"/>
        <n x="55"/>
        <n x="17"/>
      </t>
    </mdx>
    <mdx n="0" f="v">
      <t c="4" fi="0">
        <n x="85"/>
        <n x="84"/>
        <n x="55"/>
        <n x="4"/>
      </t>
    </mdx>
    <mdx n="0" f="v">
      <t c="4" fi="0">
        <n x="85"/>
        <n x="84"/>
        <n x="54"/>
        <n x="12"/>
      </t>
    </mdx>
    <mdx n="0" f="v">
      <t c="4" fi="0">
        <n x="85"/>
        <n x="84"/>
        <n x="53"/>
        <n x="21"/>
      </t>
    </mdx>
    <mdx n="0" f="v">
      <t c="4" fi="0">
        <n x="85"/>
        <n x="84"/>
        <n x="53"/>
        <n x="8"/>
      </t>
    </mdx>
    <mdx n="0" f="v">
      <t c="4" fi="0">
        <n x="85"/>
        <n x="84"/>
        <n x="52"/>
        <n x="15"/>
      </t>
    </mdx>
    <mdx n="0" f="v">
      <t c="4" fi="0">
        <n x="85"/>
        <n x="84"/>
        <n x="51"/>
        <n x="25"/>
      </t>
    </mdx>
    <mdx n="0" f="v">
      <t c="4" fi="0">
        <n x="85"/>
        <n x="84"/>
        <n x="51"/>
        <n x="10"/>
      </t>
    </mdx>
    <mdx n="0" f="v">
      <t c="4" fi="0">
        <n x="85"/>
        <n x="84"/>
        <n x="50"/>
        <n x="19"/>
      </t>
    </mdx>
    <mdx n="0" f="v">
      <t c="4" fi="0">
        <n x="85"/>
        <n x="84"/>
        <n x="50"/>
        <n x="6"/>
      </t>
    </mdx>
    <mdx n="0" f="v">
      <t c="4" fi="0">
        <n x="85"/>
        <n x="84"/>
        <n x="49"/>
        <n x="13"/>
      </t>
    </mdx>
    <mdx n="0" f="v">
      <t c="4" fi="0">
        <n x="85"/>
        <n x="84"/>
        <n x="48"/>
        <n x="23"/>
      </t>
    </mdx>
    <mdx n="0" f="v">
      <t c="4" fi="0">
        <n x="85"/>
        <n x="84"/>
        <n x="48"/>
        <n x="3"/>
      </t>
    </mdx>
    <mdx n="0" f="v">
      <t c="4" fi="0">
        <n x="85"/>
        <n x="84"/>
        <n x="47"/>
        <n x="17"/>
      </t>
    </mdx>
    <mdx n="0" f="v">
      <t c="4" fi="0">
        <n x="85"/>
        <n x="84"/>
        <n x="47"/>
        <n x="4"/>
      </t>
    </mdx>
    <mdx n="0" f="v">
      <t c="4" fi="0">
        <n x="85"/>
        <n x="84"/>
        <n x="46"/>
        <n x="12"/>
      </t>
    </mdx>
    <mdx n="0" f="v">
      <t c="4" fi="0">
        <n x="85"/>
        <n x="84"/>
        <n x="45"/>
        <n x="21"/>
      </t>
    </mdx>
    <mdx n="0" f="v">
      <t c="4" fi="0">
        <n x="85"/>
        <n x="84"/>
        <n x="45"/>
        <n x="8"/>
      </t>
    </mdx>
    <mdx n="0" f="v">
      <t c="4" fi="0">
        <n x="85"/>
        <n x="84"/>
        <n x="79"/>
        <n x="16"/>
      </t>
    </mdx>
    <mdx n="0" f="v">
      <t c="4" fi="0">
        <n x="85"/>
        <n x="84"/>
        <n x="78"/>
        <n x="26"/>
      </t>
    </mdx>
    <mdx n="0" f="v">
      <t c="4" fi="0">
        <n x="85"/>
        <n x="84"/>
        <n x="78"/>
        <n x="11"/>
      </t>
    </mdx>
    <mdx n="0" f="v">
      <t c="4" fi="0">
        <n x="85"/>
        <n x="84"/>
        <n x="77"/>
        <n x="20"/>
      </t>
    </mdx>
    <mdx n="0" f="v">
      <t c="4" fi="0">
        <n x="85"/>
        <n x="84"/>
        <n x="77"/>
        <n x="7"/>
      </t>
    </mdx>
    <mdx n="0" f="v">
      <t c="4" fi="0">
        <n x="85"/>
        <n x="84"/>
        <n x="76"/>
        <n x="14"/>
      </t>
    </mdx>
    <mdx n="0" f="v">
      <t c="4" fi="0">
        <n x="85"/>
        <n x="84"/>
        <n x="75"/>
        <n x="24"/>
      </t>
    </mdx>
    <mdx n="0" f="v">
      <t c="4" fi="0">
        <n x="85"/>
        <n x="84"/>
        <n x="75"/>
        <n x="9"/>
      </t>
    </mdx>
    <mdx n="0" f="v">
      <t c="4" fi="0">
        <n x="85"/>
        <n x="84"/>
        <n x="74"/>
        <n x="18"/>
      </t>
    </mdx>
    <mdx n="0" f="v">
      <t c="4" fi="0">
        <n x="85"/>
        <n x="84"/>
        <n x="74"/>
        <n x="5"/>
      </t>
    </mdx>
    <mdx n="0" f="v">
      <t c="4" fi="0">
        <n x="85"/>
        <n x="84"/>
        <n x="73"/>
        <n x="30"/>
      </t>
    </mdx>
    <mdx n="0" f="v">
      <t c="4" fi="0">
        <n x="85"/>
        <n x="84"/>
        <n x="72"/>
        <n x="22"/>
      </t>
    </mdx>
    <mdx n="0" f="v">
      <t c="4" fi="0">
        <n x="85"/>
        <n x="84"/>
        <n x="72"/>
        <n x="2"/>
      </t>
    </mdx>
    <mdx n="0" f="v">
      <t c="4" fi="0">
        <n x="85"/>
        <n x="84"/>
        <n x="71"/>
        <n x="16"/>
      </t>
    </mdx>
    <mdx n="0" f="v">
      <t c="4" fi="0">
        <n x="85"/>
        <n x="84"/>
        <n x="70"/>
        <n x="26"/>
      </t>
    </mdx>
    <mdx n="0" f="v">
      <t c="4" fi="0">
        <n x="85"/>
        <n x="84"/>
        <n x="70"/>
        <n x="11"/>
      </t>
    </mdx>
    <mdx n="0" f="v">
      <t c="4" fi="0">
        <n x="85"/>
        <n x="84"/>
        <n x="69"/>
        <n x="20"/>
      </t>
    </mdx>
    <mdx n="0" f="v">
      <t c="4" fi="0">
        <n x="85"/>
        <n x="84"/>
        <n x="69"/>
        <n x="7"/>
      </t>
    </mdx>
    <mdx n="0" f="v">
      <t c="4" fi="0">
        <n x="85"/>
        <n x="84"/>
        <n x="68"/>
        <n x="14"/>
      </t>
    </mdx>
    <mdx n="0" f="v">
      <t c="4" fi="0">
        <n x="85"/>
        <n x="84"/>
        <n x="67"/>
        <n x="24"/>
      </t>
    </mdx>
    <mdx n="0" f="v">
      <t c="4" fi="0">
        <n x="85"/>
        <n x="84"/>
        <n x="67"/>
        <n x="9"/>
      </t>
    </mdx>
    <mdx n="0" f="v">
      <t c="4" fi="0">
        <n x="85"/>
        <n x="84"/>
        <n x="66"/>
        <n x="18"/>
      </t>
    </mdx>
    <mdx n="0" f="v">
      <t c="4" fi="0">
        <n x="85"/>
        <n x="84"/>
        <n x="66"/>
        <n x="5"/>
      </t>
    </mdx>
    <mdx n="0" f="v">
      <t c="4" fi="0">
        <n x="85"/>
        <n x="84"/>
        <n x="65"/>
        <n x="30"/>
      </t>
    </mdx>
    <mdx n="0" f="v">
      <t c="4" fi="0">
        <n x="85"/>
        <n x="84"/>
        <n x="64"/>
        <n x="22"/>
      </t>
    </mdx>
    <mdx n="0" f="v">
      <t c="4" fi="0">
        <n x="85"/>
        <n x="84"/>
        <n x="64"/>
        <n x="2"/>
      </t>
    </mdx>
    <mdx n="0" f="v">
      <t c="4" fi="0">
        <n x="85"/>
        <n x="84"/>
        <n x="63"/>
        <n x="16"/>
      </t>
    </mdx>
    <mdx n="0" f="v">
      <t c="4" fi="0">
        <n x="85"/>
        <n x="84"/>
        <n x="62"/>
        <n x="26"/>
      </t>
    </mdx>
    <mdx n="0" f="v">
      <t c="4" fi="0">
        <n x="85"/>
        <n x="84"/>
        <n x="62"/>
        <n x="11"/>
      </t>
    </mdx>
    <mdx n="0" f="v">
      <t c="4" fi="0">
        <n x="85"/>
        <n x="84"/>
        <n x="61"/>
        <n x="20"/>
      </t>
    </mdx>
    <mdx n="0" f="v">
      <t c="4" fi="0">
        <n x="85"/>
        <n x="84"/>
        <n x="61"/>
        <n x="7"/>
      </t>
    </mdx>
    <mdx n="0" f="v">
      <t c="4" fi="0">
        <n x="85"/>
        <n x="84"/>
        <n x="60"/>
        <n x="14"/>
      </t>
    </mdx>
    <mdx n="0" f="v">
      <t c="4" fi="0">
        <n x="85"/>
        <n x="84"/>
        <n x="59"/>
        <n x="24"/>
      </t>
    </mdx>
    <mdx n="0" f="v">
      <t c="4" fi="0">
        <n x="85"/>
        <n x="84"/>
        <n x="59"/>
        <n x="9"/>
      </t>
    </mdx>
    <mdx n="0" f="v">
      <t c="4" fi="0">
        <n x="85"/>
        <n x="84"/>
        <n x="58"/>
        <n x="18"/>
      </t>
    </mdx>
    <mdx n="0" f="v">
      <t c="4" fi="0">
        <n x="85"/>
        <n x="84"/>
        <n x="58"/>
        <n x="5"/>
      </t>
    </mdx>
    <mdx n="0" f="v">
      <t c="4" fi="0">
        <n x="85"/>
        <n x="84"/>
        <n x="57"/>
        <n x="30"/>
      </t>
    </mdx>
    <mdx n="0" f="v">
      <t c="4" fi="0">
        <n x="85"/>
        <n x="84"/>
        <n x="56"/>
        <n x="22"/>
      </t>
    </mdx>
    <mdx n="0" f="v">
      <t c="4" fi="0">
        <n x="85"/>
        <n x="84"/>
        <n x="56"/>
        <n x="2"/>
      </t>
    </mdx>
    <mdx n="0" f="v">
      <t c="4" fi="0">
        <n x="85"/>
        <n x="84"/>
        <n x="55"/>
        <n x="16"/>
      </t>
    </mdx>
    <mdx n="0" f="v">
      <t c="4" fi="0">
        <n x="85"/>
        <n x="84"/>
        <n x="54"/>
        <n x="26"/>
      </t>
    </mdx>
    <mdx n="0" f="v">
      <t c="4" fi="0">
        <n x="85"/>
        <n x="84"/>
        <n x="54"/>
        <n x="11"/>
      </t>
    </mdx>
    <mdx n="0" f="v">
      <t c="4" fi="0">
        <n x="85"/>
        <n x="84"/>
        <n x="53"/>
        <n x="20"/>
      </t>
    </mdx>
    <mdx n="0" f="v">
      <t c="4" fi="0">
        <n x="85"/>
        <n x="84"/>
        <n x="53"/>
        <n x="7"/>
      </t>
    </mdx>
    <mdx n="0" f="v">
      <t c="4" fi="0">
        <n x="85"/>
        <n x="84"/>
        <n x="52"/>
        <n x="14"/>
      </t>
    </mdx>
    <mdx n="0" f="v">
      <t c="4" fi="0">
        <n x="85"/>
        <n x="84"/>
        <n x="51"/>
        <n x="24"/>
      </t>
    </mdx>
    <mdx n="0" f="v">
      <t c="4" fi="0">
        <n x="85"/>
        <n x="84"/>
        <n x="51"/>
        <n x="9"/>
      </t>
    </mdx>
    <mdx n="0" f="v">
      <t c="4" fi="0">
        <n x="85"/>
        <n x="84"/>
        <n x="50"/>
        <n x="18"/>
      </t>
    </mdx>
    <mdx n="0" f="v">
      <t c="4" fi="0">
        <n x="85"/>
        <n x="84"/>
        <n x="50"/>
        <n x="5"/>
      </t>
    </mdx>
    <mdx n="0" f="v">
      <t c="4" fi="0">
        <n x="85"/>
        <n x="84"/>
        <n x="49"/>
        <n x="30"/>
      </t>
    </mdx>
    <mdx n="0" f="v">
      <t c="4" fi="0">
        <n x="85"/>
        <n x="84"/>
        <n x="48"/>
        <n x="22"/>
      </t>
    </mdx>
    <mdx n="0" f="v">
      <t c="4" fi="0">
        <n x="85"/>
        <n x="84"/>
        <n x="48"/>
        <n x="2"/>
      </t>
    </mdx>
    <mdx n="0" f="v">
      <t c="4" fi="0">
        <n x="85"/>
        <n x="84"/>
        <n x="79"/>
        <n x="14"/>
      </t>
    </mdx>
    <mdx n="0" f="v">
      <t c="4" fi="0">
        <n x="85"/>
        <n x="84"/>
        <n x="78"/>
        <n x="24"/>
      </t>
    </mdx>
    <mdx n="0" f="v">
      <t c="4" fi="0">
        <n x="85"/>
        <n x="84"/>
        <n x="78"/>
        <n x="9"/>
      </t>
    </mdx>
    <mdx n="0" f="v">
      <t c="4" fi="0">
        <n x="85"/>
        <n x="84"/>
        <n x="77"/>
        <n x="18"/>
      </t>
    </mdx>
    <mdx n="0" f="v">
      <t c="4" fi="0">
        <n x="85"/>
        <n x="84"/>
        <n x="77"/>
        <n x="5"/>
      </t>
    </mdx>
    <mdx n="0" f="v">
      <t c="4" fi="0">
        <n x="85"/>
        <n x="84"/>
        <n x="76"/>
        <n x="30"/>
      </t>
    </mdx>
    <mdx n="0" f="v">
      <t c="4" fi="0">
        <n x="85"/>
        <n x="84"/>
        <n x="75"/>
        <n x="22"/>
      </t>
    </mdx>
    <mdx n="0" f="v">
      <t c="4" fi="0">
        <n x="85"/>
        <n x="84"/>
        <n x="75"/>
        <n x="2"/>
      </t>
    </mdx>
    <mdx n="0" f="v">
      <t c="4" fi="0">
        <n x="85"/>
        <n x="84"/>
        <n x="74"/>
        <n x="16"/>
      </t>
    </mdx>
    <mdx n="0" f="v">
      <t c="4" fi="0">
        <n x="85"/>
        <n x="84"/>
        <n x="73"/>
        <n x="26"/>
      </t>
    </mdx>
    <mdx n="0" f="v">
      <t c="4" fi="0">
        <n x="85"/>
        <n x="84"/>
        <n x="73"/>
        <n x="11"/>
      </t>
    </mdx>
    <mdx n="0" f="v">
      <t c="4" fi="0">
        <n x="85"/>
        <n x="84"/>
        <n x="72"/>
        <n x="20"/>
      </t>
    </mdx>
    <mdx n="0" f="v">
      <t c="4" fi="0">
        <n x="85"/>
        <n x="84"/>
        <n x="72"/>
        <n x="7"/>
      </t>
    </mdx>
    <mdx n="0" f="v">
      <t c="4" fi="0">
        <n x="85"/>
        <n x="84"/>
        <n x="71"/>
        <n x="14"/>
      </t>
    </mdx>
    <mdx n="0" f="v">
      <t c="4" fi="0">
        <n x="85"/>
        <n x="84"/>
        <n x="70"/>
        <n x="24"/>
      </t>
    </mdx>
    <mdx n="0" f="v">
      <t c="4" fi="0">
        <n x="85"/>
        <n x="84"/>
        <n x="70"/>
        <n x="9"/>
      </t>
    </mdx>
    <mdx n="0" f="v">
      <t c="4" fi="0">
        <n x="85"/>
        <n x="84"/>
        <n x="69"/>
        <n x="18"/>
      </t>
    </mdx>
    <mdx n="0" f="v">
      <t c="4" fi="0">
        <n x="85"/>
        <n x="84"/>
        <n x="69"/>
        <n x="5"/>
      </t>
    </mdx>
    <mdx n="0" f="v">
      <t c="4" fi="0">
        <n x="85"/>
        <n x="84"/>
        <n x="68"/>
        <n x="30"/>
      </t>
    </mdx>
    <mdx n="0" f="v">
      <t c="4" fi="0">
        <n x="85"/>
        <n x="84"/>
        <n x="67"/>
        <n x="22"/>
      </t>
    </mdx>
    <mdx n="0" f="v">
      <t c="4" fi="0">
        <n x="85"/>
        <n x="84"/>
        <n x="67"/>
        <n x="2"/>
      </t>
    </mdx>
    <mdx n="0" f="v">
      <t c="4" fi="0">
        <n x="85"/>
        <n x="84"/>
        <n x="66"/>
        <n x="16"/>
      </t>
    </mdx>
    <mdx n="0" f="v">
      <t c="4" fi="0">
        <n x="85"/>
        <n x="84"/>
        <n x="65"/>
        <n x="26"/>
      </t>
    </mdx>
    <mdx n="0" f="v">
      <t c="4" fi="0">
        <n x="85"/>
        <n x="84"/>
        <n x="65"/>
        <n x="11"/>
      </t>
    </mdx>
    <mdx n="0" f="v">
      <t c="4" fi="0">
        <n x="85"/>
        <n x="84"/>
        <n x="64"/>
        <n x="20"/>
      </t>
    </mdx>
    <mdx n="0" f="v">
      <t c="4" fi="0">
        <n x="85"/>
        <n x="84"/>
        <n x="64"/>
        <n x="7"/>
      </t>
    </mdx>
    <mdx n="0" f="v">
      <t c="4" fi="0">
        <n x="85"/>
        <n x="84"/>
        <n x="63"/>
        <n x="14"/>
      </t>
    </mdx>
    <mdx n="0" f="v">
      <t c="4" fi="0">
        <n x="85"/>
        <n x="84"/>
        <n x="62"/>
        <n x="24"/>
      </t>
    </mdx>
    <mdx n="0" f="v">
      <t c="4" fi="0">
        <n x="85"/>
        <n x="84"/>
        <n x="62"/>
        <n x="9"/>
      </t>
    </mdx>
    <mdx n="0" f="v">
      <t c="4" fi="0">
        <n x="85"/>
        <n x="84"/>
        <n x="61"/>
        <n x="18"/>
      </t>
    </mdx>
    <mdx n="0" f="v">
      <t c="4" fi="0">
        <n x="85"/>
        <n x="84"/>
        <n x="61"/>
        <n x="5"/>
      </t>
    </mdx>
    <mdx n="0" f="v">
      <t c="4" fi="0">
        <n x="85"/>
        <n x="84"/>
        <n x="60"/>
        <n x="30"/>
      </t>
    </mdx>
    <mdx n="0" f="v">
      <t c="4" fi="0">
        <n x="85"/>
        <n x="84"/>
        <n x="59"/>
        <n x="22"/>
      </t>
    </mdx>
    <mdx n="0" f="v">
      <t c="4" fi="0">
        <n x="85"/>
        <n x="84"/>
        <n x="59"/>
        <n x="2"/>
      </t>
    </mdx>
    <mdx n="0" f="v">
      <t c="4" fi="0">
        <n x="85"/>
        <n x="84"/>
        <n x="58"/>
        <n x="16"/>
      </t>
    </mdx>
    <mdx n="0" f="v">
      <t c="4" fi="0">
        <n x="85"/>
        <n x="84"/>
        <n x="57"/>
        <n x="26"/>
      </t>
    </mdx>
    <mdx n="0" f="v">
      <t c="4" fi="0">
        <n x="85"/>
        <n x="84"/>
        <n x="57"/>
        <n x="11"/>
      </t>
    </mdx>
    <mdx n="0" f="v">
      <t c="4" fi="0">
        <n x="85"/>
        <n x="84"/>
        <n x="56"/>
        <n x="20"/>
      </t>
    </mdx>
    <mdx n="0" f="v">
      <t c="4" fi="0">
        <n x="85"/>
        <n x="84"/>
        <n x="56"/>
        <n x="7"/>
      </t>
    </mdx>
    <mdx n="0" f="v">
      <t c="4" fi="0">
        <n x="85"/>
        <n x="84"/>
        <n x="55"/>
        <n x="14"/>
      </t>
    </mdx>
    <mdx n="0" f="v">
      <t c="4" fi="0">
        <n x="85"/>
        <n x="84"/>
        <n x="54"/>
        <n x="24"/>
      </t>
    </mdx>
    <mdx n="0" f="v">
      <t c="4" fi="0">
        <n x="85"/>
        <n x="84"/>
        <n x="54"/>
        <n x="9"/>
      </t>
    </mdx>
    <mdx n="0" f="v">
      <t c="4" fi="0">
        <n x="85"/>
        <n x="84"/>
        <n x="53"/>
        <n x="18"/>
      </t>
    </mdx>
    <mdx n="0" f="v">
      <t c="4" fi="0">
        <n x="85"/>
        <n x="84"/>
        <n x="53"/>
        <n x="5"/>
      </t>
    </mdx>
    <mdx n="0" f="v">
      <t c="4" fi="0">
        <n x="85"/>
        <n x="84"/>
        <n x="52"/>
        <n x="30"/>
      </t>
    </mdx>
    <mdx n="0" f="v">
      <t c="4" fi="0">
        <n x="85"/>
        <n x="84"/>
        <n x="51"/>
        <n x="22"/>
      </t>
    </mdx>
    <mdx n="0" f="v">
      <t c="4" fi="0">
        <n x="85"/>
        <n x="84"/>
        <n x="51"/>
        <n x="2"/>
      </t>
    </mdx>
    <mdx n="0" f="v">
      <t c="4" fi="0">
        <n x="85"/>
        <n x="84"/>
        <n x="50"/>
        <n x="16"/>
      </t>
    </mdx>
    <mdx n="0" f="v">
      <t c="4" fi="0">
        <n x="85"/>
        <n x="84"/>
        <n x="49"/>
        <n x="26"/>
      </t>
    </mdx>
    <mdx n="0" f="v">
      <t c="4" fi="0">
        <n x="85"/>
        <n x="84"/>
        <n x="49"/>
        <n x="11"/>
      </t>
    </mdx>
    <mdx n="0" f="v">
      <t c="4" fi="0">
        <n x="85"/>
        <n x="84"/>
        <n x="48"/>
        <n x="20"/>
      </t>
    </mdx>
    <mdx n="0" f="v">
      <t c="4" fi="0">
        <n x="85"/>
        <n x="84"/>
        <n x="48"/>
        <n x="7"/>
      </t>
    </mdx>
    <mdx n="0" f="v">
      <t c="4" fi="0">
        <n x="85"/>
        <n x="84"/>
        <n x="47"/>
        <n x="14"/>
      </t>
    </mdx>
    <mdx n="0" f="v">
      <t c="4" fi="0">
        <n x="85"/>
        <n x="84"/>
        <n x="46"/>
        <n x="24"/>
      </t>
    </mdx>
    <mdx n="0" f="v">
      <t c="4" fi="0">
        <n x="85"/>
        <n x="84"/>
        <n x="46"/>
        <n x="9"/>
      </t>
    </mdx>
    <mdx n="0" f="v">
      <t c="4" fi="0">
        <n x="85"/>
        <n x="84"/>
        <n x="45"/>
        <n x="18"/>
      </t>
    </mdx>
    <mdx n="0" f="v">
      <t c="4" fi="0">
        <n x="85"/>
        <n x="84"/>
        <n x="45"/>
        <n x="5"/>
      </t>
    </mdx>
    <mdx n="0" f="v">
      <t c="4" fi="0">
        <n x="85"/>
        <n x="84"/>
        <n x="44"/>
        <n x="30"/>
      </t>
    </mdx>
    <mdx n="0" f="v">
      <t c="4" fi="0">
        <n x="85"/>
        <n x="84"/>
        <n x="43"/>
        <n x="22"/>
      </t>
    </mdx>
    <mdx n="0" f="v">
      <t c="4" fi="0">
        <n x="85"/>
        <n x="84"/>
        <n x="43"/>
        <n x="2"/>
      </t>
    </mdx>
    <mdx n="0" f="v">
      <t c="4" fi="0">
        <n x="85"/>
        <n x="84"/>
        <n x="42"/>
        <n x="16"/>
      </t>
    </mdx>
    <mdx n="0" f="v">
      <t c="4" fi="0">
        <n x="85"/>
        <n x="84"/>
        <n x="41"/>
        <n x="26"/>
      </t>
    </mdx>
    <mdx n="0" f="v">
      <t c="4" fi="0">
        <n x="85"/>
        <n x="84"/>
        <n x="41"/>
        <n x="11"/>
      </t>
    </mdx>
    <mdx n="0" f="v">
      <t c="4" fi="0">
        <n x="85"/>
        <n x="84"/>
        <n x="40"/>
        <n x="20"/>
      </t>
    </mdx>
    <mdx n="0" f="v">
      <t c="4" fi="0">
        <n x="85"/>
        <n x="84"/>
        <n x="40"/>
        <n x="7"/>
      </t>
    </mdx>
    <mdx n="0" f="v">
      <t c="4" fi="0">
        <n x="85"/>
        <n x="84"/>
        <n x="39"/>
        <n x="14"/>
      </t>
    </mdx>
    <mdx n="0" f="v">
      <t c="4" fi="0">
        <n x="85"/>
        <n x="84"/>
        <n x="38"/>
        <n x="24"/>
      </t>
    </mdx>
    <mdx n="0" f="v">
      <t c="4" fi="0">
        <n x="85"/>
        <n x="84"/>
        <n x="38"/>
        <n x="9"/>
      </t>
    </mdx>
    <mdx n="0" f="v">
      <t c="4" fi="0">
        <n x="85"/>
        <n x="84"/>
        <n x="37"/>
        <n x="18"/>
      </t>
    </mdx>
    <mdx n="0" f="v">
      <t c="4" fi="0">
        <n x="85"/>
        <n x="84"/>
        <n x="37"/>
        <n x="5"/>
      </t>
    </mdx>
    <mdx n="0" f="v">
      <t c="4" fi="0">
        <n x="85"/>
        <n x="84"/>
        <n x="36"/>
        <n x="30"/>
      </t>
    </mdx>
    <mdx n="0" f="v">
      <t c="4" fi="0">
        <n x="85"/>
        <n x="84"/>
        <n x="35"/>
        <n x="22"/>
      </t>
    </mdx>
    <mdx n="0" f="v">
      <t c="4" fi="0">
        <n x="85"/>
        <n x="84"/>
        <n x="35"/>
        <n x="2"/>
      </t>
    </mdx>
    <mdx n="0" f="v">
      <t c="4" fi="0">
        <n x="85"/>
        <n x="84"/>
        <n x="34"/>
        <n x="16"/>
      </t>
    </mdx>
    <mdx n="0" f="v">
      <t c="4" fi="0">
        <n x="85"/>
        <n x="84"/>
        <n x="33"/>
        <n x="26"/>
      </t>
    </mdx>
    <mdx n="0" f="v">
      <t c="4" fi="0">
        <n x="85"/>
        <n x="84"/>
        <n x="33"/>
        <n x="10"/>
      </t>
    </mdx>
    <mdx n="0" f="v">
      <t c="4" fi="0">
        <n x="85"/>
        <n x="84"/>
        <n x="32"/>
        <n x="18"/>
      </t>
    </mdx>
    <mdx n="0" f="v">
      <t c="4" fi="0">
        <n x="85"/>
        <n x="84"/>
        <n x="32"/>
        <n x="5"/>
      </t>
    </mdx>
    <mdx n="0" f="v">
      <t c="4" fi="0">
        <n x="85"/>
        <n x="84"/>
        <n x="78"/>
        <n x="10"/>
      </t>
    </mdx>
    <mdx n="0" f="v">
      <t c="4" fi="0">
        <n x="85"/>
        <n x="84"/>
        <n x="75"/>
        <n x="6"/>
      </t>
    </mdx>
    <mdx n="0" f="v">
      <t c="4" fi="0">
        <n x="85"/>
        <n x="84"/>
        <n x="71"/>
        <n x="20"/>
      </t>
    </mdx>
    <mdx n="0" f="v">
      <t c="4" fi="0">
        <n x="85"/>
        <n x="84"/>
        <n x="68"/>
        <n x="13"/>
      </t>
    </mdx>
    <mdx n="0" f="v">
      <t c="4" fi="0">
        <n x="85"/>
        <n x="84"/>
        <n x="65"/>
        <n x="3"/>
      </t>
    </mdx>
    <mdx n="0" f="v">
      <t c="4" fi="0">
        <n x="85"/>
        <n x="84"/>
        <n x="61"/>
        <n x="24"/>
      </t>
    </mdx>
    <mdx n="0" f="v">
      <t c="4" fi="0">
        <n x="85"/>
        <n x="84"/>
        <n x="58"/>
        <n x="17"/>
      </t>
    </mdx>
    <mdx n="0" f="v">
      <t c="4" fi="0">
        <n x="85"/>
        <n x="84"/>
        <n x="55"/>
        <n x="12"/>
      </t>
    </mdx>
    <mdx n="0" f="v">
      <t c="4" fi="0">
        <n x="85"/>
        <n x="84"/>
        <n x="52"/>
        <n x="5"/>
      </t>
    </mdx>
    <mdx n="0" f="v">
      <t c="4" fi="0">
        <n x="85"/>
        <n x="84"/>
        <n x="48"/>
        <n x="21"/>
      </t>
    </mdx>
    <mdx n="0" f="v">
      <t c="4" fi="0">
        <n x="85"/>
        <n x="84"/>
        <n x="46"/>
        <n x="26"/>
      </t>
    </mdx>
    <mdx n="0" f="v">
      <t c="4" fi="0">
        <n x="85"/>
        <n x="84"/>
        <n x="45"/>
        <n x="16"/>
      </t>
    </mdx>
    <mdx n="0" f="v">
      <t c="4" fi="0">
        <n x="85"/>
        <n x="84"/>
        <n x="44"/>
        <n x="10"/>
      </t>
    </mdx>
    <mdx n="0" f="v">
      <t c="4" fi="0">
        <n x="85"/>
        <n x="84"/>
        <n x="43"/>
        <n x="6"/>
      </t>
    </mdx>
    <mdx n="0" f="v">
      <t c="4" fi="0">
        <n x="85"/>
        <n x="84"/>
        <n x="42"/>
        <n x="6"/>
      </t>
    </mdx>
    <mdx n="0" f="v">
      <t c="4" fi="0">
        <n x="85"/>
        <n x="84"/>
        <n x="41"/>
        <n x="4"/>
      </t>
    </mdx>
    <mdx n="0" f="v">
      <t c="4" fi="0">
        <n x="85"/>
        <n x="84"/>
        <n x="40"/>
        <n x="8"/>
      </t>
    </mdx>
    <mdx n="0" f="v">
      <t c="4" fi="0">
        <n x="85"/>
        <n x="84"/>
        <n x="39"/>
        <n x="6"/>
      </t>
    </mdx>
    <mdx n="0" f="v">
      <t c="4" fi="0">
        <n x="85"/>
        <n x="84"/>
        <n x="38"/>
        <n x="8"/>
      </t>
    </mdx>
    <mdx n="0" f="v">
      <t c="4" fi="0">
        <n x="85"/>
        <n x="84"/>
        <n x="37"/>
        <n x="8"/>
      </t>
    </mdx>
    <mdx n="0" f="v">
      <t c="4" fi="0">
        <n x="85"/>
        <n x="84"/>
        <n x="36"/>
        <n x="6"/>
      </t>
    </mdx>
    <mdx n="0" f="v">
      <t c="4" fi="0">
        <n x="85"/>
        <n x="84"/>
        <n x="35"/>
        <n x="3"/>
      </t>
    </mdx>
    <mdx n="0" f="v">
      <t c="4" fi="0">
        <n x="85"/>
        <n x="84"/>
        <n x="34"/>
        <n x="8"/>
      </t>
    </mdx>
    <mdx n="0" f="v">
      <t c="4" fi="0">
        <n x="85"/>
        <n x="84"/>
        <n x="33"/>
        <n x="2"/>
      </t>
    </mdx>
    <mdx n="0" f="v">
      <t c="4" fi="0">
        <n x="85"/>
        <n x="84"/>
        <n x="32"/>
        <n x="8"/>
      </t>
    </mdx>
    <mdx n="0" f="v">
      <t c="4" fi="0">
        <n x="85"/>
        <n x="84"/>
        <n x="31"/>
        <n x="9"/>
      </t>
    </mdx>
    <mdx n="0" f="v">
      <t c="4" fi="0">
        <n x="85"/>
        <n x="84"/>
        <n x="28"/>
        <n x="4"/>
      </t>
    </mdx>
    <mdx n="0" f="v">
      <t c="4" fi="0">
        <n x="85"/>
        <n x="84"/>
        <n x="78"/>
        <n x="8"/>
      </t>
    </mdx>
    <mdx n="0" f="v">
      <t c="4" fi="0">
        <n x="85"/>
        <n x="84"/>
        <n x="74"/>
        <n x="22"/>
      </t>
    </mdx>
    <mdx n="0" f="v">
      <t c="4" fi="0">
        <n x="85"/>
        <n x="84"/>
        <n x="71"/>
        <n x="15"/>
      </t>
    </mdx>
    <mdx n="0" f="v">
      <t c="4" fi="0">
        <n x="85"/>
        <n x="84"/>
        <n x="68"/>
        <n x="10"/>
      </t>
    </mdx>
    <mdx n="0" f="v">
      <t c="4" fi="0">
        <n x="85"/>
        <n x="84"/>
        <n x="64"/>
        <n x="26"/>
      </t>
    </mdx>
    <mdx n="0" f="v">
      <t c="4" fi="0">
        <n x="85"/>
        <n x="84"/>
        <n x="61"/>
        <n x="19"/>
      </t>
    </mdx>
    <mdx n="0" f="v">
      <t c="4" fi="0">
        <n x="85"/>
        <n x="84"/>
        <n x="58"/>
        <n x="13"/>
      </t>
    </mdx>
    <mdx n="0" f="v">
      <t c="4" fi="0">
        <n x="85"/>
        <n x="84"/>
        <n x="55"/>
        <n x="7"/>
      </t>
    </mdx>
    <mdx n="0" f="v">
      <t c="4" fi="0">
        <n x="85"/>
        <n x="84"/>
        <n x="51"/>
        <n x="23"/>
      </t>
    </mdx>
    <mdx n="0" f="v">
      <t c="4" fi="0">
        <n x="85"/>
        <n x="84"/>
        <n x="48"/>
        <n x="17"/>
      </t>
    </mdx>
    <mdx n="0" f="v">
      <t c="4" fi="0">
        <n x="85"/>
        <n x="84"/>
        <n x="46"/>
        <n x="25"/>
      </t>
    </mdx>
    <mdx n="0" f="v">
      <t c="4" fi="0">
        <n x="85"/>
        <n x="84"/>
        <n x="45"/>
        <n x="15"/>
      </t>
    </mdx>
    <mdx n="0" f="v">
      <t c="4" fi="0">
        <n x="85"/>
        <n x="84"/>
        <n x="44"/>
        <n x="5"/>
      </t>
    </mdx>
    <mdx n="0" f="v">
      <t c="4" fi="0">
        <n x="85"/>
        <n x="84"/>
        <n x="43"/>
        <n x="5"/>
      </t>
    </mdx>
    <mdx n="0" f="v">
      <t c="4" fi="0">
        <n x="85"/>
        <n x="84"/>
        <n x="42"/>
        <n x="5"/>
      </t>
    </mdx>
    <mdx n="0" f="v">
      <t c="4" fi="0">
        <n x="85"/>
        <n x="84"/>
        <n x="40"/>
        <n x="26"/>
      </t>
    </mdx>
    <mdx n="0" f="v">
      <t c="4" fi="0">
        <n x="85"/>
        <n x="84"/>
        <n x="40"/>
        <n x="5"/>
      </t>
    </mdx>
    <mdx n="0" f="v">
      <t c="4" fi="0">
        <n x="85"/>
        <n x="84"/>
        <n x="39"/>
        <n x="5"/>
      </t>
    </mdx>
    <mdx n="0" f="v">
      <t c="4" fi="0">
        <n x="85"/>
        <n x="84"/>
        <n x="38"/>
        <n x="7"/>
      </t>
    </mdx>
    <mdx n="0" f="v">
      <t c="4" fi="0">
        <n x="85"/>
        <n x="84"/>
        <n x="36"/>
        <n x="5"/>
      </t>
    </mdx>
    <mdx n="0" f="v">
      <t c="4" fi="0">
        <n x="85"/>
        <n x="84"/>
        <n x="35"/>
        <n x="7"/>
      </t>
    </mdx>
    <mdx n="0" f="v">
      <t c="4" fi="0">
        <n x="85"/>
        <n x="84"/>
        <n x="33"/>
        <n x="8"/>
      </t>
    </mdx>
    <mdx n="0" f="v">
      <t c="4" fi="0">
        <n x="85"/>
        <n x="84"/>
        <n x="32"/>
        <n x="7"/>
      </t>
    </mdx>
    <mdx n="0" f="v">
      <t c="4" fi="0">
        <n x="85"/>
        <n x="84"/>
        <n x="28"/>
        <n x="5"/>
      </t>
    </mdx>
    <mdx n="0" f="v">
      <t c="4" fi="0">
        <n x="85"/>
        <n x="84"/>
        <n x="37"/>
        <n x="23"/>
      </t>
    </mdx>
    <mdx n="0" f="v">
      <t c="4" fi="0">
        <n x="85"/>
        <n x="84"/>
        <n x="77"/>
        <n x="24"/>
      </t>
    </mdx>
    <mdx n="0" f="v">
      <t c="4" fi="0">
        <n x="85"/>
        <n x="84"/>
        <n x="74"/>
        <n x="17"/>
      </t>
    </mdx>
    <mdx n="0" f="v">
      <t c="4" fi="0">
        <n x="85"/>
        <n x="84"/>
        <n x="71"/>
        <n x="12"/>
      </t>
    </mdx>
    <mdx n="0" f="v">
      <t c="4" fi="0">
        <n x="85"/>
        <n x="84"/>
        <n x="68"/>
        <n x="5"/>
      </t>
    </mdx>
    <mdx n="0" f="v">
      <t c="4" fi="0">
        <n x="85"/>
        <n x="84"/>
        <n x="64"/>
        <n x="21"/>
      </t>
    </mdx>
    <mdx n="0" f="v">
      <t c="4" fi="0">
        <n x="85"/>
        <n x="84"/>
        <n x="61"/>
        <n x="15"/>
      </t>
    </mdx>
    <mdx n="0" f="v">
      <t c="4" fi="0">
        <n x="85"/>
        <n x="84"/>
        <n x="58"/>
        <n x="2"/>
      </t>
    </mdx>
    <mdx n="0" f="v">
      <t c="4" fi="0">
        <n x="85"/>
        <n x="84"/>
        <n x="54"/>
        <n x="25"/>
      </t>
    </mdx>
    <mdx n="0" f="v">
      <t c="4" fi="0">
        <n x="85"/>
        <n x="84"/>
        <n x="51"/>
        <n x="19"/>
      </t>
    </mdx>
    <mdx n="0" f="v">
      <t c="4" fi="0">
        <n x="85"/>
        <n x="84"/>
        <n x="48"/>
        <n x="11"/>
      </t>
    </mdx>
    <mdx n="0" f="v">
      <t c="4" fi="0">
        <n x="85"/>
        <n x="84"/>
        <n x="46"/>
        <n x="22"/>
      </t>
    </mdx>
    <mdx n="0" f="v">
      <t c="4" fi="0">
        <n x="85"/>
        <n x="84"/>
        <n x="45"/>
        <n x="9"/>
      </t>
    </mdx>
    <mdx n="0" f="v">
      <t c="4" fi="0">
        <n x="85"/>
        <n x="84"/>
        <n x="44"/>
        <n x="4"/>
      </t>
    </mdx>
    <mdx n="0" f="v">
      <t c="4" fi="0">
        <n x="85"/>
        <n x="84"/>
        <n x="42"/>
        <n x="23"/>
      </t>
    </mdx>
    <mdx n="0" f="v">
      <t c="4" fi="0">
        <n x="85"/>
        <n x="84"/>
        <n x="42"/>
        <n x="4"/>
      </t>
    </mdx>
    <mdx n="0" f="v">
      <t c="4" fi="0">
        <n x="85"/>
        <n x="84"/>
        <n x="40"/>
        <n x="25"/>
      </t>
    </mdx>
    <mdx n="0" f="v">
      <t c="4" fi="0">
        <n x="85"/>
        <n x="84"/>
        <n x="40"/>
        <n x="4"/>
      </t>
    </mdx>
    <mdx n="0" f="v">
      <t c="4" fi="0">
        <n x="85"/>
        <n x="84"/>
        <n x="39"/>
        <n x="4"/>
      </t>
    </mdx>
    <mdx n="0" f="v">
      <t c="4" fi="0">
        <n x="85"/>
        <n x="84"/>
        <n x="37"/>
        <n x="25"/>
      </t>
    </mdx>
    <mdx n="0" f="v">
      <t c="4" fi="0">
        <n x="85"/>
        <n x="84"/>
        <n x="37"/>
        <n x="6"/>
      </t>
    </mdx>
    <mdx n="0" f="v">
      <t c="4" fi="0">
        <n x="85"/>
        <n x="84"/>
        <n x="36"/>
        <n x="4"/>
      </t>
    </mdx>
    <mdx n="0" f="v">
      <t c="4" fi="0">
        <n x="85"/>
        <n x="84"/>
        <n x="35"/>
        <n x="6"/>
      </t>
    </mdx>
    <mdx n="0" f="v">
      <t c="4" fi="0">
        <n x="85"/>
        <n x="84"/>
        <n x="34"/>
        <n x="6"/>
      </t>
    </mdx>
    <mdx n="0" f="v">
      <t c="4" fi="0">
        <n x="85"/>
        <n x="84"/>
        <n x="32"/>
        <n x="25"/>
      </t>
    </mdx>
    <mdx n="0" f="v">
      <t c="4" fi="0">
        <n x="85"/>
        <n x="84"/>
        <n x="32"/>
        <n x="6"/>
      </t>
    </mdx>
    <mdx n="0" f="v">
      <t c="4" fi="0">
        <n x="85"/>
        <n x="84"/>
        <n x="31"/>
        <n x="5"/>
      </t>
    </mdx>
    <mdx n="0" f="v">
      <t c="4" fi="0">
        <n x="85"/>
        <n x="84"/>
        <n x="28"/>
        <n x="6"/>
      </t>
    </mdx>
    <mdx n="0" f="v">
      <t c="4" fi="0">
        <n x="85"/>
        <n x="84"/>
        <n x="77"/>
        <n x="15"/>
      </t>
    </mdx>
    <mdx n="0" f="v">
      <t c="4" fi="0">
        <n x="85"/>
        <n x="84"/>
        <n x="74"/>
        <n x="2"/>
      </t>
    </mdx>
    <mdx n="0" f="v">
      <t c="4" fi="0">
        <n x="85"/>
        <n x="84"/>
        <n x="67"/>
        <n x="19"/>
      </t>
    </mdx>
    <mdx n="0" f="v">
      <t c="4" fi="0">
        <n x="85"/>
        <n x="84"/>
        <n x="61"/>
        <n x="6"/>
      </t>
    </mdx>
    <mdx n="0" f="v">
      <t c="4" fi="0">
        <n x="85"/>
        <n x="84"/>
        <n x="54"/>
        <n x="14"/>
      </t>
    </mdx>
    <mdx n="0" f="v">
      <t c="4" fi="0">
        <n x="85"/>
        <n x="84"/>
        <n x="48"/>
        <n x="9"/>
      </t>
    </mdx>
    <mdx n="0" f="v">
      <t c="4" fi="0">
        <n x="85"/>
        <n x="84"/>
        <n x="45"/>
        <n x="2"/>
      </t>
    </mdx>
    <mdx n="0" f="v">
      <t c="4" fi="0">
        <n x="85"/>
        <n x="84"/>
        <n x="42"/>
        <n x="21"/>
      </t>
    </mdx>
    <mdx n="0" f="v">
      <t c="4" fi="0">
        <n x="85"/>
        <n x="84"/>
        <n x="40"/>
        <n x="23"/>
      </t>
    </mdx>
    <mdx n="0" f="v">
      <t c="4" fi="0">
        <n x="85"/>
        <n x="84"/>
        <n x="38"/>
        <n x="25"/>
      </t>
    </mdx>
    <mdx n="0" f="v">
      <t c="4" fi="0">
        <n x="85"/>
        <n x="84"/>
        <n x="34"/>
        <n x="23"/>
      </t>
    </mdx>
    <mdx n="0" f="v">
      <t c="4" fi="0">
        <n x="85"/>
        <n x="84"/>
        <n x="28"/>
        <n x="2"/>
      </t>
    </mdx>
    <mdx n="0" f="v">
      <t c="4" fi="0">
        <n x="85"/>
        <n x="84"/>
        <n x="77"/>
        <n x="19"/>
      </t>
    </mdx>
    <mdx n="0" f="v">
      <t c="4" fi="0">
        <n x="85"/>
        <n x="84"/>
        <n x="74"/>
        <n x="13"/>
      </t>
    </mdx>
    <mdx n="0" f="v">
      <t c="4" fi="0">
        <n x="85"/>
        <n x="84"/>
        <n x="71"/>
        <n x="7"/>
      </t>
    </mdx>
    <mdx n="0" f="v">
      <t c="4" fi="0">
        <n x="85"/>
        <n x="84"/>
        <n x="67"/>
        <n x="23"/>
      </t>
    </mdx>
    <mdx n="0" f="v">
      <t c="4" fi="0">
        <n x="85"/>
        <n x="84"/>
        <n x="64"/>
        <n x="17"/>
      </t>
    </mdx>
    <mdx n="0" f="v">
      <t c="4" fi="0">
        <n x="85"/>
        <n x="84"/>
        <n x="61"/>
        <n x="9"/>
      </t>
    </mdx>
    <mdx n="0" f="v">
      <t c="4" fi="0">
        <n x="85"/>
        <n x="84"/>
        <n x="58"/>
        <n x="4"/>
      </t>
    </mdx>
    <mdx n="0" f="v">
      <t c="4" fi="0">
        <n x="85"/>
        <n x="84"/>
        <n x="54"/>
        <n x="21"/>
      </t>
    </mdx>
    <mdx n="0" f="v">
      <t c="4" fi="0">
        <n x="85"/>
        <n x="84"/>
        <n x="51"/>
        <n x="30"/>
      </t>
    </mdx>
    <mdx n="0" f="v">
      <t c="4" fi="0">
        <n x="85"/>
        <n x="84"/>
        <n x="48"/>
        <n x="10"/>
      </t>
    </mdx>
    <mdx n="0" f="v">
      <t c="4" fi="0">
        <n x="85"/>
        <n x="84"/>
        <n x="46"/>
        <n x="21"/>
      </t>
    </mdx>
    <mdx n="0" f="v">
      <t c="4" fi="0">
        <n x="85"/>
        <n x="84"/>
        <n x="45"/>
        <n x="3"/>
      </t>
    </mdx>
    <mdx n="0" f="v">
      <t c="4" fi="0">
        <n x="85"/>
        <n x="84"/>
        <n x="43"/>
        <n x="26"/>
      </t>
    </mdx>
    <mdx n="0" f="v">
      <t c="4" fi="0">
        <n x="85"/>
        <n x="84"/>
        <n x="42"/>
        <n x="22"/>
      </t>
    </mdx>
    <mdx n="0" f="v">
      <t c="4" fi="0">
        <n x="85"/>
        <n x="84"/>
        <n x="41"/>
        <n x="24"/>
      </t>
    </mdx>
    <mdx n="0" f="v">
      <t c="4" fi="0">
        <n x="85"/>
        <n x="84"/>
        <n x="40"/>
        <n x="24"/>
      </t>
    </mdx>
    <mdx n="0" f="v">
      <t c="4" fi="0">
        <n x="85"/>
        <n x="84"/>
        <n x="39"/>
        <n x="26"/>
      </t>
    </mdx>
    <mdx n="0" f="v">
      <t c="4" fi="0">
        <n x="85"/>
        <n x="84"/>
        <n x="38"/>
        <n x="26"/>
      </t>
    </mdx>
    <mdx n="0" f="v">
      <t c="4" fi="0">
        <n x="85"/>
        <n x="84"/>
        <n x="37"/>
        <n x="24"/>
      </t>
    </mdx>
    <mdx n="0" f="v">
      <t c="4" fi="0">
        <n x="85"/>
        <n x="84"/>
        <n x="36"/>
        <n x="26"/>
      </t>
    </mdx>
    <mdx n="0" f="v">
      <t c="4" fi="0">
        <n x="85"/>
        <n x="84"/>
        <n x="35"/>
        <n x="26"/>
      </t>
    </mdx>
    <mdx n="0" f="v">
      <t c="4" fi="0">
        <n x="85"/>
        <n x="84"/>
        <n x="35"/>
        <n x="5"/>
      </t>
    </mdx>
    <mdx n="0" f="v">
      <t c="4" fi="0">
        <n x="85"/>
        <n x="84"/>
        <n x="34"/>
        <n x="5"/>
      </t>
    </mdx>
    <mdx n="0" f="v">
      <t c="4" fi="0">
        <n x="85"/>
        <n x="84"/>
        <n x="32"/>
        <n x="24"/>
      </t>
    </mdx>
    <mdx n="0" f="v">
      <t c="4" fi="0">
        <n x="85"/>
        <n x="84"/>
        <n x="31"/>
        <n x="26"/>
      </t>
    </mdx>
    <mdx n="0" f="v">
      <t c="4" fi="0">
        <n x="85"/>
        <n x="84"/>
        <n x="31"/>
        <n x="4"/>
      </t>
    </mdx>
    <mdx n="0" f="v">
      <t c="4" fi="0">
        <n x="85"/>
        <n x="84"/>
        <n x="28"/>
        <n x="7"/>
      </t>
    </mdx>
    <mdx n="0" f="v">
      <t c="4" fi="0">
        <n x="85"/>
        <n x="84"/>
        <n x="70"/>
        <n x="25"/>
      </t>
    </mdx>
    <mdx n="0" f="v">
      <t c="4" fi="0">
        <n x="85"/>
        <n x="84"/>
        <n x="64"/>
        <n x="11"/>
      </t>
    </mdx>
    <mdx n="0" f="v">
      <t c="4" fi="0">
        <n x="85"/>
        <n x="84"/>
        <n x="57"/>
        <n x="23"/>
      </t>
    </mdx>
    <mdx n="0" f="v">
      <t c="4" fi="0">
        <n x="85"/>
        <n x="84"/>
        <n x="51"/>
        <n x="3"/>
      </t>
    </mdx>
    <mdx n="0" f="v">
      <t c="4" fi="0">
        <n x="85"/>
        <n x="84"/>
        <n x="46"/>
        <n x="14"/>
      </t>
    </mdx>
    <mdx n="0" f="v">
      <t c="4" fi="0">
        <n x="85"/>
        <n x="84"/>
        <n x="43"/>
        <n x="25"/>
      </t>
    </mdx>
    <mdx n="0" f="v">
      <t c="4" fi="0">
        <n x="85"/>
        <n x="84"/>
        <n x="41"/>
        <n x="23"/>
      </t>
    </mdx>
    <mdx n="0" f="v">
      <t c="4" fi="0">
        <n x="85"/>
        <n x="84"/>
        <n x="39"/>
        <n x="21"/>
      </t>
    </mdx>
    <mdx n="0" f="v">
      <t c="4" fi="0">
        <n x="85"/>
        <n x="84"/>
        <n x="36"/>
        <n x="25"/>
      </t>
    </mdx>
    <mdx n="0" f="v">
      <t c="4" fi="0">
        <n x="85"/>
        <n x="84"/>
        <n x="32"/>
        <n x="23"/>
      </t>
    </mdx>
    <mdx n="0" f="v">
      <t c="4" fi="0">
        <n x="85"/>
        <n x="84"/>
        <n x="77"/>
        <n x="9"/>
      </t>
    </mdx>
    <mdx n="0" f="v">
      <t c="4" fi="0">
        <n x="85"/>
        <n x="84"/>
        <n x="74"/>
        <n x="4"/>
      </t>
    </mdx>
    <mdx n="0" f="v">
      <t c="4" fi="0">
        <n x="85"/>
        <n x="84"/>
        <n x="70"/>
        <n x="21"/>
      </t>
    </mdx>
    <mdx n="0" f="v">
      <t c="4" fi="0">
        <n x="85"/>
        <n x="84"/>
        <n x="67"/>
        <n x="30"/>
      </t>
    </mdx>
    <mdx n="0" f="v">
      <t c="4" fi="0">
        <n x="85"/>
        <n x="84"/>
        <n x="64"/>
        <n x="8"/>
      </t>
    </mdx>
    <mdx n="0" f="v">
      <t c="4" fi="0">
        <n x="85"/>
        <n x="84"/>
        <n x="60"/>
        <n x="25"/>
      </t>
    </mdx>
    <mdx n="0" f="v">
      <t c="4" fi="0">
        <n x="85"/>
        <n x="84"/>
        <n x="57"/>
        <n x="16"/>
      </t>
    </mdx>
    <mdx n="0" f="v">
      <t c="4" fi="0">
        <n x="85"/>
        <n x="84"/>
        <n x="54"/>
        <n x="10"/>
      </t>
    </mdx>
    <mdx n="0" f="v">
      <t c="4" fi="0">
        <n x="85"/>
        <n x="84"/>
        <n x="51"/>
        <n x="6"/>
      </t>
    </mdx>
    <mdx n="0" f="v">
      <t c="4" fi="0">
        <n x="85"/>
        <n x="84"/>
        <n x="48"/>
        <n x="8"/>
      </t>
    </mdx>
    <mdx n="0" f="v">
      <t c="4" fi="0">
        <n x="85"/>
        <n x="84"/>
        <n x="46"/>
        <n x="13"/>
      </t>
    </mdx>
    <mdx n="0" f="v">
      <t c="4" fi="0">
        <n x="85"/>
        <n x="84"/>
        <n x="45"/>
        <n x="7"/>
      </t>
    </mdx>
    <mdx n="0" f="v">
      <t c="4" fi="0">
        <n x="85"/>
        <n x="84"/>
        <n x="43"/>
        <n x="24"/>
      </t>
    </mdx>
    <mdx n="0" f="v">
      <t c="4" fi="0">
        <n x="85"/>
        <n x="84"/>
        <n x="42"/>
        <n x="20"/>
      </t>
    </mdx>
    <mdx n="0" f="v">
      <t c="4" fi="0">
        <n x="85"/>
        <n x="84"/>
        <n x="41"/>
        <n x="22"/>
      </t>
    </mdx>
    <mdx n="0" f="v">
      <t c="4" fi="0">
        <n x="85"/>
        <n x="84"/>
        <n x="40"/>
        <n x="22"/>
      </t>
    </mdx>
    <mdx n="0" f="v">
      <t c="4" fi="0">
        <n x="85"/>
        <n x="84"/>
        <n x="39"/>
        <n x="20"/>
      </t>
    </mdx>
    <mdx n="0" f="v">
      <t c="4" fi="0">
        <n x="85"/>
        <n x="84"/>
        <n x="38"/>
        <n x="22"/>
      </t>
    </mdx>
    <mdx n="0" f="v">
      <t c="4" fi="0">
        <n x="85"/>
        <n x="84"/>
        <n x="37"/>
        <n x="22"/>
      </t>
    </mdx>
    <mdx n="0" f="v">
      <t c="4" fi="0">
        <n x="85"/>
        <n x="84"/>
        <n x="36"/>
        <n x="24"/>
      </t>
    </mdx>
    <mdx n="0" f="v">
      <t c="4" fi="0">
        <n x="85"/>
        <n x="84"/>
        <n x="35"/>
        <n x="24"/>
      </t>
    </mdx>
    <mdx n="0" f="v">
      <t c="4" fi="0">
        <n x="85"/>
        <n x="84"/>
        <n x="34"/>
        <n x="22"/>
      </t>
    </mdx>
    <mdx n="0" f="v">
      <t c="4" fi="0">
        <n x="85"/>
        <n x="84"/>
        <n x="33"/>
        <n x="24"/>
      </t>
    </mdx>
    <mdx n="0" f="v">
      <t c="4" fi="0">
        <n x="85"/>
        <n x="84"/>
        <n x="32"/>
        <n x="22"/>
      </t>
    </mdx>
    <mdx n="0" f="v">
      <t c="4" fi="0">
        <n x="85"/>
        <n x="84"/>
        <n x="31"/>
        <n x="24"/>
      </t>
    </mdx>
    <mdx n="0" f="v">
      <t c="4" fi="0">
        <n x="85"/>
        <n x="84"/>
        <n x="28"/>
        <n x="30"/>
      </t>
    </mdx>
    <mdx n="0" f="v">
      <t c="4" fi="0">
        <n x="85"/>
        <n x="84"/>
        <n x="28"/>
        <n x="9"/>
      </t>
    </mdx>
    <mdx n="0" f="v">
      <t c="4" fi="0">
        <n x="85"/>
        <n x="84"/>
        <n x="31"/>
        <n x="19"/>
      </t>
    </mdx>
    <mdx n="0" f="v">
      <t c="4" fi="0">
        <n x="85"/>
        <n x="84"/>
        <n x="28"/>
        <n x="10"/>
      </t>
    </mdx>
    <mdx n="0" f="v">
      <t c="4" fi="0">
        <n x="85"/>
        <n x="84"/>
        <n x="36"/>
        <n x="18"/>
      </t>
    </mdx>
    <mdx n="0" f="v">
      <t c="4" fi="0">
        <n x="85"/>
        <n x="84"/>
        <n x="32"/>
        <n x="20"/>
      </t>
    </mdx>
    <mdx n="0" f="v">
      <t c="4" fi="0">
        <n x="85"/>
        <n x="84"/>
        <n x="47"/>
        <n x="19"/>
      </t>
    </mdx>
    <mdx n="0" f="v">
      <t c="4" fi="0">
        <n x="85"/>
        <n x="84"/>
        <n x="39"/>
        <n x="17"/>
      </t>
    </mdx>
    <mdx n="0" f="v">
      <t c="4" fi="0">
        <n x="85"/>
        <n x="84"/>
        <n x="34"/>
        <n x="19"/>
      </t>
    </mdx>
    <mdx n="0" f="v">
      <t c="4" fi="0">
        <n x="85"/>
        <n x="84"/>
        <n x="28"/>
        <n x="14"/>
      </t>
    </mdx>
    <mdx n="0" f="v">
      <t c="4" fi="0">
        <n x="85"/>
        <n x="84"/>
        <n x="39"/>
        <n x="15"/>
      </t>
    </mdx>
    <mdx n="0" f="v">
      <t c="4" fi="0">
        <n x="85"/>
        <n x="84"/>
        <n x="35"/>
        <n x="13"/>
      </t>
    </mdx>
    <mdx n="0" f="v">
      <t c="4" fi="0">
        <n x="85"/>
        <n x="84"/>
        <n x="31"/>
        <n x="15"/>
      </t>
    </mdx>
    <mdx n="0" f="v">
      <t c="4" fi="0">
        <n x="85"/>
        <n x="84"/>
        <n x="34"/>
        <n x="30"/>
      </t>
    </mdx>
    <mdx n="0" f="v">
      <t c="4" fi="0">
        <n x="85"/>
        <n x="84"/>
        <n x="68"/>
        <n x="25"/>
      </t>
    </mdx>
    <mdx n="0" f="v">
      <t c="4" fi="0">
        <n x="85"/>
        <n x="84"/>
        <n x="52"/>
        <n x="13"/>
      </t>
    </mdx>
    <mdx n="0" f="v">
      <t c="4" fi="0">
        <n x="85"/>
        <n x="84"/>
        <n x="42"/>
        <n x="8"/>
      </t>
    </mdx>
    <mdx n="0" f="v">
      <t c="4" fi="0">
        <n x="85"/>
        <n x="84"/>
        <n x="35"/>
        <n x="10"/>
      </t>
    </mdx>
    <mdx n="0" f="v">
      <t c="4" fi="0">
        <n x="85"/>
        <n x="84"/>
        <n x="77"/>
        <n x="6"/>
      </t>
    </mdx>
    <mdx n="0" f="v">
      <t c="4" fi="0">
        <n x="85"/>
        <n x="84"/>
        <n x="73"/>
        <n x="23"/>
      </t>
    </mdx>
    <mdx n="0" f="v">
      <t c="4" fi="0">
        <n x="85"/>
        <n x="84"/>
        <n x="70"/>
        <n x="14"/>
      </t>
    </mdx>
    <mdx n="0" f="v">
      <t c="4" fi="0">
        <n x="85"/>
        <n x="84"/>
        <n x="67"/>
        <n x="3"/>
      </t>
    </mdx>
    <mdx n="0" f="v">
      <t c="4" fi="0">
        <n x="85"/>
        <n x="84"/>
        <n x="64"/>
        <n x="4"/>
      </t>
    </mdx>
    <mdx n="0" f="v">
      <t c="4" fi="0">
        <n x="85"/>
        <n x="84"/>
        <n x="60"/>
        <n x="18"/>
      </t>
    </mdx>
    <mdx n="0" f="v">
      <t c="4" fi="0">
        <n x="85"/>
        <n x="84"/>
        <n x="57"/>
        <n x="12"/>
      </t>
    </mdx>
    <mdx n="0" f="v">
      <t c="4" fi="0">
        <n x="85"/>
        <n x="84"/>
        <n x="54"/>
        <n x="8"/>
      </t>
    </mdx>
    <mdx n="0" f="v">
      <t c="4" fi="0">
        <n x="85"/>
        <n x="84"/>
        <n x="50"/>
        <n x="22"/>
      </t>
    </mdx>
    <mdx n="0" f="v">
      <t c="4" fi="0">
        <n x="85"/>
        <n x="84"/>
        <n x="48"/>
        <n x="4"/>
      </t>
    </mdx>
    <mdx n="0" f="v">
      <t c="4" fi="0">
        <n x="85"/>
        <n x="84"/>
        <n x="46"/>
        <n x="30"/>
      </t>
    </mdx>
    <mdx n="0" f="v">
      <t c="4" fi="0">
        <n x="85"/>
        <n x="84"/>
        <n x="45"/>
        <n x="6"/>
      </t>
    </mdx>
    <mdx n="0" f="v">
      <t c="4" fi="0">
        <n x="85"/>
        <n x="84"/>
        <n x="43"/>
        <n x="23"/>
      </t>
    </mdx>
    <mdx n="0" f="v">
      <t c="4" fi="0">
        <n x="85"/>
        <n x="84"/>
        <n x="42"/>
        <n x="19"/>
      </t>
    </mdx>
    <mdx n="0" f="v">
      <t c="4" fi="0">
        <n x="85"/>
        <n x="84"/>
        <n x="41"/>
        <n x="17"/>
      </t>
    </mdx>
    <mdx n="0" f="v">
      <t c="4" fi="0">
        <n x="85"/>
        <n x="84"/>
        <n x="40"/>
        <n x="21"/>
      </t>
    </mdx>
    <mdx n="0" f="v">
      <t c="4" fi="0">
        <n x="85"/>
        <n x="84"/>
        <n x="39"/>
        <n x="19"/>
      </t>
    </mdx>
    <mdx n="0" f="v">
      <t c="4" fi="0">
        <n x="85"/>
        <n x="84"/>
        <n x="38"/>
        <n x="21"/>
      </t>
    </mdx>
    <mdx n="0" f="v">
      <t c="4" fi="0">
        <n x="85"/>
        <n x="84"/>
        <n x="37"/>
        <n x="21"/>
      </t>
    </mdx>
    <mdx n="0" f="v">
      <t c="4" fi="0">
        <n x="85"/>
        <n x="84"/>
        <n x="36"/>
        <n x="19"/>
      </t>
    </mdx>
    <mdx n="0" f="v">
      <t c="4" fi="0">
        <n x="85"/>
        <n x="84"/>
        <n x="35"/>
        <n x="23"/>
      </t>
    </mdx>
    <mdx n="0" f="v">
      <t c="4" fi="0">
        <n x="85"/>
        <n x="84"/>
        <n x="34"/>
        <n x="21"/>
      </t>
    </mdx>
    <mdx n="0" f="v">
      <t c="4" fi="0">
        <n x="85"/>
        <n x="84"/>
        <n x="33"/>
        <n x="23"/>
      </t>
    </mdx>
    <mdx n="0" f="v">
      <t c="4" fi="0">
        <n x="85"/>
        <n x="84"/>
        <n x="32"/>
        <n x="21"/>
      </t>
    </mdx>
    <mdx n="0" f="v">
      <t c="4" fi="0">
        <n x="85"/>
        <n x="84"/>
        <n x="28"/>
        <n x="12"/>
      </t>
    </mdx>
    <mdx n="0" f="v">
      <t c="4" fi="0">
        <n x="85"/>
        <n x="84"/>
        <n x="35"/>
        <n x="20"/>
      </t>
    </mdx>
    <mdx n="0" f="v">
      <t c="4" fi="0">
        <n x="85"/>
        <n x="84"/>
        <n x="31"/>
        <n x="18"/>
      </t>
    </mdx>
    <mdx n="0" f="v">
      <t c="4" fi="0">
        <n x="85"/>
        <n x="84"/>
        <n x="46"/>
        <n x="10"/>
      </t>
    </mdx>
    <mdx n="0" f="v">
      <t c="4" fi="0">
        <n x="85"/>
        <n x="84"/>
        <n x="38"/>
        <n x="15"/>
      </t>
    </mdx>
    <mdx n="0" f="v">
      <t c="4" fi="0">
        <n x="85"/>
        <n x="84"/>
        <n x="33"/>
        <n x="17"/>
      </t>
    </mdx>
    <mdx n="0" f="v">
      <t c="4" fi="0">
        <n x="85"/>
        <n x="84"/>
        <n x="40"/>
        <n x="12"/>
      </t>
    </mdx>
    <mdx n="0" f="v">
      <t c="4" fi="0">
        <n x="85"/>
        <n x="84"/>
        <n x="34"/>
        <n x="17"/>
      </t>
    </mdx>
    <mdx n="0" f="v">
      <t c="4" fi="0">
        <n x="85"/>
        <n x="84"/>
        <n x="35"/>
        <n x="11"/>
      </t>
    </mdx>
    <mdx n="0" f="v">
      <t c="4" fi="0">
        <n x="85"/>
        <n x="84"/>
        <n x="59"/>
        <n x="6"/>
      </t>
    </mdx>
    <mdx n="0" f="v">
      <t c="4" fi="0">
        <n x="85"/>
        <n x="84"/>
        <n x="39"/>
        <n x="8"/>
      </t>
    </mdx>
    <mdx n="0" f="v">
      <t c="4" fi="0">
        <n x="85"/>
        <n x="84"/>
        <n x="31"/>
        <n x="11"/>
      </t>
    </mdx>
    <mdx n="0" f="v">
      <t c="4" fi="0">
        <n x="85"/>
        <n x="84"/>
        <n x="76"/>
        <n x="25"/>
      </t>
    </mdx>
    <mdx n="0" f="v">
      <t c="4" fi="0">
        <n x="85"/>
        <n x="84"/>
        <n x="73"/>
        <n x="16"/>
      </t>
    </mdx>
    <mdx n="0" f="v">
      <t c="4" fi="0">
        <n x="85"/>
        <n x="84"/>
        <n x="70"/>
        <n x="10"/>
      </t>
    </mdx>
    <mdx n="0" f="v">
      <t c="4" fi="0">
        <n x="85"/>
        <n x="84"/>
        <n x="67"/>
        <n x="6"/>
      </t>
    </mdx>
    <mdx n="0" f="v">
      <t c="4" fi="0">
        <n x="85"/>
        <n x="84"/>
        <n x="63"/>
        <n x="20"/>
      </t>
    </mdx>
    <mdx n="0" f="v">
      <t c="4" fi="0">
        <n x="85"/>
        <n x="84"/>
        <n x="60"/>
        <n x="13"/>
      </t>
    </mdx>
    <mdx n="0" f="v">
      <t c="4" fi="0">
        <n x="85"/>
        <n x="84"/>
        <n x="57"/>
        <n x="3"/>
      </t>
    </mdx>
    <mdx n="0" f="v">
      <t c="4" fi="0">
        <n x="85"/>
        <n x="84"/>
        <n x="53"/>
        <n x="24"/>
      </t>
    </mdx>
    <mdx n="0" f="v">
      <t c="4" fi="0">
        <n x="85"/>
        <n x="84"/>
        <n x="50"/>
        <n x="17"/>
      </t>
    </mdx>
    <mdx n="0" f="v">
      <t c="4" fi="0">
        <n x="85"/>
        <n x="84"/>
        <n x="47"/>
        <n x="20"/>
      </t>
    </mdx>
    <mdx n="0" f="v">
      <t c="4" fi="0">
        <n x="85"/>
        <n x="84"/>
        <n x="46"/>
        <n x="11"/>
      </t>
    </mdx>
    <mdx n="0" f="v">
      <t c="4" fi="0">
        <n x="85"/>
        <n x="84"/>
        <n x="44"/>
        <n x="26"/>
      </t>
    </mdx>
    <mdx n="0" f="v">
      <t c="4" fi="0">
        <n x="85"/>
        <n x="84"/>
        <n x="43"/>
        <n x="20"/>
      </t>
    </mdx>
    <mdx n="0" f="v">
      <t c="4" fi="0">
        <n x="85"/>
        <n x="84"/>
        <n x="42"/>
        <n x="18"/>
      </t>
    </mdx>
    <mdx n="0" f="v">
      <t c="4" fi="0">
        <n x="85"/>
        <n x="84"/>
        <n x="41"/>
        <n x="16"/>
      </t>
    </mdx>
    <mdx n="0" f="v">
      <t c="4" fi="0">
        <n x="85"/>
        <n x="84"/>
        <n x="40"/>
        <n x="18"/>
      </t>
    </mdx>
    <mdx n="0" f="v">
      <t c="4" fi="0">
        <n x="85"/>
        <n x="84"/>
        <n x="39"/>
        <n x="18"/>
      </t>
    </mdx>
    <mdx n="0" f="v">
      <t c="4" fi="0">
        <n x="85"/>
        <n x="84"/>
        <n x="38"/>
        <n x="20"/>
      </t>
    </mdx>
    <mdx n="0" f="v">
      <t c="4" fi="0">
        <n x="85"/>
        <n x="84"/>
        <n x="37"/>
        <n x="20"/>
      </t>
    </mdx>
    <mdx n="0" f="v">
      <t c="4" fi="0">
        <n x="85"/>
        <n x="84"/>
        <n x="34"/>
        <n x="20"/>
      </t>
    </mdx>
    <mdx n="0" f="v">
      <t c="4" fi="0">
        <n x="85"/>
        <n x="84"/>
        <n x="33"/>
        <n x="22"/>
      </t>
    </mdx>
    <mdx n="0" f="v">
      <t c="4" fi="0">
        <n x="85"/>
        <n x="84"/>
        <n x="28"/>
        <n x="13"/>
      </t>
    </mdx>
    <mdx n="0" f="v">
      <t c="4" fi="0">
        <n x="85"/>
        <n x="84"/>
        <n x="44"/>
        <n x="25"/>
      </t>
    </mdx>
    <mdx n="0" f="v">
      <t c="4" fi="0">
        <n x="85"/>
        <n x="84"/>
        <n x="40"/>
        <n x="17"/>
      </t>
    </mdx>
    <mdx n="0" f="v">
      <t c="4" fi="0">
        <n x="85"/>
        <n x="84"/>
        <n x="36"/>
        <n x="17"/>
      </t>
    </mdx>
    <mdx n="0" f="v">
      <t c="4" fi="0">
        <n x="85"/>
        <n x="84"/>
        <n x="31"/>
        <n x="17"/>
      </t>
    </mdx>
    <mdx n="0" f="v">
      <t c="4" fi="0">
        <n x="85"/>
        <n x="84"/>
        <n x="42"/>
        <n x="13"/>
      </t>
    </mdx>
    <mdx n="0" f="v">
      <t c="4" fi="0">
        <n x="85"/>
        <n x="84"/>
        <n x="32"/>
        <n x="15"/>
      </t>
    </mdx>
    <mdx n="0" f="v">
      <t c="4" fi="0">
        <n x="85"/>
        <n x="84"/>
        <n x="41"/>
        <n x="3"/>
      </t>
    </mdx>
    <mdx n="0" f="v">
      <t c="4" fi="0">
        <n x="85"/>
        <n x="84"/>
        <n x="76"/>
        <n x="18"/>
      </t>
    </mdx>
    <mdx n="0" f="v">
      <t c="4" fi="0">
        <n x="85"/>
        <n x="84"/>
        <n x="73"/>
        <n x="12"/>
      </t>
    </mdx>
    <mdx n="0" f="v">
      <t c="4" fi="0">
        <n x="85"/>
        <n x="84"/>
        <n x="70"/>
        <n x="8"/>
      </t>
    </mdx>
    <mdx n="0" f="v">
      <t c="4" fi="0">
        <n x="85"/>
        <n x="84"/>
        <n x="66"/>
        <n x="22"/>
      </t>
    </mdx>
    <mdx n="0" f="v">
      <t c="4" fi="0">
        <n x="85"/>
        <n x="84"/>
        <n x="63"/>
        <n x="15"/>
      </t>
    </mdx>
    <mdx n="0" f="v">
      <t c="4" fi="0">
        <n x="85"/>
        <n x="84"/>
        <n x="60"/>
        <n x="10"/>
      </t>
    </mdx>
    <mdx n="0" f="v">
      <t c="4" fi="0">
        <n x="85"/>
        <n x="84"/>
        <n x="56"/>
        <n x="26"/>
      </t>
    </mdx>
    <mdx n="0" f="v">
      <t c="4" fi="0">
        <n x="85"/>
        <n x="84"/>
        <n x="53"/>
        <n x="19"/>
      </t>
    </mdx>
    <mdx n="0" f="v">
      <t c="4" fi="0">
        <n x="85"/>
        <n x="84"/>
        <n x="50"/>
        <n x="13"/>
      </t>
    </mdx>
    <mdx n="0" f="v">
      <t c="4" fi="0">
        <n x="85"/>
        <n x="84"/>
        <n x="43"/>
        <n x="19"/>
      </t>
    </mdx>
    <mdx n="0" f="v">
      <t c="4" fi="0">
        <n x="85"/>
        <n x="84"/>
        <n x="42"/>
        <n x="17"/>
      </t>
    </mdx>
    <mdx n="0" f="v">
      <t c="4" fi="0">
        <n x="85"/>
        <n x="84"/>
        <n x="41"/>
        <n x="15"/>
      </t>
    </mdx>
    <mdx n="0" f="v">
      <t c="4" fi="0">
        <n x="85"/>
        <n x="84"/>
        <n x="37"/>
        <n x="19"/>
      </t>
    </mdx>
    <mdx n="0" f="v">
      <t c="4" fi="0">
        <n x="85"/>
        <n x="84"/>
        <n x="35"/>
        <n x="19"/>
      </t>
    </mdx>
    <mdx n="0" f="v">
      <t c="4" fi="0">
        <n x="85"/>
        <n x="84"/>
        <n x="32"/>
        <n x="19"/>
      </t>
    </mdx>
    <mdx n="0" f="v">
      <t c="4" fi="0">
        <n x="85"/>
        <n x="84"/>
        <n x="38"/>
        <n x="13"/>
      </t>
    </mdx>
    <mdx n="0" f="v">
      <t c="4" fi="0">
        <n x="85"/>
        <n x="84"/>
        <n x="33"/>
        <n x="15"/>
      </t>
    </mdx>
    <mdx n="0" f="v">
      <t c="4" fi="0">
        <n x="85"/>
        <n x="84"/>
        <n x="31"/>
        <n x="30"/>
      </t>
    </mdx>
    <mdx n="0" f="v">
      <t c="4" fi="0">
        <n x="85"/>
        <n x="84"/>
        <n x="75"/>
        <n x="30"/>
      </t>
    </mdx>
    <mdx n="0" f="v">
      <t c="4" fi="0">
        <n x="85"/>
        <n x="84"/>
        <n x="49"/>
        <n x="3"/>
      </t>
    </mdx>
    <mdx n="0" f="v">
      <t c="4" fi="0">
        <n x="85"/>
        <n x="84"/>
        <n x="37"/>
        <n x="3"/>
      </t>
    </mdx>
    <mdx n="0" f="v">
      <t c="4" fi="0">
        <n x="85"/>
        <n x="84"/>
        <n x="79"/>
        <n x="20"/>
      </t>
    </mdx>
    <mdx n="0" f="v">
      <t c="4" fi="0">
        <n x="85"/>
        <n x="84"/>
        <n x="76"/>
        <n x="13"/>
      </t>
    </mdx>
    <mdx n="0" f="v">
      <t c="4" fi="0">
        <n x="85"/>
        <n x="84"/>
        <n x="73"/>
        <n x="3"/>
      </t>
    </mdx>
    <mdx n="0" f="v">
      <t c="4" fi="0">
        <n x="85"/>
        <n x="84"/>
        <n x="69"/>
        <n x="24"/>
      </t>
    </mdx>
    <mdx n="0" f="v">
      <t c="4" fi="0">
        <n x="85"/>
        <n x="84"/>
        <n x="66"/>
        <n x="17"/>
      </t>
    </mdx>
    <mdx n="0" f="v">
      <t c="4" fi="0">
        <n x="85"/>
        <n x="84"/>
        <n x="63"/>
        <n x="12"/>
      </t>
    </mdx>
    <mdx n="0" f="v">
      <t c="4" fi="0">
        <n x="85"/>
        <n x="84"/>
        <n x="60"/>
        <n x="5"/>
      </t>
    </mdx>
    <mdx n="0" f="v">
      <t c="4" fi="0">
        <n x="85"/>
        <n x="84"/>
        <n x="56"/>
        <n x="21"/>
      </t>
    </mdx>
    <mdx n="0" f="v">
      <t c="4" fi="0">
        <n x="85"/>
        <n x="84"/>
        <n x="53"/>
        <n x="15"/>
      </t>
    </mdx>
    <mdx n="0" f="v">
      <t c="4" fi="0">
        <n x="85"/>
        <n x="84"/>
        <n x="50"/>
        <n x="2"/>
      </t>
    </mdx>
    <mdx n="0" f="v">
      <t c="4" fi="0">
        <n x="85"/>
        <n x="84"/>
        <n x="47"/>
        <n x="18"/>
      </t>
    </mdx>
    <mdx n="0" f="v">
      <t c="4" fi="0">
        <n x="85"/>
        <n x="84"/>
        <n x="46"/>
        <n x="2"/>
      </t>
    </mdx>
    <mdx n="0" f="v">
      <t c="4" fi="0">
        <n x="85"/>
        <n x="84"/>
        <n x="44"/>
        <n x="18"/>
      </t>
    </mdx>
    <mdx n="0" f="v">
      <t c="4" fi="0">
        <n x="85"/>
        <n x="84"/>
        <n x="43"/>
        <n x="30"/>
      </t>
    </mdx>
    <mdx n="0" f="v">
      <t c="4" fi="0">
        <n x="85"/>
        <n x="84"/>
        <n x="42"/>
        <n x="14"/>
      </t>
    </mdx>
    <mdx n="0" f="v">
      <t c="4" fi="0">
        <n x="85"/>
        <n x="84"/>
        <n x="41"/>
        <n x="14"/>
      </t>
    </mdx>
    <mdx n="0" f="v">
      <t c="4" fi="0">
        <n x="85"/>
        <n x="84"/>
        <n x="40"/>
        <n x="16"/>
      </t>
    </mdx>
    <mdx n="0" f="v">
      <t c="4" fi="0">
        <n x="85"/>
        <n x="84"/>
        <n x="39"/>
        <n x="16"/>
      </t>
    </mdx>
    <mdx n="0" f="v">
      <t c="4" fi="0">
        <n x="85"/>
        <n x="84"/>
        <n x="38"/>
        <n x="14"/>
      </t>
    </mdx>
    <mdx n="0" f="v">
      <t c="4" fi="0">
        <n x="85"/>
        <n x="84"/>
        <n x="37"/>
        <n x="16"/>
      </t>
    </mdx>
    <mdx n="0" f="v">
      <t c="4" fi="0">
        <n x="85"/>
        <n x="84"/>
        <n x="36"/>
        <n x="16"/>
      </t>
    </mdx>
    <mdx n="0" f="v">
      <t c="4" fi="0">
        <n x="85"/>
        <n x="84"/>
        <n x="35"/>
        <n x="18"/>
      </t>
    </mdx>
    <mdx n="0" f="v">
      <t c="4" fi="0">
        <n x="85"/>
        <n x="84"/>
        <n x="34"/>
        <n x="18"/>
      </t>
    </mdx>
    <mdx n="0" f="v">
      <t c="4" fi="0">
        <n x="85"/>
        <n x="84"/>
        <n x="33"/>
        <n x="16"/>
      </t>
    </mdx>
    <mdx n="0" f="v">
      <t c="4" fi="0">
        <n x="85"/>
        <n x="84"/>
        <n x="32"/>
        <n x="16"/>
      </t>
    </mdx>
    <mdx n="0" f="v">
      <t c="4" fi="0">
        <n x="85"/>
        <n x="84"/>
        <n x="31"/>
        <n x="16"/>
      </t>
    </mdx>
    <mdx n="0" f="v">
      <t c="4" fi="0">
        <n x="85"/>
        <n x="84"/>
        <n x="28"/>
        <n x="16"/>
      </t>
    </mdx>
    <mdx n="0" f="v">
      <t c="4" fi="0">
        <n x="85"/>
        <n x="84"/>
        <n x="50"/>
        <n x="4"/>
      </t>
    </mdx>
    <mdx n="0" f="v">
      <t c="4" fi="0">
        <n x="85"/>
        <n x="84"/>
        <n x="37"/>
        <n x="15"/>
      </t>
    </mdx>
    <mdx n="0" f="v">
      <t c="4" fi="0">
        <n x="85"/>
        <n x="84"/>
        <n x="28"/>
        <n x="17"/>
      </t>
    </mdx>
    <mdx n="0" f="v">
      <t c="4" fi="0">
        <n x="85"/>
        <n x="84"/>
        <n x="72"/>
        <n x="8"/>
      </t>
    </mdx>
    <mdx n="0" f="v">
      <t c="4" fi="0">
        <n x="85"/>
        <n x="84"/>
        <n x="44"/>
        <n x="13"/>
      </t>
    </mdx>
    <mdx n="0" f="v">
      <t c="4" fi="0">
        <n x="85"/>
        <n x="84"/>
        <n x="34"/>
        <n x="3"/>
      </t>
    </mdx>
    <mdx n="0" f="v">
      <t c="4" fi="0">
        <n x="85"/>
        <n x="84"/>
        <n x="31"/>
        <n x="25"/>
      </t>
    </mdx>
    <mdx n="0" f="v">
      <t c="4" fi="0">
        <n x="85"/>
        <n x="84"/>
        <n x="79"/>
        <n x="15"/>
      </t>
    </mdx>
    <mdx n="0" f="v">
      <t c="4" fi="0">
        <n x="85"/>
        <n x="84"/>
        <n x="76"/>
        <n x="10"/>
      </t>
    </mdx>
    <mdx n="0" f="v">
      <t c="4" fi="0">
        <n x="85"/>
        <n x="84"/>
        <n x="72"/>
        <n x="26"/>
      </t>
    </mdx>
    <mdx n="0" f="v">
      <t c="4" fi="0">
        <n x="85"/>
        <n x="84"/>
        <n x="69"/>
        <n x="19"/>
      </t>
    </mdx>
    <mdx n="0" f="v">
      <t c="4" fi="0">
        <n x="85"/>
        <n x="84"/>
        <n x="66"/>
        <n x="13"/>
      </t>
    </mdx>
    <mdx n="0" f="v">
      <t c="4" fi="0">
        <n x="85"/>
        <n x="84"/>
        <n x="63"/>
        <n x="7"/>
      </t>
    </mdx>
    <mdx n="0" f="v">
      <t c="4" fi="0">
        <n x="85"/>
        <n x="84"/>
        <n x="59"/>
        <n x="23"/>
      </t>
    </mdx>
    <mdx n="0" f="v">
      <t c="4" fi="0">
        <n x="85"/>
        <n x="84"/>
        <n x="56"/>
        <n x="17"/>
      </t>
    </mdx>
    <mdx n="0" f="v">
      <t c="4" fi="0">
        <n x="85"/>
        <n x="84"/>
        <n x="53"/>
        <n x="9"/>
      </t>
    </mdx>
    <mdx n="0" f="v">
      <t c="4" fi="0">
        <n x="85"/>
        <n x="84"/>
        <n x="47"/>
        <n x="16"/>
      </t>
    </mdx>
    <mdx n="0" f="v">
      <t c="4" fi="0">
        <n x="85"/>
        <n x="84"/>
        <n x="46"/>
        <n x="8"/>
      </t>
    </mdx>
    <mdx n="0" f="v">
      <t c="4" fi="0">
        <n x="85"/>
        <n x="84"/>
        <n x="44"/>
        <n x="17"/>
      </t>
    </mdx>
    <mdx n="0" f="v">
      <t c="4" fi="0">
        <n x="85"/>
        <n x="84"/>
        <n x="43"/>
        <n x="12"/>
      </t>
    </mdx>
    <mdx n="0" f="v">
      <t c="4" fi="0">
        <n x="85"/>
        <n x="84"/>
        <n x="41"/>
        <n x="13"/>
      </t>
    </mdx>
    <mdx n="0" f="v">
      <t c="4" fi="0">
        <n x="85"/>
        <n x="84"/>
        <n x="36"/>
        <n x="15"/>
      </t>
    </mdx>
    <mdx n="0" f="v">
      <t c="4" fi="0">
        <n x="85"/>
        <n x="84"/>
        <n x="28"/>
        <n x="24"/>
      </t>
    </mdx>
    <mdx n="0" f="v">
      <t c="4" fi="0">
        <n x="85"/>
        <n x="84"/>
        <n x="65"/>
        <n x="16"/>
      </t>
    </mdx>
    <mdx n="0" f="v">
      <t c="4" fi="0">
        <n x="85"/>
        <n x="84"/>
        <n x="45"/>
        <n x="20"/>
      </t>
    </mdx>
    <mdx n="0" f="v">
      <t c="4" fi="0">
        <n x="85"/>
        <n x="84"/>
        <n x="40"/>
        <n x="3"/>
      </t>
    </mdx>
    <mdx n="0" f="v">
      <t c="4" fi="0">
        <n x="85"/>
        <n x="84"/>
        <n x="33"/>
        <n x="11"/>
      </t>
    </mdx>
    <mdx n="0" f="v">
      <t c="4" fi="0">
        <n x="85"/>
        <n x="84"/>
        <n x="34"/>
        <n x="4"/>
      </t>
    </mdx>
    <mdx n="0" f="v">
      <t c="4" fi="0">
        <n x="85"/>
        <n x="84"/>
        <n x="79"/>
        <n x="12"/>
      </t>
    </mdx>
    <mdx n="0" f="v">
      <t c="4" fi="0">
        <n x="85"/>
        <n x="84"/>
        <n x="76"/>
        <n x="5"/>
      </t>
    </mdx>
    <mdx n="0" f="v">
      <t c="4" fi="0">
        <n x="85"/>
        <n x="84"/>
        <n x="72"/>
        <n x="21"/>
      </t>
    </mdx>
    <mdx n="0" f="v">
      <t c="4" fi="0">
        <n x="85"/>
        <n x="84"/>
        <n x="69"/>
        <n x="15"/>
      </t>
    </mdx>
    <mdx n="0" f="v">
      <t c="4" fi="0">
        <n x="85"/>
        <n x="84"/>
        <n x="66"/>
        <n x="2"/>
      </t>
    </mdx>
    <mdx n="0" f="v">
      <t c="4" fi="0">
        <n x="85"/>
        <n x="84"/>
        <n x="62"/>
        <n x="25"/>
      </t>
    </mdx>
    <mdx n="0" f="v">
      <t c="4" fi="0">
        <n x="85"/>
        <n x="84"/>
        <n x="59"/>
        <n x="19"/>
      </t>
    </mdx>
    <mdx n="0" f="v">
      <t c="4" fi="0">
        <n x="85"/>
        <n x="84"/>
        <n x="56"/>
        <n x="11"/>
      </t>
    </mdx>
    <mdx n="0" f="v">
      <t c="4" fi="0">
        <n x="85"/>
        <n x="84"/>
        <n x="53"/>
        <n x="6"/>
      </t>
    </mdx>
    <mdx n="0" f="v">
      <t c="4" fi="0">
        <n x="85"/>
        <n x="84"/>
        <n x="49"/>
        <n x="23"/>
      </t>
    </mdx>
    <mdx n="0" f="v">
      <t c="4" fi="0">
        <n x="85"/>
        <n x="84"/>
        <n x="47"/>
        <n x="15"/>
      </t>
    </mdx>
    <mdx n="0" f="v">
      <t c="4" fi="0">
        <n x="85"/>
        <n x="84"/>
        <n x="45"/>
        <n x="24"/>
      </t>
    </mdx>
    <mdx n="0" f="v">
      <t c="4" fi="0">
        <n x="85"/>
        <n x="84"/>
        <n x="44"/>
        <n x="16"/>
      </t>
    </mdx>
    <mdx n="0" f="v">
      <t c="4" fi="0">
        <n x="85"/>
        <n x="84"/>
        <n x="43"/>
        <n x="11"/>
      </t>
    </mdx>
    <mdx n="0" f="v">
      <t c="4" fi="0">
        <n x="85"/>
        <n x="84"/>
        <n x="42"/>
        <n x="30"/>
      </t>
    </mdx>
    <mdx n="0" f="v">
      <t c="4" fi="0">
        <n x="85"/>
        <n x="84"/>
        <n x="41"/>
        <n x="30"/>
      </t>
    </mdx>
    <mdx n="0" f="v">
      <t c="4" fi="0">
        <n x="85"/>
        <n x="84"/>
        <n x="40"/>
        <n x="11"/>
      </t>
    </mdx>
    <mdx n="0" f="v">
      <t c="4" fi="0">
        <n x="85"/>
        <n x="84"/>
        <n x="39"/>
        <n x="30"/>
      </t>
    </mdx>
    <mdx n="0" f="v">
      <t c="4" fi="0">
        <n x="85"/>
        <n x="84"/>
        <n x="38"/>
        <n x="30"/>
      </t>
    </mdx>
    <mdx n="0" f="v">
      <t c="4" fi="0">
        <n x="85"/>
        <n x="84"/>
        <n x="37"/>
        <n x="14"/>
      </t>
    </mdx>
    <mdx n="0" f="v">
      <t c="4" fi="0">
        <n x="85"/>
        <n x="84"/>
        <n x="36"/>
        <n x="14"/>
      </t>
    </mdx>
    <mdx n="0" f="v">
      <t c="4" fi="0">
        <n x="85"/>
        <n x="84"/>
        <n x="35"/>
        <n x="30"/>
      </t>
    </mdx>
    <mdx n="0" f="v">
      <t c="4" fi="0">
        <n x="85"/>
        <n x="84"/>
        <n x="34"/>
        <n x="14"/>
      </t>
    </mdx>
    <mdx n="0" f="v">
      <t c="4" fi="0">
        <n x="85"/>
        <n x="84"/>
        <n x="33"/>
        <n x="14"/>
      </t>
    </mdx>
    <mdx n="0" f="v">
      <t c="4" fi="0">
        <n x="85"/>
        <n x="84"/>
        <n x="32"/>
        <n x="14"/>
      </t>
    </mdx>
    <mdx n="0" f="v">
      <t c="4" fi="0">
        <n x="85"/>
        <n x="84"/>
        <n x="31"/>
        <n x="14"/>
      </t>
    </mdx>
    <mdx n="0" f="v">
      <t c="4" fi="0">
        <n x="85"/>
        <n x="84"/>
        <n x="28"/>
        <n x="18"/>
      </t>
    </mdx>
    <mdx n="0" f="v">
      <t c="4" fi="0">
        <n x="85"/>
        <n x="84"/>
        <n x="44"/>
        <n x="14"/>
      </t>
    </mdx>
    <mdx n="0" f="v">
      <t c="4" fi="0">
        <n x="85"/>
        <n x="84"/>
        <n x="37"/>
        <n x="9"/>
      </t>
    </mdx>
    <mdx n="0" f="v">
      <t c="4" fi="0">
        <n x="85"/>
        <n x="84"/>
        <n x="32"/>
        <n x="9"/>
      </t>
    </mdx>
    <mdx n="0" f="v">
      <t c="4" fi="0">
        <n x="85"/>
        <n x="84"/>
        <n x="47"/>
        <n x="6"/>
      </t>
    </mdx>
    <mdx n="0" f="v">
      <t c="4" fi="0">
        <n x="85"/>
        <n x="84"/>
        <n x="32"/>
        <n x="3"/>
      </t>
    </mdx>
    <mdx n="0" f="v">
      <t c="4" fi="0">
        <n x="85"/>
        <n x="84"/>
        <n x="79"/>
        <n x="7"/>
      </t>
    </mdx>
    <mdx n="0" f="v">
      <t c="4" fi="0">
        <n x="85"/>
        <n x="84"/>
        <n x="75"/>
        <n x="23"/>
      </t>
    </mdx>
    <mdx n="0" f="v">
      <t c="4" fi="0">
        <n x="85"/>
        <n x="84"/>
        <n x="72"/>
        <n x="17"/>
      </t>
    </mdx>
    <mdx n="0" f="v">
      <t c="4" fi="0">
        <n x="85"/>
        <n x="84"/>
        <n x="69"/>
        <n x="9"/>
      </t>
    </mdx>
    <mdx n="0" f="v">
      <t c="4" fi="0">
        <n x="85"/>
        <n x="84"/>
        <n x="66"/>
        <n x="4"/>
      </t>
    </mdx>
    <mdx n="0" f="v">
      <t c="4" fi="0">
        <n x="85"/>
        <n x="84"/>
        <n x="62"/>
        <n x="21"/>
      </t>
    </mdx>
    <mdx n="0" f="v">
      <t c="4" fi="0">
        <n x="85"/>
        <n x="84"/>
        <n x="59"/>
        <n x="30"/>
      </t>
    </mdx>
    <mdx n="0" f="v">
      <t c="4" fi="0">
        <n x="85"/>
        <n x="84"/>
        <n x="56"/>
        <n x="8"/>
      </t>
    </mdx>
    <mdx n="0" f="v">
      <t c="4" fi="0">
        <n x="85"/>
        <n x="84"/>
        <n x="52"/>
        <n x="25"/>
      </t>
    </mdx>
    <mdx n="0" f="v">
      <t c="4" fi="0">
        <n x="85"/>
        <n x="84"/>
        <n x="49"/>
        <n x="16"/>
      </t>
    </mdx>
    <mdx n="0" f="v">
      <t c="4" fi="0">
        <n x="85"/>
        <n x="84"/>
        <n x="47"/>
        <n x="12"/>
      </t>
    </mdx>
    <mdx n="0" f="v">
      <t c="4" fi="0">
        <n x="85"/>
        <n x="84"/>
        <n x="45"/>
        <n x="23"/>
      </t>
    </mdx>
    <mdx n="0" f="v">
      <t c="4" fi="0">
        <n x="85"/>
        <n x="84"/>
        <n x="44"/>
        <n x="15"/>
      </t>
    </mdx>
    <mdx n="0" f="v">
      <t c="4" fi="0">
        <n x="85"/>
        <n x="84"/>
        <n x="43"/>
        <n x="10"/>
      </t>
    </mdx>
    <mdx n="0" f="v">
      <t c="4" fi="0">
        <n x="85"/>
        <n x="84"/>
        <n x="42"/>
        <n x="3"/>
      </t>
    </mdx>
    <mdx n="0" f="v">
      <t c="4" fi="0">
        <n x="85"/>
        <n x="84"/>
        <n x="41"/>
        <n x="12"/>
      </t>
    </mdx>
    <mdx n="0" f="v">
      <t c="4" fi="0">
        <n x="85"/>
        <n x="84"/>
        <n x="40"/>
        <n x="10"/>
      </t>
    </mdx>
    <mdx n="0" f="v">
      <t c="4" fi="0">
        <n x="85"/>
        <n x="84"/>
        <n x="39"/>
        <n x="12"/>
      </t>
    </mdx>
    <mdx n="0" f="v">
      <t c="4" fi="0">
        <n x="85"/>
        <n x="84"/>
        <n x="38"/>
        <n x="12"/>
      </t>
    </mdx>
    <mdx n="0" f="v">
      <t c="4" fi="0">
        <n x="85"/>
        <n x="84"/>
        <n x="37"/>
        <n x="10"/>
      </t>
    </mdx>
    <mdx n="0" f="v">
      <t c="4" fi="0">
        <n x="85"/>
        <n x="84"/>
        <n x="36"/>
        <n x="13"/>
      </t>
    </mdx>
    <mdx n="0" f="v">
      <t c="4" fi="0">
        <n x="85"/>
        <n x="84"/>
        <n x="35"/>
        <n x="12"/>
      </t>
    </mdx>
    <mdx n="0" f="v">
      <t c="4" fi="0">
        <n x="85"/>
        <n x="84"/>
        <n x="34"/>
        <n x="13"/>
      </t>
    </mdx>
    <mdx n="0" f="v">
      <t c="4" fi="0">
        <n x="85"/>
        <n x="84"/>
        <n x="33"/>
        <n x="13"/>
      </t>
    </mdx>
    <mdx n="0" f="v">
      <t c="4" fi="0">
        <n x="85"/>
        <n x="84"/>
        <n x="32"/>
        <n x="10"/>
      </t>
    </mdx>
    <mdx n="0" f="v">
      <t c="4" fi="0">
        <n x="85"/>
        <n x="84"/>
        <n x="31"/>
        <n x="13"/>
      </t>
    </mdx>
    <mdx n="0" f="v">
      <t c="4" fi="0">
        <n x="85"/>
        <n x="84"/>
        <n x="28"/>
        <n x="23"/>
      </t>
    </mdx>
    <mdx n="0" f="v">
      <t c="4" fi="0">
        <n x="85"/>
        <n x="84"/>
        <n x="43"/>
        <n x="9"/>
      </t>
    </mdx>
    <mdx n="0" f="v">
      <t c="4" fi="0">
        <n x="85"/>
        <n x="84"/>
        <n x="38"/>
        <n x="11"/>
      </t>
    </mdx>
    <mdx n="0" f="v">
      <t c="4" fi="0">
        <n x="85"/>
        <n x="84"/>
        <n x="33"/>
        <n x="12"/>
      </t>
    </mdx>
    <mdx n="0" f="v">
      <t c="4" fi="0">
        <n x="85"/>
        <n x="84"/>
        <n x="55"/>
        <n x="20"/>
      </t>
    </mdx>
    <mdx n="0" f="v">
      <t c="4" fi="0">
        <n x="85"/>
        <n x="84"/>
        <n x="38"/>
        <n x="10"/>
      </t>
    </mdx>
    <mdx n="0" f="v">
      <t c="4" fi="0">
        <n x="85"/>
        <n x="84"/>
        <n x="78"/>
        <n x="25"/>
      </t>
    </mdx>
    <mdx n="0" f="v">
      <t c="4" fi="0">
        <n x="85"/>
        <n x="84"/>
        <n x="75"/>
        <n x="19"/>
      </t>
    </mdx>
    <mdx n="0" f="v">
      <t c="4" fi="0">
        <n x="85"/>
        <n x="84"/>
        <n x="72"/>
        <n x="11"/>
      </t>
    </mdx>
    <mdx n="0" f="v">
      <t c="4" fi="0">
        <n x="85"/>
        <n x="84"/>
        <n x="69"/>
        <n x="6"/>
      </t>
    </mdx>
    <mdx n="0" f="v">
      <t c="4" fi="0">
        <n x="85"/>
        <n x="84"/>
        <n x="65"/>
        <n x="23"/>
      </t>
    </mdx>
    <mdx n="0" f="v">
      <t c="4" fi="0">
        <n x="85"/>
        <n x="84"/>
        <n x="62"/>
        <n x="14"/>
      </t>
    </mdx>
    <mdx n="0" f="v">
      <t c="4" fi="0">
        <n x="85"/>
        <n x="84"/>
        <n x="59"/>
        <n x="3"/>
      </t>
    </mdx>
    <mdx n="0" f="v">
      <t c="4" fi="0">
        <n x="85"/>
        <n x="84"/>
        <n x="56"/>
        <n x="4"/>
      </t>
    </mdx>
    <mdx n="0" f="v">
      <t c="4" fi="0">
        <n x="85"/>
        <n x="84"/>
        <n x="52"/>
        <n x="18"/>
      </t>
    </mdx>
    <mdx n="0" f="v">
      <t c="4" fi="0">
        <n x="85"/>
        <n x="84"/>
        <n x="49"/>
        <n x="12"/>
      </t>
    </mdx>
    <mdx n="0" f="v">
      <t c="4" fi="0">
        <n x="85"/>
        <n x="84"/>
        <n x="47"/>
        <n x="7"/>
      </t>
    </mdx>
    <mdx n="0" f="v">
      <t c="4" fi="0">
        <n x="85"/>
        <n x="84"/>
        <n x="45"/>
        <n x="22"/>
      </t>
    </mdx>
    <mdx n="0" f="v">
      <t c="4" fi="0">
        <n x="85"/>
        <n x="84"/>
        <n x="42"/>
        <n x="2"/>
      </t>
    </mdx>
    <mdx n="0" f="v">
      <t c="4" fi="0">
        <n x="85"/>
        <n x="84"/>
        <n x="41"/>
        <n x="9"/>
      </t>
    </mdx>
    <mdx n="0" f="v">
      <t c="4" fi="0">
        <n x="85"/>
        <n x="84"/>
        <n x="40"/>
        <n x="9"/>
      </t>
    </mdx>
    <mdx n="0" f="v">
      <t c="4" fi="0">
        <n x="85"/>
        <n x="84"/>
        <n x="39"/>
        <n x="11"/>
      </t>
    </mdx>
    <mdx n="0" f="v">
      <t c="4" fi="0">
        <n x="85"/>
        <n x="84"/>
        <n x="36"/>
        <n x="11"/>
      </t>
    </mdx>
    <mdx n="0" f="v">
      <t c="4" fi="0">
        <n x="85"/>
        <n x="84"/>
        <n x="78"/>
        <n x="21"/>
      </t>
    </mdx>
    <mdx n="0" f="v">
      <t c="4" fi="0">
        <n x="85"/>
        <n x="84"/>
        <n x="62"/>
        <n x="10"/>
      </t>
    </mdx>
    <mdx n="0" f="v">
      <t c="4" fi="0">
        <n x="85"/>
        <n x="84"/>
        <n x="43"/>
        <n x="3"/>
      </t>
    </mdx>
    <mdx n="0" f="v">
      <t c="4" fi="0">
        <n x="85"/>
        <n x="84"/>
        <n x="36"/>
        <n x="10"/>
      </t>
    </mdx>
    <mdx n="0" f="v">
      <t c="4" fi="0">
        <n x="85"/>
        <n x="84"/>
        <n x="28"/>
        <n x="25"/>
      </t>
    </mdx>
    <mdx n="0" f="v">
      <t c="4" fi="0">
        <n x="85"/>
        <n x="84"/>
        <n x="78"/>
        <n x="14"/>
      </t>
    </mdx>
    <mdx n="0" f="v">
      <t c="4" fi="0">
        <n x="85"/>
        <n x="84"/>
        <n x="75"/>
        <n x="3"/>
      </t>
    </mdx>
    <mdx n="0" f="v">
      <t c="4" fi="0">
        <n x="85"/>
        <n x="84"/>
        <n x="72"/>
        <n x="4"/>
      </t>
    </mdx>
    <mdx n="0" f="v">
      <t c="4" fi="0">
        <n x="85"/>
        <n x="84"/>
        <n x="68"/>
        <n x="18"/>
      </t>
    </mdx>
    <mdx n="0" f="v">
      <t c="4" fi="0">
        <n x="85"/>
        <n x="84"/>
        <n x="65"/>
        <n x="12"/>
      </t>
    </mdx>
    <mdx n="0" f="v">
      <t c="4" fi="0">
        <n x="85"/>
        <n x="84"/>
        <n x="62"/>
        <n x="8"/>
      </t>
    </mdx>
    <mdx n="0" f="v">
      <t c="4" fi="0">
        <n x="85"/>
        <n x="84"/>
        <n x="58"/>
        <n x="22"/>
      </t>
    </mdx>
    <mdx n="0" f="v">
      <t c="4" fi="0">
        <n x="85"/>
        <n x="84"/>
        <n x="55"/>
        <n x="15"/>
      </t>
    </mdx>
    <mdx n="0" f="v">
      <t c="4" fi="0">
        <n x="85"/>
        <n x="84"/>
        <n x="52"/>
        <n x="10"/>
      </t>
    </mdx>
    <mdx n="0" f="v">
      <t c="4" fi="0">
        <n x="85"/>
        <n x="84"/>
        <n x="48"/>
        <n x="26"/>
      </t>
    </mdx>
    <mdx n="0" f="v">
      <t c="4" fi="0">
        <n x="85"/>
        <n x="84"/>
        <n x="47"/>
        <n x="5"/>
      </t>
    </mdx>
    <mdx n="0" f="v">
      <t c="4" fi="0">
        <n x="85"/>
        <n x="84"/>
        <n x="45"/>
        <n x="19"/>
      </t>
    </mdx>
    <mdx n="0" f="v">
      <t c="4" fi="0">
        <n x="85"/>
        <n x="84"/>
        <n x="44"/>
        <n x="11"/>
      </t>
    </mdx>
    <mdx n="0" f="v">
      <t c="4" fi="0">
        <n x="85"/>
        <n x="84"/>
        <n x="43"/>
        <n x="7"/>
      </t>
    </mdx>
    <mdx n="0" f="v">
      <t c="4" fi="0">
        <n x="85"/>
        <n x="84"/>
        <n x="42"/>
        <n x="7"/>
      </t>
    </mdx>
    <mdx n="0" f="v">
      <t c="4" fi="0">
        <n x="85"/>
        <n x="84"/>
        <n x="41"/>
        <n x="2"/>
      </t>
    </mdx>
    <mdx n="0" f="v">
      <t c="4" fi="0">
        <n x="85"/>
        <n x="84"/>
        <n x="40"/>
        <n x="2"/>
      </t>
    </mdx>
    <mdx n="0" f="v">
      <t c="4" fi="0">
        <n x="85"/>
        <n x="84"/>
        <n x="39"/>
        <n x="7"/>
      </t>
    </mdx>
    <mdx n="0" f="v">
      <t c="4" fi="0">
        <n x="85"/>
        <n x="84"/>
        <n x="38"/>
        <n x="2"/>
      </t>
    </mdx>
    <mdx n="0" f="v">
      <t c="4" fi="0">
        <n x="85"/>
        <n x="84"/>
        <n x="37"/>
        <n x="2"/>
      </t>
    </mdx>
    <mdx n="0" f="v">
      <t c="4" fi="0">
        <n x="85"/>
        <n x="84"/>
        <n x="36"/>
        <n x="9"/>
      </t>
    </mdx>
    <mdx n="0" f="v">
      <t c="4" fi="0">
        <n x="85"/>
        <n x="84"/>
        <n x="35"/>
        <n x="9"/>
      </t>
    </mdx>
    <mdx n="0" f="v">
      <t c="4" fi="0">
        <n x="85"/>
        <n x="84"/>
        <n x="34"/>
        <n x="2"/>
      </t>
    </mdx>
    <mdx n="0" f="v">
      <t c="4" fi="0">
        <n x="85"/>
        <n x="84"/>
        <n x="33"/>
        <n x="3"/>
      </t>
    </mdx>
    <mdx n="0" f="v">
      <t c="4" fi="0">
        <n x="85"/>
        <n x="84"/>
        <n x="32"/>
        <n x="2"/>
      </t>
    </mdx>
    <mdx n="0" f="v">
      <t c="4" fi="0">
        <n x="85"/>
        <n x="84"/>
        <n x="31"/>
        <n x="10"/>
      </t>
    </mdx>
    <mdx n="0" f="v">
      <t c="4" fi="0">
        <n x="85"/>
        <n x="84"/>
        <n x="28"/>
        <n x="26"/>
      </t>
    </mdx>
    <mdx n="0" f="v">
      <t c="4" fi="0">
        <n x="85"/>
        <n x="84"/>
        <n x="37"/>
        <n x="7"/>
      </t>
    </mdx>
    <mdx n="0" f="v">
      <t c="4" fi="0">
        <n x="85"/>
        <n x="84"/>
        <n x="34"/>
        <n x="7"/>
      </t>
    </mdx>
    <mdx n="0" f="v">
      <t c="4" fi="0">
        <n x="85"/>
        <n x="84"/>
        <n x="31"/>
        <n x="6"/>
      </t>
    </mdx>
    <mdx n="0" f="v">
      <t c="4" fi="0">
        <n x="85"/>
        <n x="84"/>
        <n x="35"/>
        <n x="25"/>
      </t>
    </mdx>
  </mdxMetadata>
  <valueMetadata count="2385">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valueMetadata>
</metadata>
</file>

<file path=xl/sharedStrings.xml><?xml version="1.0" encoding="utf-8"?>
<sst xmlns="http://schemas.openxmlformats.org/spreadsheetml/2006/main" count="352" uniqueCount="119">
  <si>
    <t>Dollar Year</t>
  </si>
  <si>
    <t>Calendar Year</t>
  </si>
  <si>
    <t>HOSPID</t>
  </si>
  <si>
    <t>ECMAD Growth</t>
  </si>
  <si>
    <t>MSA</t>
  </si>
  <si>
    <t>Unrecognized</t>
  </si>
  <si>
    <t>Expected FFS</t>
  </si>
  <si>
    <t>PAU Shared Savings</t>
  </si>
  <si>
    <t>Total PAU Revenue</t>
  </si>
  <si>
    <t>OOS PAU Revenue</t>
  </si>
  <si>
    <t>OOS Over/(Under Funding) - OOS File</t>
  </si>
  <si>
    <t>Other Volume Adjustments (Dereg/Other FY Data)</t>
  </si>
  <si>
    <t>Efficiency Adjustments</t>
  </si>
  <si>
    <t>PAU Volume</t>
  </si>
  <si>
    <t>PAU Marketshift</t>
  </si>
  <si>
    <t>PAU Unrecognized - MS</t>
  </si>
  <si>
    <t>Observed GBR Volume Policies</t>
  </si>
  <si>
    <t>Total Anticipated Instate PAU Adjustment under FFS</t>
  </si>
  <si>
    <t>% Attributable to OOS</t>
  </si>
  <si>
    <t>PAU IS Shared Savings</t>
  </si>
  <si>
    <t>Over / (Under) Funding for In-State PAU</t>
  </si>
  <si>
    <t>PAU OOS Shared Savings</t>
  </si>
  <si>
    <t>Over (under) funding with Marketshift and InState PAU</t>
  </si>
  <si>
    <t>OOS Funding Excess or Deficit + OOS PAU</t>
  </si>
  <si>
    <t>Total Volume Efficacy</t>
  </si>
  <si>
    <t>Total Volume Efficacy with Other Volume Adjustments</t>
  </si>
  <si>
    <t>Total Volume Efficacy with Other Volume Adjustments &amp; Efficiency Adjustments</t>
  </si>
  <si>
    <t>Start Year</t>
  </si>
  <si>
    <t>End Year</t>
  </si>
  <si>
    <t>No Inflation</t>
  </si>
  <si>
    <t>TRUE</t>
  </si>
  <si>
    <t>Header</t>
  </si>
  <si>
    <t>Hospital</t>
  </si>
  <si>
    <t>FY23 Blended Permanent Revenue</t>
  </si>
  <si>
    <t>Final Demographic Adjustment</t>
  </si>
  <si>
    <t xml:space="preserve">PAU Shared Savings </t>
  </si>
  <si>
    <t>Meritus</t>
  </si>
  <si>
    <t>UMMC</t>
  </si>
  <si>
    <t>Holy Cross</t>
  </si>
  <si>
    <t>Frederick</t>
  </si>
  <si>
    <t>UM-Harford</t>
  </si>
  <si>
    <t>Mercy</t>
  </si>
  <si>
    <t>Johns Hopkins</t>
  </si>
  <si>
    <t>Sinai</t>
  </si>
  <si>
    <t>MedStar Fr Square</t>
  </si>
  <si>
    <t>Garrett</t>
  </si>
  <si>
    <t>MedStar Montgomery</t>
  </si>
  <si>
    <t>Peninsula</t>
  </si>
  <si>
    <t>Suburban</t>
  </si>
  <si>
    <t>Anne Arundel</t>
  </si>
  <si>
    <t>MedStar Union Mem</t>
  </si>
  <si>
    <t>Western Maryland</t>
  </si>
  <si>
    <t>MedStar St. Mary's</t>
  </si>
  <si>
    <t>JH Bayview</t>
  </si>
  <si>
    <t>UM-Chestertown</t>
  </si>
  <si>
    <t>Carroll</t>
  </si>
  <si>
    <t>MedStar Harbor</t>
  </si>
  <si>
    <t>UM-Charles Regional</t>
  </si>
  <si>
    <t>UM-Easton</t>
  </si>
  <si>
    <t>UMMC Midtown</t>
  </si>
  <si>
    <t>Calvert</t>
  </si>
  <si>
    <t>Northwest</t>
  </si>
  <si>
    <t>UM-BWMC</t>
  </si>
  <si>
    <t>GBMC</t>
  </si>
  <si>
    <t>McCready</t>
  </si>
  <si>
    <t>Howard County</t>
  </si>
  <si>
    <t>UM-Upper Chesapeake</t>
  </si>
  <si>
    <t>Doctors</t>
  </si>
  <si>
    <t>UM-Laurel</t>
  </si>
  <si>
    <t>MedStar Good Sam</t>
  </si>
  <si>
    <t>Shady Grove</t>
  </si>
  <si>
    <t>UMROI</t>
  </si>
  <si>
    <t>Ft. Washington</t>
  </si>
  <si>
    <t>Atlantic General</t>
  </si>
  <si>
    <t>MedStar Southern MD</t>
  </si>
  <si>
    <t>UM-St. Joe</t>
  </si>
  <si>
    <t>HC-Germantown</t>
  </si>
  <si>
    <t>Germantown ED</t>
  </si>
  <si>
    <t>UM-Queen Anne's ED</t>
  </si>
  <si>
    <t>UM-Bowie ED</t>
  </si>
  <si>
    <t>All</t>
  </si>
  <si>
    <t>Demographic Adjustments</t>
  </si>
  <si>
    <t>Over (Under) Funding Relative to Volume Variable System with MS &amp; Demographic</t>
  </si>
  <si>
    <t>Over/Under</t>
  </si>
  <si>
    <t>Funding Relative to Volume Variable System with MS &amp; Demographic Adjustment</t>
  </si>
  <si>
    <t>Funding for In-State PAU</t>
  </si>
  <si>
    <t>Funding with Marketshift and InState PAU</t>
  </si>
  <si>
    <t>OOS  Funding Excess or Deficit</t>
  </si>
  <si>
    <t>Do Not Touch</t>
  </si>
  <si>
    <t>Other Volume Adjustments</t>
  </si>
  <si>
    <t>(Dereg/Other FY Data)</t>
  </si>
  <si>
    <t>get_% Attributable to OOS</t>
  </si>
  <si>
    <t>&lt;- Header</t>
  </si>
  <si>
    <t>Filters: Do Not Touch</t>
  </si>
  <si>
    <t>HOSPITALNAME</t>
  </si>
  <si>
    <t>UM-PGHC</t>
  </si>
  <si>
    <t>UM-Dorchester</t>
  </si>
  <si>
    <t xml:space="preserve">St. Agnes </t>
  </si>
  <si>
    <t>Bon Secours</t>
  </si>
  <si>
    <t>Washington Adventist</t>
  </si>
  <si>
    <t>Union of Cecil</t>
  </si>
  <si>
    <t>Levindale</t>
  </si>
  <si>
    <t>Over/Under Funding</t>
  </si>
  <si>
    <t>&lt;- Should Always Be True</t>
  </si>
  <si>
    <t>Sum of ECMAD Growth</t>
  </si>
  <si>
    <t xml:space="preserve">Funding Relative to OOS Unit Growth from 2014 Base Period - update base period for rebased hospitals </t>
  </si>
  <si>
    <t>Funding for MS &amp; Demographic Adjustment AND OOS</t>
  </si>
  <si>
    <t>Funding for PAU</t>
  </si>
  <si>
    <t>Funding for MS &amp; Demographic Adjustment AND OOS AND PAU</t>
  </si>
  <si>
    <t>Funding for MS &amp; Demographic Adjustment AND OOS AND PAU AND Other Volume Adjustments</t>
  </si>
  <si>
    <t>Funding for MS &amp; Demographic Adjustment AND OOS AND PAU AND Other Volume Adjustments AND Efficiency</t>
  </si>
  <si>
    <t>Sum of Over (Under) Funding Relative to Volume Variable System with MS &amp; Demographic_inf</t>
  </si>
  <si>
    <t>Sum of Unrecognized_inf</t>
  </si>
  <si>
    <t>Do not Touch</t>
  </si>
  <si>
    <t>FALSE</t>
  </si>
  <si>
    <t>Funding for MS, Demographic Adjustment, OOS, PAU, Other Volume Adjustments, &amp; Efficiency</t>
  </si>
  <si>
    <t>Funding for MS, Demographic Adjustment, OOS, &amp; PAU</t>
  </si>
  <si>
    <t>Funding for MS, Demographic Adjustment, &amp; OOS</t>
  </si>
  <si>
    <t xml:space="preserve">Funding Relative to Volume Variable System with 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</si>
</sst>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6" x14ac:knownFonts="1">
    <font>
      <sz val="11"/>
      <color theme="1"/>
      <name val="Calibri"/>
      <family val="2"/>
      <scheme val="minor"/>
    </font>
    <font>
      <sz val="11"/>
      <color theme="1"/>
      <name val="Calibri"/>
      <family val="2"/>
      <scheme val="minor"/>
    </font>
    <font>
      <sz val="12"/>
      <name val="Arial"/>
      <family val="2"/>
    </font>
    <font>
      <b/>
      <sz val="11"/>
      <color theme="1"/>
      <name val="Calibri"/>
      <family val="2"/>
      <scheme val="minor"/>
    </font>
    <font>
      <sz val="11"/>
      <name val="Calibri"/>
      <family val="2"/>
      <scheme val="minor"/>
    </font>
    <font>
      <b/>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FF99FF"/>
        <bgColor indexed="64"/>
      </patternFill>
    </fill>
    <fill>
      <patternFill patternType="solid">
        <fgColor rgb="FFFFFF00"/>
        <bgColor indexed="64"/>
      </patternFill>
    </fill>
  </fills>
  <borders count="1">
    <border>
      <left/>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165" fontId="0" fillId="0" borderId="0" xfId="5" applyNumberFormat="1" applyFont="1"/>
    <xf numFmtId="164" fontId="0" fillId="0" borderId="0" xfId="4" applyNumberFormat="1" applyFont="1"/>
    <xf numFmtId="0" fontId="0" fillId="0" borderId="0" xfId="0" pivotButton="1"/>
    <xf numFmtId="0" fontId="3" fillId="0" borderId="0" xfId="0" applyFont="1"/>
    <xf numFmtId="0" fontId="0" fillId="3" borderId="0" xfId="0" applyFill="1"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0" fontId="0" fillId="0" borderId="0" xfId="0" applyAlignment="1">
      <alignment horizontal="left" vertical="top" wrapText="1"/>
    </xf>
    <xf numFmtId="0" fontId="0" fillId="6" borderId="0" xfId="0" applyFill="1"/>
    <xf numFmtId="0" fontId="3" fillId="0" borderId="0" xfId="0" applyFont="1" applyAlignment="1">
      <alignment horizontal="left" vertical="center"/>
    </xf>
    <xf numFmtId="165" fontId="3" fillId="0" borderId="0" xfId="5" applyNumberFormat="1" applyFont="1" applyAlignment="1">
      <alignment horizontal="left" vertical="center"/>
    </xf>
    <xf numFmtId="165" fontId="3" fillId="4" borderId="0" xfId="5" applyNumberFormat="1" applyFont="1" applyFill="1" applyAlignment="1">
      <alignment horizontal="left" vertical="center"/>
    </xf>
    <xf numFmtId="165" fontId="3" fillId="0" borderId="0" xfId="5" applyNumberFormat="1" applyFont="1" applyAlignment="1">
      <alignment horizontal="left" vertical="top" wrapText="1"/>
    </xf>
    <xf numFmtId="165" fontId="3" fillId="2" borderId="0" xfId="5" applyNumberFormat="1" applyFont="1" applyFill="1" applyAlignment="1">
      <alignment horizontal="left" vertical="top" wrapText="1"/>
    </xf>
    <xf numFmtId="165" fontId="5" fillId="0" borderId="0" xfId="5" applyNumberFormat="1" applyFont="1" applyAlignment="1">
      <alignment horizontal="left" vertical="top" wrapText="1"/>
    </xf>
    <xf numFmtId="165" fontId="3" fillId="5" borderId="0" xfId="5" applyNumberFormat="1" applyFont="1" applyFill="1" applyAlignment="1">
      <alignment horizontal="left" vertical="top" wrapText="1"/>
    </xf>
    <xf numFmtId="165" fontId="0" fillId="3" borderId="0" xfId="5" applyNumberFormat="1" applyFont="1" applyFill="1" applyAlignment="1">
      <alignment horizontal="left" vertical="top" wrapText="1"/>
    </xf>
    <xf numFmtId="165" fontId="0" fillId="3" borderId="0" xfId="5" applyNumberFormat="1" applyFont="1" applyFill="1" applyAlignment="1">
      <alignment horizontal="left" vertical="top"/>
    </xf>
    <xf numFmtId="165" fontId="4" fillId="3" borderId="0" xfId="5" applyNumberFormat="1" applyFont="1" applyFill="1" applyAlignment="1">
      <alignment horizontal="left" vertical="top" wrapText="1"/>
    </xf>
    <xf numFmtId="164" fontId="3" fillId="0" borderId="0" xfId="4" applyNumberFormat="1" applyFont="1" applyAlignment="1">
      <alignment horizontal="left" vertical="center"/>
    </xf>
    <xf numFmtId="164" fontId="3" fillId="0" borderId="0" xfId="4" applyNumberFormat="1" applyFont="1" applyAlignment="1">
      <alignment horizontal="left" vertical="top" wrapText="1"/>
    </xf>
    <xf numFmtId="164" fontId="0" fillId="3" borderId="0" xfId="4" applyNumberFormat="1" applyFont="1" applyFill="1" applyAlignment="1">
      <alignment horizontal="left" vertical="top" wrapText="1"/>
    </xf>
    <xf numFmtId="164" fontId="0" fillId="7" borderId="0" xfId="4" applyNumberFormat="1" applyFont="1" applyFill="1"/>
    <xf numFmtId="166" fontId="0" fillId="0" borderId="0" xfId="6" applyNumberFormat="1" applyFont="1"/>
    <xf numFmtId="166" fontId="3" fillId="4" borderId="0" xfId="6" applyNumberFormat="1" applyFont="1" applyFill="1" applyAlignment="1">
      <alignment horizontal="left" vertical="center"/>
    </xf>
    <xf numFmtId="166" fontId="3" fillId="5" borderId="0" xfId="6" applyNumberFormat="1" applyFont="1" applyFill="1" applyAlignment="1">
      <alignment horizontal="left" vertical="top" wrapText="1"/>
    </xf>
    <xf numFmtId="166" fontId="0" fillId="3" borderId="0" xfId="6" applyNumberFormat="1" applyFont="1" applyFill="1" applyAlignment="1">
      <alignment horizontal="left" vertical="top" wrapText="1"/>
    </xf>
    <xf numFmtId="165" fontId="0" fillId="0" borderId="0" xfId="5" applyNumberFormat="1" applyFont="1" applyFill="1"/>
    <xf numFmtId="0" fontId="0" fillId="8" borderId="0" xfId="0" applyFill="1"/>
    <xf numFmtId="1" fontId="3" fillId="0" borderId="0" xfId="0" applyNumberFormat="1" applyFont="1"/>
    <xf numFmtId="1" fontId="0" fillId="0" borderId="0" xfId="0" applyNumberFormat="1"/>
    <xf numFmtId="1" fontId="3" fillId="0" borderId="0" xfId="0" applyNumberFormat="1" applyFont="1" applyAlignment="1">
      <alignment horizontal="left" vertical="center"/>
    </xf>
    <xf numFmtId="1" fontId="3" fillId="0" borderId="0" xfId="0" applyNumberFormat="1" applyFont="1" applyAlignment="1">
      <alignment horizontal="left" vertical="top" wrapText="1"/>
    </xf>
    <xf numFmtId="1" fontId="0" fillId="3" borderId="0" xfId="0" applyNumberFormat="1" applyFill="1" applyAlignment="1">
      <alignment horizontal="left" vertical="top" wrapText="1"/>
    </xf>
    <xf numFmtId="164" fontId="0" fillId="0" borderId="0" xfId="4" applyNumberFormat="1" applyFont="1" applyFill="1"/>
    <xf numFmtId="166" fontId="0" fillId="0" borderId="0" xfId="6" applyNumberFormat="1" applyFont="1" applyFill="1"/>
    <xf numFmtId="1" fontId="0" fillId="9" borderId="0" xfId="0" applyNumberFormat="1" applyFill="1"/>
    <xf numFmtId="0" fontId="0" fillId="9" borderId="0" xfId="0" applyFill="1"/>
    <xf numFmtId="164" fontId="0" fillId="0" borderId="0" xfId="0" applyNumberFormat="1"/>
    <xf numFmtId="165" fontId="3" fillId="0" borderId="0" xfId="5" applyNumberFormat="1" applyFont="1"/>
    <xf numFmtId="164" fontId="0" fillId="0" borderId="0" xfId="1" applyNumberFormat="1" applyFont="1"/>
    <xf numFmtId="0" fontId="3" fillId="3" borderId="0" xfId="0" applyFont="1" applyFill="1" applyAlignment="1">
      <alignment horizontal="left" vertical="top" wrapText="1"/>
    </xf>
    <xf numFmtId="0" fontId="0" fillId="10" borderId="0" xfId="0" applyFill="1"/>
    <xf numFmtId="0" fontId="3" fillId="10" borderId="0" xfId="0" applyFont="1" applyFill="1" applyAlignment="1">
      <alignment horizontal="left" vertical="center"/>
    </xf>
    <xf numFmtId="0" fontId="0" fillId="10" borderId="0" xfId="0" applyFill="1" applyAlignment="1">
      <alignment horizontal="left" vertical="top" wrapText="1"/>
    </xf>
    <xf numFmtId="0" fontId="0" fillId="10" borderId="0" xfId="0" applyFill="1" applyAlignment="1">
      <alignment horizontal="left" vertical="top"/>
    </xf>
    <xf numFmtId="164" fontId="0" fillId="10" borderId="0" xfId="0" applyNumberFormat="1" applyFill="1"/>
    <xf numFmtId="164" fontId="3" fillId="10" borderId="0" xfId="0" applyNumberFormat="1" applyFont="1" applyFill="1"/>
    <xf numFmtId="165" fontId="0" fillId="10" borderId="0" xfId="5" applyNumberFormat="1" applyFont="1" applyFill="1"/>
    <xf numFmtId="9" fontId="0" fillId="0" borderId="0" xfId="6" applyFont="1"/>
  </cellXfs>
  <cellStyles count="7">
    <cellStyle name="Comma" xfId="4" builtinId="3"/>
    <cellStyle name="Comma 2" xfId="1" xr:uid="{E5133DDC-BB02-4C93-8874-FF8E0C8ACED5}"/>
    <cellStyle name="Currency" xfId="5" builtinId="4"/>
    <cellStyle name="Currency 2" xfId="2" xr:uid="{4A6DF0E8-5812-406A-9C6F-46173788CC66}"/>
    <cellStyle name="Normal" xfId="0" builtinId="0"/>
    <cellStyle name="Normal 3" xfId="3" xr:uid="{AA56A90A-EB91-4475-876D-1872FDC03C2A}"/>
    <cellStyle name="Percent" xfId="6" builtinId="5"/>
  </cellStyles>
  <dxfs count="13">
    <dxf>
      <fill>
        <patternFill patternType="solid">
          <bgColor rgb="FFFF99FF"/>
        </patternFill>
      </fill>
    </dxf>
    <dxf>
      <fill>
        <patternFill patternType="solid">
          <bgColor rgb="FFFF99FF"/>
        </patternFill>
      </fill>
    </dxf>
    <dxf>
      <fill>
        <patternFill patternType="solid">
          <bgColor rgb="FFFF99FF"/>
        </patternFill>
      </fill>
    </dxf>
    <dxf>
      <fill>
        <patternFill patternType="solid">
          <bgColor rgb="FFFF99FF"/>
        </patternFill>
      </fill>
    </dxf>
    <dxf>
      <fill>
        <patternFill patternType="solid">
          <bgColor rgb="FFFF99FF"/>
        </patternFill>
      </fill>
    </dxf>
    <dxf>
      <fill>
        <patternFill patternType="solid">
          <bgColor rgb="FFFF99FF"/>
        </patternFill>
      </fill>
    </dxf>
    <dxf>
      <fill>
        <patternFill patternType="solid">
          <bgColor rgb="FFFF99FF"/>
        </patternFill>
      </fill>
    </dxf>
    <dxf>
      <fill>
        <patternFill patternType="solid">
          <bgColor rgb="FFFF99FF"/>
        </patternFill>
      </fill>
    </dxf>
    <dxf>
      <fill>
        <patternFill patternType="solid">
          <bgColor rgb="FFFF99FF"/>
        </patternFill>
      </fill>
    </dxf>
    <dxf>
      <fill>
        <patternFill patternType="solid">
          <bgColor rgb="FFFF99FF"/>
        </patternFill>
      </fill>
    </dxf>
    <dxf>
      <fill>
        <patternFill patternType="solid">
          <bgColor rgb="FFFF99FF"/>
        </patternFill>
      </fill>
    </dxf>
    <dxf>
      <fill>
        <patternFill patternType="solid">
          <bgColor rgb="FFFF99FF"/>
        </patternFill>
      </fill>
    </dxf>
    <dxf>
      <numFmt numFmtId="0" formatCode="General"/>
    </dxf>
  </dxfs>
  <tableStyles count="1" defaultTableStyle="TableStyleMedium2" defaultPivotStyle="PivotStyleLight16">
    <tableStyle name="Invisible" pivot="0" table="0" count="0" xr9:uid="{3F0D925E-6592-4DF6-8A04-03B31C34A4E4}"/>
  </tableStyles>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olapFunctions">
    <main first="ThisWorkbookDataModel">
      <tp t="e">
        <v>#N/A</v>
        <stp>1</stp>
        <tr r="B52" s="68"/>
        <tr r="B55" s="68"/>
        <tr r="B30" s="68"/>
        <tr r="B47" s="68"/>
        <tr r="B36" s="68"/>
        <tr r="B27" s="68"/>
        <tr r="B51" s="68"/>
        <tr r="B57" s="68"/>
        <tr r="N13" s="68"/>
        <tr r="B62" s="68"/>
        <tr r="B19" s="68"/>
        <tr r="B42" s="68"/>
        <tr r="B16" s="68"/>
        <tr r="B63" s="68"/>
        <tr r="B58" s="68"/>
        <tr r="Q13" s="68"/>
        <tr r="B39" s="68"/>
        <tr r="B22" s="68"/>
        <tr r="H13" s="68"/>
        <tr r="B7" s="68"/>
        <tr r="B7" s="68"/>
        <tr r="B53" s="68"/>
        <tr r="B18" s="68"/>
        <tr r="B61" s="68"/>
        <tr r="B29" s="68"/>
        <tr r="B15" s="68"/>
        <tr r="B45" s="68"/>
        <tr r="B40" s="68"/>
        <tr r="B34" s="68"/>
        <tr r="B17" s="68"/>
        <tr r="B43" s="68"/>
        <tr r="B48" s="68"/>
        <tr r="B49" s="68"/>
        <tr r="B21" s="68"/>
        <tr r="B20" s="68"/>
        <tr r="D13" s="68"/>
        <tr r="B28" s="68"/>
        <tr r="B35" s="68"/>
        <tr r="B38" s="68"/>
        <tr r="B60" s="68"/>
        <tr r="S13" s="68"/>
        <tr r="B46" s="68"/>
        <tr r="B14" s="68"/>
        <tr r="B26" s="68"/>
        <tr r="B24" s="68"/>
        <tr r="B59" s="68"/>
        <tr r="B54" s="68"/>
        <tr r="B37" s="68"/>
        <tr r="E13" s="68"/>
        <tr r="B23" s="68"/>
        <tr r="B31" s="68"/>
        <tr r="B6" s="68"/>
        <tr r="B6" s="68"/>
        <tr r="G13" s="68"/>
        <tr r="B33" s="68"/>
        <tr r="K13" s="68"/>
        <tr r="B56" s="68"/>
        <tr r="B41" s="68"/>
        <tr r="B50" s="68"/>
        <tr r="B44" s="68"/>
        <tr r="B32" s="68"/>
        <tr r="B25" s="68"/>
        <tr r="F13" s="68"/>
        <tr r="M13" s="68"/>
        <tr r="B39" s="67"/>
        <tr r="B20" s="66"/>
        <tr r="B53" s="67"/>
        <tr r="F14" s="66"/>
        <tr r="B50" s="67"/>
        <tr r="B30" s="67"/>
        <tr r="B38" s="66"/>
        <tr r="B42" s="66"/>
        <tr r="B18" s="66"/>
        <tr r="B16" s="67"/>
        <tr r="B19" s="66"/>
        <tr r="M14" s="67"/>
        <tr r="B55" s="66"/>
        <tr r="B15" s="66"/>
        <tr r="B23" s="66"/>
        <tr r="B38" s="67"/>
        <tr r="E14" s="67"/>
        <tr r="B45" s="66"/>
        <tr r="B35" s="66"/>
        <tr r="B63" s="67"/>
        <tr r="B55" s="65"/>
        <tr r="B36" s="65"/>
        <tr r="B40" s="65"/>
        <tr r="B19" s="65"/>
        <tr r="B43" s="65"/>
        <tr r="B46" s="65"/>
        <tr r="F14" s="65"/>
        <tr r="B37" s="65"/>
        <tr r="B30" s="66"/>
        <tr r="G14" s="66"/>
        <tr r="B41" s="66"/>
        <tr r="B31" s="66"/>
        <tr r="B51" s="65"/>
        <tr r="B20" s="65"/>
        <tr r="B32" s="65"/>
        <tr r="H14" s="66"/>
        <tr r="B48" s="66"/>
        <tr r="B55" s="67"/>
        <tr r="B44" s="67"/>
        <tr r="B16" s="66"/>
        <tr r="B24" s="66"/>
        <tr r="B17" s="66"/>
        <tr r="B33" s="66"/>
        <tr r="B61" s="66"/>
        <tr r="B57" s="66"/>
        <tr r="B52" s="66"/>
        <tr r="B15" s="67"/>
        <tr r="G14" s="67"/>
        <tr r="F14" s="67"/>
        <tr r="B43" s="67"/>
        <tr r="B50" s="66"/>
        <tr r="B49" s="66"/>
        <tr r="B26" s="67"/>
        <tr r="B41" s="65"/>
        <tr r="B34" s="65"/>
        <tr r="E14" s="65"/>
        <tr r="B61" s="65"/>
        <tr r="B60" s="65"/>
        <tr r="B22" s="65"/>
        <tr r="B23" s="65"/>
        <tr r="B56" s="65"/>
        <tr r="B64" s="67"/>
        <tr r="B22" s="67"/>
        <tr r="B60" s="66"/>
        <tr r="B40" s="66"/>
        <tr r="B40" s="67"/>
        <tr r="B28" s="66"/>
        <tr r="B24" s="65"/>
        <tr r="M14" s="65"/>
        <tr r="B57" s="65"/>
        <tr r="B29" s="67"/>
        <tr r="D14" s="66"/>
        <tr r="B54" s="67"/>
        <tr r="B62" s="66"/>
        <tr r="B44" s="66"/>
        <tr r="B59" s="67"/>
        <tr r="B56" s="66"/>
        <tr r="B23" s="67"/>
        <tr r="B51" s="66"/>
        <tr r="K14" s="67"/>
        <tr r="B56" s="67"/>
        <tr r="E14" s="66"/>
        <tr r="B47" s="66"/>
        <tr r="B48" s="67"/>
        <tr r="B21" s="66"/>
        <tr r="B43" s="66"/>
        <tr r="B25" s="66"/>
        <tr r="B15" s="65"/>
        <tr r="B54" s="65"/>
        <tr r="G14" s="65"/>
        <tr r="B16" s="65"/>
        <tr r="B64" s="65"/>
        <tr r="B39" s="65"/>
        <tr r="B49" s="65"/>
        <tr r="B33" s="65"/>
        <tr r="B39" s="66"/>
        <tr r="B51" s="67"/>
        <tr r="B35" s="67"/>
        <tr r="B19" s="67"/>
        <tr r="B58" s="66"/>
        <tr r="B50" s="65"/>
        <tr r="B46" s="67"/>
        <tr r="B20" s="67"/>
        <tr r="B6" s="57"/>
        <tr r="B6" s="57"/>
        <tr r="B63" s="66"/>
        <tr r="B60" s="67"/>
        <tr r="B34" s="66"/>
        <tr r="B36" s="67"/>
        <tr r="B22" s="66"/>
        <tr r="B37" s="66"/>
        <tr r="B45" s="67"/>
        <tr r="B27" s="67"/>
        <tr r="B27" s="66"/>
        <tr r="B18" s="67"/>
        <tr r="B46" s="66"/>
        <tr r="B34" s="67"/>
        <tr r="B6" s="66"/>
        <tr r="B6" s="66"/>
        <tr r="B28" s="65"/>
        <tr r="B58" s="65"/>
        <tr r="B6" s="65"/>
        <tr r="B6" s="65"/>
        <tr r="B31" s="65"/>
        <tr r="B29" s="65"/>
        <tr r="K14" s="65"/>
        <tr r="B48" s="65"/>
        <tr r="B32" s="67"/>
        <tr r="B33" s="67"/>
        <tr r="B28" s="67"/>
        <tr r="B64" s="66"/>
        <tr r="B62" s="67"/>
        <tr r="B54" s="66"/>
        <tr r="B47" s="67"/>
        <tr r="B63" s="65"/>
        <tr r="B30" s="65"/>
        <tr r="B52" s="65"/>
        <tr r="N14" s="65"/>
        <tr r="B61" s="67"/>
        <tr r="D14" s="67"/>
        <tr r="B6" s="67"/>
        <tr r="B6" s="67"/>
        <tr r="B52" s="67"/>
        <tr r="B17" s="67"/>
        <tr r="B25" s="67"/>
        <tr r="B41" s="67"/>
        <tr r="B57" s="67"/>
        <tr r="B26" s="66"/>
        <tr r="B36" s="66"/>
        <tr r="B24" s="67"/>
        <tr r="B37" s="67"/>
        <tr r="B32" s="66"/>
        <tr r="B21" s="67"/>
        <tr r="B53" s="66"/>
        <tr r="B42" s="67"/>
        <tr r="B7" s="67"/>
        <tr r="B7" s="67"/>
        <tr r="B47" s="65"/>
        <tr r="B59" s="65"/>
        <tr r="D14" s="65"/>
        <tr r="B45" s="65"/>
        <tr r="B21" s="65"/>
        <tr r="B62" s="65"/>
        <tr r="B44" s="65"/>
        <tr r="B29" s="66"/>
        <tr r="B58" s="67"/>
        <tr r="N14" s="67"/>
        <tr r="B59" s="66"/>
        <tr r="B31" s="67"/>
        <tr r="B49" s="67"/>
        <tr r="B7" s="66"/>
        <tr r="B7" s="66"/>
        <tr r="B7" s="57"/>
        <tr r="B7" s="57"/>
        <tr r="B26" s="65"/>
        <tr r="B18" s="65"/>
        <tr r="B53" s="65"/>
        <tr r="K14" s="66"/>
        <tr r="H14" s="67"/>
        <tr r="B8" s="68"/>
        <tr r="Q15" s="68"/>
        <tr r="D34" s="68"/>
        <tr r="G18" s="68"/>
        <tr r="N25" s="68"/>
        <tr r="Q28" s="68"/>
        <tr r="B42" s="65"/>
        <tr r="Q21" s="68"/>
        <tr r="F40" s="68"/>
        <tr r="M33" s="68"/>
        <tr r="M17" s="68"/>
        <tr r="E48" s="68"/>
        <tr r="K36" s="68"/>
        <tr r="H59" s="68"/>
        <tr r="B38" s="65"/>
        <tr r="H22" s="68"/>
        <tr r="N23" s="68"/>
        <tr r="F19" s="68"/>
        <tr r="E22" s="68"/>
        <tr r="D31" s="68"/>
        <tr r="D54" s="68"/>
        <tr r="E56" s="68"/>
        <tr r="H14" s="65"/>
        <tr r="H45" s="68"/>
        <tr r="S22" s="68"/>
        <tr r="H51" s="68"/>
        <tr r="H34" s="68"/>
        <tr r="K35" s="68"/>
        <tr r="B27" s="65"/>
        <tr r="E18" s="68"/>
        <tr r="D24" s="68"/>
        <tr r="S52" s="68"/>
        <tr r="F47" s="68"/>
        <tr r="D38" s="68"/>
        <tr r="G26" s="68"/>
        <tr r="B35" s="65"/>
        <tr r="E57" s="68"/>
        <tr r="S23" s="68"/>
        <tr r="Q14" s="68"/>
        <tr r="D23" s="68"/>
        <tr r="K27" s="68"/>
        <tr r="E49" s="68"/>
        <tr r="S19" s="68"/>
        <tr r="D16" s="68"/>
        <tr r="M32" s="68"/>
        <tr r="G29" s="68"/>
        <tr r="Q50" s="68"/>
        <tr r="N41" s="68"/>
        <tr r="S18" s="68"/>
        <tr r="B25" s="65"/>
        <tr r="N29" s="68"/>
        <tr r="E24" s="68"/>
        <tr r="N60" s="68"/>
        <tr r="E59" s="68"/>
        <tr r="K37" s="68"/>
        <tr r="B7" s="65"/>
        <tr r="B7" s="65"/>
        <tr r="H38" s="68"/>
        <tr r="K30" s="68"/>
        <tr r="S62" s="68"/>
        <tr r="B17" s="65"/>
        <tr r="B6" s="55"/>
        <tr r="B6" s="55"/>
        <tr r="B15" s="57"/>
        <tr r="B47" s="57"/>
        <tr r="B39" s="57"/>
        <tr r="B51" s="57"/>
        <tr r="B40" s="57"/>
        <tr r="B46" s="57"/>
        <tr r="B24" s="57"/>
        <tr r="B64" s="57"/>
        <tr r="B33" s="57"/>
        <tr r="B23" s="57"/>
        <tr r="B35" s="57"/>
        <tr r="B20" s="57"/>
        <tr r="B59" s="57"/>
        <tr r="B52" s="57"/>
        <tr r="B25" s="57"/>
        <tr r="B60" s="57"/>
        <tr r="B11" s="48"/>
        <tr r="B62" s="57"/>
        <tr r="B31" s="57"/>
        <tr r="B32" s="57"/>
        <tr r="B54" s="57"/>
        <tr r="B27" s="57"/>
        <tr r="B34" s="57"/>
        <tr r="B19" s="57"/>
        <tr r="B21" s="57"/>
        <tr r="B38" s="57"/>
        <tr r="B28" s="57"/>
        <tr r="B43" s="57"/>
        <tr r="B30" s="57"/>
        <tr r="B44" s="57"/>
        <tr r="B42" s="57"/>
        <tr r="B7" s="52"/>
        <tr r="B7" s="52"/>
        <tr r="B56" s="57"/>
        <tr r="B58" s="57"/>
        <tr r="B49" s="57"/>
        <tr r="B6" s="52"/>
        <tr r="B6" s="52"/>
        <tr r="B57" s="57"/>
        <tr r="B16" s="57"/>
        <tr r="B17" s="57"/>
        <tr r="B7" s="55"/>
        <tr r="B7" s="55"/>
        <tr r="B63" s="57"/>
        <tr r="B41" s="57"/>
        <tr r="B36" s="57"/>
        <tr r="B29" s="57"/>
        <tr r="B22" s="57"/>
        <tr r="B37" s="57"/>
        <tr r="B45" s="57"/>
        <tr r="B26" s="57"/>
        <tr r="B50" s="57"/>
        <tr r="B55" s="57"/>
        <tr r="B53" s="57"/>
        <tr r="B61" s="57"/>
        <tr r="B48" s="57"/>
        <tr r="B18" s="57"/>
        <tr r="H63" s="68"/>
        <tr r="E26" s="68"/>
        <tr r="G38" s="68"/>
        <tr r="N46" s="68"/>
        <tr r="Q51" s="68"/>
        <tr r="G56" s="68"/>
        <tr r="E32" s="68"/>
        <tr r="H28" s="68"/>
        <tr r="S50" s="68"/>
        <tr r="G47" s="68"/>
        <tr r="F48" s="68"/>
        <tr r="M27" s="68"/>
        <tr r="K19" s="68"/>
        <tr r="N16" s="68"/>
        <tr r="E46" s="68"/>
        <tr r="K38" s="68"/>
        <tr r="E20" s="68"/>
        <tr r="H53" s="68"/>
        <tr r="M57" s="68"/>
        <tr r="K49" s="68"/>
        <tr r="Q39" s="68"/>
        <tr r="F61" s="68"/>
        <tr r="D63" s="68"/>
        <tr r="Q57" s="68"/>
        <tr r="K62" s="68"/>
        <tr r="N63" s="68"/>
        <tr r="N39" s="68"/>
        <tr r="S41" s="68"/>
        <tr r="M26" s="68"/>
        <tr r="H56" s="68"/>
        <tr r="F42" s="68"/>
        <tr r="D50" s="68"/>
        <tr r="N33" s="68"/>
        <tr r="D58" s="68"/>
        <tr r="E52" s="68"/>
        <tr r="N45" s="68"/>
        <tr r="H25" s="68"/>
        <tr r="K34" s="68"/>
        <tr r="M47" s="68"/>
        <tr r="M35" s="68"/>
        <tr r="K15" s="68"/>
        <tr r="N28" s="68"/>
        <tr r="S58" s="68"/>
        <tr r="K24" s="68"/>
        <tr r="H31" s="68"/>
        <tr r="F26" s="68"/>
        <tr r="D40" s="68"/>
        <tr r="H39" s="68"/>
        <tr r="N55" s="68"/>
        <tr r="M14" s="68"/>
        <tr r="E37" s="68"/>
        <tr r="Q22" s="68"/>
        <tr r="F59" s="68"/>
        <tr r="G48" s="68"/>
        <tr r="K18" s="68"/>
        <tr r="N27" s="68"/>
        <tr r="S60" s="68"/>
        <tr r="M19" s="68"/>
        <tr r="Q16" s="68"/>
        <tr r="D55" s="68"/>
        <tr r="F46" s="68"/>
        <tr r="S45" s="68"/>
        <tr r="E28" s="68"/>
        <tr r="G58" s="68"/>
        <tr r="F24" s="68"/>
        <tr r="H26" s="68"/>
        <tr r="K26" s="68"/>
        <tr r="Q18" s="68"/>
        <tr r="G55" s="68"/>
        <tr r="H19" s="68"/>
        <tr r="Q32" s="68"/>
        <tr r="S33" s="68"/>
        <tr r="Q63" s="68"/>
        <tr r="H60" s="68"/>
        <tr r="N56" s="68"/>
        <tr r="D21" s="68"/>
        <tr r="F30" s="68"/>
        <tr r="H49" s="68"/>
        <tr r="M29" s="68"/>
        <tr r="S46" s="68"/>
        <tr r="D56" s="68"/>
        <tr r="N58" s="68"/>
        <tr r="M50" s="68"/>
        <tr r="D46" s="68"/>
        <tr r="E58" s="68"/>
        <tr r="Q33" s="68"/>
        <tr r="S39" s="68"/>
        <tr r="S35" s="68"/>
        <tr r="E30" s="68"/>
        <tr r="G49" s="68"/>
        <tr r="K29" s="68"/>
        <tr r="F41" s="68"/>
        <tr r="G22" s="68"/>
        <tr r="H30" s="68"/>
        <tr r="N15" s="68"/>
        <tr r="G63" s="68"/>
        <tr r="K55" s="68"/>
        <tr r="F37" s="68"/>
        <tr r="Q47" s="68"/>
        <tr r="E42" s="68"/>
        <tr r="Q58" s="68"/>
        <tr r="Q53" s="68"/>
        <tr r="E31" s="68"/>
        <tr r="K51" s="68"/>
        <tr r="H18" s="68"/>
        <tr r="Q60" s="68"/>
        <tr r="S40" s="68"/>
        <tr r="D42" s="68"/>
        <tr r="H14" s="68"/>
        <tr r="H21" s="68"/>
        <tr r="N42" s="68"/>
        <tr r="D51" s="68"/>
        <tr r="G52" s="68"/>
        <tr r="D22" s="68"/>
        <tr r="G33" s="68"/>
        <tr r="K47" s="68"/>
        <tr r="M61" s="68"/>
        <tr r="M42" s="68"/>
        <tr r="H52" s="68"/>
        <tr r="E61" s="68"/>
        <tr r="F32" s="68"/>
        <tr r="D62" s="68"/>
        <tr r="Q31" s="68"/>
        <tr r="M37" s="68"/>
        <tr r="E25" s="68"/>
        <tr r="H62" s="68"/>
        <tr r="S24" s="68"/>
        <tr r="S63" s="68"/>
        <tr r="F43" s="68"/>
        <tr r="S27" s="68"/>
        <tr r="Q43" s="68"/>
        <tr r="M24" s="68"/>
        <tr r="F63" s="68"/>
        <tr r="E33" s="68"/>
        <tr r="G15" s="68"/>
        <tr r="N35" s="68"/>
        <tr r="D33" s="68"/>
        <tr r="M46" s="68"/>
        <tr r="E54" s="68"/>
        <tr r="M23" s="68"/>
        <tr r="F54" s="68"/>
        <tr r="M41" s="68"/>
        <tr r="D37" s="68"/>
        <tr r="H47" s="68"/>
        <tr r="M51" s="68"/>
        <tr r="N19" s="68"/>
        <tr r="S16" s="68"/>
        <tr r="E55" s="68"/>
        <tr r="G46" s="68"/>
        <tr r="D14" s="68"/>
        <tr r="F28" s="68"/>
        <tr r="H58" s="68"/>
        <tr r="G23" s="68"/>
        <tr r="G43" s="68"/>
        <tr r="K22" s="68"/>
        <tr r="N61" s="68"/>
        <tr r="K39" s="68"/>
        <tr r="Q17" s="68"/>
        <tr r="D57" s="68"/>
        <tr r="H55" s="68"/>
        <tr r="S53" s="68"/>
        <tr r="D44" s="68"/>
        <tr r="F51" s="68"/>
        <tr r="E17" s="68"/>
        <tr r="Q54" s="68"/>
        <tr r="E21" s="68"/>
        <tr r="K40" s="68"/>
        <tr r="H57" s="68"/>
        <tr r="M54" s="68"/>
        <tr r="Q20" s="68"/>
        <tr r="D53" s="68"/>
        <tr r="N52" s="68"/>
        <tr r="S21" s="68"/>
        <tr r="E15" s="68"/>
        <tr r="Q45" s="68"/>
        <tr r="G21" s="68"/>
        <tr r="G53" s="68"/>
        <tr r="M49" s="68"/>
        <tr r="K42" s="68"/>
        <tr r="G57" s="68"/>
        <tr r="K54" s="68"/>
        <tr r="N20" s="68"/>
        <tr r="S59" s="68"/>
        <tr r="G39" s="68"/>
        <tr r="D47" s="68"/>
        <tr r="G45" s="68"/>
        <tr r="Q55" s="68"/>
        <tr r="F53" s="68"/>
        <tr r="M20" s="68"/>
        <tr r="N57" s="68"/>
        <tr r="Q36" s="68"/>
        <tr r="N34" s="68"/>
        <tr r="K23" s="68"/>
        <tr r="H15" s="68"/>
        <tr r="Q27" s="68"/>
        <tr r="G28" s="68"/>
        <tr r="H43" s="68"/>
        <tr r="K21" s="68"/>
        <tr r="E34" s="68"/>
        <tr r="F33" s="68"/>
        <tr r="M16" s="68"/>
        <tr r="H16" s="68"/>
        <tr r="Q37" s="68"/>
        <tr r="H32" s="68"/>
        <tr r="G59" s="68"/>
        <tr r="K50" s="68"/>
        <tr r="Q56" s="68"/>
        <tr r="G16" s="68"/>
        <tr r="N37" s="68"/>
        <tr r="S31" s="68"/>
        <tr r="H29" s="68"/>
        <tr r="D30" s="68"/>
        <tr r="E19" s="68"/>
        <tr r="D18" s="68"/>
        <tr r="N40" s="68"/>
        <tr r="F23" s="68"/>
        <tr r="F36" s="68"/>
        <tr r="K28" s="68"/>
        <tr r="N44" s="68"/>
        <tr r="S36" s="68"/>
        <tr r="S17" s="68"/>
        <tr r="E29" s="68"/>
        <tr r="E40" s="68"/>
        <tr r="F15" s="68"/>
        <tr r="N14" s="68"/>
        <tr r="M52" s="68"/>
        <tr r="F38" s="68"/>
        <tr r="G37" s="68"/>
        <tr r="K14" s="68"/>
        <tr r="H44" s="68"/>
        <tr r="F55" s="68"/>
        <tr r="H23" s="68"/>
        <tr r="K43" s="68"/>
        <tr r="N22" s="68"/>
        <tr r="S61" s="68"/>
        <tr r="M21" s="68"/>
        <tr r="Q30" s="68"/>
        <tr r="D41" s="68"/>
        <tr r="F34" s="68"/>
        <tr r="S57" s="68"/>
        <tr r="E44" s="68"/>
        <tr r="G17" s="68"/>
        <tr r="K53" s="68"/>
        <tr r="F56" s="68"/>
        <tr r="M44" s="68"/>
        <tr r="Q46" s="68"/>
        <tr r="G14" s="68"/>
        <tr r="M36" s="68"/>
        <tr r="F17" s="68"/>
        <tr r="D52" s="68"/>
        <tr r="K61" s="68"/>
        <tr r="D17" s="68"/>
        <tr r="K45" s="68"/>
        <tr r="E53" s="68"/>
        <tr r="F50" s="68"/>
        <tr r="H42" s="68"/>
        <tr r="M56" s="68"/>
        <tr r="Q26" s="68"/>
        <tr r="M31" s="68"/>
        <tr r="N43" s="68"/>
        <tr r="N51" s="68"/>
        <tr r="Q42" s="68"/>
        <tr r="E43" s="68"/>
        <tr r="F21" s="68"/>
        <tr r="M40" s="68"/>
        <tr r="S20" s="68"/>
        <tr r="E50" s="68"/>
        <tr r="G42" s="68"/>
        <tr r="K56" s="68"/>
        <tr r="N26" s="68"/>
        <tr r="Q24" s="68"/>
        <tr r="M38" s="68"/>
        <tr r="D36" s="68"/>
        <tr r="F18" s="68"/>
        <tr r="D45" s="68"/>
        <tr r="F57" s="68"/>
        <tr r="F22" s="68"/>
        <tr r="N17" s="68"/>
        <tr r="M55" s="68"/>
        <tr r="N31" s="68"/>
        <tr r="H24" s="68"/>
        <tr r="D32" s="68"/>
        <tr r="D26" s="68"/>
        <tr r="K58" s="68"/>
        <tr r="M22" s="68"/>
        <tr r="N30" s="68"/>
        <tr r="S34" s="68"/>
        <tr r="G35" s="68"/>
        <tr r="M60" s="68"/>
        <tr r="S15" s="68"/>
        <tr r="F62" s="68"/>
        <tr r="K48" s="68"/>
        <tr r="G32" s="68"/>
        <tr r="Q35" s="68"/>
        <tr r="D61" s="68"/>
        <tr r="Q41" s="68"/>
        <tr r="M39" s="68"/>
        <tr r="K52" s="68"/>
        <tr r="S37" s="68"/>
        <tr r="F25" s="68"/>
        <tr r="S56" s="68"/>
        <tr r="Q40" s="68"/>
        <tr r="D20" s="68"/>
        <tr r="G31" s="68"/>
        <tr r="F29" s="68"/>
        <tr r="S43" s="68"/>
        <tr r="G20" s="68"/>
        <tr r="K59" s="68"/>
        <tr r="Q44" s="68"/>
        <tr r="M34" s="68"/>
        <tr r="N59" s="68"/>
        <tr r="E45" s="68"/>
        <tr r="H48" s="68"/>
        <tr r="M28" s="68"/>
        <tr r="H35" s="68"/>
        <tr r="F31" s="68"/>
        <tr r="M58" s="68"/>
        <tr r="N21" s="68"/>
        <tr r="S30" s="68"/>
        <tr r="E41" s="68"/>
        <tr r="G34" s="68"/>
        <tr r="D35" s="68"/>
        <tr r="F44" s="68"/>
        <tr r="H17" s="68"/>
        <tr r="M53" s="68"/>
        <tr r="G36" s="68"/>
        <tr r="K25" s="68"/>
        <tr r="N62" s="68"/>
        <tr r="S32" s="68"/>
        <tr r="H41" s="68"/>
        <tr r="K20" s="68"/>
        <tr r="Q52" s="68"/>
        <tr r="K44" s="68"/>
        <tr r="Q19" s="68"/>
        <tr r="H27" s="68"/>
        <tr r="E36" s="68"/>
        <tr r="N32" s="68"/>
        <tr r="F27" s="68"/>
        <tr r="N54" s="68"/>
        <tr r="K32" s="68"/>
        <tr r="M63" s="68"/>
        <tr r="Q38" s="68"/>
        <tr r="D27" s="68"/>
        <tr r="F60" s="68"/>
        <tr r="D49" s="68"/>
        <tr r="S25" s="68"/>
        <tr r="F35" s="68"/>
        <tr r="D28" s="68"/>
        <tr r="G25" s="68"/>
        <tr r="H50" s="68"/>
        <tr r="Q29" s="68"/>
        <tr r="E27" s="68"/>
        <tr r="K63" s="68"/>
        <tr r="N38" s="68"/>
        <tr r="S55" s="68"/>
        <tr r="E60" s="68"/>
        <tr r="G41" s="68"/>
        <tr r="K57" s="68"/>
        <tr r="D60" s="68"/>
        <tr r="G62" s="68"/>
        <tr r="S54" s="68"/>
        <tr r="N36" s="68"/>
        <tr r="Q59" s="68"/>
        <tr r="H54" s="68"/>
        <tr r="G30" s="68"/>
        <tr r="S29" s="68"/>
        <tr r="D48" s="68"/>
        <tr r="G54" s="68"/>
        <tr r="K41" s="68"/>
        <tr r="F20" s="68"/>
        <tr r="N48" s="68"/>
        <tr r="F14" s="68"/>
        <tr r="E14" s="68"/>
        <tr r="G24" s="68"/>
        <tr r="Q61" s="68"/>
        <tr r="S49" s="68"/>
        <tr r="S47" s="68"/>
        <tr r="K46" s="68"/>
        <tr r="G27" s="68"/>
        <tr r="G50" s="68"/>
        <tr r="D25" s="68"/>
        <tr r="H37" s="68"/>
        <tr r="M30" s="68"/>
        <tr r="K60" s="68"/>
        <tr r="E62" s="68"/>
        <tr r="F49" s="68"/>
        <tr r="M15" s="68"/>
        <tr r="H33" s="68"/>
        <tr r="F45" s="68"/>
        <tr r="G60" s="68"/>
        <tr r="F52" s="68"/>
        <tr r="D43" s="68"/>
        <tr r="N49" s="68"/>
        <tr r="M62" s="68"/>
        <tr r="M43" s="68"/>
        <tr r="E39" s="68"/>
        <tr r="H20" s="68"/>
        <tr r="K31" s="68"/>
        <tr r="N47" s="68"/>
        <tr r="S51" s="68"/>
        <tr r="Q34" s="68"/>
        <tr r="D29" s="68"/>
        <tr r="Q48" s="68"/>
        <tr r="S28" s="68"/>
        <tr r="H46" s="68"/>
        <tr r="S48" s="68"/>
        <tr r="M48" s="68"/>
        <tr r="M18" s="68"/>
        <tr r="D15" s="68"/>
        <tr r="E35" s="68"/>
        <tr r="G44" s="68"/>
        <tr r="K17" s="68"/>
        <tr r="N53" s="68"/>
        <tr r="H36" s="68"/>
        <tr r="M25" s="68"/>
        <tr r="Q62" s="68"/>
        <tr r="D59" s="68"/>
        <tr r="N50" s="68"/>
        <tr r="S42" s="68"/>
        <tr r="E47" s="68"/>
        <tr r="G51" s="68"/>
        <tr r="S44" s="68"/>
        <tr r="F39" s="68"/>
        <tr r="E63" s="68"/>
        <tr r="N18" s="68"/>
        <tr r="Q25" s="68"/>
        <tr r="F58" s="68"/>
        <tr r="G19" s="68"/>
        <tr r="E51" s="68"/>
        <tr r="H61" s="68"/>
        <tr r="S38" s="68"/>
        <tr r="S26" s="68"/>
        <tr r="D19" s="68"/>
        <tr r="F16" s="68"/>
        <tr r="H40" s="68"/>
        <tr r="Q23" s="68"/>
        <tr r="M59" s="68"/>
        <tr r="E38" s="68"/>
        <tr r="D39" s="68"/>
        <tr r="Q49" s="68"/>
        <tr r="K16" s="68"/>
        <tr r="M45" s="68"/>
        <tr r="E23" s="68"/>
        <tr r="G61" s="68"/>
        <tr r="S14" s="68"/>
        <tr r="E16" s="68"/>
        <tr r="G40" s="68"/>
        <tr r="N24" s="68"/>
        <tr r="K33" s="68"/>
        <tr r="B8" s="65"/>
        <tr r="B8" s="67"/>
        <tr r="K15" s="67"/>
        <tr r="B8" s="66"/>
        <tr r="B8" s="55"/>
        <tr r="B8" s="57"/>
        <tr r="D26" s="57"/>
        <tr r="D20" s="57"/>
        <tr r="D33" s="57"/>
        <tr r="D47" s="57"/>
        <tr r="D39" s="57"/>
        <tr r="D18" s="57"/>
        <tr r="D63" s="57"/>
        <tr r="D38" s="57"/>
        <tr r="D19" s="57"/>
        <tr r="D24" s="57"/>
        <tr r="H52" s="65"/>
        <tr r="F40" s="65"/>
        <tr r="H29" s="65"/>
        <tr r="G31" s="65"/>
        <tr r="F17" s="65"/>
        <tr r="G49" s="65"/>
        <tr r="M59" s="65"/>
        <tr r="D36" s="65"/>
        <tr r="K49" s="65"/>
        <tr r="K59" s="65"/>
        <tr r="F26" s="65"/>
        <tr r="D26" s="65"/>
        <tr r="K52" s="65"/>
        <tr r="N35" s="65"/>
        <tr r="N28" s="65"/>
        <tr r="F44" s="65"/>
        <tr r="E24" s="65"/>
        <tr r="F49" s="65"/>
        <tr r="K45" s="65"/>
        <tr r="E23" s="65"/>
        <tr r="H47" s="65"/>
        <tr r="M22" s="65"/>
        <tr r="G30" s="65"/>
        <tr r="K30" s="65"/>
        <tr r="G61" s="65"/>
        <tr r="D57" s="65"/>
        <tr r="N24" s="65"/>
        <tr r="N26" s="65"/>
        <tr r="G39" s="65"/>
        <tr r="M19" s="65"/>
        <tr r="F45" s="65"/>
        <tr r="G24" s="65"/>
        <tr r="K56" s="65"/>
        <tr r="G41" s="65"/>
        <tr r="F28" s="65"/>
        <tr r="E58" s="65"/>
        <tr r="K47" s="65"/>
        <tr r="H64" s="65"/>
        <tr r="E43" s="65"/>
        <tr r="D30" s="65"/>
        <tr r="G62" s="65"/>
        <tr r="N41" s="65"/>
        <tr r="K20" s="65"/>
        <tr r="M46" s="65"/>
        <tr r="G64" s="65"/>
        <tr r="D43" s="65"/>
        <tr r="H15" s="65"/>
        <tr r="D58" s="65"/>
        <tr r="H42" s="65"/>
        <tr r="F55" s="65"/>
        <tr r="G56" s="65"/>
        <tr r="E33" s="65"/>
        <tr r="E34" s="65"/>
        <tr r="D33" s="65"/>
        <tr r="N16" s="65"/>
        <tr r="F46" s="65"/>
        <tr r="M61" s="65"/>
        <tr r="K62" s="65"/>
        <tr r="N40" s="65"/>
        <tr r="N54" s="65"/>
        <tr r="D24" s="65"/>
        <tr r="E16" s="65"/>
        <tr r="H39" s="65"/>
        <tr r="M38" s="65"/>
        <tr r="E31" s="65"/>
        <tr r="N15" s="65"/>
        <tr r="N30" s="65"/>
        <tr r="K53" s="65"/>
        <tr r="N23" s="65"/>
        <tr r="D64" s="65"/>
        <tr r="D31" s="65"/>
        <tr r="F57" s="65"/>
        <tr r="K31" s="65"/>
        <tr r="H17" s="65"/>
        <tr r="N31" s="65"/>
        <tr r="H49" s="65"/>
        <tr r="M64" s="65"/>
        <tr r="G40" s="65"/>
        <tr r="E55" s="65"/>
        <tr r="D47" s="65"/>
        <tr r="G58" s="65"/>
        <tr r="N49" s="65"/>
        <tr r="N39" s="65"/>
        <tr r="D63" s="65"/>
        <tr r="E26" s="65"/>
        <tr r="G22" s="65"/>
        <tr r="F27" s="65"/>
        <tr r="G20" s="65"/>
        <tr r="M30" s="65"/>
        <tr r="G60" s="65"/>
        <tr r="M45" s="65"/>
        <tr r="M57" s="65"/>
        <tr r="G35" s="65"/>
        <tr r="E48" s="65"/>
        <tr r="D59" s="65"/>
        <tr r="E27" s="65"/>
        <tr r="M32" s="65"/>
        <tr r="F53" s="65"/>
        <tr r="G19" s="65"/>
        <tr r="N29" s="65"/>
        <tr r="E25" s="65"/>
        <tr r="F60" s="65"/>
        <tr r="H41" s="65"/>
        <tr r="D51" s="65"/>
        <tr r="G63" s="65"/>
        <tr r="N51" s="65"/>
        <tr r="D45" s="65"/>
        <tr r="K32" s="65"/>
        <tr r="M41" s="65"/>
        <tr r="H55" s="65"/>
        <tr r="H35" s="65"/>
        <tr r="H40" s="65"/>
        <tr r="F36" s="65"/>
        <tr r="F54" s="65"/>
        <tr r="M62" s="65"/>
        <tr r="H32" s="65"/>
        <tr r="G37" s="65"/>
        <tr r="N21" s="65"/>
        <tr r="E35" s="65"/>
        <tr r="E36" s="65"/>
        <tr r="G47" s="65"/>
        <tr r="G28" s="65"/>
        <tr r="K51" s="65"/>
        <tr r="E30" s="65"/>
        <tr r="M60" s="65"/>
        <tr r="K44" s="65"/>
        <tr r="F21" s="65"/>
        <tr r="N58" s="65"/>
        <tr r="M25" s="65"/>
        <tr r="F33" s="65"/>
        <tr r="D55" s="65"/>
        <tr r="F61" s="65"/>
        <tr r="G54" s="65"/>
        <tr r="M49" s="65"/>
        <tr r="E17" s="65"/>
        <tr r="M40" s="65"/>
        <tr r="H33" s="65"/>
        <tr r="N27" s="65"/>
        <tr r="K23" s="65"/>
        <tr r="K48" s="65"/>
        <tr r="M31" s="65"/>
        <tr r="H30" s="65"/>
        <tr r="D34" s="65"/>
        <tr r="F25" s="65"/>
        <tr r="K21" s="65"/>
        <tr r="D28" s="65"/>
        <tr r="F16" s="65"/>
        <tr r="H21" s="65"/>
        <tr r="N60" s="65"/>
        <tr r="G50" s="65"/>
        <tr r="F58" s="65"/>
        <tr r="F39" s="65"/>
        <tr r="G46" s="65"/>
        <tr r="H60" s="65"/>
        <tr r="N32" s="65"/>
        <tr r="M58" s="65"/>
        <tr r="E51" s="65"/>
        <tr r="G29" s="65"/>
        <tr r="F29" s="65"/>
        <tr r="H36" s="65"/>
        <tr r="H20" s="65"/>
        <tr r="E49" s="65"/>
        <tr r="F34" s="65"/>
        <tr r="M29" s="65"/>
        <tr r="M20" s="65"/>
        <tr r="K41" s="65"/>
        <tr r="D20" s="65"/>
        <tr r="E53" s="65"/>
        <tr r="K35" s="65"/>
        <tr r="H34" s="65"/>
        <tr r="K58" s="65"/>
        <tr r="G55" s="65"/>
        <tr r="H56" s="65"/>
        <tr r="N61" s="65"/>
        <tr r="D25" s="65"/>
        <tr r="F38" s="65"/>
        <tr r="D32" s="65"/>
        <tr r="M17" s="65"/>
        <tr r="K55" s="65"/>
        <tr r="D40" s="65"/>
        <tr r="E64" s="65"/>
        <tr r="D18" s="65"/>
        <tr r="G32" s="65"/>
        <tr r="H46" s="65"/>
        <tr r="H25" s="65"/>
        <tr r="H16" s="65"/>
        <tr r="K42" s="65"/>
        <tr r="M50" s="65"/>
        <tr r="F51" s="65"/>
        <tr r="K63" s="65"/>
        <tr r="M53" s="65"/>
        <tr r="D41" s="65"/>
        <tr r="K50" s="65"/>
        <tr r="F20" s="65"/>
        <tr r="E44" s="65"/>
        <tr r="K43" s="65"/>
        <tr r="M54" s="65"/>
        <tr r="K26" s="65"/>
        <tr r="G48" s="65"/>
        <tr r="M35" s="65"/>
        <tr r="F31" s="65"/>
        <tr r="D27" s="65"/>
        <tr r="E62" s="65"/>
        <tr r="N56" s="65"/>
        <tr r="G59" s="65"/>
        <tr r="N42" s="65"/>
        <tr r="H27" s="65"/>
        <tr r="M56" s="65"/>
        <tr r="G53" s="65"/>
        <tr r="H44" s="65"/>
        <tr r="N34" s="65"/>
        <tr r="H23" s="65"/>
        <tr r="N43" s="65"/>
        <tr r="M36" s="65"/>
        <tr r="M27" s="65"/>
        <tr r="G34" s="65"/>
        <tr r="E59" s="65"/>
        <tr r="M21" s="65"/>
        <tr r="D35" s="65"/>
        <tr r="N20" s="65"/>
        <tr r="E39" s="65"/>
        <tr r="G16" s="65"/>
        <tr r="G18" s="65"/>
        <tr r="E45" s="65"/>
        <tr r="K40" s="65"/>
        <tr r="K19" s="65"/>
        <tr r="N18" s="65"/>
        <tr r="G25" s="65"/>
        <tr r="K54" s="65"/>
        <tr r="M26" s="65"/>
        <tr r="M52" s="65"/>
        <tr r="F24" s="65"/>
        <tr r="H28" s="65"/>
        <tr r="N57" s="65"/>
        <tr r="F18" s="65"/>
        <tr r="K17" s="65"/>
        <tr r="N38" s="65"/>
        <tr r="H59" s="65"/>
        <tr r="G15" s="65"/>
        <tr r="G44" s="65"/>
        <tr r="N64" s="65"/>
        <tr r="D19" s="65"/>
        <tr r="E38" s="65"/>
        <tr r="F47" s="65"/>
        <tr r="F19" s="65"/>
        <tr r="N62" s="65"/>
        <tr r="E57" s="65"/>
        <tr r="D38" s="65"/>
        <tr r="K25" s="65"/>
        <tr r="E40" s="65"/>
        <tr r="N50" s="65"/>
        <tr r="F23" s="65"/>
        <tr r="F43" s="65"/>
        <tr r="K39" s="65"/>
        <tr r="K33" s="65"/>
        <tr r="E63" s="65"/>
        <tr r="H54" s="65"/>
        <tr r="D17" s="65"/>
        <tr r="G52" s="65"/>
        <tr r="M39" s="65"/>
        <tr r="F22" s="65"/>
        <tr r="D39" s="65"/>
        <tr r="H50" s="65"/>
        <tr r="D49" s="65"/>
        <tr r="K64" s="65"/>
        <tr r="G27" s="65"/>
        <tr r="E50" s="65"/>
        <tr r="E21" s="65"/>
        <tr r="E42" s="65"/>
        <tr r="H38" s="65"/>
        <tr r="E19" s="65"/>
        <tr r="D15" s="65"/>
        <tr r="N33" s="65"/>
        <tr r="H31" s="65"/>
        <tr r="M43" s="65"/>
        <tr r="K36" s="65"/>
        <tr r="F52" s="65"/>
        <tr r="E54" s="65"/>
        <tr r="N48" s="65"/>
        <tr r="M33" s="65"/>
        <tr r="H63" s="65"/>
        <tr r="D54" s="65"/>
        <tr r="N45" s="65"/>
        <tr r="N19" s="65"/>
        <tr r="F62" s="65"/>
        <tr r="K28" s="65"/>
        <tr r="G23" s="65"/>
        <tr r="M24" s="65"/>
        <tr r="E20" s="65"/>
        <tr r="G17" s="65"/>
        <tr r="F64" s="65"/>
        <tr r="D53" s="65"/>
        <tr r="D48" s="65"/>
        <tr r="E41" s="65"/>
        <tr r="G57" s="65"/>
        <tr r="D52" s="65"/>
        <tr r="K57" s="65"/>
        <tr r="E60" s="65"/>
        <tr r="D22" s="65"/>
        <tr r="M55" s="65"/>
        <tr r="M28" s="65"/>
        <tr r="D37" s="65"/>
        <tr r="K16" s="65"/>
        <tr r="N46" s="65"/>
        <tr r="K22" s="65"/>
        <tr r="G43" s="65"/>
        <tr r="K18" s="65"/>
        <tr r="H22" s="65"/>
        <tr r="F48" s="65"/>
        <tr r="E28" s="65"/>
        <tr r="E37" s="65"/>
        <tr r="H18" s="65"/>
        <tr r="F30" s="65"/>
        <tr r="F32" s="65"/>
        <tr r="K15" s="65"/>
        <tr r="D50" s="65"/>
        <tr r="D21" s="65"/>
        <tr r="N22" s="65"/>
        <tr r="D23" s="65"/>
        <tr r="K27" s="65"/>
        <tr r="E32" s="65"/>
        <tr r="H53" s="65"/>
        <tr r="N37" s="65"/>
        <tr r="H45" s="65"/>
        <tr r="M51" s="65"/>
        <tr r="E52" s="65"/>
        <tr r="F42" s="65"/>
        <tr r="G45" s="65"/>
        <tr r="E61" s="65"/>
        <tr r="M18" s="65"/>
        <tr r="G38" s="65"/>
        <tr r="H37" s="65"/>
        <tr r="E22" s="65"/>
        <tr r="N44" s="65"/>
        <tr r="N17" s="65"/>
        <tr r="M37" s="65"/>
        <tr r="H62" s="65"/>
        <tr r="K24" s="65"/>
        <tr r="G21" s="65"/>
        <tr r="N47" s="65"/>
        <tr r="N63" s="65"/>
        <tr r="M23" s="65"/>
        <tr r="H24" s="65"/>
        <tr r="N36" s="65"/>
        <tr r="M44" s="65"/>
        <tr r="N25" s="65"/>
        <tr r="H48" s="65"/>
        <tr r="M63" s="65"/>
        <tr r="E46" s="65"/>
        <tr r="E29" s="65"/>
        <tr r="H43" s="65"/>
        <tr r="G36" s="65"/>
        <tr r="D61" s="65"/>
        <tr r="M16" s="65"/>
        <tr r="N52" s="65"/>
        <tr r="F15" s="65"/>
        <tr r="E56" s="65"/>
        <tr r="D46" s="65"/>
        <tr r="M42" s="65"/>
        <tr r="H26" s="65"/>
        <tr r="H58" s="65"/>
        <tr r="F37" s="65"/>
        <tr r="M48" s="65"/>
        <tr r="H61" s="65"/>
        <tr r="M47" s="65"/>
        <tr r="K61" s="65"/>
        <tr r="G51" s="65"/>
        <tr r="N53" s="65"/>
        <tr r="D16" s="65"/>
        <tr r="H51" s="65"/>
        <tr r="F41" s="65"/>
        <tr r="F35" s="65"/>
        <tr r="E47" s="65"/>
        <tr r="D29" s="65"/>
        <tr r="D44" s="65"/>
        <tr r="G33" s="65"/>
        <tr r="K60" s="65"/>
        <tr r="H57" s="65"/>
        <tr r="H19" s="65"/>
        <tr r="D56" s="65"/>
        <tr r="D42" s="65"/>
        <tr r="N55" s="65"/>
        <tr r="F56" s="65"/>
        <tr r="G26" s="65"/>
        <tr r="E18" s="65"/>
        <tr r="K37" s="65"/>
        <tr r="F63" s="65"/>
        <tr r="D62" s="65"/>
        <tr r="G42" s="65"/>
        <tr r="M34" s="65"/>
        <tr r="K29" s="65"/>
        <tr r="F50" s="65"/>
        <tr r="D60" s="65"/>
        <tr r="K34" s="65"/>
        <tr r="K38" s="65"/>
        <tr r="F59" s="65"/>
        <tr r="E15" s="65"/>
        <tr r="K46" s="65"/>
        <tr r="N59" s="65"/>
        <tr r="M15" s="65"/>
        <tr r="D23" s="67"/>
        <tr r="E23" s="67"/>
        <tr r="H23" s="67"/>
        <tr r="D25" s="67"/>
        <tr r="K23" s="67"/>
        <tr r="N25" s="67"/>
        <tr r="G23" s="67"/>
        <tr r="G25" s="67"/>
        <tr r="N23" s="67"/>
        <tr r="F23" s="67"/>
        <tr r="E25" s="67"/>
        <tr r="K25" s="67"/>
        <tr r="H25" s="67"/>
        <tr r="M25" s="67"/>
        <tr r="M23" s="67"/>
        <tr r="F25" s="67"/>
        <tr r="H26" s="67"/>
        <tr r="E35" s="67"/>
        <tr r="D16" s="67"/>
        <tr r="D39" s="67"/>
        <tr r="K61" s="67"/>
        <tr r="H49" s="67"/>
        <tr r="G38" s="67"/>
        <tr r="E64" s="67"/>
        <tr r="M52" s="67"/>
        <tr r="F55" s="67"/>
        <tr r="N55" s="67"/>
        <tr r="M21" s="67"/>
        <tr r="E52" s="67"/>
        <tr r="E45" s="67"/>
        <tr r="F34" s="67"/>
        <tr r="H37" s="67"/>
        <tr r="D26" s="67"/>
        <tr r="F31" s="67"/>
        <tr r="G48" s="67"/>
        <tr r="E34" s="67"/>
        <tr r="M59" s="67"/>
        <tr r="D40" s="67"/>
        <tr r="G30" s="67"/>
        <tr r="K46" s="67"/>
        <tr r="D27" s="67"/>
        <tr r="E55" s="67"/>
        <tr r="K29" s="67"/>
        <tr r="N52" s="67"/>
        <tr r="G62" s="67"/>
        <tr r="H39" s="67"/>
        <tr r="D53" s="67"/>
        <tr r="H63" s="67"/>
        <tr r="M37" s="67"/>
        <tr r="E40" s="67"/>
        <tr r="H21" s="67"/>
        <tr r="M48" s="67"/>
        <tr r="K47" s="67"/>
        <tr r="E17" s="67"/>
        <tr r="F57" s="67"/>
        <tr r="M62" s="67"/>
        <tr r="N33" s="67"/>
        <tr r="G55" s="67"/>
        <tr r="N28" s="67"/>
        <tr r="G21" s="67"/>
        <tr r="H22" s="67"/>
        <tr r="D28" s="67"/>
        <tr r="H20" s="67"/>
        <tr r="M39" s="67"/>
        <tr r="D29" s="67"/>
        <tr r="D33" s="67"/>
        <tr r="F54" s="67"/>
        <tr r="E56" s="67"/>
        <tr r="N62" s="67"/>
        <tr r="D43" s="67"/>
        <tr r="E41" s="67"/>
        <tr r="N61" s="67"/>
        <tr r="K45" s="67"/>
        <tr r="G27" s="67"/>
        <tr r="G49" s="67"/>
        <tr r="N44" s="67"/>
        <tr r="N39" s="67"/>
        <tr r="D17" s="67"/>
        <tr r="N51" s="67"/>
        <tr r="G63" s="67"/>
        <tr r="F46" s="67"/>
        <tr r="E42" s="67"/>
        <tr r="M42" s="67"/>
        <tr r="E50" s="67"/>
        <tr r="G31" s="67"/>
        <tr r="H60" s="67"/>
        <tr r="G53" s="67"/>
        <tr r="M31" s="67"/>
        <tr r="D15" s="67"/>
        <tr r="K51" s="67"/>
        <tr r="K33" s="67"/>
        <tr r="N45" s="67"/>
        <tr r="F59" s="67"/>
        <tr r="M61" s="67"/>
        <tr r="D20" s="67"/>
        <tr r="G45" s="67"/>
        <tr r="K21" s="67"/>
        <tr r="D32" s="67"/>
        <tr r="H47" s="67"/>
        <tr r="N63" s="67"/>
        <tr r="E15" s="67"/>
        <tr r="H19" s="67"/>
        <tr r="D63" s="67"/>
        <tr r="N50" s="67"/>
        <tr r="E57" s="67"/>
        <tr r="H24" s="67"/>
        <tr r="M45" s="67"/>
        <tr r="N54" s="67"/>
        <tr r="G42" s="67"/>
        <tr r="N36" s="67"/>
        <tr r="G19" s="67"/>
        <tr r="K20" s="67"/>
        <tr r="D36" s="67"/>
        <tr r="H54" s="67"/>
        <tr r="D59" s="67"/>
        <tr r="H30" s="67"/>
        <tr r="F17" s="67"/>
        <tr r="K49" s="67"/>
        <tr r="F48" s="67"/>
        <tr r="G22" s="67"/>
        <tr r="G47" s="67"/>
        <tr r="E49" s="67"/>
        <tr r="E38" s="67"/>
        <tr r="K27" s="67"/>
        <tr r="D42" s="67"/>
        <tr r="H29" s="67"/>
        <tr r="F44" s="67"/>
        <tr r="F63" s="67"/>
        <tr r="G61" s="67"/>
        <tr r="E18" s="67"/>
        <tr r="E58" s="67"/>
        <tr r="G34" s="67"/>
        <tr r="G18" s="67"/>
        <tr r="N48" s="67"/>
        <tr r="N58" s="67"/>
        <tr r="F35" s="67"/>
        <tr r="H59" s="67"/>
        <tr r="M57" s="67"/>
        <tr r="G32" s="67"/>
        <tr r="M51" s="67"/>
        <tr r="E46" s="67"/>
        <tr r="F33" s="67"/>
        <tr r="K60" s="67"/>
        <tr r="N21" s="67"/>
        <tr r="G50" s="67"/>
        <tr r="M32" s="67"/>
        <tr r="D54" s="67"/>
        <tr r="G56" s="67"/>
        <tr r="K19" s="67"/>
        <tr r="D52" s="67"/>
        <tr r="H34" s="67"/>
        <tr r="N47" s="67"/>
        <tr r="F45" s="67"/>
        <tr r="H43" s="67"/>
        <tr r="D47" s="67"/>
        <tr r="N37" s="67"/>
        <tr r="E22" s="67"/>
        <tr r="H40" s="67"/>
        <tr r="M56" s="67"/>
        <tr r="K26" s="67"/>
        <tr r="H28" s="67"/>
        <tr r="D46" s="67"/>
        <tr r="G43" s="67"/>
        <tr r="K54" s="67"/>
        <tr r="K52" s="67"/>
        <tr r="K30" s="67"/>
        <tr r="D58" s="67"/>
        <tr r="M60" s="67"/>
        <tr r="K34" s="67"/>
        <tr r="H61" s="67"/>
        <tr r="E39" s="67"/>
        <tr r="N64" s="67"/>
        <tr r="D64" s="67"/>
        <tr r="F58" s="67"/>
        <tr r="K38" s="67"/>
        <tr r="H46" s="67"/>
        <tr r="F26" s="67"/>
        <tr r="G51" s="67"/>
        <tr r="F16" s="67"/>
        <tr r="F50" s="67"/>
        <tr r="H41" s="67"/>
        <tr r="F39" s="67"/>
        <tr r="E51" s="67"/>
        <tr r="D19" s="67"/>
        <tr r="N17" s="67"/>
        <tr r="H58" s="67"/>
        <tr r="D61" s="67"/>
        <tr r="G52" s="67"/>
        <tr r="K63" s="67"/>
        <tr r="E33" s="67"/>
        <tr r="F60" s="67"/>
        <tr r="M24" s="67"/>
        <tr r="E26" s="67"/>
        <tr r="G37" s="67"/>
        <tr r="M34" s="67"/>
        <tr r="D30" s="67"/>
        <tr r="F20" s="67"/>
        <tr r="K43" s="67"/>
        <tr r="F38" s="67"/>
        <tr r="K31" s="67"/>
        <tr r="N34" s="67"/>
        <tr r="G46" s="67"/>
        <tr r="K24" s="67"/>
        <tr r="D34" s="67"/>
        <tr r="N35" s="67"/>
        <tr r="F22" s="67"/>
        <tr r="H15" s="67"/>
        <tr r="D50" s="67"/>
        <tr r="F47" s="67"/>
        <tr r="H36" s="67"/>
        <tr r="G24" s="67"/>
        <tr r="F41" s="67"/>
        <tr r="K62" s="67"/>
        <tr r="H51" s="67"/>
        <tr r="K64" s="67"/>
        <tr r="G59" s="67"/>
        <tr r="D22" s="67"/>
        <tr r="F61" s="67"/>
        <tr r="M29" s="67"/>
        <tr r="F15" s="67"/>
        <tr r="E27" s="67"/>
        <tr r="H55" s="67"/>
        <tr r="G17" s="67"/>
        <tr r="E28" s="67"/>
        <tr r="K58" s="67"/>
        <tr r="H33" s="67"/>
        <tr r="F27" s="67"/>
        <tr r="E44" s="67"/>
        <tr r="N56" s="67"/>
        <tr r="M27" s="67"/>
        <tr r="N49" s="67"/>
        <tr r="H38" s="67"/>
        <tr r="N38" s="67"/>
        <tr r="E60" s="67"/>
        <tr r="H62" s="67"/>
        <tr r="M40" s="67"/>
        <tr r="F32" s="67"/>
        <tr r="G35" s="67"/>
        <tr r="K55" s="67"/>
        <tr r="E21" s="67"/>
        <tr r="F19" s="67"/>
        <tr r="M20" s="67"/>
        <tr r="F53" s="67"/>
        <tr r="M63" s="67"/>
        <tr r="D49" s="67"/>
        <tr r="G33" s="67"/>
        <tr r="K40" s="67"/>
        <tr r="H35" s="67"/>
        <tr r="D62" s="67"/>
        <tr r="G64" s="67"/>
        <tr r="K16" s="67"/>
        <tr r="D37" s="67"/>
        <tr r="E36" s="67"/>
        <tr r="K37" s="67"/>
        <tr r="D60" s="67"/>
        <tr r="F30" s="67"/>
        <tr r="K35" s="67"/>
        <tr r="G40" s="67"/>
        <tr r="K18" s="67"/>
        <tr r="N43" s="67"/>
        <tr r="E54" s="67"/>
        <tr r="M33" s="67"/>
        <tr r="E32" s="67"/>
        <tr r="M43" s="67"/>
        <tr r="K59" s="67"/>
        <tr r="M22" s="67"/>
        <tr r="G58" s="67"/>
        <tr r="E62" s="67"/>
        <tr r="N46" s="67"/>
        <tr r="K28" s="67"/>
        <tr r="K44" s="67"/>
        <tr r="E61" s="67"/>
        <tr r="K50" s="67"/>
        <tr r="F56" s="67"/>
        <tr r="N19" s="67"/>
        <tr r="M41" s="67"/>
        <tr r="K39" s="67"/>
        <tr r="N18" s="67"/>
        <tr r="G57" s="67"/>
        <tr r="E29" s="67"/>
        <tr r="N42" s="67"/>
        <tr r="N15" s="67"/>
        <tr r="H31" s="67"/>
        <tr r="N31" s="67"/>
        <tr r="F49" s="67"/>
        <tr r="H45" s="67"/>
        <tr r="M15" s="67"/>
        <tr r="F28" s="67"/>
        <tr r="H53" s="67"/>
        <tr r="M53" s="67"/>
        <tr r="E19" s="67"/>
        <tr r="F43" s="67"/>
        <tr r="M54" s="67"/>
        <tr r="N16" s="67"/>
        <tr r="M47" s="67"/>
        <tr r="D18" s="67"/>
        <tr r="G60" s="67"/>
        <tr r="K32" s="67"/>
        <tr r="D45" s="67"/>
        <tr r="G44" s="67"/>
        <tr r="K17" s="67"/>
        <tr r="D35" s="67"/>
        <tr r="E31" s="67"/>
        <tr r="M28" s="67"/>
        <tr r="E20" s="67"/>
        <tr r="H16" s="67"/>
        <tr r="M46" s="67"/>
        <tr r="G15" s="67"/>
        <tr r="K48" s="67"/>
        <tr r="E63" s="67"/>
        <tr r="H17" s="67"/>
        <tr r="M44" s="67"/>
        <tr r="N57" s="67"/>
        <tr r="D55" s="67"/>
        <tr r="M26" s="67"/>
        <tr r="D41" s="67"/>
        <tr r="H50" s="67"/>
        <tr r="G16" s="67"/>
        <tr r="E53" s="67"/>
        <tr r="N29" s="67"/>
        <tr r="M16" s="67"/>
        <tr r="E37" s="67"/>
        <tr r="M55" s="67"/>
        <tr r="H18" s="67"/>
        <tr r="F51" s="67"/>
        <tr r="N41" s="67"/>
        <tr r="M17" s="67"/>
        <tr r="E59" s="67"/>
        <tr r="H48" s="67"/>
        <tr r="N24" s="67"/>
        <tr r="D57" s="67"/>
        <tr r="F42" s="67"/>
        <tr r="H27" s="67"/>
        <tr r="N27" s="67"/>
        <tr r="G20" s="67"/>
        <tr r="H56" s="67"/>
        <tr r="D38" s="67"/>
        <tr r="E47" s="67"/>
        <tr r="H32" s="67"/>
        <tr r="N53" s="67"/>
        <tr r="E43" s="67"/>
        <tr r="H64" s="67"/>
        <tr r="M30" s="67"/>
        <tr r="G28" s="67"/>
        <tr r="M35" s="67"/>
        <tr r="D48" s="67"/>
        <tr r="F62" s="67"/>
        <tr r="M49" s="67"/>
        <tr r="M50" s="67"/>
        <tr r="D56" s="67"/>
        <tr r="G39" s="67"/>
        <tr r="K57" s="67"/>
        <tr r="M58" s="67"/>
        <tr r="M64" s="67"/>
        <tr r="G41" s="67"/>
        <tr r="N20" s="67"/>
        <tr r="N26" s="67"/>
        <tr r="H42" s="67"/>
        <tr r="M38" s="67"/>
        <tr r="F18" s="67"/>
        <tr r="F36" s="67"/>
        <tr r="D21" s="67"/>
        <tr r="D51" s="67"/>
        <tr r="F37" s="67"/>
        <tr r="K42" s="67"/>
        <tr r="K56" s="67"/>
        <tr r="N60" s="67"/>
        <tr r="D44" s="67"/>
        <tr r="N59" s="67"/>
        <tr r="G29" s="67"/>
        <tr r="M19" s="67"/>
        <tr r="F52" s="67"/>
        <tr r="E48" s="67"/>
        <tr r="N40" s="67"/>
        <tr r="K53" s="67"/>
        <tr r="D24" s="67"/>
        <tr r="G54" s="67"/>
        <tr r="F24" s="67"/>
        <tr r="D31" s="67"/>
        <tr r="F29" s="67"/>
        <tr r="H52" s="67"/>
        <tr r="N32" s="67"/>
        <tr r="F21" s="67"/>
        <tr r="H44" s="67"/>
        <tr r="N22" s="67"/>
        <tr r="G36" s="67"/>
        <tr r="K41" s="67"/>
        <tr r="E24" s="67"/>
        <tr r="F40" s="67"/>
        <tr r="M18" s="67"/>
        <tr r="M36" s="67"/>
        <tr r="E16" s="67"/>
        <tr r="F64" s="67"/>
        <tr r="K22" s="67"/>
        <tr r="N30" s="67"/>
        <tr r="G26" s="67"/>
        <tr r="K36" s="67"/>
        <tr r="E30" s="67"/>
        <tr r="H57" s="67"/>
        <tr r="K18" s="66"/>
        <tr r="D18" s="66"/>
        <tr r="H18" s="66"/>
        <tr r="G18" s="66"/>
        <tr r="F18" s="66"/>
        <tr r="E18" s="66"/>
        <tr r="E60" s="66"/>
        <tr r="F19" s="66"/>
        <tr r="D59" s="66"/>
        <tr r="E52" s="66"/>
        <tr r="K25" s="66"/>
        <tr r="K27" s="66"/>
        <tr r="F26" s="66"/>
        <tr r="K19" s="66"/>
        <tr r="K48" s="66"/>
        <tr r="E32" s="66"/>
        <tr r="D63" s="66"/>
        <tr r="E41" s="66"/>
        <tr r="F42" s="66"/>
        <tr r="D37" s="66"/>
        <tr r="E63" s="66"/>
        <tr r="D57" s="66"/>
        <tr r="D17" s="66"/>
        <tr r="D30" s="66"/>
        <tr r="G56" s="66"/>
        <tr r="E35" s="66"/>
        <tr r="G39" s="66"/>
        <tr r="G26" s="66"/>
        <tr r="H62" s="66"/>
        <tr r="K16" s="66"/>
        <tr r="D40" s="66"/>
        <tr r="H22" s="66"/>
        <tr r="F23" s="66"/>
        <tr r="F46" s="66"/>
        <tr r="F38" s="66"/>
        <tr r="F34" s="66"/>
        <tr r="F49" s="66"/>
        <tr r="E42" s="66"/>
        <tr r="E40" s="66"/>
        <tr r="H21" s="66"/>
        <tr r="H45" s="66"/>
        <tr r="E54" s="66"/>
        <tr r="F25" s="66"/>
        <tr r="E43" s="66"/>
        <tr r="E34" s="66"/>
        <tr r="H37" s="66"/>
        <tr r="H23" s="66"/>
        <tr r="G55" s="66"/>
        <tr r="K59" s="66"/>
        <tr r="G36" s="66"/>
        <tr r="F31" s="66"/>
        <tr r="H39" s="66"/>
        <tr r="G31" s="66"/>
        <tr r="H41" s="66"/>
        <tr r="H25" s="66"/>
        <tr r="H30" s="66"/>
        <tr r="E50" s="66"/>
        <tr r="G37" s="66"/>
        <tr r="G23" s="66"/>
        <tr r="F63" s="66"/>
        <tr r="K39" s="66"/>
        <tr r="G61" s="66"/>
        <tr r="F35" s="66"/>
        <tr r="G43" s="66"/>
        <tr r="K37" s="66"/>
        <tr r="K50" s="66"/>
        <tr r="D60" s="66"/>
        <tr r="H58" s="66"/>
        <tr r="G53" s="66"/>
        <tr r="D47" s="66"/>
        <tr r="H32" s="66"/>
        <tr r="H57" s="66"/>
        <tr r="H17" s="66"/>
        <tr r="H47" s="66"/>
        <tr r="G16" s="66"/>
        <tr r="D50" s="66"/>
        <tr r="F51" s="66"/>
        <tr r="G62" s="66"/>
        <tr r="K53" s="66"/>
        <tr r="G20" s="66"/>
        <tr r="H64" s="66"/>
        <tr r="F57" s="66"/>
        <tr r="G34" s="66"/>
        <tr r="F50" s="66"/>
        <tr r="F43" s="66"/>
        <tr r="D15" s="66"/>
        <tr r="H53" s="66"/>
        <tr r="K43" s="66"/>
        <tr r="K35" s="66"/>
        <tr r="E26" s="66"/>
        <tr r="E55" s="66"/>
        <tr r="G32" s="66"/>
        <tr r="H19" s="66"/>
        <tr r="E39" s="66"/>
        <tr r="H42" s="66"/>
        <tr r="G27" s="66"/>
        <tr r="E44" s="66"/>
        <tr r="F52" s="66"/>
        <tr r="E51" s="66"/>
        <tr r="K51" s="66"/>
        <tr r="K20" s="66"/>
        <tr r="K34" s="66"/>
        <tr r="D64" s="66"/>
        <tr r="D32" s="66"/>
        <tr r="D58" s="66"/>
        <tr r="D42" s="66"/>
        <tr r="K44" s="66"/>
        <tr r="D61" s="66"/>
        <tr r="D25" s="66"/>
        <tr r="E64" s="66"/>
        <tr r="F22" s="66"/>
        <tr r="G59" s="66"/>
        <tr r="G49" s="66"/>
        <tr r="E53" s="66"/>
        <tr r="H50" s="66"/>
        <tr r="K40" s="66"/>
        <tr r="E38" s="66"/>
        <tr r="D23" s="66"/>
        <tr r="G17" s="66"/>
        <tr r="H27" s="66"/>
        <tr r="D45" s="66"/>
        <tr r="H34" s="66"/>
        <tr r="E20" s="66"/>
        <tr r="G33" s="66"/>
        <tr r="E48" s="66"/>
        <tr r="D29" s="66"/>
        <tr r="E19" s="66"/>
        <tr r="E24" s="66"/>
        <tr r="K26" s="66"/>
        <tr r="H48" s="66"/>
        <tr r="E56" s="66"/>
        <tr r="K36" s="66"/>
        <tr r="E23" s="66"/>
        <tr r="G50" s="66"/>
        <tr r="E58" s="66"/>
        <tr r="E31" s="66"/>
        <tr r="H15" s="66"/>
        <tr r="D62" s="66"/>
        <tr r="F33" s="66"/>
        <tr r="D55" s="66"/>
        <tr r="E15" s="66"/>
        <tr r="F21" s="66"/>
        <tr r="F29" s="66"/>
        <tr r="F56" s="66"/>
        <tr r="F39" s="66"/>
        <tr r="E17" s="66"/>
        <tr r="E33" s="66"/>
        <tr r="H55" s="66"/>
        <tr r="G21" s="66"/>
        <tr r="K64" s="66"/>
        <tr r="K58" s="66"/>
        <tr r="K60" s="66"/>
        <tr r="G44" s="66"/>
        <tr r="E30" s="66"/>
        <tr r="H61" s="66"/>
        <tr r="F32" s="66"/>
        <tr r="G15" s="66"/>
        <tr r="K42" s="66"/>
        <tr r="E49" s="66"/>
        <tr r="F17" s="66"/>
        <tr r="E37" s="66"/>
        <tr r="F48" s="66"/>
        <tr r="F47" s="66"/>
        <tr r="H35" s="66"/>
        <tr r="K29" s="66"/>
        <tr r="F60" s="66"/>
        <tr r="D53" s="66"/>
        <tr r="F58" s="66"/>
        <tr r="H44" s="66"/>
        <tr r="K32" s="66"/>
        <tr r="K46" s="66"/>
        <tr r="E25" s="66"/>
        <tr r="K33" s="66"/>
        <tr r="E46" s="66"/>
        <tr r="E62" s="66"/>
        <tr r="H38" s="66"/>
        <tr r="D19" s="66"/>
        <tr r="D39" s="66"/>
        <tr r="K63" s="66"/>
        <tr r="H46" s="66"/>
        <tr r="D36" s="66"/>
        <tr r="F44" s="66"/>
        <tr r="D38" s="66"/>
        <tr r="G38" s="66"/>
        <tr r="H36" s="66"/>
        <tr r="F40" s="66"/>
        <tr r="E27" s="66"/>
        <tr r="K62" s="66"/>
        <tr r="H43" s="66"/>
        <tr r="K15" s="66"/>
        <tr r="G22" s="66"/>
        <tr r="D56" s="66"/>
        <tr r="F62" s="66"/>
        <tr r="H29" s="66"/>
        <tr r="F15" s="66"/>
        <tr r="F20" s="66"/>
        <tr r="K38" s="66"/>
        <tr r="H51" s="66"/>
        <tr r="D52" s="66"/>
        <tr r="H60" s="66"/>
        <tr r="D49" s="66"/>
        <tr r="G52" s="66"/>
        <tr r="G19" s="66"/>
        <tr r="E57" s="66"/>
        <tr r="E21" s="66"/>
        <tr r="G47" s="66"/>
        <tr r="K57" s="66"/>
        <tr r="G48" s="66"/>
        <tr r="F61" s="66"/>
        <tr r="K47" s="66"/>
        <tr r="G58" s="66"/>
        <tr r="G57" s="66"/>
        <tr r="G40" s="66"/>
        <tr r="D16" s="66"/>
        <tr r="G60" s="66"/>
        <tr r="F37" s="66"/>
        <tr r="E22" s="66"/>
        <tr r="G30" s="66"/>
        <tr r="K41" s="66"/>
        <tr r="E28" s="66"/>
        <tr r="E61" s="66"/>
        <tr r="K17" s="66"/>
        <tr r="G63" s="66"/>
        <tr r="K28" s="66"/>
        <tr r="D31" s="66"/>
        <tr r="K49" s="66"/>
        <tr r="D44" s="66"/>
        <tr r="D26" s="66"/>
        <tr r="K45" s="66"/>
        <tr r="H33" s="66"/>
        <tr r="H40" s="66"/>
        <tr r="F24" s="66"/>
        <tr r="D51" s="66"/>
        <tr r="D34" s="66"/>
        <tr r="K23" s="66"/>
        <tr r="F64" s="66"/>
        <tr r="K21" s="66"/>
        <tr r="K24" s="66"/>
        <tr r="K30" s="66"/>
        <tr r="F53" s="66"/>
        <tr r="K31" s="66"/>
        <tr r="K61" s="66"/>
        <tr r="F28" s="66"/>
        <tr r="H56" s="66"/>
        <tr r="G64" s="66"/>
        <tr r="F59" s="66"/>
        <tr r="G29" s="66"/>
        <tr r="G54" s="66"/>
        <tr r="K56" s="66"/>
        <tr r="H63" s="66"/>
        <tr r="H26" s="66"/>
        <tr r="H54" s="66"/>
        <tr r="H16" s="66"/>
        <tr r="D46" s="66"/>
        <tr r="G45" s="66"/>
        <tr r="K22" s="66"/>
        <tr r="E59" s="66"/>
        <tr r="G42" s="66"/>
        <tr r="G51" s="66"/>
        <tr r="F54" s="66"/>
        <tr r="K55" s="66"/>
        <tr r="E29" s="66"/>
        <tr r="F41" s="66"/>
        <tr r="D35" s="66"/>
        <tr r="H24" s="66"/>
        <tr r="G25" s="66"/>
        <tr r="F27" s="66"/>
        <tr r="G24" s="66"/>
        <tr r="F55" s="66"/>
        <tr r="F45" s="66"/>
        <tr r="G46" s="66"/>
        <tr r="F36" s="66"/>
        <tr r="H31" s="66"/>
        <tr r="G28" s="66"/>
        <tr r="E36" s="66"/>
        <tr r="D54" s="66"/>
        <tr r="H59" s="66"/>
        <tr r="D24" s="66"/>
        <tr r="E16" s="66"/>
        <tr r="H49" s="66"/>
        <tr r="D22" s="66"/>
        <tr r="D41" s="66"/>
        <tr r="D48" s="66"/>
        <tr r="G41" s="66"/>
        <tr r="D28" s="66"/>
        <tr r="H28" s="66"/>
        <tr r="E47" s="66"/>
        <tr r="G35" s="66"/>
        <tr r="H52" s="66"/>
        <tr r="F30" s="66"/>
        <tr r="H20" s="66"/>
        <tr r="E45" s="66"/>
        <tr r="D33" s="66"/>
        <tr r="D43" s="66"/>
        <tr r="K54" s="66"/>
        <tr r="D21" s="66"/>
        <tr r="K52" s="66"/>
        <tr r="D27" s="66"/>
        <tr r="F16" s="66"/>
        <tr r="D20" s="66"/>
        <tr r="D41" s="57"/>
        <tr r="D25" s="57"/>
        <tr r="D29" s="57"/>
        <tr r="D40" s="57"/>
        <tr r="D15" s="57"/>
        <tr r="D37" s="57"/>
        <tr r="D61" s="57"/>
        <tr r="D45" s="57"/>
        <tr r="D58" s="57"/>
        <tr r="D55" s="57"/>
        <tr r="D28" s="57"/>
        <tr r="D50" s="57"/>
        <tr r="D23" s="57"/>
        <tr r="D52" s="57"/>
        <tr r="D59" s="57"/>
        <tr r="D57" s="57"/>
        <tr r="D31" s="57"/>
        <tr r="D60" s="57"/>
        <tr r="D22" s="57"/>
        <tr r="D64" s="57"/>
        <tr r="D46" s="57"/>
        <tr r="D51" s="57"/>
        <tr r="D44" s="57"/>
        <tr r="D21" s="57"/>
        <tr r="D16" s="57"/>
        <tr r="D49" s="57"/>
        <tr r="D35" s="57"/>
        <tr r="D34" s="57"/>
        <tr r="D32" s="57"/>
        <tr r="D36" s="57"/>
        <tr r="D27" s="57"/>
        <tr r="D42" s="57"/>
        <tr r="D43" s="57"/>
        <tr r="D56" s="57"/>
        <tr r="D53" s="57"/>
        <tr r="D54" s="57"/>
        <tr r="D62" s="57"/>
        <tr r="D48" s="57"/>
        <tr r="D30" s="57"/>
        <tr r="D17" s="57"/>
        <tr r="B31" s="55"/>
        <tr r="B29" s="55"/>
        <tr r="B44" s="55"/>
        <tr r="B58" s="55"/>
        <tr r="B41" s="55"/>
        <tr r="B55" s="55"/>
        <tr r="B19" s="55"/>
        <tr r="B15" s="55"/>
        <tr r="S13" s="55"/>
        <tr r="B42" s="55"/>
        <tr r="G13" s="55"/>
        <tr r="B59" s="55"/>
        <tr r="B25" s="55"/>
        <tr r="B50" s="55"/>
        <tr r="B53" s="55"/>
        <tr r="B54" s="55"/>
        <tr r="B62" s="55"/>
        <tr r="B28" s="55"/>
        <tr r="B43" s="55"/>
        <tr r="B26" s="55"/>
        <tr r="B23" s="55"/>
        <tr r="B51" s="55"/>
        <tr r="B34" s="55"/>
        <tr r="B46" s="55"/>
        <tr r="B32" s="55"/>
        <tr r="B30" s="55"/>
        <tr r="B52" s="55"/>
        <tr r="K13" s="55"/>
        <tr r="M13" s="55"/>
        <tr r="B56" s="55"/>
        <tr r="B38" s="55"/>
        <tr r="B49" s="55"/>
        <tr r="B16" s="55"/>
        <tr r="B35" s="55"/>
        <tr r="B39" s="55"/>
        <tr r="B21" s="55"/>
        <tr r="B22" s="55"/>
        <tr r="B33" s="55"/>
        <tr r="B47" s="55"/>
        <tr r="D13" s="55"/>
        <tr r="B48" s="55"/>
        <tr r="N13" s="55"/>
        <tr r="B14" s="55"/>
        <tr r="B40" s="55"/>
        <tr r="B45" s="55"/>
        <tr r="B57" s="55"/>
        <tr r="H13" s="55"/>
        <tr r="B18" s="55"/>
        <tr r="B63" s="55"/>
        <tr r="B61" s="55"/>
        <tr r="B60" s="55"/>
        <tr r="B37" s="55"/>
        <tr r="B20" s="55"/>
        <tr r="B24" s="55"/>
        <tr r="F13" s="55"/>
        <tr r="B17" s="55"/>
        <tr r="Q13" s="55"/>
        <tr r="B36" s="55"/>
        <tr r="B27" s="55"/>
        <tr r="E13" s="55"/>
        <tr r="K17" s="55"/>
        <tr r="D25" s="55"/>
        <tr r="F57" s="55"/>
        <tr r="M41" s="55"/>
        <tr r="S25" s="55"/>
        <tr r="AD10" s="48"/>
        <tr r="B41" s="48"/>
        <tr r="K62" s="55"/>
        <tr r="F42" s="55"/>
        <tr r="M26" s="55"/>
        <tr r="Q58" s="55"/>
        <tr r="K31" s="55"/>
        <tr r="G59" s="55"/>
        <tr r="B44" s="48"/>
        <tr r="E44" s="55"/>
        <tr r="H28" s="55"/>
        <tr r="N60" s="55"/>
        <tr r="B48" s="52"/>
        <tr r="K33" s="55"/>
        <tr r="F29" s="55"/>
        <tr r="H62" s="55"/>
        <tr r="Q45" s="55"/>
        <tr r="K18" s="55"/>
        <tr r="E46" s="55"/>
        <tr r="H30" s="55"/>
        <tr r="Q63" s="55"/>
        <tr r="B62" s="52"/>
        <tr r="E56" s="55"/>
        <tr r="D15" s="55"/>
        <tr r="F47" s="55"/>
        <tr r="M31" s="55"/>
        <tr r="S15" s="55"/>
        <tr r="B4" s="48"/>
        <tr r="G10" s="48"/>
        <tr r="S56" s="55"/>
        <tr r="D32" s="55"/>
        <tr r="G16" s="55"/>
        <tr r="M48" s="55"/>
        <tr r="S32" s="55"/>
        <tr r="B31" s="48"/>
        <tr r="G56" s="55"/>
        <tr r="E17" s="55"/>
        <tr r="G49" s="55"/>
        <tr r="N33" s="55"/>
        <tr r="H14" s="55"/>
        <tr r="B32" s="48"/>
        <tr r="B54" s="48"/>
        <tr r="S40" s="55"/>
        <tr r="D50" s="55"/>
        <tr r="G34" s="55"/>
        <tr r="N18" s="55"/>
        <tr r="S50" s="55"/>
        <tr r="D19" s="55"/>
        <tr r="F51" s="55"/>
        <tr r="M35" s="55"/>
        <tr r="S19" s="55"/>
        <tr r="X10" s="48"/>
        <tr r="N36" s="55"/>
        <tr r="S43" s="55"/>
        <tr r="E36" s="55"/>
        <tr r="N52" s="55"/>
        <tr r="B55" s="48"/>
        <tr r="D53" s="55"/>
        <tr r="G37" s="55"/>
        <tr r="N21" s="55"/>
        <tr r="S53" s="55"/>
        <tr r="B52" s="48"/>
        <tr r="G23" s="55"/>
        <tr r="S39" s="55"/>
        <tr r="F56" s="55"/>
        <tr r="K47" s="55"/>
        <tr r="B12" s="48"/>
        <tr r="E38" s="55"/>
        <tr r="H22" s="55"/>
        <tr r="N54" s="55"/>
        <tr r="B54" s="52"/>
        <tr r="D55" s="55"/>
        <tr r="M39" s="55"/>
        <tr r="D24" s="55"/>
        <tr r="G32" s="55"/>
        <tr r="Q24" s="55"/>
        <tr r="E33" s="55"/>
        <tr r="N49" s="55"/>
        <tr r="B3" s="48"/>
        <tr r="B52" s="52"/>
        <tr r="D35" s="55"/>
        <tr r="Q20" s="55"/>
        <tr r="B42" s="48"/>
        <tr r="B37" s="48"/>
        <tr r="G55" s="55"/>
        <tr r="G40" s="55"/>
        <tr r="G27" s="55"/>
        <tr r="K26" s="55"/>
        <tr r="H38" s="55"/>
        <tr r="Q22" s="55"/>
        <tr r="E23" s="55"/>
        <tr r="N23" s="55"/>
        <tr r="B39" s="48"/>
        <tr r="E27" s="55"/>
        <tr r="B37" s="52"/>
        <tr r="K10" s="48"/>
        <tr r="D41" s="55"/>
        <tr r="G25" s="55"/>
        <tr r="M57" s="55"/>
        <tr r="S41" s="55"/>
        <tr r="B24" s="48"/>
        <tr r="K14" s="55"/>
        <tr r="D26" s="55"/>
        <tr r="F58" s="55"/>
        <tr r="M42" s="55"/>
        <tr r="S26" s="55"/>
        <tr r="K63" s="55"/>
        <tr r="H59" s="55"/>
        <tr r="K15" s="55"/>
        <tr r="E60" s="55"/>
        <tr r="H44" s="55"/>
        <tr r="Q28" s="55"/>
        <tr r="B32" s="52"/>
        <tr r="K49" s="55"/>
        <tr r="F45" s="55"/>
        <tr r="M29" s="55"/>
        <tr r="Q62" s="55"/>
        <tr r="K34" s="55"/>
        <tr r="F63" s="55"/>
        <tr r="H46" s="55"/>
        <tr r="Q30" s="55"/>
        <tr r="B46" s="52"/>
        <tr r="AC10" s="48"/>
        <tr r="D31" s="55"/>
        <tr r="G15" s="55"/>
        <tr r="M47" s="55"/>
        <tr r="S31" s="55"/>
        <tr r="T10" s="48"/>
        <tr r="B33" s="48"/>
        <tr r="B20" s="52"/>
        <tr r="D48" s="55"/>
        <tr r="N16" s="55"/>
        <tr r="S48" s="55"/>
        <tr r="B42" s="52"/>
        <tr r="H17" s="55"/>
        <tr r="B48" s="48"/>
        <tr r="K44" s="55"/>
        <tr r="E18" s="55"/>
        <tr r="G50" s="55"/>
        <tr r="N34" s="55"/>
        <tr r="M14" s="55"/>
        <tr r="G19" s="55"/>
        <tr r="M51" s="55"/>
        <tr r="S35" s="55"/>
        <tr r="B18" s="48"/>
        <tr r="E52" s="55"/>
        <tr r="Q52" s="55"/>
        <tr r="E59" s="55"/>
        <tr r="E21" s="55"/>
        <tr r="G53" s="55"/>
        <tr r="N37" s="55"/>
        <tr r="B55" s="52"/>
        <tr r="E61" s="55"/>
        <tr r="E54" s="55"/>
        <tr r="B38" s="52"/>
        <tr r="N55" s="55"/>
        <tr r="M23" s="55"/>
        <tr r="N27" s="55"/>
        <tr r="K58" s="55"/>
        <tr r="M22" s="55"/>
        <tr r="Q39" s="55"/>
        <tr r="M27" s="55"/>
        <tr r="H55" s="55"/>
        <tr r="D57" s="55"/>
        <tr r="G41" s="55"/>
        <tr r="N25" s="55"/>
        <tr r="S57" s="55"/>
        <tr r="B40" s="48"/>
        <tr r="G43" s="55"/>
        <tr r="D42" s="55"/>
        <tr r="G26" s="55"/>
        <tr r="M58" s="55"/>
        <tr r="S42" s="55"/>
        <tr r="D27" s="55"/>
        <tr r="M43" s="55"/>
        <tr r="K32" s="55"/>
        <tr r="F28" s="55"/>
        <tr r="H60" s="55"/>
        <tr r="Q44" s="55"/>
        <tr r="B16" s="52"/>
        <tr r="D29" s="55"/>
        <tr r="F62" s="55"/>
        <tr r="M45" s="55"/>
        <tr r="S29" s="55"/>
        <tr r="K50" s="55"/>
        <tr r="F30" s="55"/>
        <tr r="M63" s="55"/>
        <tr r="Q46" s="55"/>
        <tr r="B30" s="52"/>
        <tr r="D59" s="55"/>
        <tr r="D47" s="55"/>
        <tr r="G31" s="55"/>
        <tr r="N15" s="55"/>
        <tr r="S47" s="55"/>
        <tr r="B14" s="48"/>
        <tr r="F52" s="55"/>
        <tr r="H27" s="55"/>
        <tr r="E16" s="55"/>
        <tr r="G48" s="55"/>
        <tr r="N32" s="55"/>
        <tr r="G14" s="55"/>
        <tr r="W10" s="48"/>
        <tr r="K21" s="55"/>
        <tr r="E49" s="55"/>
        <tr r="H33" s="55"/>
        <tr r="Q17" s="55"/>
        <tr r="B59" s="52"/>
        <tr r="B26" s="52"/>
        <tr r="F24" s="55"/>
        <tr r="N59" s="55"/>
        <tr r="E34" s="55"/>
        <tr r="H18" s="55"/>
        <tr r="N50" s="55"/>
        <tr r="M36" s="55"/>
        <tr r="D51" s="55"/>
        <tr r="G35" s="55"/>
        <tr r="N19" s="55"/>
        <tr r="S51" s="55"/>
        <tr r="B34" s="48"/>
        <tr r="S20" s="55"/>
        <tr r="K24" s="55"/>
        <tr r="F20" s="55"/>
        <tr r="Q14" s="55"/>
        <tr r="P10" s="48"/>
        <tr r="E37" s="55"/>
        <tr r="H21" s="55"/>
        <tr r="N53" s="55"/>
        <tr r="B39" s="52"/>
        <tr r="B53" s="48"/>
        <tr r="H39" s="55"/>
        <tr r="B53" s="52"/>
        <tr r="H40" s="55"/>
        <tr r="H43" s="55"/>
        <tr r="K42" s="55"/>
        <tr r="F22" s="55"/>
        <tr r="H54" s="55"/>
        <tr r="Q38" s="55"/>
        <tr r="B22" s="52"/>
        <tr r="E55" s="55"/>
        <tr r="K43" s="55"/>
        <tr r="M40" s="55"/>
        <tr r="F38" s="55"/>
        <tr r="F23" s="55"/>
        <tr r="B22" s="48"/>
        <tr r="E25" s="55"/>
        <tr r="G57" s="55"/>
        <tr r="N41" s="55"/>
        <tr r="G61" s="55"/>
        <tr r="B56" s="48"/>
        <tr r="N43" s="55"/>
        <tr r="D58" s="55"/>
        <tr r="G42" s="55"/>
        <tr r="N26" s="55"/>
        <tr r="S58" s="55"/>
        <tr r="D43" s="55"/>
        <tr r="Q27" s="55"/>
        <tr r="K48" s="55"/>
        <tr r="F44" s="55"/>
        <tr r="M28" s="55"/>
        <tr r="Q60" s="55"/>
        <tr r="Q10" s="48"/>
        <tr r="D45" s="55"/>
        <tr r="G29" s="55"/>
        <tr r="M62" s="55"/>
        <tr r="S45" s="55"/>
        <tr r="D63" s="55"/>
        <tr r="F46" s="55"/>
        <tr r="M30" s="55"/>
        <tr r="S63" s="55"/>
        <tr r="B14" s="52"/>
        <tr r="M59" s="55"/>
        <tr r="E15" s="55"/>
        <tr r="G47" s="55"/>
        <tr r="N31" s="55"/>
        <tr r="F14" s="55"/>
        <tr r="B30" s="48"/>
        <tr r="Q36" s="55"/>
        <tr r="B60" s="48"/>
        <tr r="E32" s="55"/>
        <tr r="H16" s="55"/>
        <tr r="N48" s="55"/>
        <tr r="B60" s="52"/>
        <tr r="B49" s="48"/>
        <tr r="K37" s="55"/>
        <tr r="F17" s="55"/>
        <tr r="H49" s="55"/>
        <tr r="Q33" s="55"/>
        <tr r="B43" s="52"/>
        <tr r="B17" s="48"/>
        <tr r="G24" s="55"/>
        <tr r="K22" s="55"/>
        <tr r="E50" s="55"/>
        <tr r="H34" s="55"/>
        <tr r="Q18" s="55"/>
        <tr r="S36" s="55"/>
        <tr r="E19" s="55"/>
        <tr r="G51" s="55"/>
        <tr r="N35" s="55"/>
        <tr r="N14" s="55"/>
        <tr r="B50" s="48"/>
        <tr r="S52" s="55"/>
        <tr r="K40" s="55"/>
        <tr r="F36" s="55"/>
        <tr r="B24" s="52"/>
        <tr r="K25" s="55"/>
        <tr r="E53" s="55"/>
        <tr r="H37" s="55"/>
        <tr r="Q21" s="55"/>
        <tr r="B23" s="52"/>
        <tr r="Q54" s="55"/>
        <tr r="E41" s="55"/>
        <tr r="H25" s="55"/>
        <tr r="N57" s="55"/>
        <tr r="B51" s="52"/>
        <tr r="B50" s="52"/>
        <tr r="M61" s="55"/>
        <tr r="E26" s="55"/>
        <tr r="G58" s="55"/>
        <tr r="N42" s="55"/>
        <tr r="H61" s="55"/>
        <tr r="E43" s="55"/>
        <tr r="S27" s="55"/>
        <tr r="D28" s="55"/>
        <tr r="F60" s="55"/>
        <tr r="M44" s="55"/>
        <tr r="S28" s="55"/>
        <tr r="B27" s="48"/>
        <tr r="D62" s="55"/>
        <tr r="G45" s="55"/>
        <tr r="N29" s="55"/>
        <tr r="S62" s="55"/>
        <tr r="D30" s="55"/>
        <tr r="G63" s="55"/>
        <tr r="M46" s="55"/>
        <tr r="S30" s="55"/>
        <tr r="S10" s="48"/>
        <tr r="S59" s="55"/>
        <tr r="E31" s="55"/>
        <tr r="H15" s="55"/>
        <tr r="N47" s="55"/>
        <tr r="D14" s="55"/>
        <tr r="B46" s="48"/>
        <tr r="B40" s="52"/>
        <tr r="K20" s="55"/>
        <tr r="E48" s="55"/>
        <tr r="H32" s="55"/>
        <tr r="Q16" s="55"/>
        <tr r="B44" s="52"/>
        <tr r="H52" s="55"/>
        <tr r="K53" s="55"/>
        <tr r="F33" s="55"/>
        <tr r="M17" s="55"/>
        <tr r="Q49" s="55"/>
        <tr r="B27" s="52"/>
        <tr r="G52" s="55"/>
        <tr r="H24" s="55"/>
        <tr r="K38" s="55"/>
        <tr r="F18" s="55"/>
        <tr r="H50" s="55"/>
        <tr r="Q34" s="55"/>
        <tr r="Y10" s="48"/>
        <tr r="E35" s="55"/>
        <tr r="H19" s="55"/>
        <tr r="N51" s="55"/>
        <tr r="B57" s="52"/>
        <tr r="D36" s="55"/>
        <tr r="B19" s="48"/>
        <tr r="K56" s="55"/>
        <tr r="G36" s="55"/>
        <tr r="B35" s="48"/>
        <tr r="K41" s="55"/>
        <tr r="F21" s="55"/>
        <tr r="H53" s="55"/>
        <tr r="Q37" s="55"/>
        <tr r="J10" s="48"/>
        <tr r="K59" s="55"/>
        <tr r="M55" s="55"/>
        <tr r="L10" s="48"/>
        <tr r="N24" s="55"/>
        <tr r="Q59" s="55"/>
        <tr r="D22" s="55"/>
        <tr r="F54" s="55"/>
        <tr r="M38" s="55"/>
        <tr r="S22" s="55"/>
        <tr r="AA10" s="48"/>
        <tr r="F55" s="55"/>
        <tr r="S23" s="55"/>
        <tr r="Q43" s="55"/>
        <tr r="D20" s="55"/>
        <tr r="D40" s="55"/>
        <tr r="F37" s="55"/>
        <tr r="Q53" s="55"/>
        <tr r="D39" s="55"/>
        <tr r="N39" s="55"/>
        <tr r="K60" s="55"/>
        <tr r="S24" s="55"/>
        <tr r="B49" s="52"/>
        <tr r="G22" s="55"/>
        <tr r="G39" s="55"/>
        <tr r="S55" s="55"/>
        <tr r="B33" s="52"/>
        <tr r="F41" s="55"/>
        <tr r="M25" s="55"/>
        <tr r="Q57" s="55"/>
        <tr r="B25" s="48"/>
        <tr r="Q42" s="55"/>
        <tr r="F59" s="55"/>
        <tr r="B15" s="52"/>
        <tr r="G60" s="55"/>
        <tr r="N61" s="55"/>
        <tr r="K16" s="55"/>
        <tr r="E62" s="55"/>
        <tr r="H45" s="55"/>
        <tr r="Q29" s="55"/>
        <tr r="E30" s="55"/>
        <tr r="H63" s="55"/>
        <tr r="N46" s="55"/>
        <tr r="S61" s="55"/>
        <tr r="B45" s="48"/>
        <tr r="F31" s="55"/>
        <tr r="Q47" s="55"/>
        <tr r="B58" s="52"/>
        <tr r="F48" s="55"/>
        <tr r="AB10" s="48"/>
        <tr r="F35" s="55"/>
        <tr r="M52" s="55"/>
        <tr r="E20" s="55"/>
        <tr r="N20" s="55"/>
        <tr r="B36" s="52"/>
        <tr r="G21" s="55"/>
        <tr r="Q55" s="55"/>
        <tr r="M10" s="48"/>
        <tr r="G54" s="55"/>
        <tr r="S14" s="55"/>
        <tr r="K29" s="55"/>
        <tr r="E57" s="55"/>
        <tr r="H41" s="55"/>
        <tr r="Q25" s="55"/>
        <tr r="B35" s="52"/>
        <tr r="B18" s="52"/>
        <tr r="B26" s="48"/>
        <tr r="E42" s="55"/>
        <tr r="H26" s="55"/>
        <tr r="N58" s="55"/>
        <tr r="B34" s="52"/>
        <tr r="F27" s="55"/>
        <tr r="B17" s="52"/>
        <tr r="D44" s="55"/>
        <tr r="G28" s="55"/>
        <tr r="M60" s="55"/>
        <tr r="S44" s="55"/>
        <tr r="B43" s="48"/>
        <tr r="E29" s="55"/>
        <tr r="G62" s="55"/>
        <tr r="N45" s="55"/>
        <tr r="Q61" s="55"/>
        <tr r="D46" s="55"/>
        <tr r="G30" s="55"/>
        <tr r="N63" s="55"/>
        <tr r="S46" s="55"/>
        <tr r="B13" s="48"/>
        <tr r="K19" s="55"/>
        <tr r="E47" s="55"/>
        <tr r="H31" s="55"/>
        <tr r="Q15" s="55"/>
        <tr r="B61" s="52"/>
        <tr r="B15" s="48"/>
        <tr r="E24" s="55"/>
        <tr r="K36" s="55"/>
        <tr r="F16" s="55"/>
        <tr r="H48" s="55"/>
        <tr r="Q32" s="55"/>
        <tr r="B28" s="52"/>
        <tr r="I10" s="48"/>
        <tr r="D17" s="55"/>
        <tr r="F49" s="55"/>
        <tr r="M33" s="55"/>
        <tr r="S17" s="55"/>
        <tr r="F10" s="48"/>
        <tr r="B56" s="52"/>
        <tr r="M24" s="55"/>
        <tr r="K54" s="55"/>
        <tr r="F34" s="55"/>
        <tr r="M18" s="55"/>
        <tr r="Q50" s="55"/>
        <tr r="K23" s="55"/>
        <tr r="E51" s="55"/>
        <tr r="H35" s="55"/>
        <tr r="Q19" s="55"/>
        <tr r="B41" s="52"/>
        <tr r="G20" s="55"/>
        <tr r="D56" s="55"/>
        <tr r="H20" s="55"/>
        <tr r="K57" s="55"/>
        <tr r="M21" s="55"/>
        <tr r="Z10" s="48"/>
        <tr r="D38" s="55"/>
        <tr r="M54" s="55"/>
        <tr r="S38" s="55"/>
        <tr r="B21" s="48"/>
        <tr r="K61" s="55"/>
        <tr r="N10" s="48"/>
        <tr r="E28" s="55"/>
        <tr r="R10" s="48"/>
        <tr r="K51" s="55"/>
        <tr r="M15" s="55"/>
        <tr r="B29" s="52"/>
        <tr r="D16" s="55"/>
        <tr r="K28" s="55"/>
        <tr r="G33" s="55"/>
        <tr r="N17" s="55"/>
        <tr r="B16" s="48"/>
        <tr r="G18" s="55"/>
        <tr r="H10" s="48"/>
        <tr r="F39" s="55"/>
        <tr r="E22" s="55"/>
        <tr r="D61" s="55"/>
        <tr r="D23" s="55"/>
        <tr r="K45" s="55"/>
        <tr r="F25" s="55"/>
        <tr r="H57" s="55"/>
        <tr r="Q41" s="55"/>
        <tr r="B19" s="52"/>
        <tr r="O10" s="48"/>
        <tr r="K30" s="55"/>
        <tr r="E58" s="55"/>
        <tr r="H42" s="55"/>
        <tr r="Q26" s="55"/>
        <tr r="D10" s="48"/>
        <tr r="F43" s="55"/>
        <tr r="B31" s="52"/>
        <tr r="D60" s="55"/>
        <tr r="G44" s="55"/>
        <tr r="N28" s="55"/>
        <tr r="S60" s="55"/>
        <tr r="B59" s="48"/>
        <tr r="E45" s="55"/>
        <tr r="H29" s="55"/>
        <tr r="N62" s="55"/>
        <tr r="B13" s="52"/>
        <tr r="E63" s="55"/>
        <tr r="G46" s="55"/>
        <tr r="N30" s="55"/>
        <tr r="E14" s="55"/>
        <tr r="B29" s="48"/>
        <tr r="K35" s="55"/>
        <tr r="F15" s="55"/>
        <tr r="H47" s="55"/>
        <tr r="Q31" s="55"/>
        <tr r="B45" s="52"/>
        <tr r="B47" s="48"/>
        <tr r="H56" s="55"/>
        <tr r="K52" s="55"/>
        <tr r="F32" s="55"/>
        <tr r="M16" s="55"/>
        <tr r="Q48" s="55"/>
        <tr r="E10" s="48"/>
        <tr r="B38" s="48"/>
        <tr r="D33" s="55"/>
        <tr r="G17" s="55"/>
        <tr r="M49" s="55"/>
        <tr r="S33" s="55"/>
        <tr r="V10" s="48"/>
        <tr r="B51" s="48"/>
        <tr r="M56" s="55"/>
        <tr r="D18" s="55"/>
        <tr r="F50" s="55"/>
        <tr r="M34" s="55"/>
        <tr r="S18" s="55"/>
        <tr r="K39" s="55"/>
        <tr r="F19" s="55"/>
        <tr r="H51" s="55"/>
        <tr r="Q35" s="55"/>
        <tr r="B25" s="52"/>
        <tr r="H36" s="55"/>
        <tr r="Q56" s="55"/>
        <tr r="D52" s="55"/>
        <tr r="M20" s="55"/>
        <tr r="N56" s="55"/>
        <tr r="D21" s="55"/>
        <tr r="F53" s="55"/>
        <tr r="M37" s="55"/>
        <tr r="S21" s="55"/>
        <tr r="B20" s="48"/>
        <tr r="E39" s="55"/>
        <tr r="Q23" s="55"/>
        <tr r="E40" s="55"/>
        <tr r="F61" s="55"/>
        <tr r="B58" s="48"/>
        <tr r="D54" s="55"/>
        <tr r="G38" s="55"/>
        <tr r="N22" s="55"/>
        <tr r="S54" s="55"/>
        <tr r="K27" s="55"/>
        <tr r="H23" s="55"/>
        <tr r="B21" s="52"/>
        <tr r="B28" s="48"/>
        <tr r="K46" s="55"/>
        <tr r="F26" s="55"/>
        <tr r="H58" s="55"/>
        <tr r="B57" s="48"/>
        <tr r="N44" s="55"/>
        <tr r="N40" s="55"/>
        <tr r="M32" s="55"/>
        <tr r="S16" s="55"/>
        <tr r="U10" s="48"/>
        <tr r="D49" s="55"/>
        <tr r="S49" s="55"/>
        <tr r="Q40" s="55"/>
        <tr r="D34" s="55"/>
        <tr r="M50" s="55"/>
        <tr r="S34" s="55"/>
        <tr r="K55" s="55"/>
        <tr r="M19" s="55"/>
        <tr r="Q51" s="55"/>
        <tr r="B23" s="48"/>
        <tr r="D37" s="55"/>
        <tr r="M53" s="55"/>
        <tr r="S37" s="55"/>
        <tr r="B36" s="48"/>
        <tr r="F40" s="55"/>
        <tr r="B47" s="52"/>
        <tr r="N38" s="55"/>
        <tr r="AD14" s="48"/>
        <tr r="AB19" s="48"/>
        <tr r="Z24" s="48"/>
        <tr r="X29" s="48"/>
        <tr r="V34" s="48"/>
        <tr r="T39" s="48"/>
        <tr r="R44" s="48"/>
        <tr r="P49" s="48"/>
        <tr r="N54" s="48"/>
        <tr r="N59" s="48"/>
        <tr r="I37" s="48"/>
        <tr r="Y13" s="48"/>
        <tr r="W18" s="48"/>
        <tr r="K24" s="48"/>
        <tr r="I29" s="48"/>
        <tr r="W34" s="48"/>
        <tr r="AC43" s="48"/>
        <tr r="W15" s="48"/>
        <tr r="U20" s="48"/>
        <tr r="S25" s="48"/>
        <tr r="Q30" s="48"/>
        <tr r="O35" s="48"/>
        <tr r="M40" s="48"/>
        <tr r="K45" s="48"/>
        <tr r="L13" s="48"/>
        <tr r="J18" s="48"/>
        <tr r="H23" s="48"/>
        <tr r="F28" s="48"/>
        <tr r="AD32" s="48"/>
        <tr r="AB37" s="48"/>
        <tr r="Z42" s="48"/>
        <tr r="X47" s="48"/>
        <tr r="V52" s="48"/>
        <tr r="T57" s="48"/>
        <tr r="AB58" s="48"/>
        <tr r="M13" s="48"/>
        <tr r="K18" s="48"/>
        <tr r="I23" s="48"/>
        <tr r="G28" s="48"/>
        <tr r="E33" s="48"/>
        <tr r="AC37" s="48"/>
        <tr r="AA42" s="48"/>
        <tr r="Y47" s="48"/>
        <tr r="W52" s="48"/>
        <tr r="U57" s="48"/>
        <tr r="F46" s="48"/>
        <tr r="J15" s="48"/>
        <tr r="H20" s="48"/>
        <tr r="F25" s="48"/>
        <tr r="AD29" s="48"/>
        <tr r="AB34" s="48"/>
        <tr r="Z39" s="48"/>
        <tr r="X44" s="48"/>
        <tr r="V49" s="48"/>
        <tr r="T54" s="48"/>
        <tr r="T59" s="48"/>
        <tr r="O13" s="48"/>
        <tr r="M18" s="48"/>
        <tr r="K23" s="48"/>
        <tr r="I28" s="48"/>
        <tr r="G33" s="48"/>
        <tr r="E38" s="48"/>
        <tr r="AC42" s="48"/>
        <tr r="AA47" s="48"/>
        <tr r="Y52" s="48"/>
        <tr r="W57" s="48"/>
        <tr r="L47" s="48"/>
        <tr r="AB15" s="48"/>
        <tr r="Z20" s="48"/>
        <tr r="X25" s="48"/>
        <tr r="V30" s="48"/>
        <tr r="T35" s="48"/>
        <tr r="J44" s="48"/>
        <tr r="AD15" s="48"/>
        <tr r="AB20" s="48"/>
        <tr r="Z25" s="48"/>
        <tr r="X30" s="48"/>
        <tr r="V35" s="48"/>
        <tr r="T40" s="48"/>
        <tr r="I14" s="48"/>
        <tr r="G19" s="48"/>
        <tr r="E24" s="48"/>
        <tr r="AC28" s="48"/>
        <tr r="AA33" s="48"/>
        <tr r="Y38" s="48"/>
        <tr r="N12" s="48"/>
        <tr r="L17" s="48"/>
        <tr r="J22" s="48"/>
        <tr r="H27" s="48"/>
        <tr r="F32" s="48"/>
        <tr r="AD36" s="48"/>
        <tr r="AB41" s="48"/>
        <tr r="Z46" s="48"/>
        <tr r="W16" s="48"/>
        <tr r="U21" s="48"/>
        <tr r="S26" s="48"/>
        <tr r="Q31" s="48"/>
        <tr r="O36" s="48"/>
        <tr r="M41" s="48"/>
        <tr r="M14" s="48"/>
        <tr r="K19" s="48"/>
        <tr r="I24" s="48"/>
        <tr r="G29" s="48"/>
        <tr r="E34" s="48"/>
        <tr r="AC38" s="48"/>
        <tr r="AA43" s="48"/>
        <tr r="Y48" s="48"/>
        <tr r="W53" s="48"/>
        <tr r="V58" s="48"/>
        <tr r="T15" s="48"/>
        <tr r="R20" s="48"/>
        <tr r="P25" s="48"/>
        <tr r="N30" s="48"/>
        <tr r="L35" s="48"/>
        <tr r="J40" s="48"/>
        <tr r="H45" s="48"/>
        <tr r="F50" s="48"/>
        <tr r="AD54" s="48"/>
        <tr r="AD59" s="48"/>
        <tr r="O38" s="48"/>
        <tr r="O14" s="48"/>
        <tr r="M19" s="48"/>
        <tr r="AA24" s="48"/>
        <tr r="Y29" s="48"/>
        <tr r="M35" s="48"/>
        <tr r="S44" s="48"/>
        <tr r="M16" s="48"/>
        <tr r="K21" s="48"/>
        <tr r="I26" s="48"/>
        <tr r="G31" s="48"/>
        <tr r="E36" s="48"/>
        <tr r="AC40" s="48"/>
        <tr r="AA45" s="48"/>
        <tr r="AB13" s="48"/>
        <tr r="Z18" s="48"/>
        <tr r="X23" s="48"/>
        <tr r="V28" s="48"/>
        <tr r="T33" s="48"/>
        <tr r="R38" s="48"/>
        <tr r="P43" s="48"/>
        <tr r="N48" s="48"/>
        <tr r="L53" s="48"/>
        <tr r="J58" s="48"/>
        <tr r="I60" s="48"/>
        <tr r="AC13" s="48"/>
        <tr r="AA18" s="48"/>
        <tr r="Y23" s="48"/>
        <tr r="W28" s="48"/>
        <tr r="U33" s="48"/>
        <tr r="S38" s="48"/>
        <tr r="Q43" s="48"/>
        <tr r="O48" s="48"/>
        <tr r="M53" s="48"/>
        <tr r="K58" s="48"/>
        <tr r="R48" s="48"/>
        <tr r="Z15" s="48"/>
        <tr r="X20" s="48"/>
        <tr r="V25" s="48"/>
        <tr r="T30" s="48"/>
        <tr r="R35" s="48"/>
        <tr r="P40" s="48"/>
        <tr r="N45" s="48"/>
        <tr r="L50" s="48"/>
        <tr r="J55" s="48"/>
        <tr r="Z60" s="48"/>
        <tr r="E14" s="48"/>
        <tr r="AC18" s="48"/>
        <tr r="AA23" s="48"/>
        <tr r="Y28" s="48"/>
        <tr r="W33" s="48"/>
        <tr r="U38" s="48"/>
        <tr r="S43" s="48"/>
        <tr r="Q48" s="48"/>
        <tr r="O53" s="48"/>
        <tr r="M58" s="48"/>
        <tr r="X11" s="48"/>
        <tr r="R16" s="48"/>
        <tr r="P21" s="48"/>
        <tr r="N26" s="48"/>
        <tr r="L31" s="48"/>
        <tr r="J36" s="48"/>
        <tr r="V46" s="48"/>
        <tr r="T16" s="48"/>
        <tr r="R21" s="48"/>
        <tr r="P26" s="48"/>
        <tr r="N31" s="48"/>
        <tr r="L36" s="48"/>
        <tr r="J41" s="48"/>
        <tr r="Y14" s="48"/>
        <tr r="W19" s="48"/>
        <tr r="U24" s="48"/>
        <tr r="S29" s="48"/>
        <tr r="Q34" s="48"/>
        <tr r="O39" s="48"/>
        <tr r="AD12" s="48"/>
        <tr r="AB17" s="48"/>
        <tr r="Z22" s="48"/>
        <tr r="X27" s="48"/>
        <tr r="V32" s="48"/>
        <tr r="T37" s="48"/>
        <tr r="R42" s="48"/>
        <tr r="O12" s="48"/>
        <tr r="M17" s="48"/>
        <tr r="K22" s="48"/>
        <tr r="I27" s="48"/>
        <tr r="G32" s="48"/>
        <tr r="E37" s="48"/>
        <tr r="AC41" s="48"/>
        <tr r="AC14" s="48"/>
        <tr r="AA19" s="48"/>
        <tr r="Y24" s="48"/>
        <tr r="W29" s="48"/>
        <tr r="U34" s="48"/>
        <tr r="S39" s="48"/>
        <tr r="Q44" s="48"/>
        <tr r="O49" s="48"/>
        <tr r="M54" s="48"/>
        <tr r="M59" s="48"/>
        <tr r="N33" s="48"/>
        <tr r="AB49" s="48"/>
        <tr r="Z57" s="48"/>
        <tr r="V23" s="48"/>
        <tr r="P46" s="48"/>
        <tr r="AC55" s="48"/>
        <tr r="T20" s="48"/>
        <tr r="I45" s="48"/>
        <tr r="F54" s="48"/>
        <tr r="AB11" s="48"/>
        <tr r="J49" s="48"/>
        <tr r="H24" s="48"/>
        <tr r="X46" s="48"/>
        <tr r="E55" s="48"/>
        <tr r="F21" s="48"/>
        <tr r="J16" s="48"/>
        <tr r="H21" s="48"/>
        <tr r="F26" s="48"/>
        <tr r="AD30" s="48"/>
        <tr r="AB35" s="48"/>
        <tr r="Z40" s="48"/>
        <tr r="X45" s="48"/>
        <tr r="V50" s="48"/>
        <tr r="T55" s="48"/>
        <tr r="T60" s="48"/>
        <tr r="U39" s="48"/>
        <tr r="E15" s="48"/>
        <tr r="AC19" s="48"/>
        <tr r="Q25" s="48"/>
        <tr r="O30" s="48"/>
        <tr r="S36" s="48"/>
        <tr r="E12" s="48"/>
        <tr r="AC16" s="48"/>
        <tr r="AA21" s="48"/>
        <tr r="Y26" s="48"/>
        <tr r="W31" s="48"/>
        <tr r="U36" s="48"/>
        <tr r="S41" s="48"/>
        <tr r="Q46" s="48"/>
        <tr r="R14" s="48"/>
        <tr r="P19" s="48"/>
        <tr r="N24" s="48"/>
        <tr r="L29" s="48"/>
        <tr r="J34" s="48"/>
        <tr r="H39" s="48"/>
        <tr r="F44" s="48"/>
        <tr r="AD48" s="48"/>
        <tr r="AB53" s="48"/>
        <tr r="AA58" s="48"/>
        <tr r="K11" s="48"/>
        <tr r="S14" s="48"/>
        <tr r="Q19" s="48"/>
        <tr r="O24" s="48"/>
        <tr r="M29" s="48"/>
        <tr r="K34" s="48"/>
        <tr r="I39" s="48"/>
        <tr r="G44" s="48"/>
        <tr r="E49" s="48"/>
        <tr r="AC53" s="48"/>
        <tr r="S59" s="48"/>
        <tr r="AD58" s="48"/>
        <tr r="P16" s="48"/>
        <tr r="N21" s="48"/>
        <tr r="L26" s="48"/>
        <tr r="J31" s="48"/>
        <tr r="H36" s="48"/>
        <tr r="F41" s="48"/>
        <tr r="AD45" s="48"/>
        <tr r="AB50" s="48"/>
        <tr r="Z55" s="48"/>
        <tr r="F38" s="48"/>
        <tr r="U14" s="48"/>
        <tr r="S19" s="48"/>
        <tr r="Q24" s="48"/>
        <tr r="O29" s="48"/>
        <tr r="M34" s="48"/>
        <tr r="K39" s="48"/>
        <tr r="I44" s="48"/>
        <tr r="G49" s="48"/>
        <tr r="E54" s="48"/>
        <tr r="E59" s="48"/>
        <tr r="J12" s="48"/>
        <tr r="H17" s="48"/>
        <tr r="F22" s="48"/>
        <tr r="AD26" s="48"/>
        <tr r="AB31" s="48"/>
        <tr r="Z36" s="48"/>
        <tr r="L12" s="48"/>
        <tr r="J17" s="48"/>
        <tr r="H22" s="48"/>
        <tr r="F27" s="48"/>
        <tr r="AD31" s="48"/>
        <tr r="AB36" s="48"/>
        <tr r="Z41" s="48"/>
        <tr r="O15" s="48"/>
        <tr r="M20" s="48"/>
        <tr r="K25" s="48"/>
        <tr r="I30" s="48"/>
        <tr r="G35" s="48"/>
        <tr r="E40" s="48"/>
        <tr r="T13" s="48"/>
        <tr r="R18" s="48"/>
        <tr r="P23" s="48"/>
        <tr r="N28" s="48"/>
        <tr r="L33" s="48"/>
        <tr r="J38" s="48"/>
        <tr r="H43" s="48"/>
        <tr r="E13" s="48"/>
        <tr r="AC17" s="48"/>
        <tr r="AA22" s="48"/>
        <tr r="Y27" s="48"/>
        <tr r="W32" s="48"/>
        <tr r="U37" s="48"/>
        <tr r="S42" s="48"/>
        <tr r="S15" s="48"/>
        <tr r="Q20" s="48"/>
        <tr r="O25" s="48"/>
        <tr r="M30" s="48"/>
        <tr r="K35" s="48"/>
        <tr r="I40" s="48"/>
        <tr r="G45" s="48"/>
        <tr r="E50" s="48"/>
        <tr r="AC54" s="48"/>
        <tr r="AC59" s="48"/>
        <tr r="Z16" s="48"/>
        <tr r="X21" s="48"/>
        <tr r="V26" s="48"/>
        <tr r="T31" s="48"/>
        <tr r="R36" s="48"/>
        <tr r="P41" s="48"/>
        <tr r="N46" s="48"/>
        <tr r="L51" s="48"/>
        <tr r="J56" s="48"/>
        <tr r="P11" s="48"/>
        <tr r="AA40" s="48"/>
        <tr r="U15" s="48"/>
        <tr r="S20" s="48"/>
        <tr r="G26" s="48"/>
        <tr r="E31" s="48"/>
        <tr r="Y37" s="48"/>
        <tr r="U12" s="48"/>
        <tr r="S17" s="48"/>
        <tr r="Q22" s="48"/>
        <tr r="O27" s="48"/>
        <tr r="M32" s="48"/>
        <tr r="K37" s="48"/>
        <tr r="I42" s="48"/>
        <tr r="G47" s="48"/>
        <tr r="H15" s="48"/>
        <tr r="F20" s="48"/>
        <tr r="AD24" s="48"/>
        <tr r="AB29" s="48"/>
        <tr r="Z34" s="48"/>
        <tr r="X39" s="48"/>
        <tr r="V44" s="48"/>
        <tr r="T49" s="48"/>
        <tr r="R54" s="48"/>
        <tr r="R59" s="48"/>
        <tr r="J60" s="48"/>
        <tr r="I15" s="48"/>
        <tr r="G20" s="48"/>
        <tr r="E25" s="48"/>
        <tr r="AC29" s="48"/>
        <tr r="AA34" s="48"/>
        <tr r="Y39" s="48"/>
        <tr r="W44" s="48"/>
        <tr r="U49" s="48"/>
        <tr r="S54" s="48"/>
        <tr r="Y60" s="48"/>
        <tr r="H12" s="48"/>
        <tr r="F17" s="48"/>
        <tr r="AD21" s="48"/>
        <tr r="AB26" s="48"/>
        <tr r="Z31" s="48"/>
        <tr r="X36" s="48"/>
        <tr r="V41" s="48"/>
        <tr r="T46" s="48"/>
        <tr r="R51" s="48"/>
        <tr r="P56" s="48"/>
        <tr r="Z44" s="48"/>
        <tr r="K15" s="48"/>
        <tr r="I20" s="48"/>
        <tr r="G25" s="48"/>
        <tr r="E30" s="48"/>
        <tr r="AC34" s="48"/>
        <tr r="AA39" s="48"/>
        <tr r="Y44" s="48"/>
        <tr r="W49" s="48"/>
        <tr r="U54" s="48"/>
        <tr r="U59" s="48"/>
        <tr r="Z12" s="48"/>
        <tr r="X17" s="48"/>
        <tr r="V22" s="48"/>
        <tr r="T27" s="48"/>
        <tr r="R32" s="48"/>
        <tr r="V38" s="48"/>
        <tr r="AB12" s="48"/>
        <tr r="Z17" s="48"/>
        <tr r="X22" s="48"/>
        <tr r="V27" s="48"/>
        <tr r="T32" s="48"/>
        <tr r="R37" s="48"/>
        <tr r="P42" s="48"/>
        <tr r="E16" s="48"/>
        <tr r="AC20" s="48"/>
        <tr r="AA25" s="48"/>
        <tr r="Y30" s="48"/>
        <tr r="W35" s="48"/>
        <tr r="U40" s="48"/>
        <tr r="J14" s="48"/>
        <tr r="H19" s="48"/>
        <tr r="F24" s="48"/>
        <tr r="AD28" s="48"/>
        <tr r="AB33" s="48"/>
        <tr r="Z38" s="48"/>
        <tr r="X43" s="48"/>
        <tr r="U13" s="48"/>
        <tr r="S18" s="48"/>
        <tr r="Q23" s="48"/>
        <tr r="O28" s="48"/>
        <tr r="M33" s="48"/>
        <tr r="K38" s="48"/>
        <tr r="I43" s="48"/>
        <tr r="I16" s="48"/>
        <tr r="G21" s="48"/>
        <tr r="E26" s="48"/>
        <tr r="AC30" s="48"/>
        <tr r="AA35" s="48"/>
        <tr r="Y40" s="48"/>
        <tr r="W45" s="48"/>
        <tr r="U50" s="48"/>
        <tr r="S55" s="48"/>
        <tr r="V13" s="48"/>
        <tr r="AC39" s="48"/>
        <tr r="Z51" s="48"/>
        <tr r="Z59" s="48"/>
        <tr r="L30" s="48"/>
        <tr r="AC48" s="48"/>
        <tr r="Z58" s="48"/>
        <tr r="J27" s="48"/>
        <tr r="AD47" s="48"/>
        <tr r="AD55" s="48"/>
        <tr r="Y17" s="48"/>
        <tr r="F53" s="48"/>
        <tr r="W30" s="48"/>
        <tr r="I49" s="48"/>
        <tr r="AC56" s="48"/>
        <tr r="H34" s="48"/>
        <tr r="W14" s="48"/>
        <tr r="AB40" s="48"/>
        <tr r="H13" s="48"/>
        <tr r="F18" s="48"/>
        <tr r="AD22" s="48"/>
        <tr r="AB27" s="48"/>
        <tr r="Z32" s="48"/>
        <tr r="X37" s="48"/>
        <tr r="V42" s="48"/>
        <tr r="T47" s="48"/>
        <tr r="R52" s="48"/>
        <tr r="P57" s="48"/>
        <tr r="U23" s="48"/>
        <tr r="M43" s="48"/>
        <tr r="AA16" s="48"/>
        <tr r="Y21" s="48"/>
        <tr r="M27" s="48"/>
        <tr r="K32" s="48"/>
        <tr r="K40" s="48"/>
        <tr r="AA13" s="48"/>
        <tr r="Y18" s="48"/>
        <tr r="W23" s="48"/>
        <tr r="U28" s="48"/>
        <tr r="S33" s="48"/>
        <tr r="Q38" s="48"/>
        <tr r="O43" s="48"/>
        <tr r="M48" s="48"/>
        <tr r="N16" s="48"/>
        <tr r="L21" s="48"/>
        <tr r="J26" s="48"/>
        <tr r="H31" s="48"/>
        <tr r="F36" s="48"/>
        <tr r="AD40" s="48"/>
        <tr r="AB45" s="48"/>
        <tr r="Z50" s="48"/>
        <tr r="X55" s="48"/>
        <tr r="X60" s="48"/>
        <tr r="P45" s="48"/>
        <tr r="O16" s="48"/>
        <tr r="M21" s="48"/>
        <tr r="K26" s="48"/>
        <tr r="I31" s="48"/>
        <tr r="G36" s="48"/>
        <tr r="E41" s="48"/>
        <tr r="AC45" s="48"/>
        <tr r="AA50" s="48"/>
        <tr r="Y55" s="48"/>
        <tr r="I11" s="48"/>
        <tr r="N13" s="48"/>
        <tr r="L18" s="48"/>
        <tr r="J23" s="48"/>
        <tr r="H28" s="48"/>
        <tr r="F33" s="48"/>
        <tr r="AD37" s="48"/>
        <tr r="AB42" s="48"/>
        <tr r="Z47" s="48"/>
        <tr r="X52" s="48"/>
        <tr r="V57" s="48"/>
        <tr r="S58" s="48"/>
        <tr r="Q16" s="48"/>
        <tr r="O21" s="48"/>
        <tr r="M26" s="48"/>
        <tr r="K31" s="48"/>
        <tr r="I36" s="48"/>
        <tr r="G41" s="48"/>
        <tr r="E46" s="48"/>
        <tr r="AC50" s="48"/>
        <tr r="AA55" s="48"/>
        <tr r="AA60" s="48"/>
        <tr r="F14" s="48"/>
        <tr r="AD18" s="48"/>
        <tr r="AB23" s="48"/>
        <tr r="Z28" s="48"/>
        <tr r="X33" s="48"/>
        <tr r="H41" s="48"/>
        <tr r="H14" s="48"/>
        <tr r="F19" s="48"/>
        <tr r="AD23" s="48"/>
        <tr r="AB28" s="48"/>
        <tr r="Z33" s="48"/>
        <tr r="X38" s="48"/>
        <tr r="M12" s="48"/>
        <tr r="K17" s="48"/>
        <tr r="I22" s="48"/>
        <tr r="G27" s="48"/>
        <tr r="E32" s="48"/>
        <tr r="AC36" s="48"/>
        <tr r="AA41" s="48"/>
        <tr r="P15" s="48"/>
        <tr r="N20" s="48"/>
        <tr r="L25" s="48"/>
        <tr r="J30" s="48"/>
        <tr r="H35" s="48"/>
        <tr r="F40" s="48"/>
        <tr r="AD44" s="48"/>
        <tr r="AA14" s="48"/>
        <tr r="Y19" s="48"/>
        <tr r="W24" s="48"/>
        <tr r="U29" s="48"/>
        <tr r="S34" s="48"/>
        <tr r="Q39" s="48"/>
        <tr r="Q12" s="48"/>
        <tr r="O17" s="48"/>
        <tr r="M22" s="48"/>
        <tr r="K27" s="48"/>
        <tr r="I32" s="48"/>
        <tr r="G37" s="48"/>
        <tr r="E42" s="48"/>
        <tr r="AC46" s="48"/>
        <tr r="AA51" s="48"/>
        <tr r="Y56" s="48"/>
        <tr r="K20" s="48"/>
        <tr r="E45" s="48"/>
        <tr r="Z53" s="48"/>
        <tr r="AD11" s="48"/>
        <tr r="AA36" s="48"/>
        <tr r="E51" s="48"/>
        <tr r="AC11" s="48"/>
        <tr r="Y33" s="48"/>
        <tr r="AD49" s="48"/>
        <tr r="AB57" s="48"/>
        <tr r="AB30" s="48"/>
        <tr r="Y11" s="48"/>
        <tr r="J37" s="48"/>
        <tr r="G51" s="48"/>
        <tr r="G59" s="48"/>
        <tr r="X13" s="48"/>
        <tr r="V18" s="48"/>
        <tr r="T23" s="48"/>
        <tr r="R28" s="48"/>
        <tr r="P33" s="48"/>
        <tr r="N38" s="48"/>
        <tr r="L43" s="48"/>
        <tr r="J48" s="48"/>
        <tr r="H53" s="48"/>
        <tr r="F58" s="48"/>
        <tr r="G34" s="48"/>
        <tr r="S12" s="48"/>
        <tr r="Q17" s="48"/>
        <tr r="O22" s="48"/>
        <tr r="AC27" s="48"/>
        <tr r="AA32" s="48"/>
        <tr r="Q41" s="48"/>
        <tr r="Q14" s="48"/>
        <tr r="O19" s="48"/>
        <tr r="M24" s="48"/>
        <tr r="K29" s="48"/>
        <tr r="I34" s="48"/>
        <tr r="G39" s="48"/>
        <tr r="E44" s="48"/>
        <tr r="F12" s="48"/>
        <tr r="AD16" s="48"/>
        <tr r="AB21" s="48"/>
        <tr r="Z26" s="48"/>
        <tr r="X31" s="48"/>
        <tr r="V36" s="48"/>
        <tr r="T41" s="48"/>
        <tr r="R46" s="48"/>
        <tr r="P51" s="48"/>
        <tr r="N56" s="48"/>
        <tr r="L11" s="48"/>
        <tr r="G12" s="48"/>
        <tr r="E17" s="48"/>
        <tr r="AC21" s="48"/>
        <tr r="AA26" s="48"/>
        <tr r="Y31" s="48"/>
        <tr r="W36" s="48"/>
        <tr r="U41" s="48"/>
        <tr r="S46" s="48"/>
        <tr r="Q51" s="48"/>
        <tr r="O56" s="48"/>
        <tr r="AB39" s="48"/>
        <tr r="AD13" s="48"/>
        <tr r="AB18" s="48"/>
        <tr r="Z23" s="48"/>
        <tr r="X28" s="48"/>
        <tr r="V33" s="48"/>
        <tr r="T38" s="48"/>
        <tr r="R43" s="48"/>
        <tr r="P48" s="48"/>
        <tr r="N53" s="48"/>
        <tr r="L58" s="48"/>
        <tr r="I12" s="48"/>
        <tr r="G17" s="48"/>
        <tr r="E22" s="48"/>
        <tr r="AC26" s="48"/>
        <tr r="AA31" s="48"/>
        <tr r="Y36" s="48"/>
        <tr r="W41" s="48"/>
        <tr r="U46" s="48"/>
        <tr r="S51" s="48"/>
        <tr r="Q56" s="48"/>
        <tr r="L39" s="48"/>
        <tr r="V14" s="48"/>
        <tr r="T19" s="48"/>
        <tr r="R24" s="48"/>
        <tr r="P29" s="48"/>
        <tr r="N34" s="48"/>
        <tr r="X41" s="48"/>
        <tr r="X14" s="48"/>
        <tr r="V19" s="48"/>
        <tr r="T24" s="48"/>
        <tr r="R29" s="48"/>
        <tr r="P34" s="48"/>
        <tr r="N39" s="48"/>
        <tr r="AC12" s="48"/>
        <tr r="AA17" s="48"/>
        <tr r="Y22" s="48"/>
        <tr r="W27" s="48"/>
        <tr r="U32" s="48"/>
        <tr r="S37" s="48"/>
        <tr r="Q42" s="48"/>
        <tr r="F16" s="48"/>
        <tr r="AD20" s="48"/>
        <tr r="AB25" s="48"/>
        <tr r="Z30" s="48"/>
        <tr r="X35" s="48"/>
        <tr r="V40" s="48"/>
        <tr r="T45" s="48"/>
        <tr r="Q15" s="48"/>
        <tr r="O20" s="48"/>
        <tr r="M25" s="48"/>
        <tr r="K30" s="48"/>
        <tr r="I35" s="48"/>
        <tr r="G40" s="48"/>
        <tr r="G13" s="48"/>
        <tr r="E18" s="48"/>
        <tr r="AC22" s="48"/>
        <tr r="AA27" s="48"/>
        <tr r="Y32" s="48"/>
        <tr r="W37" s="48"/>
        <tr r="U42" s="48"/>
        <tr r="S47" s="48"/>
        <tr r="Q52" s="48"/>
        <tr r="O57" s="48"/>
        <tr r="R23" s="48"/>
        <tr r="O46" s="48"/>
        <tr r="Z54" s="48"/>
        <tr r="Z13" s="48"/>
        <tr r="H40" s="48"/>
        <tr r="AC51" s="48"/>
        <tr r="H54" s="48"/>
        <tr r="F37" s="48"/>
        <tr r="F51" s="48"/>
        <tr r="F59" s="48"/>
        <tr r="Q37" s="48"/>
        <tr r="L14" s="48"/>
        <tr r="S40" s="48"/>
        <tr r="E52" s="48"/>
        <tr r="E60" s="48"/>
        <tr r="N14" s="48"/>
        <tr r="L19" s="48"/>
        <tr r="J24" s="48"/>
        <tr r="H29" s="48"/>
        <tr r="F34" s="48"/>
        <tr r="AD38" s="48"/>
        <tr r="AB43" s="48"/>
        <tr r="Z48" s="48"/>
        <tr r="X53" s="48"/>
        <tr r="W58" s="48"/>
        <tr r="AC35" s="48"/>
        <tr r="I13" s="48"/>
        <tr r="G18" s="48"/>
        <tr r="E23" s="48"/>
        <tr r="S28" s="48"/>
        <tr r="Q33" s="48"/>
        <tr r="W42" s="48"/>
        <tr r="G15" s="48"/>
        <tr r="E20" s="48"/>
        <tr r="AC24" s="48"/>
        <tr r="AA29" s="48"/>
        <tr r="Y34" s="48"/>
        <tr r="W39" s="48"/>
        <tr r="U44" s="48"/>
        <tr r="V12" s="48"/>
        <tr r="T17" s="48"/>
        <tr r="R22" s="48"/>
        <tr r="P27" s="48"/>
        <tr r="N32" s="48"/>
        <tr r="L37" s="48"/>
        <tr r="J42" s="48"/>
        <tr r="H47" s="48"/>
        <tr r="F52" s="48"/>
        <tr r="AD56" s="48"/>
        <tr r="U11" s="48"/>
        <tr r="W12" s="48"/>
        <tr r="U17" s="48"/>
        <tr r="S22" s="48"/>
        <tr r="Q27" s="48"/>
        <tr r="O32" s="48"/>
        <tr r="M37" s="48"/>
        <tr r="K42" s="48"/>
        <tr r="I47" s="48"/>
        <tr r="G52" s="48"/>
        <tr r="E57" s="48"/>
        <tr r="N42" s="48"/>
        <tr r="T14" s="48"/>
        <tr r="R19" s="48"/>
        <tr r="P24" s="48"/>
        <tr r="N29" s="48"/>
        <tr r="L34" s="48"/>
        <tr r="J39" s="48"/>
        <tr r="H44" s="48"/>
        <tr r="F49" s="48"/>
        <tr r="AD53" s="48"/>
        <tr r="AC58" s="48"/>
        <tr r="Y12" s="48"/>
        <tr r="W17" s="48"/>
        <tr r="U22" s="48"/>
        <tr r="S27" s="48"/>
        <tr r="Q32" s="48"/>
        <tr r="O37" s="48"/>
        <tr r="M42" s="48"/>
        <tr r="K47" s="48"/>
        <tr r="I52" s="48"/>
        <tr r="G57" s="48"/>
        <tr r="T43" s="48"/>
        <tr r="L15" s="48"/>
        <tr r="J20" s="48"/>
        <tr r="H25" s="48"/>
        <tr r="F30" s="48"/>
        <tr r="AD34" s="48"/>
        <tr r="AD42" s="48"/>
        <tr r="N15" s="48"/>
        <tr r="L20" s="48"/>
        <tr r="J25" s="48"/>
        <tr r="H30" s="48"/>
        <tr r="F35" s="48"/>
        <tr r="AD39" s="48"/>
        <tr r="S13" s="48"/>
        <tr r="Q18" s="48"/>
        <tr r="O23" s="48"/>
        <tr r="M28" s="48"/>
        <tr r="K33" s="48"/>
        <tr r="I38" s="48"/>
        <tr r="G43" s="48"/>
        <tr r="V16" s="48"/>
        <tr r="T21" s="48"/>
        <tr r="R26" s="48"/>
        <tr r="P31" s="48"/>
        <tr r="N36" s="48"/>
        <tr r="L41" s="48"/>
        <tr r="J46" s="48"/>
        <tr r="G16" s="48"/>
        <tr r="E21" s="48"/>
        <tr r="AC25" s="48"/>
        <tr r="AA30" s="48"/>
        <tr r="Y35" s="48"/>
        <tr r="W40" s="48"/>
        <tr r="W13" s="48"/>
        <tr r="U18" s="48"/>
        <tr r="S23" s="48"/>
        <tr r="Q28" s="48"/>
        <tr r="O33" s="48"/>
        <tr r="M38" s="48"/>
        <tr r="K43" s="48"/>
        <tr r="I48" s="48"/>
        <tr r="G53" s="48"/>
        <tr r="E58" s="48"/>
        <tr r="X26" s="48"/>
        <tr r="V47" s="48"/>
        <tr r="AB55" s="48"/>
        <tr r="I17" s="48"/>
        <tr r="R12" s="48"/>
        <tr r="AB51" s="48"/>
        <tr r="E39" s="48"/>
        <tr r="W47" s="48"/>
        <tr r="J50" s="48"/>
        <tr r="Q35" s="48"/>
        <tr r="T22" s="48"/>
        <tr r="AB47" s="48"/>
        <tr r="M50" s="48"/>
        <tr r="R40" s="48"/>
        <tr r="U16" s="48"/>
        <tr r="V24" s="48"/>
        <tr r="E29" s="48"/>
        <tr r="Q36" s="48"/>
        <tr r="J43" s="48"/>
        <tr r="E27" s="48"/>
        <tr r="AA56" s="48"/>
        <tr r="W46" s="48"/>
        <tr r="P14" s="48"/>
        <tr r="N27" s="48"/>
        <tr r="E56" s="48"/>
        <tr r="H50" s="48"/>
        <tr r="F31" s="48"/>
        <tr r="I50" s="48"/>
        <tr r="G58" s="48"/>
        <tr r="K59" s="48"/>
        <tr r="S57" s="48"/>
        <tr r="X24" s="48"/>
        <tr r="AB46" s="48"/>
        <tr r="L55" s="48"/>
        <tr r="V45" s="48"/>
        <tr r="U60" s="48"/>
        <tr r="G38" s="48"/>
        <tr r="M51" s="48"/>
        <tr r="N51" s="48"/>
        <tr r="Z21" s="48"/>
        <tr r="N49" s="48"/>
        <tr r="S16" s="48"/>
        <tr r="T28" s="48"/>
        <tr r="S48" s="48"/>
        <tr r="M56" s="48"/>
        <tr r="N11" s="48"/>
        <tr r="L22" s="48"/>
        <tr r="N47" s="48"/>
        <tr r="U58" s="48"/>
        <tr r="L32" s="48"/>
        <tr r="S49" s="48"/>
        <tr r="Q57" s="48"/>
        <tr r="AB44" s="48"/>
        <tr r="S32" s="48"/>
        <tr r="X49" s="48"/>
        <tr r="R57" s="48"/>
        <tr r="K36" s="48"/>
        <tr r="X32" s="48"/>
        <tr r="W51" s="48"/>
        <tr r="Q13" s="48"/>
        <tr r="V39" s="48"/>
        <tr r="Y51" s="48"/>
        <tr r="Y59" s="48"/>
        <tr r="E11" s="48"/>
        <tr r="L60" s="48"/>
        <tr r="X50" s="48"/>
        <tr r="M44" s="48"/>
        <tr r="O26" s="48"/>
        <tr r="Q54" s="48"/>
        <tr r="W48" s="48"/>
        <tr r="Z29" s="48"/>
        <tr r="Q29" s="48"/>
        <tr r="P17" s="48"/>
        <tr r="Z56" s="48"/>
        <tr r="K13" s="48"/>
        <tr r="X15" s="48"/>
        <tr r="H55" s="48"/>
        <tr r="O40" s="48"/>
        <tr r="R27" s="48"/>
        <tr r="AA15" s="48"/>
        <tr r="K55" s="48"/>
        <tr r="R13" s="48"/>
        <tr r="S21" s="48"/>
        <tr r="T29" s="48"/>
        <tr r="AC33" s="48"/>
        <tr r="O41" s="48"/>
        <tr r="AB48" s="48"/>
        <tr r="R33" s="48"/>
        <tr r="AA59" s="48"/>
        <tr r="H49" s="48"/>
        <tr r="L24" s="48"/>
        <tr r="AD33" s="48"/>
        <tr r="AC57" s="48"/>
        <tr r="J52" s="48"/>
        <tr r="O34" s="48"/>
        <tr r="I51" s="48"/>
        <tr r="I59" s="48"/>
        <tr r="L44" s="48"/>
        <tr r="F23" s="48"/>
        <tr r="AD27" s="48"/>
        <tr r="H48" s="48"/>
        <tr r="H56" s="48"/>
        <tr r="P53" s="48"/>
        <tr r="F15" s="48"/>
        <tr r="N41" s="48"/>
        <tr r="M52" s="48"/>
        <tr r="N55" s="48"/>
        <tr r="I25" s="48"/>
        <tr r="P50" s="48"/>
        <tr r="X42" s="48"/>
        <tr r="AC31" s="48"/>
        <tr r="Q49" s="48"/>
        <tr r="M57" s="48"/>
        <tr r="Z19" s="48"/>
        <tr r="R25" s="48"/>
        <tr r="T48" s="48"/>
        <tr r="AD57" s="48"/>
        <tr r="U35" s="48"/>
        <tr r="S50" s="48"/>
        <tr r="Q58" s="48"/>
        <tr r="X59" s="48"/>
        <tr r="Z35" s="48"/>
        <tr r="T50" s="48"/>
        <tr r="R58" s="48"/>
        <tr r="V53" s="48"/>
        <tr r="AD35" s="48"/>
        <tr r="U52" s="48"/>
        <tr r="X16" s="48"/>
        <tr r="E43" s="48"/>
        <tr r="AA52" s="48"/>
        <tr r="V60" s="48"/>
        <tr r="Q50" s="48"/>
        <tr r="R50" s="48"/>
        <tr r="AB38" s="48"/>
        <tr r="Q59" s="48"/>
        <tr r="F39" s="48"/>
        <tr r="V59" s="48"/>
        <tr r="M39" s="48"/>
        <tr r="AD19" s="48"/>
        <tr r="AC44" s="48"/>
        <tr r="P52" s="48"/>
        <tr r="O11" s="48"/>
        <tr r="W22" s="48"/>
        <tr r="AA48" s="48"/>
        <tr r="X58" s="48"/>
        <tr r="N22" s="48"/>
        <tr r="Z11" s="48"/>
        <tr r="I18" s="48"/>
        <tr r="V20" s="48"/>
        <tr r="H60" s="48"/>
        <tr r="M45" s="48"/>
        <tr r="P32" s="48"/>
        <tr r="Y20" s="48"/>
        <tr r="K60" s="48"/>
        <tr r="P18" s="48"/>
        <tr r="Q26" s="48"/>
        <tr r="R34" s="48"/>
        <tr r="AA38" s="48"/>
        <tr r="M46" s="48"/>
        <tr r="AD50" s="48"/>
        <tr r="N43" s="48"/>
        <tr r="G14" s="48"/>
        <tr r="AD51" s="48"/>
        <tr r="W43" s="48"/>
        <tr r="V43" s="48"/>
        <tr r="AD60" s="48"/>
        <tr r="F55" s="48"/>
        <tr r="V37" s="48"/>
        <tr r="K52" s="48"/>
        <tr r="G60" s="48"/>
        <tr r="N52" s="48"/>
        <tr r="R39" s="48"/>
        <tr r="M31" s="48"/>
        <tr r="L49" s="48"/>
        <tr r="J57" s="48"/>
        <tr r="N58" s="48"/>
        <tr r="O18" s="48"/>
        <tr r="K44" s="48"/>
        <tr r="K53" s="48"/>
        <tr r="N60" s="48"/>
        <tr r="P28" s="48"/>
        <tr r="L54" s="48"/>
        <tr r="X54" s="48"/>
        <tr r="J35" s="48"/>
        <tr r="O58" s="48"/>
        <tr r="R47" s="48"/>
        <tr r="AA28" s="48"/>
        <tr r="T12" s="48"/>
        <tr r="U51" s="48"/>
        <tr r="AA12" s="48"/>
        <tr r="V51" s="48"/>
        <tr r="F13" s="48"/>
        <tr r="U55" s="48"/>
        <tr r="Y53" s="48"/>
        <tr r="L52" s="48"/>
        <tr r="Q53" s="48"/>
        <tr r="Q47" s="48"/>
        <tr r="X48" s="48"/>
        <tr r="P36" s="48"/>
        <tr r="L27" s="48"/>
        <tr r="G42" s="48"/>
        <tr r="G23" s="48"/>
        <tr r="T25" s="48"/>
        <tr r="P37" s="48"/>
        <tr r="K50" s="48"/>
        <tr r="N37" s="48"/>
        <tr r="W25" s="48"/>
        <tr r="P13" s="48"/>
        <tr r="N23" s="48"/>
        <tr r="O31" s="48"/>
        <tr r="P39" s="48"/>
        <tr r="Y43" s="48"/>
        <tr r="K51" s="48"/>
        <tr r="AB52" s="48"/>
        <tr r="F45" s="48"/>
        <tr r="N17" s="48"/>
        <tr r="AD52" s="48"/>
        <tr r="Y46" s="48"/>
        <tr r="J45" s="48"/>
        <tr r="AA11" s="48"/>
        <tr r="H59" s="48"/>
        <tr r="Z43" s="48"/>
        <tr r="I53" s="48"/>
        <tr r="S11" s="48"/>
        <tr r="L57" s="48"/>
        <tr r="Z49" s="48"/>
        <tr r="T34" s="48"/>
        <tr r="N50" s="48"/>
        <tr r="H58" s="48"/>
        <tr r="T51" s="48"/>
        <tr r="V21" s="48"/>
        <tr r="U45" s="48"/>
        <tr r="K54" s="48"/>
        <tr r="R49" s="48"/>
        <tr r="V31" s="48"/>
        <tr r="L56" s="48"/>
        <tr r="K12" s="48"/>
        <tr r="P38" s="48"/>
        <tr r="O51" s="48"/>
        <tr r="O59" s="48"/>
        <tr r="X57" s="48"/>
        <tr r="H32" s="48"/>
        <tr r="P55" s="48"/>
        <tr r="AC15" s="48"/>
        <tr r="H42" s="48"/>
        <tr r="S52" s="48"/>
        <tr r="Q60" s="48"/>
        <tr r="H16" s="48"/>
        <tr r="O42" s="48"/>
        <tr r="T52" s="48"/>
        <tr r="R60" s="48"/>
        <tr r="L16" s="48"/>
        <tr r="T42" s="48"/>
        <tr r="J13" s="48"/>
        <tr r="M23" s="48"/>
        <tr r="L46" s="48"/>
        <tr r="Y54" s="48"/>
        <tr r="AA54" s="48"/>
        <tr r="AD17" s="48"/>
        <tr r="J51" s="48"/>
        <tr r="N57" s="48"/>
        <tr r="E47" s="48"/>
        <tr r="K57" s="48"/>
        <tr r="E35" s="48"/>
        <tr r="R15" s="48"/>
        <tr r="O52" s="48"/>
        <tr r="F60" s="48"/>
        <tr r="G11" s="48"/>
        <tr r="P44" s="48"/>
        <tr r="M11" s="48"/>
        <tr r="T44" s="48"/>
        <tr r="H11" s="48"/>
        <tr r="AA44" s="48"/>
        <tr r="T26" s="48"/>
        <tr r="W55" s="48"/>
        <tr r="H37" s="48"/>
        <tr r="AC32" s="48"/>
        <tr r="W20" s="48"/>
        <tr r="J11" s="48"/>
        <tr r="S35" s="48"/>
        <tr r="J33" s="48"/>
        <tr r="K14" s="48"/>
        <tr r="AB16" s="48"/>
        <tr r="AC49" s="48"/>
        <tr r="AB56" s="48"/>
        <tr r="G50" s="48"/>
        <tr r="J21" s="48"/>
        <tr r="G55" s="48"/>
        <tr r="I41" s="48"/>
        <tr r="U56" s="48"/>
        <tr r="K48" s="48"/>
        <tr r="L38" s="48"/>
        <tr r="X18" s="48"/>
        <tr r="W38" s="48"/>
        <tr r="G46" s="48"/>
        <tr r="V54" s="48"/>
        <tr r="AB22" s="48"/>
        <tr r="AB60" s="48"/>
        <tr r="Y50" s="48"/>
        <tr r="J32" s="48"/>
        <tr r="K16" s="48"/>
        <tr r="E28" s="48"/>
        <tr r="R30" s="48"/>
        <tr r="Y15" s="48"/>
        <tr r="I55" s="48"/>
        <tr r="L42" s="48"/>
        <tr r="U30" s="48"/>
        <tr r="N18" s="48"/>
        <tr r="L28" s="48"/>
        <tr r="M36" s="48"/>
        <tr r="N44" s="48"/>
        <tr r="Y16" s="48"/>
        <tr r="I56" s="48"/>
        <tr r="X56" s="48"/>
        <tr r="AC47" s="48"/>
        <tr r="AC23" s="48"/>
        <tr r="AB54" s="48"/>
        <tr r="H51" s="48"/>
        <tr r="E48" s="48"/>
        <tr r="U27" s="48"/>
        <tr r="R45" s="48"/>
        <tr r="I54" s="48"/>
        <tr r="W11" s="48"/>
        <tr r="Q11" s="48"/>
        <tr r="V56" s="48"/>
        <tr r="Z37" s="48"/>
        <tr r="J59" s="48"/>
        <tr r="AB24" s="48"/>
        <tr r="P59" s="48"/>
        <tr r="L59" s="48"/>
        <tr r="Y41" s="48"/>
        <tr r="O60" s="48"/>
        <tr r="N35" s="48"/>
        <tr r="J19" s="48"/>
        <tr r="S53" s="48"/>
        <tr r="N19" s="48"/>
        <tr r="T53" s="48"/>
        <tr r="U19" s="48"/>
        <tr r="V29" s="48"/>
        <tr r="U47" s="48"/>
        <tr r="AA57" s="48"/>
        <tr r="I21" s="48"/>
        <tr r="P35" s="48"/>
        <tr r="J47" s="48"/>
        <tr r="L23" s="48"/>
        <tr r="K41" s="48"/>
        <tr r="W21" s="48"/>
        <tr r="Y58" s="48"/>
        <tr r="P30" s="48"/>
        <tr r="H57" s="48"/>
        <tr r="X40" s="48"/>
        <tr r="AA46" s="48"/>
        <tr r="AB14" s="48"/>
        <tr r="T11" s="48"/>
        <tr r="K28" s="48"/>
        <tr r="I58" s="48"/>
        <tr r="R53" s="48"/>
        <tr r="P12" s="48"/>
        <tr r="P22" s="48"/>
        <tr r="H46" s="48"/>
        <tr r="I46" s="48"/>
        <tr r="W56" s="48"/>
        <tr r="F11" s="48"/>
        <tr r="F42" s="48"/>
        <tr r="W26" s="48"/>
        <tr r="AA37" s="48"/>
        <tr r="N40" s="48"/>
        <tr r="U25" s="48"/>
        <tr r="X12" s="48"/>
        <tr r="H52" s="48"/>
        <tr r="Q40" s="48"/>
        <tr r="J28" s="48"/>
        <tr r="H38" s="48"/>
        <tr r="Z14" s="48"/>
        <tr r="I19" s="48"/>
        <tr r="U26" s="48"/>
        <tr r="G30" s="48"/>
        <tr r="W60" s="48"/>
        <tr r="AC52" s="48"/>
        <tr r="L40" s="48"/>
        <tr r="AB59" s="48"/>
        <tr r="R17" s="48"/>
        <tr r="E53" s="48"/>
        <tr r="Q45" s="48"/>
        <tr r="S24" s="48"/>
        <tr r="G48" s="48"/>
        <tr r="G56" s="48"/>
        <tr r="V11" s="48"/>
        <tr r="R56" s="48"/>
        <tr r="H18" s="48"/>
        <tr r="AD43" s="48"/>
        <tr r="J53" s="48"/>
        <tr r="K56" s="48"/>
        <tr r="AB32" s="48"/>
        <tr r="R31" s="48"/>
        <tr r="M49" s="48"/>
        <tr r="R11" s="48"/>
        <tr r="M15" s="48"/>
        <tr r="R41" s="48"/>
        <tr r="P58" s="48"/>
        <tr r="G22" s="48"/>
        <tr r="Y45" s="48"/>
        <tr r="O54" s="48"/>
        <tr r="AD41" s="48"/>
        <tr r="V15" s="48"/>
        <tr r="O44" s="48"/>
        <tr r="K46" s="48"/>
        <tr r="Y25" s="48"/>
        <tr r="O47" s="48"/>
        <tr r="Q55" s="48"/>
        <tr r="W54" s="48"/>
        <tr r="AD25" s="48"/>
        <tr r="P47" s="48"/>
        <tr r="R55" s="48"/>
        <tr r="U53" s="48"/>
        <tr r="H26" s="48"/>
        <tr r="Y49" s="48"/>
        <tr r="V55" s="48"/>
        <tr r="I33" s="48"/>
        <tr r="AA49" s="48"/>
        <tr r="Y57" s="48"/>
        <tr r="F56" s="48"/>
        <tr r="AD46" s="48"/>
        <tr r="U31" s="48"/>
        <tr r="Y42" s="48"/>
        <tr r="L45" s="48"/>
        <tr r="S30" s="48"/>
        <tr r="V17" s="48"/>
        <tr r="F57" s="48"/>
        <tr r="O45" s="48"/>
        <tr r="H33" s="48"/>
        <tr r="F43" s="48"/>
        <tr r="X19" s="48"/>
        <tr r="G24" s="48"/>
        <tr r="S31" s="48"/>
        <tr r="T36" s="48"/>
        <tr r="P20" s="48"/>
        <tr r="AA53" s="48"/>
        <tr r="U43" s="48"/>
        <tr r="AC60" s="48"/>
        <tr r="AA20" s="48"/>
        <tr r="G54" s="48"/>
        <tr r="F48" s="48"/>
        <tr r="Z27" s="48"/>
        <tr r="K49" s="48"/>
        <tr r="I57" s="48"/>
        <tr r="M55" s="48"/>
        <tr r="P60" s="48"/>
        <tr r="Q21" s="48"/>
        <tr r="S45" s="48"/>
        <tr r="J54" s="48"/>
        <tr r="M60" s="48"/>
        <tr r="Z52" s="48"/>
        <tr r="X34" s="48"/>
        <tr r="O50" s="48"/>
        <tr r="F47" s="48"/>
        <tr r="T18" s="48"/>
        <tr r="L48" s="48"/>
        <tr r="S60" s="48"/>
        <tr r="N25" s="48"/>
        <tr r="M47" s="48"/>
        <tr r="O55" s="48"/>
        <tr r="P54" s="48"/>
        <tr r="E19" s="48"/>
        <tr r="Z45" s="48"/>
        <tr r="X51" s="48"/>
        <tr r="F29" s="48"/>
        <tr r="U48" s="48"/>
        <tr r="S56" s="48"/>
        <tr r="W59" s="48"/>
        <tr r="J29" s="48"/>
        <tr r="V48" s="48"/>
        <tr r="T56" s="48"/>
        <tr r="T58" s="48"/>
        <tr r="W50" s="48"/>
        <tr r="K12" s="52"/>
        <tr r="Q12" s="52"/>
        <tr r="F12" s="52"/>
        <tr r="Q35" s="52"/>
        <tr r="Q38" s="52"/>
        <tr r="Q41" s="52"/>
        <tr r="Q28" s="52"/>
        <tr r="Q46" s="52"/>
        <tr r="Q34" s="52"/>
        <tr r="F21" s="52"/>
        <tr r="F24" s="52"/>
        <tr r="F58" s="52"/>
        <tr r="F45" s="52"/>
        <tr r="F16" s="52"/>
        <tr r="F50" s="52"/>
        <tr r="M12" s="52"/>
        <tr r="Q53" s="52"/>
        <tr r="F53" s="52"/>
        <tr r="Q51" s="52"/>
        <tr r="Q54" s="52"/>
        <tr r="Q57" s="52"/>
        <tr r="Q44" s="52"/>
        <tr r="Q62" s="52"/>
        <tr r="Q50" s="52"/>
        <tr r="M48" s="52"/>
        <tr r="M35" s="52"/>
        <tr r="M38" s="52"/>
        <tr r="M25" s="52"/>
        <tr r="M59" s="52"/>
        <tr r="M61" s="52"/>
        <tr r="F37" s="52"/>
        <tr r="F40" s="52"/>
        <tr r="F27" s="52"/>
        <tr r="F61" s="52"/>
        <tr r="F32" s="52"/>
        <tr r="F20" s="52"/>
        <tr r="Q31" s="52"/>
        <tr r="K38" s="52"/>
        <tr r="K47" s="52"/>
        <tr r="K34" s="52"/>
        <tr r="K19" s="52"/>
        <tr r="K15" s="52"/>
        <tr r="K59" s="52"/>
        <tr r="K53" s="52"/>
        <tr r="K30" s="52"/>
        <tr r="K41" s="52"/>
        <tr r="K54" s="52"/>
        <tr r="K44" s="52"/>
        <tr r="K20" s="52"/>
        <tr r="K24" s="52"/>
        <tr r="K51" s="52"/>
        <tr r="K58" s="52"/>
        <tr r="M53" s="52"/>
        <tr r="J12" s="52"/>
        <tr r="G12" s="52"/>
        <tr r="Q20" s="52"/>
        <tr r="Q39" s="52"/>
        <tr r="Q26" s="52"/>
        <tr r="Q60" s="52"/>
        <tr r="Q15" s="52"/>
        <tr r="Q17" s="52"/>
        <tr r="M17" s="52"/>
        <tr r="M51" s="52"/>
        <tr r="M54" s="52"/>
        <tr r="M41" s="52"/>
        <tr r="M28" s="52"/>
        <tr r="M29" s="52"/>
        <tr r="J62" s="52"/>
        <tr r="J49" s="52"/>
        <tr r="J36" s="52"/>
        <tr r="J39" s="52"/>
        <tr r="J26" s="52"/>
        <tr r="J27" s="52"/>
        <tr r="G39" s="52"/>
        <tr r="G26" s="52"/>
        <tr r="G60" s="52"/>
        <tr r="G15" s="52"/>
        <tr r="G18" s="52"/>
        <tr r="G52" s="52"/>
        <tr r="F22" s="52"/>
        <tr r="F56" s="52"/>
        <tr r="F43" s="52"/>
        <tr r="F14" s="52"/>
        <tr r="F48" s="52"/>
        <tr r="F36" s="52"/>
        <tr r="Q13" s="52"/>
        <tr r="G31" s="52"/>
        <tr r="K27" s="52"/>
        <tr r="K22" s="52"/>
        <tr r="K35" s="52"/>
        <tr r="K33" s="52"/>
        <tr r="K56" s="52"/>
        <tr r="K40" s="52"/>
        <tr r="G13" s="52"/>
        <tr r="J31" s="52"/>
        <tr r="K55" s="52"/>
        <tr r="K17" s="52"/>
        <tr r="K31" s="52"/>
        <tr r="K45" s="52"/>
        <tr r="K49" s="52"/>
        <tr r="K29" s="52"/>
        <tr r="K42" s="52"/>
        <tr r="K16" s="52"/>
        <tr r="N12" s="52"/>
        <tr r="J53" s="52"/>
        <tr r="G53" s="52"/>
        <tr r="Q36" s="52"/>
        <tr r="Q55" s="52"/>
        <tr r="Q42" s="52"/>
        <tr r="Q29" s="52"/>
        <tr r="Q47" s="52"/>
        <tr r="Q33" s="52"/>
        <tr r="M33" s="52"/>
        <tr r="M20" s="52"/>
        <tr r="M23" s="52"/>
        <tr r="M57" s="52"/>
        <tr r="M44" s="52"/>
        <tr r="M45" s="52"/>
        <tr r="J15" s="52"/>
        <tr r="J18" s="52"/>
        <tr r="J52" s="52"/>
        <tr r="J55" s="52"/>
        <tr r="J42" s="52"/>
        <tr r="G55" s="52"/>
        <tr r="G42" s="52"/>
        <tr r="G29" s="52"/>
        <tr r="G47" s="52"/>
        <tr r="G34" s="52"/>
        <tr r="G22" s="52"/>
        <tr r="F38" s="52"/>
        <tr r="F25" s="52"/>
        <tr r="F59" s="52"/>
        <tr r="F30" s="52"/>
        <tr r="F17" s="52"/>
        <tr r="F52" s="52"/>
        <tr r="K36" s="52"/>
        <tr r="N53" s="52"/>
        <tr r="D12" s="52"/>
        <tr r="H12" s="52"/>
        <tr r="Q52" s="52"/>
        <tr r="Q24" s="52"/>
        <tr r="Q58" s="52"/>
        <tr r="Q45" s="52"/>
        <tr r="Q16" s="52"/>
        <tr r="Q49" s="52"/>
        <tr r="M49" s="52"/>
        <tr r="M36" s="52"/>
        <tr r="M39" s="52"/>
        <tr r="M26" s="52"/>
        <tr r="M60" s="52"/>
        <tr r="J29" s="52"/>
        <tr r="J47" s="52"/>
        <tr r="J34" s="52"/>
        <tr r="J21" s="52"/>
        <tr r="J24" s="52"/>
        <tr r="J58" s="52"/>
        <tr r="H57" s="52"/>
        <tr r="H44" s="52"/>
        <tr r="H62" s="52"/>
        <tr r="H49" s="52"/>
        <tr r="H36" s="52"/>
        <tr r="H40" s="52"/>
        <tr r="G24" s="52"/>
        <tr r="G58" s="52"/>
        <tr r="G45" s="52"/>
        <tr r="G16" s="52"/>
        <tr r="G50" s="52"/>
        <tr r="G38" s="52"/>
        <tr r="F54" s="52"/>
        <tr r="F41" s="52"/>
        <tr r="F28" s="52"/>
        <tr r="F46" s="52"/>
        <tr r="F33" s="52"/>
        <tr r="F19" s="52"/>
        <tr r="D19" s="52"/>
        <tr r="D22" s="52"/>
        <tr r="D56" s="52"/>
        <tr r="D43" s="52"/>
        <tr r="D14" s="52"/>
        <tr r="D13" s="52"/>
        <tr r="F31" s="52"/>
        <tr r="D53" s="52"/>
        <tr r="H53" s="52"/>
        <tr r="Q21" s="52"/>
        <tr r="Q40" s="52"/>
        <tr r="Q27" s="52"/>
        <tr r="Q61" s="52"/>
        <tr r="Q32" s="52"/>
        <tr r="M15" s="52"/>
        <tr r="M18" s="52"/>
        <tr r="M52" s="52"/>
        <tr r="M55" s="52"/>
        <tr r="M42" s="52"/>
        <tr r="M14" s="52"/>
        <tr r="J45" s="52"/>
        <tr r="J16" s="52"/>
        <tr r="J50" s="52"/>
        <tr r="J37" s="52"/>
        <tr r="J40" s="52"/>
        <tr r="J28" s="52"/>
        <tr r="H26" s="52"/>
        <tr r="H60" s="52"/>
        <tr r="H15" s="52"/>
        <tr r="H18" s="52"/>
        <tr r="H52" s="52"/>
        <tr r="H56" s="52"/>
        <tr r="G40" s="52"/>
        <tr r="G27" s="52"/>
        <tr r="G61" s="52"/>
        <tr r="G32" s="52"/>
        <tr r="G19" s="52"/>
        <tr r="G54" s="52"/>
        <tr r="F23" s="52"/>
        <tr r="F57" s="52"/>
        <tr r="F44" s="52"/>
        <tr r="F62" s="52"/>
        <tr r="F49" s="52"/>
        <tr r="F35" s="52"/>
        <tr r="D35" s="52"/>
        <tr r="D38" s="52"/>
        <tr r="D25" s="52"/>
        <tr r="D59" s="52"/>
        <tr r="D30" s="52"/>
        <tr r="D31" s="52"/>
        <tr r="F13" s="52"/>
        <tr r="H31" s="52"/>
        <tr r="N51" s="52"/>
        <tr r="N43" s="52"/>
        <tr r="N30" s="52"/>
        <tr r="N14" s="52"/>
        <tr r="K18" s="52"/>
        <tr r="K50" s="52"/>
        <tr r="S12" s="52"/>
        <tr r="E12" s="52"/>
        <tr r="I12" s="52"/>
        <tr r="S39" s="52"/>
        <tr r="S26" s="52"/>
        <tr r="S60" s="52"/>
        <tr r="S15" s="52"/>
        <tr r="S18" s="52"/>
        <tr r="S35" s="52"/>
        <tr r="Q37" s="52"/>
        <tr r="Q56" s="52"/>
        <tr r="Q43" s="52"/>
        <tr r="Q14" s="52"/>
        <tr r="Q48" s="52"/>
        <tr r="M47" s="52"/>
        <tr r="M34" s="52"/>
        <tr r="M21" s="52"/>
        <tr r="M24" s="52"/>
        <tr r="M58" s="52"/>
        <tr r="M30" s="52"/>
        <tr r="J61" s="52"/>
        <tr r="J32" s="52"/>
        <tr r="J19" s="52"/>
        <tr r="J22" s="52"/>
        <tr r="J56" s="52"/>
        <tr r="J44" s="52"/>
        <tr r="I28" s="52"/>
        <tr r="I46" s="52"/>
        <tr r="I33" s="52"/>
        <tr r="I20" s="52"/>
        <tr r="I23" s="52"/>
        <tr r="I58" s="52"/>
        <tr r="H42" s="52"/>
        <tr r="H29" s="52"/>
        <tr r="H47" s="52"/>
        <tr r="H34" s="52"/>
        <tr r="H21" s="52"/>
        <tr r="H23" s="52"/>
        <tr r="G56" s="52"/>
        <tr r="G43" s="52"/>
        <tr r="G14" s="52"/>
        <tr r="G48" s="52"/>
        <tr r="G35" s="52"/>
        <tr r="G21" s="52"/>
        <tr r="F39" s="52"/>
        <tr r="F26" s="52"/>
        <tr r="F60" s="52"/>
        <tr r="F15" s="52"/>
        <tr r="F18" s="52"/>
        <tr r="F51" s="52"/>
        <tr r="E37" s="52"/>
        <tr r="E40" s="52"/>
        <tr r="E27" s="52"/>
        <tr r="E61" s="52"/>
        <tr r="E32" s="52"/>
        <tr r="D17" s="52"/>
        <tr r="D51" s="52"/>
        <tr r="D54" s="52"/>
        <tr r="D41" s="52"/>
        <tr r="D28" s="52"/>
        <tr r="D46" s="52"/>
        <tr r="D47" s="52"/>
        <tr r="H13" s="52"/>
        <tr r="M31" s="52"/>
        <tr r="K52" s="52"/>
        <tr r="K37" s="52"/>
        <tr r="K28" s="52"/>
        <tr r="K26" s="52"/>
        <tr r="K43" s="52"/>
        <tr r="K14" s="52"/>
        <tr r="M13" s="52"/>
        <tr r="N59" s="52"/>
        <tr r="N55" s="52"/>
        <tr r="N50" s="52"/>
        <tr r="N46" s="52"/>
        <tr r="N42" s="52"/>
        <tr r="N38" s="52"/>
        <tr r="N34" s="52"/>
        <tr r="N29" s="52"/>
        <tr r="N25" s="52"/>
        <tr r="N21" s="52"/>
        <tr r="N17" s="52"/>
        <tr r="N31" s="52"/>
        <tr r="K23" s="52"/>
        <tr r="K21" s="52"/>
        <tr r="K60" s="52"/>
        <tr r="K46" s="52"/>
        <tr r="K25" s="52"/>
        <tr r="K62" s="52"/>
        <tr r="N13" s="52"/>
        <tr r="K13" s="52"/>
        <tr r="K57" s="52"/>
        <tr r="K48" s="52"/>
        <tr r="K61" s="52"/>
        <tr r="K39" s="52"/>
        <tr r="K32" s="52"/>
        <tr r="S53" s="52"/>
        <tr r="E53" s="52"/>
        <tr r="I53" s="52"/>
        <tr r="S55" s="52"/>
        <tr r="S42" s="52"/>
        <tr r="S29" s="52"/>
        <tr r="S47" s="52"/>
        <tr r="S34" s="52"/>
        <tr r="Q19" s="52"/>
        <tr r="Q22" s="52"/>
        <tr r="Q25" s="52"/>
        <tr r="Q59" s="52"/>
        <tr r="Q30" s="52"/>
        <tr r="Q18" s="52"/>
        <tr r="M16" s="52"/>
        <tr r="M50" s="52"/>
        <tr r="M37" s="52"/>
        <tr r="M40" s="52"/>
        <tr r="M27" s="52"/>
        <tr r="M46" s="52"/>
        <tr r="J14" s="52"/>
        <tr r="J48" s="52"/>
        <tr r="J35" s="52"/>
        <tr r="J38" s="52"/>
        <tr r="J25" s="52"/>
        <tr r="J60" s="52"/>
        <tr r="I44" s="52"/>
        <tr r="I62" s="52"/>
        <tr r="I49" s="52"/>
        <tr r="I36" s="52"/>
        <tr r="I39" s="52"/>
        <tr r="I25" s="52"/>
        <tr r="H58" s="52"/>
        <tr r="H45" s="52"/>
        <tr r="H16" s="52"/>
        <tr r="H50" s="52"/>
        <tr r="H37" s="52"/>
        <tr r="H39" s="52"/>
        <tr r="G25" s="52"/>
        <tr r="G59" s="52"/>
        <tr r="G30" s="52"/>
        <tr r="G17" s="52"/>
        <tr r="G51" s="52"/>
        <tr r="G37" s="52"/>
        <tr r="F55" s="52"/>
        <tr r="F42" s="52"/>
        <tr r="F29" s="52"/>
        <tr r="F47" s="52"/>
        <tr r="F34" s="52"/>
        <tr r="E19" s="52"/>
        <tr r="E22" s="52"/>
        <tr r="E56" s="52"/>
        <tr r="E43" s="52"/>
        <tr r="E14" s="52"/>
        <tr r="E48" s="52"/>
        <tr r="D33" s="52"/>
        <tr r="D20" s="52"/>
        <tr r="D23" s="52"/>
        <tr r="D57" s="52"/>
        <tr r="D44" s="52"/>
        <tr r="D62" s="52"/>
        <tr r="E31" s="52"/>
        <tr r="S31" s="52"/>
        <tr r="M62" s="52"/>
        <tr r="M43" s="52"/>
        <tr r="M56" s="52"/>
        <tr r="M22" s="52"/>
        <tr r="M19" s="52"/>
        <tr r="M32" s="52"/>
        <tr r="J13" s="52"/>
        <tr r="J59" s="52"/>
        <tr r="J57" s="52"/>
        <tr r="J23" s="52"/>
        <tr r="J20" s="52"/>
        <tr r="J33" s="52"/>
        <tr r="J46" s="52"/>
        <tr r="J43" s="52"/>
        <tr r="J41" s="52"/>
        <tr r="J54" s="52"/>
        <tr r="J51" s="52"/>
        <tr r="J17" s="52"/>
        <tr r="J30" s="52"/>
        <tr r="G36" s="52"/>
        <tr r="G49" s="52"/>
        <tr r="G62" s="52"/>
        <tr r="G44" s="52"/>
        <tr r="G57" s="52"/>
        <tr r="G23" s="52"/>
        <tr r="G20" s="52"/>
        <tr r="G33" s="52"/>
        <tr r="G46" s="52"/>
        <tr r="G28" s="52"/>
        <tr r="G41" s="52"/>
        <tr r="N18" s="52"/>
        <tr r="N26" s="52"/>
        <tr r="N39" s="52"/>
        <tr r="N47" s="52"/>
        <tr r="N60" s="52"/>
        <tr r="N15" s="52"/>
        <tr r="N19" s="52"/>
        <tr r="N23" s="52"/>
        <tr r="N27" s="52"/>
        <tr r="N32" s="52"/>
        <tr r="N36" s="52"/>
        <tr r="N44" s="52"/>
        <tr r="N48" s="52"/>
        <tr r="N52" s="52"/>
        <tr r="N57" s="52"/>
        <tr r="N61" s="52"/>
        <tr r="N22" s="52"/>
        <tr r="N35" s="52"/>
        <tr r="N56" s="52"/>
        <tr r="N40" s="52"/>
        <tr r="N16" s="52"/>
        <tr r="N20" s="52"/>
        <tr r="N24" s="52"/>
        <tr r="N28" s="52"/>
        <tr r="N33" s="52"/>
        <tr r="N37" s="52"/>
        <tr r="N41" s="52"/>
        <tr r="N45" s="52"/>
        <tr r="N49" s="52"/>
        <tr r="N54" s="52"/>
        <tr r="N58" s="52"/>
        <tr r="N62" s="52"/>
        <tr r="D15" s="52"/>
        <tr r="D61" s="52"/>
        <tr r="D27" s="52"/>
        <tr r="D40" s="52"/>
        <tr r="D37" s="52"/>
        <tr r="D50" s="52"/>
        <tr r="D48" s="52"/>
        <tr r="D45" s="52"/>
        <tr r="D58" s="52"/>
        <tr r="D24" s="52"/>
        <tr r="D21" s="52"/>
        <tr r="D34" s="52"/>
        <tr r="D32" s="52"/>
        <tr r="D29" s="52"/>
        <tr r="D42" s="52"/>
        <tr r="D55" s="52"/>
        <tr r="D52" s="52"/>
        <tr r="D18" s="52"/>
        <tr r="D16" s="52"/>
        <tr r="D60" s="52"/>
        <tr r="D26" s="52"/>
        <tr r="D39" s="52"/>
        <tr r="D36" s="52"/>
        <tr r="D49" s="52"/>
        <tr r="H24" s="52"/>
        <tr r="H20" s="52"/>
        <tr r="H33" s="52"/>
        <tr r="H46" s="52"/>
        <tr r="H28" s="52"/>
        <tr r="H41" s="52"/>
        <tr r="H54" s="52"/>
        <tr r="H51" s="52"/>
        <tr r="H17" s="52"/>
        <tr r="H30" s="52"/>
        <tr r="H59" s="52"/>
        <tr r="H25" s="52"/>
        <tr r="H38" s="52"/>
        <tr r="H35" s="52"/>
        <tr r="H48" s="52"/>
        <tr r="H14" s="52"/>
        <tr r="H43" s="52"/>
        <tr r="H55" s="52"/>
        <tr r="H22" s="52"/>
        <tr r="H19" s="52"/>
        <tr r="H32" s="52"/>
        <tr r="H61" s="52"/>
        <tr r="H27" s="52"/>
        <tr r="S51" s="52"/>
        <tr r="S49" s="52"/>
        <tr r="S62" s="52"/>
        <tr r="S44" s="52"/>
        <tr r="S57" s="52"/>
        <tr r="S23" s="52"/>
        <tr r="S19" s="52"/>
        <tr r="S33" s="52"/>
        <tr r="S46" s="52"/>
        <tr r="S28" s="52"/>
        <tr r="S41" s="52"/>
        <tr r="S54" s="52"/>
        <tr r="S52" s="52"/>
        <tr r="S17" s="52"/>
        <tr r="S30" s="52"/>
        <tr r="S59" s="52"/>
        <tr r="S25" s="52"/>
        <tr r="S38" s="52"/>
        <tr r="S36" s="52"/>
        <tr r="S48" s="52"/>
        <tr r="S14" s="52"/>
        <tr r="S43" s="52"/>
        <tr r="S56" s="52"/>
        <tr r="S22" s="52"/>
        <tr r="S20" s="52"/>
        <tr r="S32" s="52"/>
        <tr r="S61" s="52"/>
        <tr r="S27" s="52"/>
        <tr r="S40" s="52"/>
        <tr r="S37" s="52"/>
        <tr r="S13" s="52"/>
        <tr r="S50" s="52"/>
        <tr r="S16" s="52"/>
        <tr r="S45" s="52"/>
        <tr r="S58" s="52"/>
        <tr r="S24" s="52"/>
        <tr r="S21" s="52"/>
        <tr r="E33" s="52"/>
        <tr r="E16" s="52"/>
        <tr r="E45" s="52"/>
        <tr r="E58" s="52"/>
        <tr r="E24" s="52"/>
        <tr r="E21" s="52"/>
        <tr r="E17" s="52"/>
        <tr r="E47" s="52"/>
        <tr r="E29" s="52"/>
        <tr r="E42" s="52"/>
        <tr r="E55" s="52"/>
        <tr r="E52" s="52"/>
        <tr r="E49" s="52"/>
        <tr r="E15" s="52"/>
        <tr r="E60" s="52"/>
        <tr r="E26" s="52"/>
        <tr r="E39" s="52"/>
        <tr r="E36" s="52"/>
        <tr r="E50" s="52"/>
        <tr r="E62" s="52"/>
        <tr r="E44" s="52"/>
        <tr r="E57" s="52"/>
        <tr r="E23" s="52"/>
        <tr r="E20" s="52"/>
        <tr r="E34" s="52"/>
        <tr r="E46" s="52"/>
        <tr r="E28" s="52"/>
        <tr r="E41" s="52"/>
        <tr r="E54" s="52"/>
        <tr r="E51" s="52"/>
        <tr r="E13" s="52"/>
        <tr r="E18" s="52"/>
        <tr r="E30" s="52"/>
        <tr r="E59" s="52"/>
        <tr r="E25" s="52"/>
        <tr r="E38" s="52"/>
        <tr r="E35" s="52"/>
        <tr r="I42" s="52"/>
        <tr r="I54" s="52"/>
        <tr r="I51" s="52"/>
        <tr r="I17" s="52"/>
        <tr r="I30" s="52"/>
        <tr r="I59" s="52"/>
        <tr r="I26" s="52"/>
        <tr r="I38" s="52"/>
        <tr r="I35" s="52"/>
        <tr r="I48" s="52"/>
        <tr r="I14" s="52"/>
        <tr r="I43" s="52"/>
        <tr r="I56" s="52"/>
        <tr r="I22" s="52"/>
        <tr r="I19" s="52"/>
        <tr r="I32" s="52"/>
        <tr r="I61" s="52"/>
        <tr r="I27" s="52"/>
        <tr r="I40" s="52"/>
        <tr r="I37" s="52"/>
        <tr r="I50" s="52"/>
        <tr r="I16" s="52"/>
        <tr r="I45" s="52"/>
        <tr r="I13" s="52"/>
        <tr r="I57" s="52"/>
        <tr r="I24" s="52"/>
        <tr r="I21" s="52"/>
        <tr r="I34" s="52"/>
        <tr r="I47" s="52"/>
        <tr r="I29" s="52"/>
        <tr r="I31" s="52"/>
        <tr r="I41" s="52"/>
        <tr r="I55" s="52"/>
        <tr r="I52" s="52"/>
        <tr r="I18" s="52"/>
        <tr r="I15" s="52"/>
        <tr r="I60" s="52"/>
        <tr r="Q23" s="52"/>
      </tp>
    </main>
  </volType>
</volTypes>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pivotCacheDefinition" Target="pivotCache/pivotCacheDefinition7.xml"/><Relationship Id="rId26" Type="http://schemas.microsoft.com/office/2017/10/relationships/person" Target="persons/person.xml"/><Relationship Id="rId39" Type="http://schemas.openxmlformats.org/officeDocument/2006/relationships/customXml" Target="../customXml/item12.xml"/><Relationship Id="rId21" Type="http://schemas.openxmlformats.org/officeDocument/2006/relationships/connections" Target="connections.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50" Type="http://schemas.openxmlformats.org/officeDocument/2006/relationships/customXml" Target="../customXml/item23.xml"/><Relationship Id="rId55" Type="http://schemas.openxmlformats.org/officeDocument/2006/relationships/customXml" Target="../customXml/item28.xml"/><Relationship Id="rId63" Type="http://schemas.openxmlformats.org/officeDocument/2006/relationships/customXml" Target="../customXml/item3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9" Type="http://schemas.openxmlformats.org/officeDocument/2006/relationships/customXml" Target="../customXml/item2.xml"/><Relationship Id="rId11" Type="http://schemas.openxmlformats.org/officeDocument/2006/relationships/externalLink" Target="externalLinks/externalLink1.xml"/><Relationship Id="rId24" Type="http://schemas.openxmlformats.org/officeDocument/2006/relationships/sheetMetadata" Target="metadata.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3" Type="http://schemas.openxmlformats.org/officeDocument/2006/relationships/customXml" Target="../customXml/item26.xml"/><Relationship Id="rId58" Type="http://schemas.openxmlformats.org/officeDocument/2006/relationships/customXml" Target="../customXml/item31.xml"/><Relationship Id="rId5" Type="http://schemas.openxmlformats.org/officeDocument/2006/relationships/worksheet" Target="worksheets/sheet5.xml"/><Relationship Id="rId61" Type="http://schemas.openxmlformats.org/officeDocument/2006/relationships/customXml" Target="../customXml/item33.xml"/><Relationship Id="rId19" Type="http://schemas.openxmlformats.org/officeDocument/2006/relationships/pivotCacheDefinition" Target="pivotCache/pivotCacheDefinition8.xml"/><Relationship Id="rId14" Type="http://schemas.openxmlformats.org/officeDocument/2006/relationships/pivotCacheDefinition" Target="pivotCache/pivotCacheDefinition3.xml"/><Relationship Id="rId22" Type="http://schemas.openxmlformats.org/officeDocument/2006/relationships/styles" Target="styles.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56" Type="http://schemas.openxmlformats.org/officeDocument/2006/relationships/customXml" Target="../customXml/item29.xml"/><Relationship Id="rId8" Type="http://schemas.openxmlformats.org/officeDocument/2006/relationships/worksheet" Target="worksheets/sheet8.xml"/><Relationship Id="rId51" Type="http://schemas.openxmlformats.org/officeDocument/2006/relationships/customXml" Target="../customXml/item24.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pivotCacheDefinition" Target="pivotCache/pivotCacheDefinition6.xml"/><Relationship Id="rId25" Type="http://schemas.openxmlformats.org/officeDocument/2006/relationships/powerPivotData" Target="model/item.data"/><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59" Type="http://schemas.openxmlformats.org/officeDocument/2006/relationships/customXml" Target="../customXml/item32.xml"/><Relationship Id="rId20" Type="http://schemas.openxmlformats.org/officeDocument/2006/relationships/theme" Target="theme/theme1.xml"/><Relationship Id="rId41" Type="http://schemas.openxmlformats.org/officeDocument/2006/relationships/customXml" Target="../customXml/item14.xml"/><Relationship Id="rId54" Type="http://schemas.openxmlformats.org/officeDocument/2006/relationships/customXml" Target="../customXml/item27.xml"/><Relationship Id="rId62" Type="http://schemas.openxmlformats.org/officeDocument/2006/relationships/customXml" Target="../customXml/item3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4.xml"/><Relationship Id="rId23" Type="http://schemas.openxmlformats.org/officeDocument/2006/relationships/sharedStrings" Target="sharedString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57" Type="http://schemas.openxmlformats.org/officeDocument/2006/relationships/customXml" Target="../customXml/item30.xml"/><Relationship Id="rId10" Type="http://schemas.openxmlformats.org/officeDocument/2006/relationships/worksheet" Target="worksheets/sheet10.xml"/><Relationship Id="rId31" Type="http://schemas.openxmlformats.org/officeDocument/2006/relationships/customXml" Target="../customXml/item4.xml"/><Relationship Id="rId44" Type="http://schemas.openxmlformats.org/officeDocument/2006/relationships/customXml" Target="../customXml/item17.xml"/><Relationship Id="rId52" Type="http://schemas.openxmlformats.org/officeDocument/2006/relationships/customXml" Target="../customXml/item25.xml"/><Relationship Id="rId6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Over (Under) Funding of In-State Volume CY14</a:t>
            </a:r>
            <a:endParaRPr lang="en-US">
              <a:effectLst/>
            </a:endParaRPr>
          </a:p>
          <a:p>
            <a:pPr>
              <a:defRPr/>
            </a:pPr>
            <a:r>
              <a:rPr lang="en-US" sz="1800" b="0" i="0" baseline="0">
                <a:effectLst/>
              </a:rPr>
              <a:t>Market Shift and Demographic Adjustment Funding</a:t>
            </a:r>
            <a:endParaRPr lang="en-US">
              <a:effectLst/>
            </a:endParaRPr>
          </a:p>
        </c:rich>
      </c:tx>
      <c:layout>
        <c:manualLayout>
          <c:xMode val="edge"/>
          <c:yMode val="edge"/>
          <c:x val="0.27274943179019506"/>
          <c:y val="2.018290158610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'Individual CY'!$H$8</c:f>
              <c:strCache>
                <c:ptCount val="1"/>
                <c:pt idx="0">
                  <c:v> Expected FFS </c:v>
                </c:pt>
              </c:strCache>
            </c:strRef>
          </c:tx>
          <c:spPr>
            <a:solidFill>
              <a:schemeClr val="accent1"/>
            </a:solidFill>
            <a:ln>
              <a:noFill/>
            </a:ln>
            <a:effectLst/>
          </c:spPr>
          <c:invertIfNegative val="0"/>
          <c:cat>
            <c:strLit>
              <c:ptCount val="50"/>
              <c:pt idx="0">
                <c:v>Meritus</c:v>
              </c:pt>
              <c:pt idx="1">
                <c:v>UMMC</c:v>
              </c:pt>
              <c:pt idx="2">
                <c:v>UM-Capital Region</c:v>
              </c:pt>
              <c:pt idx="3">
                <c:v>Holy Cross</c:v>
              </c:pt>
              <c:pt idx="4">
                <c:v>Frederick</c:v>
              </c:pt>
              <c:pt idx="5">
                <c:v>UM-Harford</c:v>
              </c:pt>
              <c:pt idx="6">
                <c:v>Mercy</c:v>
              </c:pt>
              <c:pt idx="7">
                <c:v>Johns Hopkins</c:v>
              </c:pt>
              <c:pt idx="8">
                <c:v>UM-Cambridge</c:v>
              </c:pt>
              <c:pt idx="9">
                <c:v>Ascension St. Agnes Hospital</c:v>
              </c:pt>
              <c:pt idx="10">
                <c:v>Sinai</c:v>
              </c:pt>
              <c:pt idx="11">
                <c:v>Grace Medical Center</c:v>
              </c:pt>
              <c:pt idx="12">
                <c:v>MedStar Fr Square</c:v>
              </c:pt>
              <c:pt idx="13">
                <c:v>Adventist White Oak</c:v>
              </c:pt>
              <c:pt idx="14">
                <c:v>Garrett</c:v>
              </c:pt>
              <c:pt idx="15">
                <c:v>MedStar Montgomery</c:v>
              </c:pt>
              <c:pt idx="16">
                <c:v>Peninsula</c:v>
              </c:pt>
              <c:pt idx="17">
                <c:v>Suburban</c:v>
              </c:pt>
              <c:pt idx="18">
                <c:v>Anne Arundel</c:v>
              </c:pt>
              <c:pt idx="19">
                <c:v>MedStar Union Mem</c:v>
              </c:pt>
              <c:pt idx="20">
                <c:v>Western Maryland</c:v>
              </c:pt>
              <c:pt idx="21">
                <c:v>MedStar St. Mary's</c:v>
              </c:pt>
              <c:pt idx="22">
                <c:v>JH Bayview</c:v>
              </c:pt>
              <c:pt idx="23">
                <c:v>UM-Chestertown</c:v>
              </c:pt>
              <c:pt idx="24">
                <c:v>Christiana Care, Union</c:v>
              </c:pt>
              <c:pt idx="25">
                <c:v>Carroll</c:v>
              </c:pt>
              <c:pt idx="26">
                <c:v>MedStar Harbor</c:v>
              </c:pt>
              <c:pt idx="27">
                <c:v>UM-Charles Regional</c:v>
              </c:pt>
              <c:pt idx="28">
                <c:v>UM-Easton</c:v>
              </c:pt>
              <c:pt idx="29">
                <c:v>UMMC Midtown</c:v>
              </c:pt>
              <c:pt idx="30">
                <c:v>Calvert</c:v>
              </c:pt>
              <c:pt idx="31">
                <c:v>Northwest</c:v>
              </c:pt>
              <c:pt idx="32">
                <c:v>UM-BWMC</c:v>
              </c:pt>
              <c:pt idx="33">
                <c:v>GBMC</c:v>
              </c:pt>
              <c:pt idx="34">
                <c:v>McCready</c:v>
              </c:pt>
              <c:pt idx="35">
                <c:v>Howard County</c:v>
              </c:pt>
              <c:pt idx="36">
                <c:v>UM-Upper Chesapeake</c:v>
              </c:pt>
              <c:pt idx="37">
                <c:v>Doctors</c:v>
              </c:pt>
              <c:pt idx="38">
                <c:v>UM-Laurel</c:v>
              </c:pt>
              <c:pt idx="39">
                <c:v>MedStar Good Sam</c:v>
              </c:pt>
              <c:pt idx="40">
                <c:v>Shady Grove</c:v>
              </c:pt>
              <c:pt idx="41">
                <c:v>UMROI</c:v>
              </c:pt>
              <c:pt idx="42">
                <c:v>Ft. Washington</c:v>
              </c:pt>
              <c:pt idx="43">
                <c:v>Atlantic General</c:v>
              </c:pt>
              <c:pt idx="44">
                <c:v>MedStar Southern MD</c:v>
              </c:pt>
              <c:pt idx="45">
                <c:v>UM-St. Joe</c:v>
              </c:pt>
              <c:pt idx="46">
                <c:v>HC-Germantown</c:v>
              </c:pt>
              <c:pt idx="47">
                <c:v>Germantown ED</c:v>
              </c:pt>
              <c:pt idx="48">
                <c:v>UM-Queen Anne's ED</c:v>
              </c:pt>
              <c:pt idx="49">
                <c:v>UM-Bowie ED</c:v>
              </c:pt>
            </c:strLit>
          </c:cat>
          <c:val>
            <c:numRef>
              <c:f>'Individual CY'!$H$11:$H$60</c:f>
              <c:numCache>
                <c:formatCode>_("$"* #,##0_);_("$"* \(#,##0\);_("$"* "-"??_);_(@_)</c:formatCode>
                <c:ptCount val="50"/>
                <c:pt idx="0">
                  <c:v>2821720.341800373</c:v>
                </c:pt>
                <c:pt idx="1">
                  <c:v>-5637687.7236775002</c:v>
                </c:pt>
                <c:pt idx="2">
                  <c:v>2921822.369644437</c:v>
                </c:pt>
                <c:pt idx="3">
                  <c:v>-3777635.3090751697</c:v>
                </c:pt>
                <c:pt idx="4">
                  <c:v>-1408137.986845158</c:v>
                </c:pt>
                <c:pt idx="5">
                  <c:v>-2773662.1645675935</c:v>
                </c:pt>
                <c:pt idx="6">
                  <c:v>8059782.183158352</c:v>
                </c:pt>
                <c:pt idx="7">
                  <c:v>13427424.732207341</c:v>
                </c:pt>
                <c:pt idx="8">
                  <c:v>-311251.21787237015</c:v>
                </c:pt>
                <c:pt idx="9">
                  <c:v>384944.04759238166</c:v>
                </c:pt>
                <c:pt idx="10">
                  <c:v>-14183658.46976934</c:v>
                </c:pt>
                <c:pt idx="11">
                  <c:v>-1543327.7990271393</c:v>
                </c:pt>
                <c:pt idx="12">
                  <c:v>-1834415.9826688934</c:v>
                </c:pt>
                <c:pt idx="13">
                  <c:v>2286208.3682832536</c:v>
                </c:pt>
                <c:pt idx="14">
                  <c:v>1193193.1824196957</c:v>
                </c:pt>
                <c:pt idx="15">
                  <c:v>-2998048.8960795072</c:v>
                </c:pt>
                <c:pt idx="16">
                  <c:v>-1930825.7396355979</c:v>
                </c:pt>
                <c:pt idx="17">
                  <c:v>-1508950.4920362094</c:v>
                </c:pt>
                <c:pt idx="18">
                  <c:v>2477836.8389243567</c:v>
                </c:pt>
                <c:pt idx="19">
                  <c:v>-5429898.5811149441</c:v>
                </c:pt>
                <c:pt idx="20">
                  <c:v>1473204.3575634251</c:v>
                </c:pt>
                <c:pt idx="21">
                  <c:v>2760526.5979641024</c:v>
                </c:pt>
                <c:pt idx="22">
                  <c:v>140047.51469336101</c:v>
                </c:pt>
                <c:pt idx="23">
                  <c:v>-610590.55000600638</c:v>
                </c:pt>
                <c:pt idx="24">
                  <c:v>-189271.62289871977</c:v>
                </c:pt>
                <c:pt idx="25">
                  <c:v>1343031.2992193149</c:v>
                </c:pt>
                <c:pt idx="26">
                  <c:v>-7096795.8094487432</c:v>
                </c:pt>
                <c:pt idx="27">
                  <c:v>-2208412.534265955</c:v>
                </c:pt>
                <c:pt idx="28">
                  <c:v>-966149.15909536707</c:v>
                </c:pt>
                <c:pt idx="29">
                  <c:v>-1142311.1903072079</c:v>
                </c:pt>
                <c:pt idx="30">
                  <c:v>276413.82992753712</c:v>
                </c:pt>
                <c:pt idx="31">
                  <c:v>-3690842.9110585549</c:v>
                </c:pt>
                <c:pt idx="32">
                  <c:v>-2568353.3266499043</c:v>
                </c:pt>
                <c:pt idx="33">
                  <c:v>-4159894.4727870096</c:v>
                </c:pt>
                <c:pt idx="34">
                  <c:v>244216.80580927088</c:v>
                </c:pt>
                <c:pt idx="35">
                  <c:v>4107923.2256999305</c:v>
                </c:pt>
                <c:pt idx="36">
                  <c:v>4364865.2151058121</c:v>
                </c:pt>
                <c:pt idx="37">
                  <c:v>276164.64326700196</c:v>
                </c:pt>
                <c:pt idx="38">
                  <c:v>-2574073.2531680781</c:v>
                </c:pt>
                <c:pt idx="39">
                  <c:v>-5974099.5290762819</c:v>
                </c:pt>
                <c:pt idx="40">
                  <c:v>-8266259.6070844214</c:v>
                </c:pt>
                <c:pt idx="41">
                  <c:v>-2163704.1233491618</c:v>
                </c:pt>
                <c:pt idx="42">
                  <c:v>-2404130.4660493475</c:v>
                </c:pt>
                <c:pt idx="43">
                  <c:v>-14768.089252818987</c:v>
                </c:pt>
                <c:pt idx="44">
                  <c:v>264348.24897103664</c:v>
                </c:pt>
                <c:pt idx="45">
                  <c:v>-3310085.3429912645</c:v>
                </c:pt>
                <c:pt idx="46">
                  <c:v>22727609.436911561</c:v>
                </c:pt>
                <c:pt idx="47">
                  <c:v>-1067251.9755045453</c:v>
                </c:pt>
                <c:pt idx="48">
                  <c:v>55341.812957568596</c:v>
                </c:pt>
                <c:pt idx="49">
                  <c:v>682142.5124217968</c:v>
                </c:pt>
              </c:numCache>
            </c:numRef>
          </c:val>
          <c:extLst>
            <c:ext xmlns:c16="http://schemas.microsoft.com/office/drawing/2014/chart" uri="{C3380CC4-5D6E-409C-BE32-E72D297353CC}">
              <c16:uniqueId val="{00000000-111A-4998-92E7-FF8476ADB256}"/>
            </c:ext>
          </c:extLst>
        </c:ser>
        <c:dLbls>
          <c:showLegendKey val="0"/>
          <c:showVal val="0"/>
          <c:showCatName val="0"/>
          <c:showSerName val="0"/>
          <c:showPercent val="0"/>
          <c:showBubbleSize val="0"/>
        </c:dLbls>
        <c:gapWidth val="219"/>
        <c:overlap val="-27"/>
        <c:axId val="906982360"/>
        <c:axId val="906981576"/>
      </c:barChart>
      <c:lineChart>
        <c:grouping val="standard"/>
        <c:varyColors val="0"/>
        <c:ser>
          <c:idx val="1"/>
          <c:order val="1"/>
          <c:tx>
            <c:strRef>
              <c:f>'Individual CY'!$K$8</c:f>
              <c:strCache>
                <c:ptCount val="1"/>
                <c:pt idx="0">
                  <c:v> Funding Relative to Volume Variable System with MS &amp; Demographic Adjustment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'Individual CY'!$C$11:$C$60</c:f>
              <c:strCache>
                <c:ptCount val="50"/>
                <c:pt idx="0">
                  <c:v>Meritus</c:v>
                </c:pt>
                <c:pt idx="1">
                  <c:v>UMMC</c:v>
                </c:pt>
                <c:pt idx="2">
                  <c:v>UM-PGHC</c:v>
                </c:pt>
                <c:pt idx="3">
                  <c:v>Holy Cross</c:v>
                </c:pt>
                <c:pt idx="4">
                  <c:v>Frederick</c:v>
                </c:pt>
                <c:pt idx="5">
                  <c:v>UM-Harford</c:v>
                </c:pt>
                <c:pt idx="6">
                  <c:v>Mercy</c:v>
                </c:pt>
                <c:pt idx="7">
                  <c:v>Johns Hopkins</c:v>
                </c:pt>
                <c:pt idx="8">
                  <c:v>UM-Dorchester</c:v>
                </c:pt>
                <c:pt idx="9">
                  <c:v>St. Agnes </c:v>
                </c:pt>
                <c:pt idx="10">
                  <c:v>Sinai</c:v>
                </c:pt>
                <c:pt idx="11">
                  <c:v>Bon Secours</c:v>
                </c:pt>
                <c:pt idx="12">
                  <c:v>MedStar Fr Square</c:v>
                </c:pt>
                <c:pt idx="13">
                  <c:v>Washington Adventist</c:v>
                </c:pt>
                <c:pt idx="14">
                  <c:v>Garrett</c:v>
                </c:pt>
                <c:pt idx="15">
                  <c:v>MedStar Montgomery</c:v>
                </c:pt>
                <c:pt idx="16">
                  <c:v>Peninsula</c:v>
                </c:pt>
                <c:pt idx="17">
                  <c:v>Suburban</c:v>
                </c:pt>
                <c:pt idx="18">
                  <c:v>Anne Arundel</c:v>
                </c:pt>
                <c:pt idx="19">
                  <c:v>MedStar Union Mem</c:v>
                </c:pt>
                <c:pt idx="20">
                  <c:v>Western Maryland</c:v>
                </c:pt>
                <c:pt idx="21">
                  <c:v>MedStar St. Mary's</c:v>
                </c:pt>
                <c:pt idx="22">
                  <c:v>JH Bayview</c:v>
                </c:pt>
                <c:pt idx="23">
                  <c:v>UM-Chestertown</c:v>
                </c:pt>
                <c:pt idx="24">
                  <c:v>Union of Cecil</c:v>
                </c:pt>
                <c:pt idx="25">
                  <c:v>Carroll</c:v>
                </c:pt>
                <c:pt idx="26">
                  <c:v>MedStar Harbor</c:v>
                </c:pt>
                <c:pt idx="27">
                  <c:v>UM-Charles Regional</c:v>
                </c:pt>
                <c:pt idx="28">
                  <c:v>UM-Easton</c:v>
                </c:pt>
                <c:pt idx="29">
                  <c:v>UMMC Midtown</c:v>
                </c:pt>
                <c:pt idx="30">
                  <c:v>Calvert</c:v>
                </c:pt>
                <c:pt idx="31">
                  <c:v>Northwest</c:v>
                </c:pt>
                <c:pt idx="32">
                  <c:v>UM-BWMC</c:v>
                </c:pt>
                <c:pt idx="33">
                  <c:v>GBMC</c:v>
                </c:pt>
                <c:pt idx="34">
                  <c:v>McCready</c:v>
                </c:pt>
                <c:pt idx="35">
                  <c:v>Howard County</c:v>
                </c:pt>
                <c:pt idx="36">
                  <c:v>UM-Upper Chesapeake</c:v>
                </c:pt>
                <c:pt idx="37">
                  <c:v>Doctors</c:v>
                </c:pt>
                <c:pt idx="38">
                  <c:v>UM-Laurel</c:v>
                </c:pt>
                <c:pt idx="39">
                  <c:v>MedStar Good Sam</c:v>
                </c:pt>
                <c:pt idx="40">
                  <c:v>Shady Grove</c:v>
                </c:pt>
                <c:pt idx="41">
                  <c:v>UMROI</c:v>
                </c:pt>
                <c:pt idx="42">
                  <c:v>Ft. Washington</c:v>
                </c:pt>
                <c:pt idx="43">
                  <c:v>Atlantic General</c:v>
                </c:pt>
                <c:pt idx="44">
                  <c:v>MedStar Southern MD</c:v>
                </c:pt>
                <c:pt idx="45">
                  <c:v>UM-St. Joe</c:v>
                </c:pt>
                <c:pt idx="46">
                  <c:v>HC-Germantown</c:v>
                </c:pt>
                <c:pt idx="47">
                  <c:v>Germantown ED</c:v>
                </c:pt>
                <c:pt idx="48">
                  <c:v>UM-Queen Anne's ED</c:v>
                </c:pt>
                <c:pt idx="49">
                  <c:v>UM-Bowie ED</c:v>
                </c:pt>
              </c:strCache>
            </c:strRef>
          </c:cat>
          <c:val>
            <c:numRef>
              <c:f>'Individual CY'!$K$11:$K$60</c:f>
              <c:numCache>
                <c:formatCode>_("$"* #,##0_);_("$"* \(#,##0\);_("$"* "-"??_);_(@_)</c:formatCode>
                <c:ptCount val="50"/>
                <c:pt idx="0">
                  <c:v>-567672.05249440623</c:v>
                </c:pt>
                <c:pt idx="1">
                  <c:v>5590739.1252928665</c:v>
                </c:pt>
                <c:pt idx="2">
                  <c:v>-1142775.2743362915</c:v>
                </c:pt>
                <c:pt idx="3">
                  <c:v>1968276.4103291198</c:v>
                </c:pt>
                <c:pt idx="4">
                  <c:v>2393261.8730492033</c:v>
                </c:pt>
                <c:pt idx="5">
                  <c:v>913446.17580867698</c:v>
                </c:pt>
                <c:pt idx="6">
                  <c:v>377248.93887260649</c:v>
                </c:pt>
                <c:pt idx="7">
                  <c:v>2922520.9863971397</c:v>
                </c:pt>
                <c:pt idx="8">
                  <c:v>76513.122405584436</c:v>
                </c:pt>
                <c:pt idx="9">
                  <c:v>1651088.506409548</c:v>
                </c:pt>
                <c:pt idx="10">
                  <c:v>6747248.6898284573</c:v>
                </c:pt>
                <c:pt idx="11">
                  <c:v>1385009.5348733084</c:v>
                </c:pt>
                <c:pt idx="12">
                  <c:v>1754180.7102717548</c:v>
                </c:pt>
                <c:pt idx="13">
                  <c:v>42786.306808840483</c:v>
                </c:pt>
                <c:pt idx="14">
                  <c:v>-785721.73129241471</c:v>
                </c:pt>
                <c:pt idx="15">
                  <c:v>1134314.1054450283</c:v>
                </c:pt>
                <c:pt idx="16">
                  <c:v>1717110.8837599067</c:v>
                </c:pt>
                <c:pt idx="17">
                  <c:v>1536090.7881500486</c:v>
                </c:pt>
                <c:pt idx="18">
                  <c:v>3282383.5527280653</c:v>
                </c:pt>
                <c:pt idx="19">
                  <c:v>4029077.3393721785</c:v>
                </c:pt>
                <c:pt idx="20">
                  <c:v>-1091465.8959953852</c:v>
                </c:pt>
                <c:pt idx="21">
                  <c:v>-560776.81208410859</c:v>
                </c:pt>
                <c:pt idx="22">
                  <c:v>2464325.1272499049</c:v>
                </c:pt>
                <c:pt idx="23">
                  <c:v>714178.37966044713</c:v>
                </c:pt>
                <c:pt idx="24">
                  <c:v>1059941.0301285582</c:v>
                </c:pt>
                <c:pt idx="25">
                  <c:v>684366.04254094558</c:v>
                </c:pt>
                <c:pt idx="26">
                  <c:v>3232171.5671987412</c:v>
                </c:pt>
                <c:pt idx="27">
                  <c:v>1601431.5029816476</c:v>
                </c:pt>
                <c:pt idx="28">
                  <c:v>1515405.5634289826</c:v>
                </c:pt>
                <c:pt idx="29">
                  <c:v>1701042.971945765</c:v>
                </c:pt>
                <c:pt idx="30">
                  <c:v>90872.650024844101</c:v>
                </c:pt>
                <c:pt idx="31">
                  <c:v>2488089.3082601205</c:v>
                </c:pt>
                <c:pt idx="32">
                  <c:v>4814187.8158180369</c:v>
                </c:pt>
                <c:pt idx="33">
                  <c:v>4392688.207014286</c:v>
                </c:pt>
                <c:pt idx="34">
                  <c:v>-44160.995942373003</c:v>
                </c:pt>
                <c:pt idx="35">
                  <c:v>384828.40795955714</c:v>
                </c:pt>
                <c:pt idx="36">
                  <c:v>1354354.3088086862</c:v>
                </c:pt>
                <c:pt idx="37">
                  <c:v>803496.21702095889</c:v>
                </c:pt>
                <c:pt idx="38">
                  <c:v>920244.73269404378</c:v>
                </c:pt>
                <c:pt idx="39">
                  <c:v>4152766.0580923567</c:v>
                </c:pt>
                <c:pt idx="40">
                  <c:v>3648492.6512288749</c:v>
                </c:pt>
                <c:pt idx="41">
                  <c:v>1328435.2564598124</c:v>
                </c:pt>
                <c:pt idx="42">
                  <c:v>2971285.8733668379</c:v>
                </c:pt>
                <c:pt idx="43">
                  <c:v>491539.24466323911</c:v>
                </c:pt>
                <c:pt idx="44">
                  <c:v>5588244.6355191655</c:v>
                </c:pt>
                <c:pt idx="45">
                  <c:v>4398089.190426386</c:v>
                </c:pt>
                <c:pt idx="46">
                  <c:v>-6281673.354756806</c:v>
                </c:pt>
                <c:pt idx="47">
                  <c:v>24256.547629517503</c:v>
                </c:pt>
                <c:pt idx="48">
                  <c:v>-64995.223129209495</c:v>
                </c:pt>
                <c:pt idx="49">
                  <c:v>-486114.44734380243</c:v>
                </c:pt>
              </c:numCache>
            </c:numRef>
          </c:val>
          <c:smooth val="0"/>
          <c:extLst>
            <c:ext xmlns:c16="http://schemas.microsoft.com/office/drawing/2014/chart" uri="{C3380CC4-5D6E-409C-BE32-E72D297353CC}">
              <c16:uniqueId val="{00000001-111A-4998-92E7-FF8476ADB256}"/>
            </c:ext>
          </c:extLst>
        </c:ser>
        <c:dLbls>
          <c:showLegendKey val="0"/>
          <c:showVal val="0"/>
          <c:showCatName val="0"/>
          <c:showSerName val="0"/>
          <c:showPercent val="0"/>
          <c:showBubbleSize val="0"/>
        </c:dLbls>
        <c:marker val="1"/>
        <c:smooth val="0"/>
        <c:axId val="906982360"/>
        <c:axId val="906981576"/>
      </c:lineChart>
      <c:catAx>
        <c:axId val="90698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06981576"/>
        <c:crosses val="autoZero"/>
        <c:auto val="1"/>
        <c:lblAlgn val="ctr"/>
        <c:lblOffset val="100"/>
        <c:noMultiLvlLbl val="0"/>
      </c:catAx>
      <c:valAx>
        <c:axId val="9069815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982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a:t>Residual Funding of In-State Volume and Declines at 50% Variable Revenue Factor for CY14-CY22 with</a:t>
            </a:r>
            <a:r>
              <a:rPr lang="en-US" sz="2000" baseline="0"/>
              <a:t> Market Shift and Demographic Adjustment</a:t>
            </a:r>
            <a:endParaRPr lang="en-US" sz="2000"/>
          </a:p>
        </c:rich>
      </c:tx>
      <c:layout>
        <c:manualLayout>
          <c:xMode val="edge"/>
          <c:yMode val="edge"/>
          <c:x val="0.20711036410640329"/>
          <c:y val="2.26023928696858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53983001178008E-2"/>
          <c:y val="0.20897598648032603"/>
          <c:w val="0.85539491558584568"/>
          <c:h val="0.59132037066795229"/>
        </c:manualLayout>
      </c:layout>
      <c:barChart>
        <c:barDir val="col"/>
        <c:grouping val="clustered"/>
        <c:varyColors val="0"/>
        <c:ser>
          <c:idx val="1"/>
          <c:order val="1"/>
          <c:tx>
            <c:strRef>
              <c:f>'Cummulative CY'!$G$10</c:f>
              <c:strCache>
                <c:ptCount val="1"/>
                <c:pt idx="0">
                  <c:v> Expected FFS </c:v>
                </c:pt>
              </c:strCache>
            </c:strRef>
          </c:tx>
          <c:spPr>
            <a:solidFill>
              <a:schemeClr val="accent2"/>
            </a:solidFill>
            <a:ln>
              <a:noFill/>
            </a:ln>
            <a:effectLst/>
          </c:spPr>
          <c:invertIfNegative val="0"/>
          <c:cat>
            <c:strRef>
              <c:f>'Cummulative CY'!$C$13:$C$62</c:f>
              <c:strCache>
                <c:ptCount val="50"/>
                <c:pt idx="0">
                  <c:v>Meritus</c:v>
                </c:pt>
                <c:pt idx="1">
                  <c:v>UMMC</c:v>
                </c:pt>
                <c:pt idx="2">
                  <c:v>UM-PGHC</c:v>
                </c:pt>
                <c:pt idx="3">
                  <c:v>Holy Cross</c:v>
                </c:pt>
                <c:pt idx="4">
                  <c:v>Frederick</c:v>
                </c:pt>
                <c:pt idx="5">
                  <c:v>UM-Harford</c:v>
                </c:pt>
                <c:pt idx="6">
                  <c:v>Mercy</c:v>
                </c:pt>
                <c:pt idx="7">
                  <c:v>Johns Hopkins</c:v>
                </c:pt>
                <c:pt idx="8">
                  <c:v>UM-Dorchester</c:v>
                </c:pt>
                <c:pt idx="9">
                  <c:v>St. Agnes </c:v>
                </c:pt>
                <c:pt idx="10">
                  <c:v>Sinai</c:v>
                </c:pt>
                <c:pt idx="11">
                  <c:v>Bon Secours</c:v>
                </c:pt>
                <c:pt idx="12">
                  <c:v>MedStar Fr Square</c:v>
                </c:pt>
                <c:pt idx="13">
                  <c:v>Washington Adventist</c:v>
                </c:pt>
                <c:pt idx="14">
                  <c:v>Garrett</c:v>
                </c:pt>
                <c:pt idx="15">
                  <c:v>MedStar Montgomery</c:v>
                </c:pt>
                <c:pt idx="16">
                  <c:v>Peninsula</c:v>
                </c:pt>
                <c:pt idx="17">
                  <c:v>Suburban</c:v>
                </c:pt>
                <c:pt idx="18">
                  <c:v>Anne Arundel</c:v>
                </c:pt>
                <c:pt idx="19">
                  <c:v>MedStar Union Mem</c:v>
                </c:pt>
                <c:pt idx="20">
                  <c:v>Western Maryland</c:v>
                </c:pt>
                <c:pt idx="21">
                  <c:v>MedStar St. Mary's</c:v>
                </c:pt>
                <c:pt idx="22">
                  <c:v>JH Bayview</c:v>
                </c:pt>
                <c:pt idx="23">
                  <c:v>UM-Chestertown</c:v>
                </c:pt>
                <c:pt idx="24">
                  <c:v>Union of Cecil</c:v>
                </c:pt>
                <c:pt idx="25">
                  <c:v>Carroll</c:v>
                </c:pt>
                <c:pt idx="26">
                  <c:v>MedStar Harbor</c:v>
                </c:pt>
                <c:pt idx="27">
                  <c:v>UM-Charles Regional</c:v>
                </c:pt>
                <c:pt idx="28">
                  <c:v>UM-Easton</c:v>
                </c:pt>
                <c:pt idx="29">
                  <c:v>UMMC Midtown</c:v>
                </c:pt>
                <c:pt idx="30">
                  <c:v>Calvert</c:v>
                </c:pt>
                <c:pt idx="31">
                  <c:v>Northwest</c:v>
                </c:pt>
                <c:pt idx="32">
                  <c:v>UM-BWMC</c:v>
                </c:pt>
                <c:pt idx="33">
                  <c:v>GBMC</c:v>
                </c:pt>
                <c:pt idx="34">
                  <c:v>McCready</c:v>
                </c:pt>
                <c:pt idx="35">
                  <c:v>Howard County</c:v>
                </c:pt>
                <c:pt idx="36">
                  <c:v>UM-Upper Chesapeake</c:v>
                </c:pt>
                <c:pt idx="37">
                  <c:v>Doctors</c:v>
                </c:pt>
                <c:pt idx="38">
                  <c:v>UM-Laurel</c:v>
                </c:pt>
                <c:pt idx="39">
                  <c:v>MedStar Good Sam</c:v>
                </c:pt>
                <c:pt idx="40">
                  <c:v>Shady Grove</c:v>
                </c:pt>
                <c:pt idx="41">
                  <c:v>UMROI</c:v>
                </c:pt>
                <c:pt idx="42">
                  <c:v>Ft. Washington</c:v>
                </c:pt>
                <c:pt idx="43">
                  <c:v>Atlantic General</c:v>
                </c:pt>
                <c:pt idx="44">
                  <c:v>MedStar Southern MD</c:v>
                </c:pt>
                <c:pt idx="45">
                  <c:v>UM-St. Joe</c:v>
                </c:pt>
                <c:pt idx="46">
                  <c:v>HC-Germantown</c:v>
                </c:pt>
                <c:pt idx="47">
                  <c:v>Germantown ED</c:v>
                </c:pt>
                <c:pt idx="48">
                  <c:v>UM-Queen Anne's ED</c:v>
                </c:pt>
                <c:pt idx="49">
                  <c:v>UM-Bowie ED</c:v>
                </c:pt>
              </c:strCache>
            </c:strRef>
          </c:cat>
          <c:val>
            <c:numRef>
              <c:f>'Cummulative CY'!$G$13:$G$62</c:f>
              <c:numCache>
                <c:formatCode>_("$"* #,##0_);_("$"* \(#,##0\);_("$"* "-"??_);_(@_)</c:formatCode>
                <c:ptCount val="50"/>
                <c:pt idx="0">
                  <c:v>13169252.438024424</c:v>
                </c:pt>
                <c:pt idx="1">
                  <c:v>3878027.1665499774</c:v>
                </c:pt>
                <c:pt idx="2">
                  <c:v>32714146.298959747</c:v>
                </c:pt>
                <c:pt idx="3">
                  <c:v>-18507002.835234355</c:v>
                </c:pt>
                <c:pt idx="4">
                  <c:v>651662.54497613944</c:v>
                </c:pt>
                <c:pt idx="5">
                  <c:v>-15784010.142986994</c:v>
                </c:pt>
                <c:pt idx="6">
                  <c:v>10622062.817810502</c:v>
                </c:pt>
                <c:pt idx="7">
                  <c:v>46903016.06768243</c:v>
                </c:pt>
                <c:pt idx="8">
                  <c:v>-17084863.139897279</c:v>
                </c:pt>
                <c:pt idx="9">
                  <c:v>-19503450.579007782</c:v>
                </c:pt>
                <c:pt idx="10">
                  <c:v>-73586459.926050454</c:v>
                </c:pt>
                <c:pt idx="11">
                  <c:v>-51018871.085946709</c:v>
                </c:pt>
                <c:pt idx="12">
                  <c:v>-5815785.8216942018</c:v>
                </c:pt>
                <c:pt idx="13">
                  <c:v>-832564.40487325937</c:v>
                </c:pt>
                <c:pt idx="14">
                  <c:v>1024574.9184332138</c:v>
                </c:pt>
                <c:pt idx="15">
                  <c:v>-1822300.8003198849</c:v>
                </c:pt>
                <c:pt idx="16">
                  <c:v>9589442.9496485181</c:v>
                </c:pt>
                <c:pt idx="17">
                  <c:v>11600763.067917604</c:v>
                </c:pt>
                <c:pt idx="18">
                  <c:v>-14803338.488459432</c:v>
                </c:pt>
                <c:pt idx="19">
                  <c:v>-25742340.510142028</c:v>
                </c:pt>
                <c:pt idx="20">
                  <c:v>-8976453.0776173621</c:v>
                </c:pt>
                <c:pt idx="21">
                  <c:v>253822.96440735413</c:v>
                </c:pt>
                <c:pt idx="22">
                  <c:v>7329404.8554897122</c:v>
                </c:pt>
                <c:pt idx="23">
                  <c:v>-10959217.801927932</c:v>
                </c:pt>
                <c:pt idx="24">
                  <c:v>-10607123.223705033</c:v>
                </c:pt>
                <c:pt idx="25">
                  <c:v>-9454901.4965204652</c:v>
                </c:pt>
                <c:pt idx="26">
                  <c:v>-28152635.364550151</c:v>
                </c:pt>
                <c:pt idx="27">
                  <c:v>-2639334.4300452606</c:v>
                </c:pt>
                <c:pt idx="28">
                  <c:v>19981044.871911913</c:v>
                </c:pt>
                <c:pt idx="29">
                  <c:v>942595.02299313527</c:v>
                </c:pt>
                <c:pt idx="30">
                  <c:v>-3561077.1814553533</c:v>
                </c:pt>
                <c:pt idx="31">
                  <c:v>-7833858.0392839108</c:v>
                </c:pt>
                <c:pt idx="32">
                  <c:v>-2685570.0391669618</c:v>
                </c:pt>
                <c:pt idx="33">
                  <c:v>-28979568.302861016</c:v>
                </c:pt>
                <c:pt idx="34">
                  <c:v>-3934400.5815996081</c:v>
                </c:pt>
                <c:pt idx="35">
                  <c:v>-5728951.3206546288</c:v>
                </c:pt>
                <c:pt idx="36">
                  <c:v>734762.20105277002</c:v>
                </c:pt>
                <c:pt idx="37">
                  <c:v>-1049085.1860205531</c:v>
                </c:pt>
                <c:pt idx="38">
                  <c:v>-36972786.748579256</c:v>
                </c:pt>
                <c:pt idx="39">
                  <c:v>-37375834.707259469</c:v>
                </c:pt>
                <c:pt idx="40">
                  <c:v>-22600717.826823134</c:v>
                </c:pt>
                <c:pt idx="41">
                  <c:v>-16153232.774199989</c:v>
                </c:pt>
                <c:pt idx="42">
                  <c:v>-7076477.8441163879</c:v>
                </c:pt>
                <c:pt idx="43">
                  <c:v>-1960388.0837078947</c:v>
                </c:pt>
                <c:pt idx="44">
                  <c:v>1677715.5219547835</c:v>
                </c:pt>
                <c:pt idx="45">
                  <c:v>17175373.554977551</c:v>
                </c:pt>
                <c:pt idx="46">
                  <c:v>49829689.613255471</c:v>
                </c:pt>
                <c:pt idx="47">
                  <c:v>-1872595.837952445</c:v>
                </c:pt>
                <c:pt idx="48">
                  <c:v>794032.58767001913</c:v>
                </c:pt>
                <c:pt idx="49">
                  <c:v>-1698510.6800141414</c:v>
                </c:pt>
              </c:numCache>
            </c:numRef>
          </c:val>
          <c:extLst>
            <c:ext xmlns:c16="http://schemas.microsoft.com/office/drawing/2014/chart" uri="{C3380CC4-5D6E-409C-BE32-E72D297353CC}">
              <c16:uniqueId val="{00000000-5507-48AB-9C28-AC75216BF53F}"/>
            </c:ext>
          </c:extLst>
        </c:ser>
        <c:dLbls>
          <c:showLegendKey val="0"/>
          <c:showVal val="0"/>
          <c:showCatName val="0"/>
          <c:showSerName val="0"/>
          <c:showPercent val="0"/>
          <c:showBubbleSize val="0"/>
        </c:dLbls>
        <c:gapWidth val="219"/>
        <c:axId val="1688002608"/>
        <c:axId val="1688000528"/>
        <c:extLst>
          <c:ext xmlns:c15="http://schemas.microsoft.com/office/drawing/2012/chart" uri="{02D57815-91ED-43cb-92C2-25804820EDAC}">
            <c15:filteredBarSeries>
              <c15:ser>
                <c:idx val="0"/>
                <c:order val="0"/>
                <c:tx>
                  <c:strRef>
                    <c:extLst>
                      <c:ext uri="{02D57815-91ED-43cb-92C2-25804820EDAC}">
                        <c15:formulaRef>
                          <c15:sqref>'Cummulative CY'!$D$10</c15:sqref>
                        </c15:formulaRef>
                      </c:ext>
                    </c:extLst>
                    <c:strCache>
                      <c:ptCount val="1"/>
                      <c:pt idx="0">
                        <c:v> CY14 to CY23 ECMAD Growth </c:v>
                      </c:pt>
                    </c:strCache>
                  </c:strRef>
                </c:tx>
                <c:spPr>
                  <a:solidFill>
                    <a:schemeClr val="accent1"/>
                  </a:solidFill>
                  <a:ln>
                    <a:noFill/>
                  </a:ln>
                  <a:effectLst/>
                </c:spPr>
                <c:invertIfNegative val="0"/>
                <c:cat>
                  <c:strRef>
                    <c:extLst>
                      <c:ext uri="{02D57815-91ED-43cb-92C2-25804820EDAC}">
                        <c15:formulaRef>
                          <c15:sqref>'Cummulative CY'!$C$13:$C$62</c15:sqref>
                        </c15:formulaRef>
                      </c:ext>
                    </c:extLst>
                    <c:strCache>
                      <c:ptCount val="50"/>
                      <c:pt idx="0">
                        <c:v>Meritus</c:v>
                      </c:pt>
                      <c:pt idx="1">
                        <c:v>UMMC</c:v>
                      </c:pt>
                      <c:pt idx="2">
                        <c:v>UM-PGHC</c:v>
                      </c:pt>
                      <c:pt idx="3">
                        <c:v>Holy Cross</c:v>
                      </c:pt>
                      <c:pt idx="4">
                        <c:v>Frederick</c:v>
                      </c:pt>
                      <c:pt idx="5">
                        <c:v>UM-Harford</c:v>
                      </c:pt>
                      <c:pt idx="6">
                        <c:v>Mercy</c:v>
                      </c:pt>
                      <c:pt idx="7">
                        <c:v>Johns Hopkins</c:v>
                      </c:pt>
                      <c:pt idx="8">
                        <c:v>UM-Dorchester</c:v>
                      </c:pt>
                      <c:pt idx="9">
                        <c:v>St. Agnes </c:v>
                      </c:pt>
                      <c:pt idx="10">
                        <c:v>Sinai</c:v>
                      </c:pt>
                      <c:pt idx="11">
                        <c:v>Bon Secours</c:v>
                      </c:pt>
                      <c:pt idx="12">
                        <c:v>MedStar Fr Square</c:v>
                      </c:pt>
                      <c:pt idx="13">
                        <c:v>Washington Adventist</c:v>
                      </c:pt>
                      <c:pt idx="14">
                        <c:v>Garrett</c:v>
                      </c:pt>
                      <c:pt idx="15">
                        <c:v>MedStar Montgomery</c:v>
                      </c:pt>
                      <c:pt idx="16">
                        <c:v>Peninsula</c:v>
                      </c:pt>
                      <c:pt idx="17">
                        <c:v>Suburban</c:v>
                      </c:pt>
                      <c:pt idx="18">
                        <c:v>Anne Arundel</c:v>
                      </c:pt>
                      <c:pt idx="19">
                        <c:v>MedStar Union Mem</c:v>
                      </c:pt>
                      <c:pt idx="20">
                        <c:v>Western Maryland</c:v>
                      </c:pt>
                      <c:pt idx="21">
                        <c:v>MedStar St. Mary's</c:v>
                      </c:pt>
                      <c:pt idx="22">
                        <c:v>JH Bayview</c:v>
                      </c:pt>
                      <c:pt idx="23">
                        <c:v>UM-Chestertown</c:v>
                      </c:pt>
                      <c:pt idx="24">
                        <c:v>Union of Cecil</c:v>
                      </c:pt>
                      <c:pt idx="25">
                        <c:v>Carroll</c:v>
                      </c:pt>
                      <c:pt idx="26">
                        <c:v>MedStar Harbor</c:v>
                      </c:pt>
                      <c:pt idx="27">
                        <c:v>UM-Charles Regional</c:v>
                      </c:pt>
                      <c:pt idx="28">
                        <c:v>UM-Easton</c:v>
                      </c:pt>
                      <c:pt idx="29">
                        <c:v>UMMC Midtown</c:v>
                      </c:pt>
                      <c:pt idx="30">
                        <c:v>Calvert</c:v>
                      </c:pt>
                      <c:pt idx="31">
                        <c:v>Northwest</c:v>
                      </c:pt>
                      <c:pt idx="32">
                        <c:v>UM-BWMC</c:v>
                      </c:pt>
                      <c:pt idx="33">
                        <c:v>GBMC</c:v>
                      </c:pt>
                      <c:pt idx="34">
                        <c:v>McCready</c:v>
                      </c:pt>
                      <c:pt idx="35">
                        <c:v>Howard County</c:v>
                      </c:pt>
                      <c:pt idx="36">
                        <c:v>UM-Upper Chesapeake</c:v>
                      </c:pt>
                      <c:pt idx="37">
                        <c:v>Doctors</c:v>
                      </c:pt>
                      <c:pt idx="38">
                        <c:v>UM-Laurel</c:v>
                      </c:pt>
                      <c:pt idx="39">
                        <c:v>MedStar Good Sam</c:v>
                      </c:pt>
                      <c:pt idx="40">
                        <c:v>Shady Grove</c:v>
                      </c:pt>
                      <c:pt idx="41">
                        <c:v>UMROI</c:v>
                      </c:pt>
                      <c:pt idx="42">
                        <c:v>Ft. Washington</c:v>
                      </c:pt>
                      <c:pt idx="43">
                        <c:v>Atlantic General</c:v>
                      </c:pt>
                      <c:pt idx="44">
                        <c:v>MedStar Southern MD</c:v>
                      </c:pt>
                      <c:pt idx="45">
                        <c:v>UM-St. Joe</c:v>
                      </c:pt>
                      <c:pt idx="46">
                        <c:v>HC-Germantown</c:v>
                      </c:pt>
                      <c:pt idx="47">
                        <c:v>Germantown ED</c:v>
                      </c:pt>
                      <c:pt idx="48">
                        <c:v>UM-Queen Anne's ED</c:v>
                      </c:pt>
                      <c:pt idx="49">
                        <c:v>UM-Bowie ED</c:v>
                      </c:pt>
                    </c:strCache>
                  </c:strRef>
                </c:cat>
                <c:val>
                  <c:numRef>
                    <c:extLst>
                      <c:ext uri="{02D57815-91ED-43cb-92C2-25804820EDAC}">
                        <c15:formulaRef>
                          <c15:sqref>'Cummulative CY'!$D$13:$D$62</c15:sqref>
                        </c15:formulaRef>
                      </c:ext>
                    </c:extLst>
                    <c:numCache>
                      <c:formatCode>_(* #,##0_);_(* \(#,##0\);_(* "-"??_);_(@_)</c:formatCode>
                      <c:ptCount val="50"/>
                      <c:pt idx="0">
                        <c:v>3914.4830173731993</c:v>
                      </c:pt>
                      <c:pt idx="1">
                        <c:v>-1462.1252205441981</c:v>
                      </c:pt>
                      <c:pt idx="2">
                        <c:v>2847.657726398601</c:v>
                      </c:pt>
                      <c:pt idx="3">
                        <c:v>-5669.2803959659977</c:v>
                      </c:pt>
                      <c:pt idx="4">
                        <c:v>-559.48041213010129</c:v>
                      </c:pt>
                      <c:pt idx="5">
                        <c:v>-2162.4226461887997</c:v>
                      </c:pt>
                      <c:pt idx="6">
                        <c:v>1192.8563051655992</c:v>
                      </c:pt>
                      <c:pt idx="7">
                        <c:v>4035.418126569798</c:v>
                      </c:pt>
                      <c:pt idx="8">
                        <c:v>-3027.5648998938004</c:v>
                      </c:pt>
                      <c:pt idx="9">
                        <c:v>-4828.9340582940004</c:v>
                      </c:pt>
                      <c:pt idx="10">
                        <c:v>-9349.9110337127004</c:v>
                      </c:pt>
                      <c:pt idx="11">
                        <c:v>-6983.5499940803011</c:v>
                      </c:pt>
                      <c:pt idx="12">
                        <c:v>-299.51352557289783</c:v>
                      </c:pt>
                      <c:pt idx="13">
                        <c:v>1283.5259101645991</c:v>
                      </c:pt>
                      <c:pt idx="14">
                        <c:v>656.05558577279976</c:v>
                      </c:pt>
                      <c:pt idx="15">
                        <c:v>-403.03714814462376</c:v>
                      </c:pt>
                      <c:pt idx="16">
                        <c:v>2009.7163728753999</c:v>
                      </c:pt>
                      <c:pt idx="17">
                        <c:v>1644.3921810305978</c:v>
                      </c:pt>
                      <c:pt idx="18">
                        <c:v>-4812.5584251440732</c:v>
                      </c:pt>
                      <c:pt idx="19">
                        <c:v>-3180.2857227378895</c:v>
                      </c:pt>
                      <c:pt idx="20">
                        <c:v>-581.48753944360067</c:v>
                      </c:pt>
                      <c:pt idx="21">
                        <c:v>422.62690145650038</c:v>
                      </c:pt>
                      <c:pt idx="22">
                        <c:v>-693.05845022559913</c:v>
                      </c:pt>
                      <c:pt idx="23">
                        <c:v>-1816.3354462413999</c:v>
                      </c:pt>
                      <c:pt idx="24">
                        <c:v>-1082.1077608041003</c:v>
                      </c:pt>
                      <c:pt idx="25">
                        <c:v>-1005.1514799178017</c:v>
                      </c:pt>
                      <c:pt idx="26">
                        <c:v>-2976.1486059758004</c:v>
                      </c:pt>
                      <c:pt idx="27">
                        <c:v>-181.93437256640061</c:v>
                      </c:pt>
                      <c:pt idx="28">
                        <c:v>1851.1855734337003</c:v>
                      </c:pt>
                      <c:pt idx="29">
                        <c:v>-447.65947316870006</c:v>
                      </c:pt>
                      <c:pt idx="30">
                        <c:v>278.35460168689968</c:v>
                      </c:pt>
                      <c:pt idx="31">
                        <c:v>-1445.2755600573491</c:v>
                      </c:pt>
                      <c:pt idx="32">
                        <c:v>-550.75581767350218</c:v>
                      </c:pt>
                      <c:pt idx="33">
                        <c:v>-6299.6809663687027</c:v>
                      </c:pt>
                      <c:pt idx="34">
                        <c:v>-500.36042222050008</c:v>
                      </c:pt>
                      <c:pt idx="35">
                        <c:v>-462.4913263735744</c:v>
                      </c:pt>
                      <c:pt idx="36">
                        <c:v>604.24866595469848</c:v>
                      </c:pt>
                      <c:pt idx="37">
                        <c:v>-1895.9428857366988</c:v>
                      </c:pt>
                      <c:pt idx="38">
                        <c:v>-6774.1411179372271</c:v>
                      </c:pt>
                      <c:pt idx="39">
                        <c:v>-5259.4402371278748</c:v>
                      </c:pt>
                      <c:pt idx="40">
                        <c:v>-4345.9392661712</c:v>
                      </c:pt>
                      <c:pt idx="41">
                        <c:v>-2802.6630649594003</c:v>
                      </c:pt>
                      <c:pt idx="42">
                        <c:v>-907.65329106810009</c:v>
                      </c:pt>
                      <c:pt idx="43">
                        <c:v>-671.41038982389978</c:v>
                      </c:pt>
                      <c:pt idx="44">
                        <c:v>734.60578606400031</c:v>
                      </c:pt>
                      <c:pt idx="45">
                        <c:v>1873.7153860412905</c:v>
                      </c:pt>
                      <c:pt idx="46">
                        <c:v>10983.514305991901</c:v>
                      </c:pt>
                      <c:pt idx="47">
                        <c:v>-477.48950124829997</c:v>
                      </c:pt>
                      <c:pt idx="48">
                        <c:v>135.56841302659998</c:v>
                      </c:pt>
                      <c:pt idx="49">
                        <c:v>-675.95203276979987</c:v>
                      </c:pt>
                    </c:numCache>
                  </c:numRef>
                </c:val>
                <c:extLst>
                  <c:ext xmlns:c16="http://schemas.microsoft.com/office/drawing/2014/chart" uri="{C3380CC4-5D6E-409C-BE32-E72D297353CC}">
                    <c16:uniqueId val="{00000003-5507-48AB-9C28-AC75216BF53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'Cummulative CY'!$H$10</c15:sqref>
                        </c15:formulaRef>
                      </c:ext>
                    </c:extLst>
                    <c:strCache>
                      <c:ptCount val="1"/>
                      <c:pt idx="0">
                        <c:v> RY24 Demographic Adjustment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'Cummulative CY'!$C$13:$C$62</c15:sqref>
                        </c15:formulaRef>
                      </c:ext>
                    </c:extLst>
                    <c:strCache>
                      <c:ptCount val="50"/>
                      <c:pt idx="0">
                        <c:v>Meritus</c:v>
                      </c:pt>
                      <c:pt idx="1">
                        <c:v>UMMC</c:v>
                      </c:pt>
                      <c:pt idx="2">
                        <c:v>UM-PGHC</c:v>
                      </c:pt>
                      <c:pt idx="3">
                        <c:v>Holy Cross</c:v>
                      </c:pt>
                      <c:pt idx="4">
                        <c:v>Frederick</c:v>
                      </c:pt>
                      <c:pt idx="5">
                        <c:v>UM-Harford</c:v>
                      </c:pt>
                      <c:pt idx="6">
                        <c:v>Mercy</c:v>
                      </c:pt>
                      <c:pt idx="7">
                        <c:v>Johns Hopkins</c:v>
                      </c:pt>
                      <c:pt idx="8">
                        <c:v>UM-Dorchester</c:v>
                      </c:pt>
                      <c:pt idx="9">
                        <c:v>St. Agnes </c:v>
                      </c:pt>
                      <c:pt idx="10">
                        <c:v>Sinai</c:v>
                      </c:pt>
                      <c:pt idx="11">
                        <c:v>Bon Secours</c:v>
                      </c:pt>
                      <c:pt idx="12">
                        <c:v>MedStar Fr Square</c:v>
                      </c:pt>
                      <c:pt idx="13">
                        <c:v>Washington Adventist</c:v>
                      </c:pt>
                      <c:pt idx="14">
                        <c:v>Garrett</c:v>
                      </c:pt>
                      <c:pt idx="15">
                        <c:v>MedStar Montgomery</c:v>
                      </c:pt>
                      <c:pt idx="16">
                        <c:v>Peninsula</c:v>
                      </c:pt>
                      <c:pt idx="17">
                        <c:v>Suburban</c:v>
                      </c:pt>
                      <c:pt idx="18">
                        <c:v>Anne Arundel</c:v>
                      </c:pt>
                      <c:pt idx="19">
                        <c:v>MedStar Union Mem</c:v>
                      </c:pt>
                      <c:pt idx="20">
                        <c:v>Western Maryland</c:v>
                      </c:pt>
                      <c:pt idx="21">
                        <c:v>MedStar St. Mary's</c:v>
                      </c:pt>
                      <c:pt idx="22">
                        <c:v>JH Bayview</c:v>
                      </c:pt>
                      <c:pt idx="23">
                        <c:v>UM-Chestertown</c:v>
                      </c:pt>
                      <c:pt idx="24">
                        <c:v>Union of Cecil</c:v>
                      </c:pt>
                      <c:pt idx="25">
                        <c:v>Carroll</c:v>
                      </c:pt>
                      <c:pt idx="26">
                        <c:v>MedStar Harbor</c:v>
                      </c:pt>
                      <c:pt idx="27">
                        <c:v>UM-Charles Regional</c:v>
                      </c:pt>
                      <c:pt idx="28">
                        <c:v>UM-Easton</c:v>
                      </c:pt>
                      <c:pt idx="29">
                        <c:v>UMMC Midtown</c:v>
                      </c:pt>
                      <c:pt idx="30">
                        <c:v>Calvert</c:v>
                      </c:pt>
                      <c:pt idx="31">
                        <c:v>Northwest</c:v>
                      </c:pt>
                      <c:pt idx="32">
                        <c:v>UM-BWMC</c:v>
                      </c:pt>
                      <c:pt idx="33">
                        <c:v>GBMC</c:v>
                      </c:pt>
                      <c:pt idx="34">
                        <c:v>McCready</c:v>
                      </c:pt>
                      <c:pt idx="35">
                        <c:v>Howard County</c:v>
                      </c:pt>
                      <c:pt idx="36">
                        <c:v>UM-Upper Chesapeake</c:v>
                      </c:pt>
                      <c:pt idx="37">
                        <c:v>Doctors</c:v>
                      </c:pt>
                      <c:pt idx="38">
                        <c:v>UM-Laurel</c:v>
                      </c:pt>
                      <c:pt idx="39">
                        <c:v>MedStar Good Sam</c:v>
                      </c:pt>
                      <c:pt idx="40">
                        <c:v>Shady Grove</c:v>
                      </c:pt>
                      <c:pt idx="41">
                        <c:v>UMROI</c:v>
                      </c:pt>
                      <c:pt idx="42">
                        <c:v>Ft. Washington</c:v>
                      </c:pt>
                      <c:pt idx="43">
                        <c:v>Atlantic General</c:v>
                      </c:pt>
                      <c:pt idx="44">
                        <c:v>MedStar Southern MD</c:v>
                      </c:pt>
                      <c:pt idx="45">
                        <c:v>UM-St. Joe</c:v>
                      </c:pt>
                      <c:pt idx="46">
                        <c:v>HC-Germantown</c:v>
                      </c:pt>
                      <c:pt idx="47">
                        <c:v>Germantown ED</c:v>
                      </c:pt>
                      <c:pt idx="48">
                        <c:v>UM-Queen Anne's ED</c:v>
                      </c:pt>
                      <c:pt idx="49">
                        <c:v>UM-Bowie ED</c:v>
                      </c:pt>
                    </c:strCache>
                  </c:strRef>
                </c:cat>
                <c:val>
                  <c:numRef>
                    <c:extLst xmlns:c15="http://schemas.microsoft.com/office/drawing/2012/chart">
                      <c:ext xmlns:c15="http://schemas.microsoft.com/office/drawing/2012/chart" uri="{02D57815-91ED-43cb-92C2-25804820EDAC}">
                        <c15:formulaRef>
                          <c15:sqref>'Cummulative CY'!$H$13:$H$62</c15:sqref>
                        </c15:formulaRef>
                      </c:ext>
                    </c:extLst>
                    <c:numCache>
                      <c:formatCode>_("$"* #,##0_);_("$"* \(#,##0\);_("$"* "-"??_);_(@_)</c:formatCode>
                      <c:ptCount val="50"/>
                      <c:pt idx="0">
                        <c:v>16513426</c:v>
                      </c:pt>
                      <c:pt idx="1">
                        <c:v>41971027</c:v>
                      </c:pt>
                      <c:pt idx="2">
                        <c:v>10680128</c:v>
                      </c:pt>
                      <c:pt idx="3">
                        <c:v>14593515</c:v>
                      </c:pt>
                      <c:pt idx="4">
                        <c:v>31496940</c:v>
                      </c:pt>
                      <c:pt idx="5">
                        <c:v>5315438</c:v>
                      </c:pt>
                      <c:pt idx="6">
                        <c:v>15130331</c:v>
                      </c:pt>
                      <c:pt idx="7">
                        <c:v>48205387</c:v>
                      </c:pt>
                      <c:pt idx="8">
                        <c:v>474962</c:v>
                      </c:pt>
                      <c:pt idx="9">
                        <c:v>12853137</c:v>
                      </c:pt>
                      <c:pt idx="10">
                        <c:v>19165198</c:v>
                      </c:pt>
                      <c:pt idx="11">
                        <c:v>-3159202</c:v>
                      </c:pt>
                      <c:pt idx="12">
                        <c:v>9070646</c:v>
                      </c:pt>
                      <c:pt idx="13">
                        <c:v>15268086</c:v>
                      </c:pt>
                      <c:pt idx="14">
                        <c:v>1653728</c:v>
                      </c:pt>
                      <c:pt idx="15">
                        <c:v>10177613</c:v>
                      </c:pt>
                      <c:pt idx="16">
                        <c:v>19567791</c:v>
                      </c:pt>
                      <c:pt idx="17">
                        <c:v>27413431</c:v>
                      </c:pt>
                      <c:pt idx="18">
                        <c:v>36408578</c:v>
                      </c:pt>
                      <c:pt idx="19">
                        <c:v>17141335</c:v>
                      </c:pt>
                      <c:pt idx="20">
                        <c:v>-6231000</c:v>
                      </c:pt>
                      <c:pt idx="21">
                        <c:v>11030311</c:v>
                      </c:pt>
                      <c:pt idx="22">
                        <c:v>16477250</c:v>
                      </c:pt>
                      <c:pt idx="23">
                        <c:v>1894204</c:v>
                      </c:pt>
                      <c:pt idx="24">
                        <c:v>9362158</c:v>
                      </c:pt>
                      <c:pt idx="25">
                        <c:v>13854017</c:v>
                      </c:pt>
                      <c:pt idx="26">
                        <c:v>2244694</c:v>
                      </c:pt>
                      <c:pt idx="27">
                        <c:v>11939354</c:v>
                      </c:pt>
                      <c:pt idx="28">
                        <c:v>11624170</c:v>
                      </c:pt>
                      <c:pt idx="29">
                        <c:v>-1497912</c:v>
                      </c:pt>
                      <c:pt idx="30">
                        <c:v>10222344</c:v>
                      </c:pt>
                      <c:pt idx="31">
                        <c:v>10019727</c:v>
                      </c:pt>
                      <c:pt idx="32">
                        <c:v>32285793</c:v>
                      </c:pt>
                      <c:pt idx="33">
                        <c:v>11251776</c:v>
                      </c:pt>
                      <c:pt idx="34">
                        <c:v>123191</c:v>
                      </c:pt>
                      <c:pt idx="35">
                        <c:v>19373602</c:v>
                      </c:pt>
                      <c:pt idx="36">
                        <c:v>24230152</c:v>
                      </c:pt>
                      <c:pt idx="37">
                        <c:v>18357889</c:v>
                      </c:pt>
                      <c:pt idx="38">
                        <c:v>3604509</c:v>
                      </c:pt>
                      <c:pt idx="39">
                        <c:v>4360524</c:v>
                      </c:pt>
                      <c:pt idx="40">
                        <c:v>20378199</c:v>
                      </c:pt>
                      <c:pt idx="41">
                        <c:v>3608005</c:v>
                      </c:pt>
                      <c:pt idx="42">
                        <c:v>3422187</c:v>
                      </c:pt>
                      <c:pt idx="43">
                        <c:v>6090662</c:v>
                      </c:pt>
                      <c:pt idx="44">
                        <c:v>16627327</c:v>
                      </c:pt>
                      <c:pt idx="45">
                        <c:v>18278830</c:v>
                      </c:pt>
                      <c:pt idx="46">
                        <c:v>3804252</c:v>
                      </c:pt>
                      <c:pt idx="47">
                        <c:v>62332</c:v>
                      </c:pt>
                      <c:pt idx="48">
                        <c:v>157579</c:v>
                      </c:pt>
                      <c:pt idx="49">
                        <c:v>-1625</c:v>
                      </c:pt>
                    </c:numCache>
                  </c:numRef>
                </c:val>
                <c:extLst xmlns:c15="http://schemas.microsoft.com/office/drawing/2012/chart">
                  <c:ext xmlns:c16="http://schemas.microsoft.com/office/drawing/2014/chart" uri="{C3380CC4-5D6E-409C-BE32-E72D297353CC}">
                    <c16:uniqueId val="{00000004-5507-48AB-9C28-AC75216BF53F}"/>
                  </c:ext>
                </c:extLst>
              </c15:ser>
            </c15:filteredBarSeries>
          </c:ext>
        </c:extLst>
      </c:barChart>
      <c:lineChart>
        <c:grouping val="standard"/>
        <c:varyColors val="0"/>
        <c:ser>
          <c:idx val="3"/>
          <c:order val="3"/>
          <c:tx>
            <c:strRef>
              <c:f>'Cummulative CY'!$J$10</c:f>
              <c:strCache>
                <c:ptCount val="1"/>
                <c:pt idx="0">
                  <c:v> Funding Relative to Volume Variable System with MS &amp; Demographic Adjustment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[1]Cumulative!$B$2:$B$50</c:f>
              <c:strCache>
                <c:ptCount val="49"/>
                <c:pt idx="0">
                  <c:v>UM-Laurel</c:v>
                </c:pt>
                <c:pt idx="1">
                  <c:v>Grace Medical Center</c:v>
                </c:pt>
                <c:pt idx="2">
                  <c:v>MedStar Harbor</c:v>
                </c:pt>
                <c:pt idx="3">
                  <c:v>UM-Easton</c:v>
                </c:pt>
                <c:pt idx="4">
                  <c:v>Western Maryland</c:v>
                </c:pt>
                <c:pt idx="5">
                  <c:v>MedStar Good Sam</c:v>
                </c:pt>
                <c:pt idx="6">
                  <c:v>MedStar Union Mem</c:v>
                </c:pt>
                <c:pt idx="7">
                  <c:v>Germantown ED</c:v>
                </c:pt>
                <c:pt idx="8">
                  <c:v>UM-Queen Anne's ED</c:v>
                </c:pt>
                <c:pt idx="9">
                  <c:v>UM-Bowie ED</c:v>
                </c:pt>
                <c:pt idx="10">
                  <c:v>MedStar Montgomery</c:v>
                </c:pt>
                <c:pt idx="11">
                  <c:v>Northwest</c:v>
                </c:pt>
                <c:pt idx="12">
                  <c:v>UM-Chestertown</c:v>
                </c:pt>
                <c:pt idx="13">
                  <c:v>Carroll</c:v>
                </c:pt>
                <c:pt idx="14">
                  <c:v>Holy Cross</c:v>
                </c:pt>
                <c:pt idx="15">
                  <c:v>UM-Harford</c:v>
                </c:pt>
                <c:pt idx="16">
                  <c:v>McCready</c:v>
                </c:pt>
                <c:pt idx="17">
                  <c:v>Calvert</c:v>
                </c:pt>
                <c:pt idx="18">
                  <c:v>UM-Cambridge</c:v>
                </c:pt>
                <c:pt idx="19">
                  <c:v>Christiana Care, Union</c:v>
                </c:pt>
                <c:pt idx="20">
                  <c:v>MedStar Southern MD</c:v>
                </c:pt>
                <c:pt idx="21">
                  <c:v>Ascension St. Agnes Hospital</c:v>
                </c:pt>
                <c:pt idx="22">
                  <c:v>Atlantic General</c:v>
                </c:pt>
                <c:pt idx="23">
                  <c:v>UM-Charles Regional</c:v>
                </c:pt>
                <c:pt idx="24">
                  <c:v>Howard County</c:v>
                </c:pt>
                <c:pt idx="25">
                  <c:v>UM-Upper Chesapeake</c:v>
                </c:pt>
                <c:pt idx="26">
                  <c:v>Adventist White Oak</c:v>
                </c:pt>
                <c:pt idx="27">
                  <c:v>UMMC Midtown</c:v>
                </c:pt>
                <c:pt idx="28">
                  <c:v>JH Bayview</c:v>
                </c:pt>
                <c:pt idx="29">
                  <c:v>GBMC</c:v>
                </c:pt>
                <c:pt idx="30">
                  <c:v>Suburban</c:v>
                </c:pt>
                <c:pt idx="31">
                  <c:v>Doctors</c:v>
                </c:pt>
                <c:pt idx="32">
                  <c:v>UMROI</c:v>
                </c:pt>
                <c:pt idx="33">
                  <c:v>UMMC</c:v>
                </c:pt>
                <c:pt idx="34">
                  <c:v>MedStar St. Mary's</c:v>
                </c:pt>
                <c:pt idx="35">
                  <c:v>Ft. Washington</c:v>
                </c:pt>
                <c:pt idx="36">
                  <c:v>Frederick</c:v>
                </c:pt>
                <c:pt idx="37">
                  <c:v>UM-BWMC</c:v>
                </c:pt>
                <c:pt idx="38">
                  <c:v>Garrett</c:v>
                </c:pt>
                <c:pt idx="39">
                  <c:v>UM-St. Joe</c:v>
                </c:pt>
                <c:pt idx="40">
                  <c:v>Peninsula</c:v>
                </c:pt>
                <c:pt idx="41">
                  <c:v>Johns Hopkins</c:v>
                </c:pt>
                <c:pt idx="42">
                  <c:v>MedStar Fr Square</c:v>
                </c:pt>
                <c:pt idx="43">
                  <c:v>Mercy</c:v>
                </c:pt>
                <c:pt idx="44">
                  <c:v>Meritus</c:v>
                </c:pt>
                <c:pt idx="45">
                  <c:v>UM-Capital Region</c:v>
                </c:pt>
                <c:pt idx="46">
                  <c:v>Sinai</c:v>
                </c:pt>
                <c:pt idx="47">
                  <c:v>Anne Arundel</c:v>
                </c:pt>
                <c:pt idx="48">
                  <c:v>Shady Grove</c:v>
                </c:pt>
              </c:strCache>
            </c:strRef>
          </c:cat>
          <c:val>
            <c:numRef>
              <c:f>'Cummulative CY'!$J$13:$J$62</c:f>
              <c:numCache>
                <c:formatCode>_("$"* #,##0_);_("$"* \(#,##0\);_("$"* "-"??_);_(@_)</c:formatCode>
                <c:ptCount val="50"/>
                <c:pt idx="0">
                  <c:v>6035225.6884420337</c:v>
                </c:pt>
                <c:pt idx="1">
                  <c:v>56128540.034111068</c:v>
                </c:pt>
                <c:pt idx="2">
                  <c:v>825259.62140338123</c:v>
                </c:pt>
                <c:pt idx="3">
                  <c:v>17691861.401445858</c:v>
                </c:pt>
                <c:pt idx="4">
                  <c:v>23833738.385067124</c:v>
                </c:pt>
                <c:pt idx="5">
                  <c:v>11528720.547335219</c:v>
                </c:pt>
                <c:pt idx="6">
                  <c:v>33306529.041409668</c:v>
                </c:pt>
                <c:pt idx="7">
                  <c:v>48773433.305746347</c:v>
                </c:pt>
                <c:pt idx="8">
                  <c:v>6983459.7618014775</c:v>
                </c:pt>
                <c:pt idx="9">
                  <c:v>24206892.618021909</c:v>
                </c:pt>
                <c:pt idx="10">
                  <c:v>56680643.497585483</c:v>
                </c:pt>
                <c:pt idx="11">
                  <c:v>22997783.622285835</c:v>
                </c:pt>
                <c:pt idx="12">
                  <c:v>18326519.375088908</c:v>
                </c:pt>
                <c:pt idx="13">
                  <c:v>22183539.656661548</c:v>
                </c:pt>
                <c:pt idx="14">
                  <c:v>2021888.4405163738</c:v>
                </c:pt>
                <c:pt idx="15">
                  <c:v>9779765.9694951549</c:v>
                </c:pt>
                <c:pt idx="16">
                  <c:v>10639717.597668957</c:v>
                </c:pt>
                <c:pt idx="17">
                  <c:v>19384163.074497849</c:v>
                </c:pt>
                <c:pt idx="18">
                  <c:v>50049860.479306072</c:v>
                </c:pt>
                <c:pt idx="19">
                  <c:v>33349414.086734071</c:v>
                </c:pt>
                <c:pt idx="20">
                  <c:v>2026500.4339594059</c:v>
                </c:pt>
                <c:pt idx="21">
                  <c:v>11815579.978269838</c:v>
                </c:pt>
                <c:pt idx="22">
                  <c:v>26604326.363187909</c:v>
                </c:pt>
                <c:pt idx="23">
                  <c:v>5320994.5135159837</c:v>
                </c:pt>
                <c:pt idx="24">
                  <c:v>15800453.700126264</c:v>
                </c:pt>
                <c:pt idx="25">
                  <c:v>16619057.584255096</c:v>
                </c:pt>
                <c:pt idx="26">
                  <c:v>15245174.269555677</c:v>
                </c:pt>
                <c:pt idx="27">
                  <c:v>13153573.355300257</c:v>
                </c:pt>
                <c:pt idx="28">
                  <c:v>4958100.3373807641</c:v>
                </c:pt>
                <c:pt idx="29">
                  <c:v>9450412.4704394806</c:v>
                </c:pt>
                <c:pt idx="30">
                  <c:v>15095954.271708231</c:v>
                </c:pt>
                <c:pt idx="31">
                  <c:v>17954396.971381377</c:v>
                </c:pt>
                <c:pt idx="32">
                  <c:v>38854344.51162605</c:v>
                </c:pt>
                <c:pt idx="33">
                  <c:v>31287840.356798716</c:v>
                </c:pt>
                <c:pt idx="34">
                  <c:v>2412881.5557911485</c:v>
                </c:pt>
                <c:pt idx="35">
                  <c:v>22416577.260115433</c:v>
                </c:pt>
                <c:pt idx="36">
                  <c:v>22529393.050702304</c:v>
                </c:pt>
                <c:pt idx="37">
                  <c:v>17418810.16651465</c:v>
                </c:pt>
                <c:pt idx="38">
                  <c:v>12882755.967540484</c:v>
                </c:pt>
                <c:pt idx="39">
                  <c:v>22010508.572144754</c:v>
                </c:pt>
                <c:pt idx="40">
                  <c:v>31792295.099139828</c:v>
                </c:pt>
                <c:pt idx="41">
                  <c:v>17757178.486731265</c:v>
                </c:pt>
                <c:pt idx="42">
                  <c:v>9049304.2507893499</c:v>
                </c:pt>
                <c:pt idx="43">
                  <c:v>8581597.2538149524</c:v>
                </c:pt>
                <c:pt idx="44">
                  <c:v>17794392.723137885</c:v>
                </c:pt>
                <c:pt idx="45">
                  <c:v>16720415.877520336</c:v>
                </c:pt>
                <c:pt idx="46">
                  <c:v>-11746223.185893925</c:v>
                </c:pt>
                <c:pt idx="47">
                  <c:v>337404.32179014216</c:v>
                </c:pt>
                <c:pt idx="48">
                  <c:v>-189315.96609005274</c:v>
                </c:pt>
                <c:pt idx="49">
                  <c:v>1240977.9110610795</c:v>
                </c:pt>
              </c:numCache>
            </c:numRef>
          </c:val>
          <c:smooth val="0"/>
          <c:extLst>
            <c:ext xmlns:c16="http://schemas.microsoft.com/office/drawing/2014/chart" uri="{C3380CC4-5D6E-409C-BE32-E72D297353CC}">
              <c16:uniqueId val="{00000002-5507-48AB-9C28-AC75216BF53F}"/>
            </c:ext>
          </c:extLst>
        </c:ser>
        <c:dLbls>
          <c:showLegendKey val="0"/>
          <c:showVal val="0"/>
          <c:showCatName val="0"/>
          <c:showSerName val="0"/>
          <c:showPercent val="0"/>
          <c:showBubbleSize val="0"/>
        </c:dLbls>
        <c:marker val="1"/>
        <c:smooth val="0"/>
        <c:axId val="1688002608"/>
        <c:axId val="1688000528"/>
      </c:lineChart>
      <c:catAx>
        <c:axId val="168800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8000528"/>
        <c:crosses val="autoZero"/>
        <c:auto val="1"/>
        <c:lblAlgn val="ctr"/>
        <c:lblOffset val="100"/>
        <c:noMultiLvlLbl val="0"/>
      </c:catAx>
      <c:valAx>
        <c:axId val="1688000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800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a:t>Residual Funding of In-State Volume and Declines at 50% Variable Revenue Factor for CY14-CY22 with</a:t>
            </a:r>
            <a:r>
              <a:rPr lang="en-US" sz="2000" baseline="0"/>
              <a:t> Market Shift and Demographic Adjustment</a:t>
            </a:r>
            <a:endParaRPr lang="en-US" sz="2000"/>
          </a:p>
        </c:rich>
      </c:tx>
      <c:layout>
        <c:manualLayout>
          <c:xMode val="edge"/>
          <c:yMode val="edge"/>
          <c:x val="0.20711036410640329"/>
          <c:y val="2.26023928696858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53983001178008E-2"/>
          <c:y val="0.20897598648032603"/>
          <c:w val="0.85539491558584568"/>
          <c:h val="0.59132037066795229"/>
        </c:manualLayout>
      </c:layout>
      <c:barChart>
        <c:barDir val="col"/>
        <c:grouping val="clustered"/>
        <c:varyColors val="0"/>
        <c:ser>
          <c:idx val="1"/>
          <c:order val="1"/>
          <c:tx>
            <c:strRef>
              <c:f>'Cummulative Inf Adj CY'!$G$11</c:f>
              <c:strCache>
                <c:ptCount val="1"/>
                <c:pt idx="0">
                  <c:v> Expected FFS </c:v>
                </c:pt>
              </c:strCache>
            </c:strRef>
          </c:tx>
          <c:spPr>
            <a:solidFill>
              <a:schemeClr val="accent2"/>
            </a:solidFill>
            <a:ln>
              <a:noFill/>
            </a:ln>
            <a:effectLst/>
          </c:spPr>
          <c:invertIfNegative val="0"/>
          <c:cat>
            <c:strRef>
              <c:f>'Cummulative Inf Adj CY'!$C$14:$C$63</c:f>
              <c:strCache>
                <c:ptCount val="50"/>
                <c:pt idx="0">
                  <c:v>Meritus</c:v>
                </c:pt>
                <c:pt idx="1">
                  <c:v>UMMC</c:v>
                </c:pt>
                <c:pt idx="2">
                  <c:v>UM-PGHC</c:v>
                </c:pt>
                <c:pt idx="3">
                  <c:v>Holy Cross</c:v>
                </c:pt>
                <c:pt idx="4">
                  <c:v>Frederick</c:v>
                </c:pt>
                <c:pt idx="5">
                  <c:v>UM-Harford</c:v>
                </c:pt>
                <c:pt idx="6">
                  <c:v>Mercy</c:v>
                </c:pt>
                <c:pt idx="7">
                  <c:v>Johns Hopkins</c:v>
                </c:pt>
                <c:pt idx="8">
                  <c:v>UM-Dorchester</c:v>
                </c:pt>
                <c:pt idx="9">
                  <c:v>St. Agnes </c:v>
                </c:pt>
                <c:pt idx="10">
                  <c:v>Sinai</c:v>
                </c:pt>
                <c:pt idx="11">
                  <c:v>Bon Secours</c:v>
                </c:pt>
                <c:pt idx="12">
                  <c:v>MedStar Fr Square</c:v>
                </c:pt>
                <c:pt idx="13">
                  <c:v>Washington Adventist</c:v>
                </c:pt>
                <c:pt idx="14">
                  <c:v>Garrett</c:v>
                </c:pt>
                <c:pt idx="15">
                  <c:v>MedStar Montgomery</c:v>
                </c:pt>
                <c:pt idx="16">
                  <c:v>Peninsula</c:v>
                </c:pt>
                <c:pt idx="17">
                  <c:v>Suburban</c:v>
                </c:pt>
                <c:pt idx="18">
                  <c:v>Anne Arundel</c:v>
                </c:pt>
                <c:pt idx="19">
                  <c:v>MedStar Union Mem</c:v>
                </c:pt>
                <c:pt idx="20">
                  <c:v>Western Maryland</c:v>
                </c:pt>
                <c:pt idx="21">
                  <c:v>MedStar St. Mary's</c:v>
                </c:pt>
                <c:pt idx="22">
                  <c:v>JH Bayview</c:v>
                </c:pt>
                <c:pt idx="23">
                  <c:v>UM-Chestertown</c:v>
                </c:pt>
                <c:pt idx="24">
                  <c:v>Union of Cecil</c:v>
                </c:pt>
                <c:pt idx="25">
                  <c:v>Carroll</c:v>
                </c:pt>
                <c:pt idx="26">
                  <c:v>MedStar Harbor</c:v>
                </c:pt>
                <c:pt idx="27">
                  <c:v>UM-Charles Regional</c:v>
                </c:pt>
                <c:pt idx="28">
                  <c:v>UM-Easton</c:v>
                </c:pt>
                <c:pt idx="29">
                  <c:v>UMMC Midtown</c:v>
                </c:pt>
                <c:pt idx="30">
                  <c:v>Calvert</c:v>
                </c:pt>
                <c:pt idx="31">
                  <c:v>Northwest</c:v>
                </c:pt>
                <c:pt idx="32">
                  <c:v>UM-BWMC</c:v>
                </c:pt>
                <c:pt idx="33">
                  <c:v>GBMC</c:v>
                </c:pt>
                <c:pt idx="34">
                  <c:v>McCready</c:v>
                </c:pt>
                <c:pt idx="35">
                  <c:v>Howard County</c:v>
                </c:pt>
                <c:pt idx="36">
                  <c:v>UM-Upper Chesapeake</c:v>
                </c:pt>
                <c:pt idx="37">
                  <c:v>Doctors</c:v>
                </c:pt>
                <c:pt idx="38">
                  <c:v>UM-Laurel</c:v>
                </c:pt>
                <c:pt idx="39">
                  <c:v>MedStar Good Sam</c:v>
                </c:pt>
                <c:pt idx="40">
                  <c:v>Shady Grove</c:v>
                </c:pt>
                <c:pt idx="41">
                  <c:v>UMROI</c:v>
                </c:pt>
                <c:pt idx="42">
                  <c:v>Ft. Washington</c:v>
                </c:pt>
                <c:pt idx="43">
                  <c:v>Atlantic General</c:v>
                </c:pt>
                <c:pt idx="44">
                  <c:v>MedStar Southern MD</c:v>
                </c:pt>
                <c:pt idx="45">
                  <c:v>UM-St. Joe</c:v>
                </c:pt>
                <c:pt idx="46">
                  <c:v>HC-Germantown</c:v>
                </c:pt>
                <c:pt idx="47">
                  <c:v>Germantown ED</c:v>
                </c:pt>
                <c:pt idx="48">
                  <c:v>UM-Queen Anne's ED</c:v>
                </c:pt>
                <c:pt idx="49">
                  <c:v>UM-Bowie ED</c:v>
                </c:pt>
              </c:strCache>
            </c:strRef>
          </c:cat>
          <c:val>
            <c:numRef>
              <c:f>'Cummulative Inf Adj CY'!$G$14:$G$63</c:f>
              <c:numCache>
                <c:formatCode>_("$"* #,##0_);_("$"* \(#,##0\);_("$"* "-"??_);_(@_)</c:formatCode>
                <c:ptCount val="50"/>
                <c:pt idx="0">
                  <c:v>13848265.422870945</c:v>
                </c:pt>
                <c:pt idx="1">
                  <c:v>8825172.1934100762</c:v>
                </c:pt>
                <c:pt idx="2">
                  <c:v>34224334.458094262</c:v>
                </c:pt>
                <c:pt idx="3">
                  <c:v>-18593665.180248585</c:v>
                </c:pt>
                <c:pt idx="4">
                  <c:v>1546303.5295266607</c:v>
                </c:pt>
                <c:pt idx="5">
                  <c:v>-17192561.710592914</c:v>
                </c:pt>
                <c:pt idx="6">
                  <c:v>11360044.797099087</c:v>
                </c:pt>
                <c:pt idx="7">
                  <c:v>54074498.407750808</c:v>
                </c:pt>
                <c:pt idx="8">
                  <c:v>-17680046.014033638</c:v>
                </c:pt>
                <c:pt idx="9">
                  <c:v>-22641572.525749184</c:v>
                </c:pt>
                <c:pt idx="10">
                  <c:v>-79755901.470441028</c:v>
                </c:pt>
                <c:pt idx="11">
                  <c:v>-54176885.688102722</c:v>
                </c:pt>
                <c:pt idx="12">
                  <c:v>-7922526.0588346757</c:v>
                </c:pt>
                <c:pt idx="13">
                  <c:v>-559821.95118894242</c:v>
                </c:pt>
                <c:pt idx="14">
                  <c:v>1334244.9306899416</c:v>
                </c:pt>
                <c:pt idx="15">
                  <c:v>-3585195.3311743373</c:v>
                </c:pt>
                <c:pt idx="16">
                  <c:v>10071959.201819122</c:v>
                </c:pt>
                <c:pt idx="17">
                  <c:v>12505943.803768164</c:v>
                </c:pt>
                <c:pt idx="18">
                  <c:v>-12887039.238547107</c:v>
                </c:pt>
                <c:pt idx="19">
                  <c:v>-28846830.954145767</c:v>
                </c:pt>
                <c:pt idx="20">
                  <c:v>-9169085.8355543856</c:v>
                </c:pt>
                <c:pt idx="21">
                  <c:v>788830.74340702686</c:v>
                </c:pt>
                <c:pt idx="22">
                  <c:v>10240659.440421164</c:v>
                </c:pt>
                <c:pt idx="23">
                  <c:v>-11714155.346001882</c:v>
                </c:pt>
                <c:pt idx="24">
                  <c:v>-11701879.598565368</c:v>
                </c:pt>
                <c:pt idx="25">
                  <c:v>-11277419.614674516</c:v>
                </c:pt>
                <c:pt idx="26">
                  <c:v>-32170202.501917325</c:v>
                </c:pt>
                <c:pt idx="27">
                  <c:v>-2670132.3938337602</c:v>
                </c:pt>
                <c:pt idx="28">
                  <c:v>21058268.249857511</c:v>
                </c:pt>
                <c:pt idx="29">
                  <c:v>1736404.6865549576</c:v>
                </c:pt>
                <c:pt idx="30">
                  <c:v>-3801916.9823419065</c:v>
                </c:pt>
                <c:pt idx="31">
                  <c:v>-8091260.8286365606</c:v>
                </c:pt>
                <c:pt idx="32">
                  <c:v>-2113415.8861054871</c:v>
                </c:pt>
                <c:pt idx="33">
                  <c:v>-29218248.504281554</c:v>
                </c:pt>
                <c:pt idx="34">
                  <c:v>-4129613.143403199</c:v>
                </c:pt>
                <c:pt idx="35">
                  <c:v>-5512250.498430456</c:v>
                </c:pt>
                <c:pt idx="36">
                  <c:v>353636.20354587492</c:v>
                </c:pt>
                <c:pt idx="37">
                  <c:v>229796.98195496202</c:v>
                </c:pt>
                <c:pt idx="38">
                  <c:v>-41189998.306157641</c:v>
                </c:pt>
                <c:pt idx="39">
                  <c:v>-43032657.264256746</c:v>
                </c:pt>
                <c:pt idx="40">
                  <c:v>-24182836.832161184</c:v>
                </c:pt>
                <c:pt idx="41">
                  <c:v>-17602160.396660216</c:v>
                </c:pt>
                <c:pt idx="42">
                  <c:v>-7993781.0542612756</c:v>
                </c:pt>
                <c:pt idx="43">
                  <c:v>-2202868.9048627005</c:v>
                </c:pt>
                <c:pt idx="44">
                  <c:v>-176052.63005300402</c:v>
                </c:pt>
                <c:pt idx="45">
                  <c:v>17688934.337839399</c:v>
                </c:pt>
                <c:pt idx="46">
                  <c:v>56345345.294176556</c:v>
                </c:pt>
                <c:pt idx="47">
                  <c:v>-2212189.5600218531</c:v>
                </c:pt>
                <c:pt idx="48">
                  <c:v>884067.49486038811</c:v>
                </c:pt>
                <c:pt idx="49">
                  <c:v>-1519607.1231906274</c:v>
                </c:pt>
              </c:numCache>
            </c:numRef>
          </c:val>
          <c:extLst>
            <c:ext xmlns:c16="http://schemas.microsoft.com/office/drawing/2014/chart" uri="{C3380CC4-5D6E-409C-BE32-E72D297353CC}">
              <c16:uniqueId val="{00000000-AC34-40AE-905A-000C947D2B79}"/>
            </c:ext>
          </c:extLst>
        </c:ser>
        <c:dLbls>
          <c:showLegendKey val="0"/>
          <c:showVal val="0"/>
          <c:showCatName val="0"/>
          <c:showSerName val="0"/>
          <c:showPercent val="0"/>
          <c:showBubbleSize val="0"/>
        </c:dLbls>
        <c:gapWidth val="219"/>
        <c:axId val="1688002608"/>
        <c:axId val="1688000528"/>
        <c:extLst>
          <c:ext xmlns:c15="http://schemas.microsoft.com/office/drawing/2012/chart" uri="{02D57815-91ED-43cb-92C2-25804820EDAC}">
            <c15:filteredBarSeries>
              <c15:ser>
                <c:idx val="0"/>
                <c:order val="0"/>
                <c:tx>
                  <c:strRef>
                    <c:extLst>
                      <c:ext uri="{02D57815-91ED-43cb-92C2-25804820EDAC}">
                        <c15:formulaRef>
                          <c15:sqref>'Cummulative Inf Adj CY'!$D$11</c15:sqref>
                        </c15:formulaRef>
                      </c:ext>
                    </c:extLst>
                    <c:strCache>
                      <c:ptCount val="1"/>
                      <c:pt idx="0">
                        <c:v> CY14 to CY23 ECMAD Growth </c:v>
                      </c:pt>
                    </c:strCache>
                  </c:strRef>
                </c:tx>
                <c:spPr>
                  <a:solidFill>
                    <a:schemeClr val="accent1"/>
                  </a:solidFill>
                  <a:ln>
                    <a:noFill/>
                  </a:ln>
                  <a:effectLst/>
                </c:spPr>
                <c:invertIfNegative val="0"/>
                <c:cat>
                  <c:strRef>
                    <c:extLst>
                      <c:ext uri="{02D57815-91ED-43cb-92C2-25804820EDAC}">
                        <c15:formulaRef>
                          <c15:sqref>'Cummulative Inf Adj CY'!$C$14:$C$63</c15:sqref>
                        </c15:formulaRef>
                      </c:ext>
                    </c:extLst>
                    <c:strCache>
                      <c:ptCount val="50"/>
                      <c:pt idx="0">
                        <c:v>Meritus</c:v>
                      </c:pt>
                      <c:pt idx="1">
                        <c:v>UMMC</c:v>
                      </c:pt>
                      <c:pt idx="2">
                        <c:v>UM-PGHC</c:v>
                      </c:pt>
                      <c:pt idx="3">
                        <c:v>Holy Cross</c:v>
                      </c:pt>
                      <c:pt idx="4">
                        <c:v>Frederick</c:v>
                      </c:pt>
                      <c:pt idx="5">
                        <c:v>UM-Harford</c:v>
                      </c:pt>
                      <c:pt idx="6">
                        <c:v>Mercy</c:v>
                      </c:pt>
                      <c:pt idx="7">
                        <c:v>Johns Hopkins</c:v>
                      </c:pt>
                      <c:pt idx="8">
                        <c:v>UM-Dorchester</c:v>
                      </c:pt>
                      <c:pt idx="9">
                        <c:v>St. Agnes </c:v>
                      </c:pt>
                      <c:pt idx="10">
                        <c:v>Sinai</c:v>
                      </c:pt>
                      <c:pt idx="11">
                        <c:v>Bon Secours</c:v>
                      </c:pt>
                      <c:pt idx="12">
                        <c:v>MedStar Fr Square</c:v>
                      </c:pt>
                      <c:pt idx="13">
                        <c:v>Washington Adventist</c:v>
                      </c:pt>
                      <c:pt idx="14">
                        <c:v>Garrett</c:v>
                      </c:pt>
                      <c:pt idx="15">
                        <c:v>MedStar Montgomery</c:v>
                      </c:pt>
                      <c:pt idx="16">
                        <c:v>Peninsula</c:v>
                      </c:pt>
                      <c:pt idx="17">
                        <c:v>Suburban</c:v>
                      </c:pt>
                      <c:pt idx="18">
                        <c:v>Anne Arundel</c:v>
                      </c:pt>
                      <c:pt idx="19">
                        <c:v>MedStar Union Mem</c:v>
                      </c:pt>
                      <c:pt idx="20">
                        <c:v>Western Maryland</c:v>
                      </c:pt>
                      <c:pt idx="21">
                        <c:v>MedStar St. Mary's</c:v>
                      </c:pt>
                      <c:pt idx="22">
                        <c:v>JH Bayview</c:v>
                      </c:pt>
                      <c:pt idx="23">
                        <c:v>UM-Chestertown</c:v>
                      </c:pt>
                      <c:pt idx="24">
                        <c:v>Union of Cecil</c:v>
                      </c:pt>
                      <c:pt idx="25">
                        <c:v>Carroll</c:v>
                      </c:pt>
                      <c:pt idx="26">
                        <c:v>MedStar Harbor</c:v>
                      </c:pt>
                      <c:pt idx="27">
                        <c:v>UM-Charles Regional</c:v>
                      </c:pt>
                      <c:pt idx="28">
                        <c:v>UM-Easton</c:v>
                      </c:pt>
                      <c:pt idx="29">
                        <c:v>UMMC Midtown</c:v>
                      </c:pt>
                      <c:pt idx="30">
                        <c:v>Calvert</c:v>
                      </c:pt>
                      <c:pt idx="31">
                        <c:v>Northwest</c:v>
                      </c:pt>
                      <c:pt idx="32">
                        <c:v>UM-BWMC</c:v>
                      </c:pt>
                      <c:pt idx="33">
                        <c:v>GBMC</c:v>
                      </c:pt>
                      <c:pt idx="34">
                        <c:v>McCready</c:v>
                      </c:pt>
                      <c:pt idx="35">
                        <c:v>Howard County</c:v>
                      </c:pt>
                      <c:pt idx="36">
                        <c:v>UM-Upper Chesapeake</c:v>
                      </c:pt>
                      <c:pt idx="37">
                        <c:v>Doctors</c:v>
                      </c:pt>
                      <c:pt idx="38">
                        <c:v>UM-Laurel</c:v>
                      </c:pt>
                      <c:pt idx="39">
                        <c:v>MedStar Good Sam</c:v>
                      </c:pt>
                      <c:pt idx="40">
                        <c:v>Shady Grove</c:v>
                      </c:pt>
                      <c:pt idx="41">
                        <c:v>UMROI</c:v>
                      </c:pt>
                      <c:pt idx="42">
                        <c:v>Ft. Washington</c:v>
                      </c:pt>
                      <c:pt idx="43">
                        <c:v>Atlantic General</c:v>
                      </c:pt>
                      <c:pt idx="44">
                        <c:v>MedStar Southern MD</c:v>
                      </c:pt>
                      <c:pt idx="45">
                        <c:v>UM-St. Joe</c:v>
                      </c:pt>
                      <c:pt idx="46">
                        <c:v>HC-Germantown</c:v>
                      </c:pt>
                      <c:pt idx="47">
                        <c:v>Germantown ED</c:v>
                      </c:pt>
                      <c:pt idx="48">
                        <c:v>UM-Queen Anne's ED</c:v>
                      </c:pt>
                      <c:pt idx="49">
                        <c:v>UM-Bowie ED</c:v>
                      </c:pt>
                    </c:strCache>
                  </c:strRef>
                </c:cat>
                <c:val>
                  <c:numRef>
                    <c:extLst>
                      <c:ext uri="{02D57815-91ED-43cb-92C2-25804820EDAC}">
                        <c15:formulaRef>
                          <c15:sqref>'Cummulative Inf Adj CY'!$D$14:$D$63</c15:sqref>
                        </c15:formulaRef>
                      </c:ext>
                    </c:extLst>
                    <c:numCache>
                      <c:formatCode>_(* #,##0_);_(* \(#,##0\);_(* "-"??_);_(@_)</c:formatCode>
                      <c:ptCount val="50"/>
                      <c:pt idx="0">
                        <c:v>3914.4830173731993</c:v>
                      </c:pt>
                      <c:pt idx="1">
                        <c:v>-1462.1252205441981</c:v>
                      </c:pt>
                      <c:pt idx="2">
                        <c:v>2847.657726398601</c:v>
                      </c:pt>
                      <c:pt idx="3">
                        <c:v>-5669.2803959659987</c:v>
                      </c:pt>
                      <c:pt idx="4">
                        <c:v>-559.48041213010129</c:v>
                      </c:pt>
                      <c:pt idx="5">
                        <c:v>-2162.4226461887997</c:v>
                      </c:pt>
                      <c:pt idx="6">
                        <c:v>1192.8563051655992</c:v>
                      </c:pt>
                      <c:pt idx="7">
                        <c:v>4035.418126569798</c:v>
                      </c:pt>
                      <c:pt idx="8">
                        <c:v>-3027.5648998938004</c:v>
                      </c:pt>
                      <c:pt idx="9">
                        <c:v>-4828.9340582940004</c:v>
                      </c:pt>
                      <c:pt idx="10">
                        <c:v>-9349.9110337127004</c:v>
                      </c:pt>
                      <c:pt idx="11">
                        <c:v>-6983.5499940803011</c:v>
                      </c:pt>
                      <c:pt idx="12">
                        <c:v>-299.51352557289783</c:v>
                      </c:pt>
                      <c:pt idx="13">
                        <c:v>1283.5259101645991</c:v>
                      </c:pt>
                      <c:pt idx="14">
                        <c:v>656.05558577279976</c:v>
                      </c:pt>
                      <c:pt idx="15">
                        <c:v>-403.03714814462376</c:v>
                      </c:pt>
                      <c:pt idx="16">
                        <c:v>2009.7163728753999</c:v>
                      </c:pt>
                      <c:pt idx="17">
                        <c:v>1644.3921810305978</c:v>
                      </c:pt>
                      <c:pt idx="18">
                        <c:v>-4812.5584251440732</c:v>
                      </c:pt>
                      <c:pt idx="19">
                        <c:v>-3180.2857227378895</c:v>
                      </c:pt>
                      <c:pt idx="20">
                        <c:v>-581.48753944360067</c:v>
                      </c:pt>
                      <c:pt idx="21">
                        <c:v>422.62690145650038</c:v>
                      </c:pt>
                      <c:pt idx="22">
                        <c:v>-693.05845022559913</c:v>
                      </c:pt>
                      <c:pt idx="23">
                        <c:v>-1816.3354462413999</c:v>
                      </c:pt>
                      <c:pt idx="24">
                        <c:v>-1082.1077608041003</c:v>
                      </c:pt>
                      <c:pt idx="25">
                        <c:v>-1005.1514799178017</c:v>
                      </c:pt>
                      <c:pt idx="26">
                        <c:v>-2976.1486059758004</c:v>
                      </c:pt>
                      <c:pt idx="27">
                        <c:v>-181.93437256640055</c:v>
                      </c:pt>
                      <c:pt idx="28">
                        <c:v>1851.1855734337003</c:v>
                      </c:pt>
                      <c:pt idx="29">
                        <c:v>-447.65947316870006</c:v>
                      </c:pt>
                      <c:pt idx="30">
                        <c:v>278.35460168689968</c:v>
                      </c:pt>
                      <c:pt idx="31">
                        <c:v>-1445.2755600573491</c:v>
                      </c:pt>
                      <c:pt idx="32">
                        <c:v>-550.75581767350218</c:v>
                      </c:pt>
                      <c:pt idx="33">
                        <c:v>-6299.6809663687027</c:v>
                      </c:pt>
                      <c:pt idx="34">
                        <c:v>-500.36042222050008</c:v>
                      </c:pt>
                      <c:pt idx="35">
                        <c:v>-462.4913263735744</c:v>
                      </c:pt>
                      <c:pt idx="36">
                        <c:v>604.24866595469848</c:v>
                      </c:pt>
                      <c:pt idx="37">
                        <c:v>-1895.9428857366988</c:v>
                      </c:pt>
                      <c:pt idx="38">
                        <c:v>-6774.1411179372271</c:v>
                      </c:pt>
                      <c:pt idx="39">
                        <c:v>-5259.4402371278748</c:v>
                      </c:pt>
                      <c:pt idx="40">
                        <c:v>-4345.9392661712</c:v>
                      </c:pt>
                      <c:pt idx="41">
                        <c:v>-2802.6630649594003</c:v>
                      </c:pt>
                      <c:pt idx="42">
                        <c:v>-907.65329106810009</c:v>
                      </c:pt>
                      <c:pt idx="43">
                        <c:v>-671.41038982389978</c:v>
                      </c:pt>
                      <c:pt idx="44">
                        <c:v>734.60578606400031</c:v>
                      </c:pt>
                      <c:pt idx="45">
                        <c:v>1873.7153860412905</c:v>
                      </c:pt>
                      <c:pt idx="46">
                        <c:v>10983.514305991901</c:v>
                      </c:pt>
                      <c:pt idx="47">
                        <c:v>-477.48950124829997</c:v>
                      </c:pt>
                      <c:pt idx="48">
                        <c:v>135.56841302659998</c:v>
                      </c:pt>
                      <c:pt idx="49">
                        <c:v>-675.95203276979987</c:v>
                      </c:pt>
                    </c:numCache>
                  </c:numRef>
                </c:val>
                <c:extLst>
                  <c:ext xmlns:c16="http://schemas.microsoft.com/office/drawing/2014/chart" uri="{C3380CC4-5D6E-409C-BE32-E72D297353CC}">
                    <c16:uniqueId val="{00000003-AC34-40AE-905A-000C947D2B7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'Cummulative Inf Adj CY'!$H$11</c15:sqref>
                        </c15:formulaRef>
                      </c:ext>
                    </c:extLst>
                    <c:strCache>
                      <c:ptCount val="1"/>
                      <c:pt idx="0">
                        <c:v> RY24 Demographic Adjustment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'Cummulative Inf Adj CY'!$C$14:$C$63</c15:sqref>
                        </c15:formulaRef>
                      </c:ext>
                    </c:extLst>
                    <c:strCache>
                      <c:ptCount val="50"/>
                      <c:pt idx="0">
                        <c:v>Meritus</c:v>
                      </c:pt>
                      <c:pt idx="1">
                        <c:v>UMMC</c:v>
                      </c:pt>
                      <c:pt idx="2">
                        <c:v>UM-PGHC</c:v>
                      </c:pt>
                      <c:pt idx="3">
                        <c:v>Holy Cross</c:v>
                      </c:pt>
                      <c:pt idx="4">
                        <c:v>Frederick</c:v>
                      </c:pt>
                      <c:pt idx="5">
                        <c:v>UM-Harford</c:v>
                      </c:pt>
                      <c:pt idx="6">
                        <c:v>Mercy</c:v>
                      </c:pt>
                      <c:pt idx="7">
                        <c:v>Johns Hopkins</c:v>
                      </c:pt>
                      <c:pt idx="8">
                        <c:v>UM-Dorchester</c:v>
                      </c:pt>
                      <c:pt idx="9">
                        <c:v>St. Agnes </c:v>
                      </c:pt>
                      <c:pt idx="10">
                        <c:v>Sinai</c:v>
                      </c:pt>
                      <c:pt idx="11">
                        <c:v>Bon Secours</c:v>
                      </c:pt>
                      <c:pt idx="12">
                        <c:v>MedStar Fr Square</c:v>
                      </c:pt>
                      <c:pt idx="13">
                        <c:v>Washington Adventist</c:v>
                      </c:pt>
                      <c:pt idx="14">
                        <c:v>Garrett</c:v>
                      </c:pt>
                      <c:pt idx="15">
                        <c:v>MedStar Montgomery</c:v>
                      </c:pt>
                      <c:pt idx="16">
                        <c:v>Peninsula</c:v>
                      </c:pt>
                      <c:pt idx="17">
                        <c:v>Suburban</c:v>
                      </c:pt>
                      <c:pt idx="18">
                        <c:v>Anne Arundel</c:v>
                      </c:pt>
                      <c:pt idx="19">
                        <c:v>MedStar Union Mem</c:v>
                      </c:pt>
                      <c:pt idx="20">
                        <c:v>Western Maryland</c:v>
                      </c:pt>
                      <c:pt idx="21">
                        <c:v>MedStar St. Mary's</c:v>
                      </c:pt>
                      <c:pt idx="22">
                        <c:v>JH Bayview</c:v>
                      </c:pt>
                      <c:pt idx="23">
                        <c:v>UM-Chestertown</c:v>
                      </c:pt>
                      <c:pt idx="24">
                        <c:v>Union of Cecil</c:v>
                      </c:pt>
                      <c:pt idx="25">
                        <c:v>Carroll</c:v>
                      </c:pt>
                      <c:pt idx="26">
                        <c:v>MedStar Harbor</c:v>
                      </c:pt>
                      <c:pt idx="27">
                        <c:v>UM-Charles Regional</c:v>
                      </c:pt>
                      <c:pt idx="28">
                        <c:v>UM-Easton</c:v>
                      </c:pt>
                      <c:pt idx="29">
                        <c:v>UMMC Midtown</c:v>
                      </c:pt>
                      <c:pt idx="30">
                        <c:v>Calvert</c:v>
                      </c:pt>
                      <c:pt idx="31">
                        <c:v>Northwest</c:v>
                      </c:pt>
                      <c:pt idx="32">
                        <c:v>UM-BWMC</c:v>
                      </c:pt>
                      <c:pt idx="33">
                        <c:v>GBMC</c:v>
                      </c:pt>
                      <c:pt idx="34">
                        <c:v>McCready</c:v>
                      </c:pt>
                      <c:pt idx="35">
                        <c:v>Howard County</c:v>
                      </c:pt>
                      <c:pt idx="36">
                        <c:v>UM-Upper Chesapeake</c:v>
                      </c:pt>
                      <c:pt idx="37">
                        <c:v>Doctors</c:v>
                      </c:pt>
                      <c:pt idx="38">
                        <c:v>UM-Laurel</c:v>
                      </c:pt>
                      <c:pt idx="39">
                        <c:v>MedStar Good Sam</c:v>
                      </c:pt>
                      <c:pt idx="40">
                        <c:v>Shady Grove</c:v>
                      </c:pt>
                      <c:pt idx="41">
                        <c:v>UMROI</c:v>
                      </c:pt>
                      <c:pt idx="42">
                        <c:v>Ft. Washington</c:v>
                      </c:pt>
                      <c:pt idx="43">
                        <c:v>Atlantic General</c:v>
                      </c:pt>
                      <c:pt idx="44">
                        <c:v>MedStar Southern MD</c:v>
                      </c:pt>
                      <c:pt idx="45">
                        <c:v>UM-St. Joe</c:v>
                      </c:pt>
                      <c:pt idx="46">
                        <c:v>HC-Germantown</c:v>
                      </c:pt>
                      <c:pt idx="47">
                        <c:v>Germantown ED</c:v>
                      </c:pt>
                      <c:pt idx="48">
                        <c:v>UM-Queen Anne's ED</c:v>
                      </c:pt>
                      <c:pt idx="49">
                        <c:v>UM-Bowie ED</c:v>
                      </c:pt>
                    </c:strCache>
                  </c:strRef>
                </c:cat>
                <c:val>
                  <c:numRef>
                    <c:extLst xmlns:c15="http://schemas.microsoft.com/office/drawing/2012/chart">
                      <c:ext xmlns:c15="http://schemas.microsoft.com/office/drawing/2012/chart" uri="{02D57815-91ED-43cb-92C2-25804820EDAC}">
                        <c15:formulaRef>
                          <c15:sqref>'Cummulative Inf Adj CY'!$H$14:$H$63</c15:sqref>
                        </c15:formulaRef>
                      </c:ext>
                    </c:extLst>
                    <c:numCache>
                      <c:formatCode>_("$"* #,##0_);_("$"* \(#,##0\);_("$"* "-"??_);_(@_)</c:formatCode>
                      <c:ptCount val="50"/>
                      <c:pt idx="0">
                        <c:v>17968373.556182843</c:v>
                      </c:pt>
                      <c:pt idx="1">
                        <c:v>45777409.463243909</c:v>
                      </c:pt>
                      <c:pt idx="2">
                        <c:v>11648129.729557473</c:v>
                      </c:pt>
                      <c:pt idx="3">
                        <c:v>16253272.645247662</c:v>
                      </c:pt>
                      <c:pt idx="4">
                        <c:v>33746976.173675738</c:v>
                      </c:pt>
                      <c:pt idx="5">
                        <c:v>5695491.9263395909</c:v>
                      </c:pt>
                      <c:pt idx="6">
                        <c:v>16434491.357736602</c:v>
                      </c:pt>
                      <c:pt idx="7">
                        <c:v>52851024.585443109</c:v>
                      </c:pt>
                      <c:pt idx="8">
                        <c:v>579483.59015236213</c:v>
                      </c:pt>
                      <c:pt idx="9">
                        <c:v>14222412.62220782</c:v>
                      </c:pt>
                      <c:pt idx="10">
                        <c:v>20970941.319720633</c:v>
                      </c:pt>
                      <c:pt idx="11">
                        <c:v>-3422675.624378046</c:v>
                      </c:pt>
                      <c:pt idx="12">
                        <c:v>9803299.8983038217</c:v>
                      </c:pt>
                      <c:pt idx="13">
                        <c:v>16223687.26599828</c:v>
                      </c:pt>
                      <c:pt idx="14">
                        <c:v>1783624.6481185432</c:v>
                      </c:pt>
                      <c:pt idx="15">
                        <c:v>10969914.920410063</c:v>
                      </c:pt>
                      <c:pt idx="16">
                        <c:v>21007741.493876353</c:v>
                      </c:pt>
                      <c:pt idx="17">
                        <c:v>29573358.478875611</c:v>
                      </c:pt>
                      <c:pt idx="18">
                        <c:v>39689063.700940244</c:v>
                      </c:pt>
                      <c:pt idx="19">
                        <c:v>18273347.716132995</c:v>
                      </c:pt>
                      <c:pt idx="20">
                        <c:v>-6578014.5493056308</c:v>
                      </c:pt>
                      <c:pt idx="21">
                        <c:v>11918949.050713729</c:v>
                      </c:pt>
                      <c:pt idx="22">
                        <c:v>17946029.442181017</c:v>
                      </c:pt>
                      <c:pt idx="23">
                        <c:v>2115541.2145481538</c:v>
                      </c:pt>
                      <c:pt idx="24">
                        <c:v>10202482.552300617</c:v>
                      </c:pt>
                      <c:pt idx="25">
                        <c:v>15019110.992252223</c:v>
                      </c:pt>
                      <c:pt idx="26">
                        <c:v>2471988.3178016394</c:v>
                      </c:pt>
                      <c:pt idx="27">
                        <c:v>13034816.363252232</c:v>
                      </c:pt>
                      <c:pt idx="28">
                        <c:v>12503208.008491596</c:v>
                      </c:pt>
                      <c:pt idx="29">
                        <c:v>-1589834.0298874355</c:v>
                      </c:pt>
                      <c:pt idx="30">
                        <c:v>11106107.197744334</c:v>
                      </c:pt>
                      <c:pt idx="31">
                        <c:v>10970205.716590863</c:v>
                      </c:pt>
                      <c:pt idx="32">
                        <c:v>35156604.879513696</c:v>
                      </c:pt>
                      <c:pt idx="33">
                        <c:v>12495413.318659183</c:v>
                      </c:pt>
                      <c:pt idx="34">
                        <c:v>141788.60831966414</c:v>
                      </c:pt>
                      <c:pt idx="35">
                        <c:v>21287345.225526914</c:v>
                      </c:pt>
                      <c:pt idx="36">
                        <c:v>26566132.731464643</c:v>
                      </c:pt>
                      <c:pt idx="37">
                        <c:v>19961293.908036787</c:v>
                      </c:pt>
                      <c:pt idx="38">
                        <c:v>4154386.7675582091</c:v>
                      </c:pt>
                      <c:pt idx="39">
                        <c:v>4685673.6715673991</c:v>
                      </c:pt>
                      <c:pt idx="40">
                        <c:v>22514830.759572849</c:v>
                      </c:pt>
                      <c:pt idx="41">
                        <c:v>4051576.6971590463</c:v>
                      </c:pt>
                      <c:pt idx="42">
                        <c:v>3730900.9053789843</c:v>
                      </c:pt>
                      <c:pt idx="43">
                        <c:v>6553561.6528271483</c:v>
                      </c:pt>
                      <c:pt idx="44">
                        <c:v>18086436.74472056</c:v>
                      </c:pt>
                      <c:pt idx="45">
                        <c:v>20002901.291832518</c:v>
                      </c:pt>
                      <c:pt idx="46">
                        <c:v>3987601.5244153175</c:v>
                      </c:pt>
                      <c:pt idx="47">
                        <c:v>88816.031817084862</c:v>
                      </c:pt>
                      <c:pt idx="48">
                        <c:v>163658.16737088037</c:v>
                      </c:pt>
                      <c:pt idx="49">
                        <c:v>11309.716933921816</c:v>
                      </c:pt>
                    </c:numCache>
                  </c:numRef>
                </c:val>
                <c:extLst xmlns:c15="http://schemas.microsoft.com/office/drawing/2012/chart">
                  <c:ext xmlns:c16="http://schemas.microsoft.com/office/drawing/2014/chart" uri="{C3380CC4-5D6E-409C-BE32-E72D297353CC}">
                    <c16:uniqueId val="{00000004-AC34-40AE-905A-000C947D2B79}"/>
                  </c:ext>
                </c:extLst>
              </c15:ser>
            </c15:filteredBarSeries>
          </c:ext>
        </c:extLst>
      </c:barChart>
      <c:lineChart>
        <c:grouping val="standard"/>
        <c:varyColors val="0"/>
        <c:ser>
          <c:idx val="3"/>
          <c:order val="3"/>
          <c:tx>
            <c:strRef>
              <c:f>'Cummulative Inf Adj CY'!$J$11</c:f>
              <c:strCache>
                <c:ptCount val="1"/>
                <c:pt idx="0">
                  <c:v> Funding Relative to Volume Variable System with MS &amp; Demographic Adjustment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'[1]Cumulative (Inflation Adjusted)'!$B$4:$B$52</c:f>
              <c:strCache>
                <c:ptCount val="49"/>
                <c:pt idx="0">
                  <c:v>Meritus</c:v>
                </c:pt>
                <c:pt idx="1">
                  <c:v>UMMC</c:v>
                </c:pt>
                <c:pt idx="2">
                  <c:v>UM-Capital Region</c:v>
                </c:pt>
                <c:pt idx="3">
                  <c:v>Holy Cross</c:v>
                </c:pt>
                <c:pt idx="4">
                  <c:v>Frederick</c:v>
                </c:pt>
                <c:pt idx="5">
                  <c:v>UM-Harford</c:v>
                </c:pt>
                <c:pt idx="6">
                  <c:v>Mercy</c:v>
                </c:pt>
                <c:pt idx="7">
                  <c:v>Johns Hopkins</c:v>
                </c:pt>
                <c:pt idx="8">
                  <c:v>UM-Cambridge</c:v>
                </c:pt>
                <c:pt idx="9">
                  <c:v>Ascension St. Agnes Hospital</c:v>
                </c:pt>
                <c:pt idx="10">
                  <c:v>Sinai</c:v>
                </c:pt>
                <c:pt idx="11">
                  <c:v>Grace Medical Center</c:v>
                </c:pt>
                <c:pt idx="12">
                  <c:v>MedStar Fr Square</c:v>
                </c:pt>
                <c:pt idx="13">
                  <c:v>Adventist White Oak</c:v>
                </c:pt>
                <c:pt idx="14">
                  <c:v>Garrett</c:v>
                </c:pt>
                <c:pt idx="15">
                  <c:v>MedStar Montgomery</c:v>
                </c:pt>
                <c:pt idx="16">
                  <c:v>Peninsula</c:v>
                </c:pt>
                <c:pt idx="17">
                  <c:v>Suburban</c:v>
                </c:pt>
                <c:pt idx="18">
                  <c:v>Anne Arundel</c:v>
                </c:pt>
                <c:pt idx="19">
                  <c:v>MedStar Union Mem</c:v>
                </c:pt>
                <c:pt idx="20">
                  <c:v>Western Maryland</c:v>
                </c:pt>
                <c:pt idx="21">
                  <c:v>MedStar St. Mary's</c:v>
                </c:pt>
                <c:pt idx="22">
                  <c:v>JH Bayview</c:v>
                </c:pt>
                <c:pt idx="23">
                  <c:v>UM-Chestertown</c:v>
                </c:pt>
                <c:pt idx="24">
                  <c:v>Christiana Care, Union</c:v>
                </c:pt>
                <c:pt idx="25">
                  <c:v>Carroll</c:v>
                </c:pt>
                <c:pt idx="26">
                  <c:v>MedStar Harbor</c:v>
                </c:pt>
                <c:pt idx="27">
                  <c:v>UM-Charles Regional</c:v>
                </c:pt>
                <c:pt idx="28">
                  <c:v>UM-Easton</c:v>
                </c:pt>
                <c:pt idx="29">
                  <c:v>UMMC Midtown</c:v>
                </c:pt>
                <c:pt idx="30">
                  <c:v>Calvert</c:v>
                </c:pt>
                <c:pt idx="31">
                  <c:v>Northwest</c:v>
                </c:pt>
                <c:pt idx="32">
                  <c:v>UM-BWMC</c:v>
                </c:pt>
                <c:pt idx="33">
                  <c:v>GBMC</c:v>
                </c:pt>
                <c:pt idx="34">
                  <c:v>McCready</c:v>
                </c:pt>
                <c:pt idx="35">
                  <c:v>Howard County</c:v>
                </c:pt>
                <c:pt idx="36">
                  <c:v>UM-Upper Chesapeake</c:v>
                </c:pt>
                <c:pt idx="37">
                  <c:v>Doctors</c:v>
                </c:pt>
                <c:pt idx="38">
                  <c:v>UM-Laurel</c:v>
                </c:pt>
                <c:pt idx="39">
                  <c:v>MedStar Good Sam</c:v>
                </c:pt>
                <c:pt idx="40">
                  <c:v>Shady Grove</c:v>
                </c:pt>
                <c:pt idx="41">
                  <c:v>UMROI</c:v>
                </c:pt>
                <c:pt idx="42">
                  <c:v>Ft. Washington</c:v>
                </c:pt>
                <c:pt idx="43">
                  <c:v>Atlantic General</c:v>
                </c:pt>
                <c:pt idx="44">
                  <c:v>MedStar Southern MD</c:v>
                </c:pt>
                <c:pt idx="45">
                  <c:v>UM-St. Joe</c:v>
                </c:pt>
                <c:pt idx="46">
                  <c:v>Germantown ED</c:v>
                </c:pt>
                <c:pt idx="47">
                  <c:v>UM-Queen Anne's ED</c:v>
                </c:pt>
                <c:pt idx="48">
                  <c:v>UM-Bowie ED</c:v>
                </c:pt>
              </c:strCache>
            </c:strRef>
          </c:cat>
          <c:val>
            <c:numRef>
              <c:f>'Cummulative Inf Adj CY'!$J$14:$J$63</c:f>
              <c:numCache>
                <c:formatCode>_(* #,##0_);_(* \(#,##0\);_(* "-"??_);_(@_)</c:formatCode>
                <c:ptCount val="50"/>
                <c:pt idx="0">
                  <c:v>6851996.2496470697</c:v>
                </c:pt>
                <c:pt idx="1">
                  <c:v>58890782.50226786</c:v>
                </c:pt>
                <c:pt idx="2">
                  <c:v>558162.57263302058</c:v>
                </c:pt>
                <c:pt idx="3">
                  <c:v>19209832.901256651</c:v>
                </c:pt>
                <c:pt idx="4">
                  <c:v>25165631.739862926</c:v>
                </c:pt>
                <c:pt idx="5">
                  <c:v>12474912.774175392</c:v>
                </c:pt>
                <c:pt idx="6">
                  <c:v>35913432.231937557</c:v>
                </c:pt>
                <c:pt idx="7">
                  <c:v>51953081.602146573</c:v>
                </c:pt>
                <c:pt idx="8">
                  <c:v>7246445.6276682578</c:v>
                </c:pt>
                <c:pt idx="9">
                  <c:v>26782772.808263123</c:v>
                </c:pt>
                <c:pt idx="10">
                  <c:v>60690332.254660398</c:v>
                </c:pt>
                <c:pt idx="11">
                  <c:v>24174564.21959912</c:v>
                </c:pt>
                <c:pt idx="12">
                  <c:v>20441045.602564141</c:v>
                </c:pt>
                <c:pt idx="13">
                  <c:v>23071141.597693145</c:v>
                </c:pt>
                <c:pt idx="14">
                  <c:v>1998669.8738113982</c:v>
                </c:pt>
                <c:pt idx="15">
                  <c:v>10844143.735836707</c:v>
                </c:pt>
                <c:pt idx="16">
                  <c:v>11404993.412430555</c:v>
                </c:pt>
                <c:pt idx="17">
                  <c:v>21054280.064515017</c:v>
                </c:pt>
                <c:pt idx="18">
                  <c:v>52684128.562663279</c:v>
                </c:pt>
                <c:pt idx="19">
                  <c:v>36307499.246205568</c:v>
                </c:pt>
                <c:pt idx="20">
                  <c:v>1806495.4574866742</c:v>
                </c:pt>
                <c:pt idx="21">
                  <c:v>12548340.1107671</c:v>
                </c:pt>
                <c:pt idx="22">
                  <c:v>27899202.920988299</c:v>
                </c:pt>
                <c:pt idx="23">
                  <c:v>5734819.7930572014</c:v>
                </c:pt>
                <c:pt idx="24">
                  <c:v>17101205.840540756</c:v>
                </c:pt>
                <c:pt idx="25">
                  <c:v>18701452.889629051</c:v>
                </c:pt>
                <c:pt idx="26">
                  <c:v>17241440.601943895</c:v>
                </c:pt>
                <c:pt idx="27">
                  <c:v>14176494.739352971</c:v>
                </c:pt>
                <c:pt idx="28">
                  <c:v>5414711.968039982</c:v>
                </c:pt>
                <c:pt idx="29">
                  <c:v>9920568.2454533931</c:v>
                </c:pt>
                <c:pt idx="30">
                  <c:v>16117648.090220219</c:v>
                </c:pt>
                <c:pt idx="31">
                  <c:v>19103845.869571373</c:v>
                </c:pt>
                <c:pt idx="32">
                  <c:v>41945443.139858276</c:v>
                </c:pt>
                <c:pt idx="33">
                  <c:v>33306014.260423742</c:v>
                </c:pt>
                <c:pt idx="34">
                  <c:v>2492277.9696147698</c:v>
                </c:pt>
                <c:pt idx="35">
                  <c:v>24376557.737895127</c:v>
                </c:pt>
                <c:pt idx="36">
                  <c:v>25106919.971630484</c:v>
                </c:pt>
                <c:pt idx="37">
                  <c:v>18181406.42471372</c:v>
                </c:pt>
                <c:pt idx="38">
                  <c:v>14311119.175406642</c:v>
                </c:pt>
                <c:pt idx="39">
                  <c:v>24704576.584906589</c:v>
                </c:pt>
                <c:pt idx="40">
                  <c:v>34340750.825126752</c:v>
                </c:pt>
                <c:pt idx="41">
                  <c:v>19315810.723461341</c:v>
                </c:pt>
                <c:pt idx="42">
                  <c:v>10045918.165501393</c:v>
                </c:pt>
                <c:pt idx="43">
                  <c:v>9289977.3637719937</c:v>
                </c:pt>
                <c:pt idx="44">
                  <c:v>20402835.222618856</c:v>
                </c:pt>
                <c:pt idx="45">
                  <c:v>18382677.065535408</c:v>
                </c:pt>
                <c:pt idx="46">
                  <c:v>-13215337.385164291</c:v>
                </c:pt>
                <c:pt idx="47">
                  <c:v>392868.8009737141</c:v>
                </c:pt>
                <c:pt idx="48">
                  <c:v>-251422.44685124257</c:v>
                </c:pt>
                <c:pt idx="49">
                  <c:v>1137214.5020300741</c:v>
                </c:pt>
              </c:numCache>
            </c:numRef>
          </c:val>
          <c:smooth val="0"/>
          <c:extLst>
            <c:ext xmlns:c16="http://schemas.microsoft.com/office/drawing/2014/chart" uri="{C3380CC4-5D6E-409C-BE32-E72D297353CC}">
              <c16:uniqueId val="{00000002-AC34-40AE-905A-000C947D2B79}"/>
            </c:ext>
          </c:extLst>
        </c:ser>
        <c:dLbls>
          <c:showLegendKey val="0"/>
          <c:showVal val="0"/>
          <c:showCatName val="0"/>
          <c:showSerName val="0"/>
          <c:showPercent val="0"/>
          <c:showBubbleSize val="0"/>
        </c:dLbls>
        <c:marker val="1"/>
        <c:smooth val="0"/>
        <c:axId val="1688002608"/>
        <c:axId val="1688000528"/>
      </c:lineChart>
      <c:catAx>
        <c:axId val="168800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8000528"/>
        <c:crosses val="autoZero"/>
        <c:auto val="1"/>
        <c:lblAlgn val="ctr"/>
        <c:lblOffset val="100"/>
        <c:noMultiLvlLbl val="0"/>
      </c:catAx>
      <c:valAx>
        <c:axId val="1688000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800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Funding Relative to Volume Variable System with MS</a:t>
            </a:r>
          </a:p>
          <a:p>
            <a:pPr>
              <a:defRPr/>
            </a:pPr>
            <a:r>
              <a:rPr lang="en-US"/>
              <a:t>(CY14</a:t>
            </a:r>
            <a:r>
              <a:rPr lang="en-US" baseline="0"/>
              <a:t> - CY23 at a 50% VCF)</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MS!$D$12</c:f>
              <c:strCache>
                <c:ptCount val="1"/>
                <c:pt idx="0">
                  <c:v> Funding Relative to Volume Variable System with MS  </c:v>
                </c:pt>
              </c:strCache>
            </c:strRef>
          </c:tx>
          <c:spPr>
            <a:solidFill>
              <a:schemeClr val="accent1"/>
            </a:solidFill>
            <a:ln>
              <a:noFill/>
            </a:ln>
            <a:effectLst/>
          </c:spPr>
          <c:invertIfNegative val="0"/>
          <c:cat>
            <c:strRef>
              <c:f>MS!$C$15:$C$64</c:f>
              <c:strCache>
                <c:ptCount val="50"/>
                <c:pt idx="0">
                  <c:v>HC-Germantown</c:v>
                </c:pt>
                <c:pt idx="1">
                  <c:v>Meritus</c:v>
                </c:pt>
                <c:pt idx="2">
                  <c:v>UM-PGHC</c:v>
                </c:pt>
                <c:pt idx="3">
                  <c:v>Peninsula</c:v>
                </c:pt>
                <c:pt idx="4">
                  <c:v>Suburban</c:v>
                </c:pt>
                <c:pt idx="5">
                  <c:v>Frederick</c:v>
                </c:pt>
                <c:pt idx="6">
                  <c:v>UM-Easton</c:v>
                </c:pt>
                <c:pt idx="7">
                  <c:v>UM-Upper Chesapeake</c:v>
                </c:pt>
                <c:pt idx="8">
                  <c:v>UM-St. Joe</c:v>
                </c:pt>
                <c:pt idx="9">
                  <c:v>Doctors</c:v>
                </c:pt>
                <c:pt idx="10">
                  <c:v>MedStar Montgomery</c:v>
                </c:pt>
                <c:pt idx="11">
                  <c:v>UM-Queen Anne's ED</c:v>
                </c:pt>
                <c:pt idx="12">
                  <c:v>Germantown ED</c:v>
                </c:pt>
                <c:pt idx="13">
                  <c:v>Garrett</c:v>
                </c:pt>
                <c:pt idx="14">
                  <c:v>Johns Hopkins</c:v>
                </c:pt>
                <c:pt idx="15">
                  <c:v>MedStar St. Mary's</c:v>
                </c:pt>
                <c:pt idx="16">
                  <c:v>MedStar Southern MD</c:v>
                </c:pt>
                <c:pt idx="17">
                  <c:v>UM-Charles Regional</c:v>
                </c:pt>
                <c:pt idx="18">
                  <c:v>UM-Bowie ED</c:v>
                </c:pt>
                <c:pt idx="19">
                  <c:v>McCready</c:v>
                </c:pt>
                <c:pt idx="20">
                  <c:v>Atlantic General</c:v>
                </c:pt>
                <c:pt idx="21">
                  <c:v>Carroll</c:v>
                </c:pt>
                <c:pt idx="22">
                  <c:v>Howard County</c:v>
                </c:pt>
                <c:pt idx="23">
                  <c:v>Holy Cross</c:v>
                </c:pt>
                <c:pt idx="24">
                  <c:v>UM-Chestertown</c:v>
                </c:pt>
                <c:pt idx="25">
                  <c:v>Calvert</c:v>
                </c:pt>
                <c:pt idx="26">
                  <c:v>Ft. Washington</c:v>
                </c:pt>
                <c:pt idx="27">
                  <c:v>UM-Harford</c:v>
                </c:pt>
                <c:pt idx="28">
                  <c:v>Union of Cecil</c:v>
                </c:pt>
                <c:pt idx="29">
                  <c:v>UM-Dorchester</c:v>
                </c:pt>
                <c:pt idx="30">
                  <c:v>UM-BWMC</c:v>
                </c:pt>
                <c:pt idx="31">
                  <c:v>Washington Adventist</c:v>
                </c:pt>
                <c:pt idx="32">
                  <c:v>Northwest</c:v>
                </c:pt>
                <c:pt idx="33">
                  <c:v>Western Maryland</c:v>
                </c:pt>
                <c:pt idx="34">
                  <c:v>MedStar Fr Square</c:v>
                </c:pt>
                <c:pt idx="35">
                  <c:v>UM-Laurel</c:v>
                </c:pt>
                <c:pt idx="36">
                  <c:v>JH Bayview</c:v>
                </c:pt>
                <c:pt idx="37">
                  <c:v>UMMC Midtown</c:v>
                </c:pt>
                <c:pt idx="38">
                  <c:v>St. Agnes </c:v>
                </c:pt>
                <c:pt idx="39">
                  <c:v>Shady Grove</c:v>
                </c:pt>
                <c:pt idx="40">
                  <c:v>MedStar Harbor</c:v>
                </c:pt>
                <c:pt idx="41">
                  <c:v>Anne Arundel</c:v>
                </c:pt>
                <c:pt idx="42">
                  <c:v>UMROI</c:v>
                </c:pt>
                <c:pt idx="43">
                  <c:v>UMMC</c:v>
                </c:pt>
                <c:pt idx="44">
                  <c:v>MedStar Union Mem</c:v>
                </c:pt>
                <c:pt idx="45">
                  <c:v>MedStar Good Sam</c:v>
                </c:pt>
                <c:pt idx="46">
                  <c:v>Mercy</c:v>
                </c:pt>
                <c:pt idx="47">
                  <c:v>GBMC</c:v>
                </c:pt>
                <c:pt idx="48">
                  <c:v>Bon Secours</c:v>
                </c:pt>
                <c:pt idx="49">
                  <c:v>Sinai</c:v>
                </c:pt>
              </c:strCache>
            </c:strRef>
          </c:cat>
          <c:val>
            <c:numRef>
              <c:f>MS!$D$15:$D$64</c:f>
              <c:numCache>
                <c:formatCode>_("$"* #,##0_);_("$"* \(#,##0\);_("$"* "-"??_);_(@_)</c:formatCode>
                <c:ptCount val="50"/>
                <c:pt idx="0">
                  <c:v>-17202938.909579605</c:v>
                </c:pt>
                <c:pt idx="1">
                  <c:v>-11116377.306535769</c:v>
                </c:pt>
                <c:pt idx="2">
                  <c:v>-11089967.156924449</c:v>
                </c:pt>
                <c:pt idx="3">
                  <c:v>-9602748.0814457983</c:v>
                </c:pt>
                <c:pt idx="4">
                  <c:v>-8519078.4143605959</c:v>
                </c:pt>
                <c:pt idx="5">
                  <c:v>-8581344.4338128082</c:v>
                </c:pt>
                <c:pt idx="6">
                  <c:v>-7088496.0404516123</c:v>
                </c:pt>
                <c:pt idx="7">
                  <c:v>-1459212.7598341573</c:v>
                </c:pt>
                <c:pt idx="8">
                  <c:v>-1620224.226297108</c:v>
                </c:pt>
                <c:pt idx="9">
                  <c:v>-1779887.4833230693</c:v>
                </c:pt>
                <c:pt idx="10">
                  <c:v>-125771.1845733549</c:v>
                </c:pt>
                <c:pt idx="11">
                  <c:v>-415080.61422212276</c:v>
                </c:pt>
                <c:pt idx="12">
                  <c:v>304052.76915662823</c:v>
                </c:pt>
                <c:pt idx="13">
                  <c:v>215045.22569285519</c:v>
                </c:pt>
                <c:pt idx="14">
                  <c:v>-897942.9832965415</c:v>
                </c:pt>
                <c:pt idx="15">
                  <c:v>629391.06005337066</c:v>
                </c:pt>
                <c:pt idx="16">
                  <c:v>2316398.477898296</c:v>
                </c:pt>
                <c:pt idx="17">
                  <c:v>1141678.3761007399</c:v>
                </c:pt>
                <c:pt idx="18">
                  <c:v>1125904.7850961529</c:v>
                </c:pt>
                <c:pt idx="19">
                  <c:v>2350489.3612951064</c:v>
                </c:pt>
                <c:pt idx="20">
                  <c:v>2736415.7109448458</c:v>
                </c:pt>
                <c:pt idx="21">
                  <c:v>3682341.8973768242</c:v>
                </c:pt>
                <c:pt idx="22">
                  <c:v>3089212.5123682115</c:v>
                </c:pt>
                <c:pt idx="23">
                  <c:v>2956560.2560089864</c:v>
                </c:pt>
                <c:pt idx="24">
                  <c:v>3619278.5785090476</c:v>
                </c:pt>
                <c:pt idx="25">
                  <c:v>5011540.8924758844</c:v>
                </c:pt>
                <c:pt idx="26">
                  <c:v>6315017.2601224072</c:v>
                </c:pt>
                <c:pt idx="27">
                  <c:v>6779420.8478358043</c:v>
                </c:pt>
                <c:pt idx="28">
                  <c:v>6898723.2882401356</c:v>
                </c:pt>
                <c:pt idx="29">
                  <c:v>6666962.0375158973</c:v>
                </c:pt>
                <c:pt idx="30">
                  <c:v>6788838.2603445798</c:v>
                </c:pt>
                <c:pt idx="31">
                  <c:v>6847454.3316948665</c:v>
                </c:pt>
                <c:pt idx="32">
                  <c:v>8133640.1529805074</c:v>
                </c:pt>
                <c:pt idx="33">
                  <c:v>8384510.0067923069</c:v>
                </c:pt>
                <c:pt idx="34">
                  <c:v>10637745.704260323</c:v>
                </c:pt>
                <c:pt idx="35">
                  <c:v>10156732.407848435</c:v>
                </c:pt>
                <c:pt idx="36">
                  <c:v>9953173.4788072854</c:v>
                </c:pt>
                <c:pt idx="37">
                  <c:v>11510402.275340831</c:v>
                </c:pt>
                <c:pt idx="38">
                  <c:v>12560360.186055304</c:v>
                </c:pt>
                <c:pt idx="39">
                  <c:v>11825920.065553902</c:v>
                </c:pt>
                <c:pt idx="40">
                  <c:v>14769452.28414226</c:v>
                </c:pt>
                <c:pt idx="41">
                  <c:v>12995064.861723032</c:v>
                </c:pt>
                <c:pt idx="42">
                  <c:v>15264234.026302295</c:v>
                </c:pt>
                <c:pt idx="43">
                  <c:v>13113373.03902394</c:v>
                </c:pt>
                <c:pt idx="44">
                  <c:v>18034151.530072574</c:v>
                </c:pt>
                <c:pt idx="45">
                  <c:v>20018902.91333919</c:v>
                </c:pt>
                <c:pt idx="46">
                  <c:v>19478940.874200944</c:v>
                </c:pt>
                <c:pt idx="47">
                  <c:v>20810600.941764556</c:v>
                </c:pt>
                <c:pt idx="48">
                  <c:v>27597239.843977157</c:v>
                </c:pt>
                <c:pt idx="49">
                  <c:v>39719390.934939764</c:v>
                </c:pt>
              </c:numCache>
            </c:numRef>
          </c:val>
          <c:extLst>
            <c:ext xmlns:c16="http://schemas.microsoft.com/office/drawing/2014/chart" uri="{C3380CC4-5D6E-409C-BE32-E72D297353CC}">
              <c16:uniqueId val="{00000000-E4EB-4EC6-B4A5-688E998AB79D}"/>
            </c:ext>
          </c:extLst>
        </c:ser>
        <c:dLbls>
          <c:showLegendKey val="0"/>
          <c:showVal val="0"/>
          <c:showCatName val="0"/>
          <c:showSerName val="0"/>
          <c:showPercent val="0"/>
          <c:showBubbleSize val="0"/>
        </c:dLbls>
        <c:gapWidth val="219"/>
        <c:overlap val="-27"/>
        <c:axId val="1058510831"/>
        <c:axId val="855931295"/>
      </c:barChart>
      <c:catAx>
        <c:axId val="10585108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31295"/>
        <c:crosses val="autoZero"/>
        <c:auto val="1"/>
        <c:lblAlgn val="ctr"/>
        <c:lblOffset val="100"/>
        <c:noMultiLvlLbl val="0"/>
      </c:catAx>
      <c:valAx>
        <c:axId val="855931295"/>
        <c:scaling>
          <c:orientation val="minMax"/>
          <c:max val="80000000"/>
        </c:scaling>
        <c:delete val="0"/>
        <c:axPos val="l"/>
        <c:majorGridlines>
          <c:spPr>
            <a:ln w="9525" cap="flat" cmpd="sng" algn="ctr">
              <a:no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851083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Funding Relative to Volume Variable System with MS &amp; Demographic Adjustment</a:t>
            </a:r>
          </a:p>
          <a:p>
            <a:pPr>
              <a:defRPr/>
            </a:pPr>
            <a:r>
              <a:rPr lang="en-US"/>
              <a:t>(CY14 - CY23 at a 50% VCF)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'MS &amp; DA'!$J$12</c:f>
              <c:strCache>
                <c:ptCount val="1"/>
                <c:pt idx="0">
                  <c:v> Funding Relative to Volume Variable System with MS &amp; Demographic Adjustment </c:v>
                </c:pt>
              </c:strCache>
            </c:strRef>
          </c:tx>
          <c:spPr>
            <a:solidFill>
              <a:schemeClr val="accent1"/>
            </a:solidFill>
            <a:ln>
              <a:noFill/>
            </a:ln>
            <a:effectLst/>
          </c:spPr>
          <c:invertIfNegative val="0"/>
          <c:cat>
            <c:strRef>
              <c:f>'MS &amp; DA'!$C$15:$C$64</c:f>
              <c:strCache>
                <c:ptCount val="50"/>
                <c:pt idx="0">
                  <c:v>HC-Germantown</c:v>
                </c:pt>
                <c:pt idx="1">
                  <c:v>UM-Queen Anne's ED</c:v>
                </c:pt>
                <c:pt idx="2">
                  <c:v>Germantown ED</c:v>
                </c:pt>
                <c:pt idx="3">
                  <c:v>UM-PGHC</c:v>
                </c:pt>
                <c:pt idx="4">
                  <c:v>UM-Bowie ED</c:v>
                </c:pt>
                <c:pt idx="5">
                  <c:v>Western Maryland</c:v>
                </c:pt>
                <c:pt idx="6">
                  <c:v>Garrett</c:v>
                </c:pt>
                <c:pt idx="7">
                  <c:v>McCready</c:v>
                </c:pt>
                <c:pt idx="8">
                  <c:v>UM-Easton</c:v>
                </c:pt>
                <c:pt idx="9">
                  <c:v>UM-Chestertown</c:v>
                </c:pt>
                <c:pt idx="10">
                  <c:v>Meritus</c:v>
                </c:pt>
                <c:pt idx="11">
                  <c:v>UM-Dorchester</c:v>
                </c:pt>
                <c:pt idx="12">
                  <c:v>Atlantic General</c:v>
                </c:pt>
                <c:pt idx="13">
                  <c:v>UMMC Midtown</c:v>
                </c:pt>
                <c:pt idx="14">
                  <c:v>Ft. Washington</c:v>
                </c:pt>
                <c:pt idx="15">
                  <c:v>MedStar Montgomery</c:v>
                </c:pt>
                <c:pt idx="16">
                  <c:v>Peninsula</c:v>
                </c:pt>
                <c:pt idx="17">
                  <c:v>UM-Harford</c:v>
                </c:pt>
                <c:pt idx="18">
                  <c:v>MedStar St. Mary's</c:v>
                </c:pt>
                <c:pt idx="19">
                  <c:v>UM-Charles Regional</c:v>
                </c:pt>
                <c:pt idx="20">
                  <c:v>UM-Laurel</c:v>
                </c:pt>
                <c:pt idx="21">
                  <c:v>Calvert</c:v>
                </c:pt>
                <c:pt idx="22">
                  <c:v>Union of Cecil</c:v>
                </c:pt>
                <c:pt idx="23">
                  <c:v>MedStar Harbor</c:v>
                </c:pt>
                <c:pt idx="24">
                  <c:v>Doctors</c:v>
                </c:pt>
                <c:pt idx="25">
                  <c:v>UM-St. Joe</c:v>
                </c:pt>
                <c:pt idx="26">
                  <c:v>Carroll</c:v>
                </c:pt>
                <c:pt idx="27">
                  <c:v>Northwest</c:v>
                </c:pt>
                <c:pt idx="28">
                  <c:v>Holy Cross</c:v>
                </c:pt>
                <c:pt idx="29">
                  <c:v>UMROI</c:v>
                </c:pt>
                <c:pt idx="30">
                  <c:v>MedStar Southern MD</c:v>
                </c:pt>
                <c:pt idx="31">
                  <c:v>MedStar Fr Square</c:v>
                </c:pt>
                <c:pt idx="32">
                  <c:v>Suburban</c:v>
                </c:pt>
                <c:pt idx="33">
                  <c:v>Washington Adventist</c:v>
                </c:pt>
                <c:pt idx="34">
                  <c:v>Bon Secours</c:v>
                </c:pt>
                <c:pt idx="35">
                  <c:v>Howard County</c:v>
                </c:pt>
                <c:pt idx="36">
                  <c:v>MedStar Good Sam</c:v>
                </c:pt>
                <c:pt idx="37">
                  <c:v>UM-Upper Chesapeake</c:v>
                </c:pt>
                <c:pt idx="38">
                  <c:v>Frederick</c:v>
                </c:pt>
                <c:pt idx="39">
                  <c:v>St. Agnes </c:v>
                </c:pt>
                <c:pt idx="40">
                  <c:v>JH Bayview</c:v>
                </c:pt>
                <c:pt idx="41">
                  <c:v>GBMC</c:v>
                </c:pt>
                <c:pt idx="42">
                  <c:v>Shady Grove</c:v>
                </c:pt>
                <c:pt idx="43">
                  <c:v>Mercy</c:v>
                </c:pt>
                <c:pt idx="44">
                  <c:v>MedStar Union Mem</c:v>
                </c:pt>
                <c:pt idx="45">
                  <c:v>UM-BWMC</c:v>
                </c:pt>
                <c:pt idx="46">
                  <c:v>Johns Hopkins</c:v>
                </c:pt>
                <c:pt idx="47">
                  <c:v>Anne Arundel</c:v>
                </c:pt>
                <c:pt idx="48">
                  <c:v>UMMC</c:v>
                </c:pt>
                <c:pt idx="49">
                  <c:v>Sinai</c:v>
                </c:pt>
              </c:strCache>
            </c:strRef>
          </c:cat>
          <c:val>
            <c:numRef>
              <c:f>'MS &amp; DA'!$J$15:$J$64</c:f>
              <c:numCache>
                <c:formatCode>_(* #,##0_);_(* \(#,##0\);_(* "-"??_);_(@_)</c:formatCode>
                <c:ptCount val="50"/>
                <c:pt idx="0">
                  <c:v>-13215337.385164291</c:v>
                </c:pt>
                <c:pt idx="1">
                  <c:v>-251422.44685124257</c:v>
                </c:pt>
                <c:pt idx="2">
                  <c:v>392868.8009737141</c:v>
                </c:pt>
                <c:pt idx="3">
                  <c:v>558162.57263302058</c:v>
                </c:pt>
                <c:pt idx="4">
                  <c:v>1137214.5020300741</c:v>
                </c:pt>
                <c:pt idx="5">
                  <c:v>1806495.4574866742</c:v>
                </c:pt>
                <c:pt idx="6">
                  <c:v>1998669.8738113982</c:v>
                </c:pt>
                <c:pt idx="7">
                  <c:v>2492277.9696147698</c:v>
                </c:pt>
                <c:pt idx="8">
                  <c:v>5414711.968039982</c:v>
                </c:pt>
                <c:pt idx="9">
                  <c:v>5734819.7930572014</c:v>
                </c:pt>
                <c:pt idx="10">
                  <c:v>6851996.2496470697</c:v>
                </c:pt>
                <c:pt idx="11">
                  <c:v>7246445.6276682578</c:v>
                </c:pt>
                <c:pt idx="12">
                  <c:v>9289977.3637719937</c:v>
                </c:pt>
                <c:pt idx="13">
                  <c:v>9920568.2454533931</c:v>
                </c:pt>
                <c:pt idx="14">
                  <c:v>10045918.165501393</c:v>
                </c:pt>
                <c:pt idx="15">
                  <c:v>10844143.735836707</c:v>
                </c:pt>
                <c:pt idx="16">
                  <c:v>11404993.412430555</c:v>
                </c:pt>
                <c:pt idx="17">
                  <c:v>12474912.774175392</c:v>
                </c:pt>
                <c:pt idx="18">
                  <c:v>12548340.1107671</c:v>
                </c:pt>
                <c:pt idx="19">
                  <c:v>14176494.739352971</c:v>
                </c:pt>
                <c:pt idx="20">
                  <c:v>14311119.175406642</c:v>
                </c:pt>
                <c:pt idx="21">
                  <c:v>16117648.090220219</c:v>
                </c:pt>
                <c:pt idx="22">
                  <c:v>17101205.840540756</c:v>
                </c:pt>
                <c:pt idx="23">
                  <c:v>17241440.601943895</c:v>
                </c:pt>
                <c:pt idx="24">
                  <c:v>18181406.42471372</c:v>
                </c:pt>
                <c:pt idx="25">
                  <c:v>18382677.065535408</c:v>
                </c:pt>
                <c:pt idx="26">
                  <c:v>18701452.889629051</c:v>
                </c:pt>
                <c:pt idx="27">
                  <c:v>19103845.869571373</c:v>
                </c:pt>
                <c:pt idx="28">
                  <c:v>19209832.901256651</c:v>
                </c:pt>
                <c:pt idx="29">
                  <c:v>19315810.723461341</c:v>
                </c:pt>
                <c:pt idx="30">
                  <c:v>20402835.222618856</c:v>
                </c:pt>
                <c:pt idx="31">
                  <c:v>20441045.602564141</c:v>
                </c:pt>
                <c:pt idx="32">
                  <c:v>21054280.064515017</c:v>
                </c:pt>
                <c:pt idx="33">
                  <c:v>23071141.597693145</c:v>
                </c:pt>
                <c:pt idx="34">
                  <c:v>24174564.21959912</c:v>
                </c:pt>
                <c:pt idx="35">
                  <c:v>24376557.737895127</c:v>
                </c:pt>
                <c:pt idx="36">
                  <c:v>24704576.584906589</c:v>
                </c:pt>
                <c:pt idx="37">
                  <c:v>25106919.971630484</c:v>
                </c:pt>
                <c:pt idx="38">
                  <c:v>25165631.739862926</c:v>
                </c:pt>
                <c:pt idx="39">
                  <c:v>26782772.808263123</c:v>
                </c:pt>
                <c:pt idx="40">
                  <c:v>27899202.920988299</c:v>
                </c:pt>
                <c:pt idx="41">
                  <c:v>33306014.260423742</c:v>
                </c:pt>
                <c:pt idx="42">
                  <c:v>34340750.825126752</c:v>
                </c:pt>
                <c:pt idx="43">
                  <c:v>35913432.231937557</c:v>
                </c:pt>
                <c:pt idx="44">
                  <c:v>36307499.246205568</c:v>
                </c:pt>
                <c:pt idx="45">
                  <c:v>41945443.139858276</c:v>
                </c:pt>
                <c:pt idx="46">
                  <c:v>51953081.602146573</c:v>
                </c:pt>
                <c:pt idx="47">
                  <c:v>52684128.562663279</c:v>
                </c:pt>
                <c:pt idx="48">
                  <c:v>58890782.50226786</c:v>
                </c:pt>
                <c:pt idx="49">
                  <c:v>60690332.254660398</c:v>
                </c:pt>
              </c:numCache>
            </c:numRef>
          </c:val>
          <c:extLst>
            <c:ext xmlns:c16="http://schemas.microsoft.com/office/drawing/2014/chart" uri="{C3380CC4-5D6E-409C-BE32-E72D297353CC}">
              <c16:uniqueId val="{00000000-77ED-45A2-AAD9-38DFC838EEA8}"/>
            </c:ext>
          </c:extLst>
        </c:ser>
        <c:dLbls>
          <c:showLegendKey val="0"/>
          <c:showVal val="0"/>
          <c:showCatName val="0"/>
          <c:showSerName val="0"/>
          <c:showPercent val="0"/>
          <c:showBubbleSize val="0"/>
        </c:dLbls>
        <c:gapWidth val="219"/>
        <c:overlap val="-27"/>
        <c:axId val="1058510831"/>
        <c:axId val="855931295"/>
      </c:barChart>
      <c:catAx>
        <c:axId val="10585108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31295"/>
        <c:crosses val="autoZero"/>
        <c:auto val="1"/>
        <c:lblAlgn val="ctr"/>
        <c:lblOffset val="100"/>
        <c:noMultiLvlLbl val="0"/>
      </c:catAx>
      <c:valAx>
        <c:axId val="855931295"/>
        <c:scaling>
          <c:orientation val="minMax"/>
          <c:max val="80000000"/>
        </c:scaling>
        <c:delete val="0"/>
        <c:axPos val="l"/>
        <c:majorGridlines>
          <c:spPr>
            <a:ln w="9525" cap="flat" cmpd="sng" algn="ctr">
              <a:no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851083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a:t>Residual Funding of In-State Volume and Declines at 50% Variable Revenue Factor for CY14-CY22 with</a:t>
            </a:r>
            <a:r>
              <a:rPr lang="en-US" sz="2000" baseline="0"/>
              <a:t> Market Shift and Demographic Adjustment</a:t>
            </a:r>
            <a:endParaRPr lang="en-US" sz="2000"/>
          </a:p>
        </c:rich>
      </c:tx>
      <c:layout>
        <c:manualLayout>
          <c:xMode val="edge"/>
          <c:yMode val="edge"/>
          <c:x val="0.20711036410640329"/>
          <c:y val="2.26023928696858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53983001178008E-2"/>
          <c:y val="0.20897598648032603"/>
          <c:w val="0.85539491558584568"/>
          <c:h val="0.59132037066795229"/>
        </c:manualLayout>
      </c:layout>
      <c:barChart>
        <c:barDir val="col"/>
        <c:grouping val="clustered"/>
        <c:varyColors val="0"/>
        <c:ser>
          <c:idx val="0"/>
          <c:order val="0"/>
          <c:tx>
            <c:strRef>
              <c:f>'MS &amp; DA'!$D$12</c:f>
              <c:strCache>
                <c:ptCount val="1"/>
                <c:pt idx="0">
                  <c:v> CY14 to CY23 ECMAD Growth </c:v>
                </c:pt>
              </c:strCache>
            </c:strRef>
          </c:tx>
          <c:spPr>
            <a:solidFill>
              <a:schemeClr val="accent1"/>
            </a:solidFill>
            <a:ln>
              <a:noFill/>
            </a:ln>
            <a:effectLst/>
          </c:spPr>
          <c:invertIfNegative val="0"/>
          <c:cat>
            <c:strRef>
              <c:f>'MS &amp; DA'!$C$15:$C$64</c:f>
              <c:strCache>
                <c:ptCount val="50"/>
                <c:pt idx="0">
                  <c:v>HC-Germantown</c:v>
                </c:pt>
                <c:pt idx="1">
                  <c:v>UM-Queen Anne's ED</c:v>
                </c:pt>
                <c:pt idx="2">
                  <c:v>Germantown ED</c:v>
                </c:pt>
                <c:pt idx="3">
                  <c:v>UM-PGHC</c:v>
                </c:pt>
                <c:pt idx="4">
                  <c:v>UM-Bowie ED</c:v>
                </c:pt>
                <c:pt idx="5">
                  <c:v>Western Maryland</c:v>
                </c:pt>
                <c:pt idx="6">
                  <c:v>Garrett</c:v>
                </c:pt>
                <c:pt idx="7">
                  <c:v>McCready</c:v>
                </c:pt>
                <c:pt idx="8">
                  <c:v>UM-Easton</c:v>
                </c:pt>
                <c:pt idx="9">
                  <c:v>UM-Chestertown</c:v>
                </c:pt>
                <c:pt idx="10">
                  <c:v>Meritus</c:v>
                </c:pt>
                <c:pt idx="11">
                  <c:v>UM-Dorchester</c:v>
                </c:pt>
                <c:pt idx="12">
                  <c:v>Atlantic General</c:v>
                </c:pt>
                <c:pt idx="13">
                  <c:v>UMMC Midtown</c:v>
                </c:pt>
                <c:pt idx="14">
                  <c:v>Ft. Washington</c:v>
                </c:pt>
                <c:pt idx="15">
                  <c:v>MedStar Montgomery</c:v>
                </c:pt>
                <c:pt idx="16">
                  <c:v>Peninsula</c:v>
                </c:pt>
                <c:pt idx="17">
                  <c:v>UM-Harford</c:v>
                </c:pt>
                <c:pt idx="18">
                  <c:v>MedStar St. Mary's</c:v>
                </c:pt>
                <c:pt idx="19">
                  <c:v>UM-Charles Regional</c:v>
                </c:pt>
                <c:pt idx="20">
                  <c:v>UM-Laurel</c:v>
                </c:pt>
                <c:pt idx="21">
                  <c:v>Calvert</c:v>
                </c:pt>
                <c:pt idx="22">
                  <c:v>Union of Cecil</c:v>
                </c:pt>
                <c:pt idx="23">
                  <c:v>MedStar Harbor</c:v>
                </c:pt>
                <c:pt idx="24">
                  <c:v>Doctors</c:v>
                </c:pt>
                <c:pt idx="25">
                  <c:v>UM-St. Joe</c:v>
                </c:pt>
                <c:pt idx="26">
                  <c:v>Carroll</c:v>
                </c:pt>
                <c:pt idx="27">
                  <c:v>Northwest</c:v>
                </c:pt>
                <c:pt idx="28">
                  <c:v>Holy Cross</c:v>
                </c:pt>
                <c:pt idx="29">
                  <c:v>UMROI</c:v>
                </c:pt>
                <c:pt idx="30">
                  <c:v>MedStar Southern MD</c:v>
                </c:pt>
                <c:pt idx="31">
                  <c:v>MedStar Fr Square</c:v>
                </c:pt>
                <c:pt idx="32">
                  <c:v>Suburban</c:v>
                </c:pt>
                <c:pt idx="33">
                  <c:v>Washington Adventist</c:v>
                </c:pt>
                <c:pt idx="34">
                  <c:v>Bon Secours</c:v>
                </c:pt>
                <c:pt idx="35">
                  <c:v>Howard County</c:v>
                </c:pt>
                <c:pt idx="36">
                  <c:v>MedStar Good Sam</c:v>
                </c:pt>
                <c:pt idx="37">
                  <c:v>UM-Upper Chesapeake</c:v>
                </c:pt>
                <c:pt idx="38">
                  <c:v>Frederick</c:v>
                </c:pt>
                <c:pt idx="39">
                  <c:v>St. Agnes </c:v>
                </c:pt>
                <c:pt idx="40">
                  <c:v>JH Bayview</c:v>
                </c:pt>
                <c:pt idx="41">
                  <c:v>GBMC</c:v>
                </c:pt>
                <c:pt idx="42">
                  <c:v>Shady Grove</c:v>
                </c:pt>
                <c:pt idx="43">
                  <c:v>Mercy</c:v>
                </c:pt>
                <c:pt idx="44">
                  <c:v>MedStar Union Mem</c:v>
                </c:pt>
                <c:pt idx="45">
                  <c:v>UM-BWMC</c:v>
                </c:pt>
                <c:pt idx="46">
                  <c:v>Johns Hopkins</c:v>
                </c:pt>
                <c:pt idx="47">
                  <c:v>Anne Arundel</c:v>
                </c:pt>
                <c:pt idx="48">
                  <c:v>UMMC</c:v>
                </c:pt>
                <c:pt idx="49">
                  <c:v>Sinai</c:v>
                </c:pt>
              </c:strCache>
            </c:strRef>
          </c:cat>
          <c:val>
            <c:numRef>
              <c:f>'MS &amp; DA'!$D$15:$D$64</c:f>
            </c:numRef>
          </c:val>
          <c:extLst xmlns:c15="http://schemas.microsoft.com/office/drawing/2012/chart">
            <c:ext xmlns:c16="http://schemas.microsoft.com/office/drawing/2014/chart" uri="{C3380CC4-5D6E-409C-BE32-E72D297353CC}">
              <c16:uniqueId val="{00000000-80A2-4F6B-90B8-900C66980CC3}"/>
            </c:ext>
          </c:extLst>
        </c:ser>
        <c:ser>
          <c:idx val="1"/>
          <c:order val="1"/>
          <c:tx>
            <c:strRef>
              <c:f>'MS &amp; DA'!$G$12</c:f>
              <c:strCache>
                <c:ptCount val="1"/>
                <c:pt idx="0">
                  <c:v> Expected FFS </c:v>
                </c:pt>
              </c:strCache>
            </c:strRef>
          </c:tx>
          <c:spPr>
            <a:solidFill>
              <a:schemeClr val="accent2"/>
            </a:solidFill>
            <a:ln>
              <a:noFill/>
            </a:ln>
            <a:effectLst/>
          </c:spPr>
          <c:invertIfNegative val="0"/>
          <c:cat>
            <c:strRef>
              <c:f>'MS &amp; DA'!$C$15:$C$64</c:f>
              <c:strCache>
                <c:ptCount val="50"/>
                <c:pt idx="0">
                  <c:v>HC-Germantown</c:v>
                </c:pt>
                <c:pt idx="1">
                  <c:v>UM-Queen Anne's ED</c:v>
                </c:pt>
                <c:pt idx="2">
                  <c:v>Germantown ED</c:v>
                </c:pt>
                <c:pt idx="3">
                  <c:v>UM-PGHC</c:v>
                </c:pt>
                <c:pt idx="4">
                  <c:v>UM-Bowie ED</c:v>
                </c:pt>
                <c:pt idx="5">
                  <c:v>Western Maryland</c:v>
                </c:pt>
                <c:pt idx="6">
                  <c:v>Garrett</c:v>
                </c:pt>
                <c:pt idx="7">
                  <c:v>McCready</c:v>
                </c:pt>
                <c:pt idx="8">
                  <c:v>UM-Easton</c:v>
                </c:pt>
                <c:pt idx="9">
                  <c:v>UM-Chestertown</c:v>
                </c:pt>
                <c:pt idx="10">
                  <c:v>Meritus</c:v>
                </c:pt>
                <c:pt idx="11">
                  <c:v>UM-Dorchester</c:v>
                </c:pt>
                <c:pt idx="12">
                  <c:v>Atlantic General</c:v>
                </c:pt>
                <c:pt idx="13">
                  <c:v>UMMC Midtown</c:v>
                </c:pt>
                <c:pt idx="14">
                  <c:v>Ft. Washington</c:v>
                </c:pt>
                <c:pt idx="15">
                  <c:v>MedStar Montgomery</c:v>
                </c:pt>
                <c:pt idx="16">
                  <c:v>Peninsula</c:v>
                </c:pt>
                <c:pt idx="17">
                  <c:v>UM-Harford</c:v>
                </c:pt>
                <c:pt idx="18">
                  <c:v>MedStar St. Mary's</c:v>
                </c:pt>
                <c:pt idx="19">
                  <c:v>UM-Charles Regional</c:v>
                </c:pt>
                <c:pt idx="20">
                  <c:v>UM-Laurel</c:v>
                </c:pt>
                <c:pt idx="21">
                  <c:v>Calvert</c:v>
                </c:pt>
                <c:pt idx="22">
                  <c:v>Union of Cecil</c:v>
                </c:pt>
                <c:pt idx="23">
                  <c:v>MedStar Harbor</c:v>
                </c:pt>
                <c:pt idx="24">
                  <c:v>Doctors</c:v>
                </c:pt>
                <c:pt idx="25">
                  <c:v>UM-St. Joe</c:v>
                </c:pt>
                <c:pt idx="26">
                  <c:v>Carroll</c:v>
                </c:pt>
                <c:pt idx="27">
                  <c:v>Northwest</c:v>
                </c:pt>
                <c:pt idx="28">
                  <c:v>Holy Cross</c:v>
                </c:pt>
                <c:pt idx="29">
                  <c:v>UMROI</c:v>
                </c:pt>
                <c:pt idx="30">
                  <c:v>MedStar Southern MD</c:v>
                </c:pt>
                <c:pt idx="31">
                  <c:v>MedStar Fr Square</c:v>
                </c:pt>
                <c:pt idx="32">
                  <c:v>Suburban</c:v>
                </c:pt>
                <c:pt idx="33">
                  <c:v>Washington Adventist</c:v>
                </c:pt>
                <c:pt idx="34">
                  <c:v>Bon Secours</c:v>
                </c:pt>
                <c:pt idx="35">
                  <c:v>Howard County</c:v>
                </c:pt>
                <c:pt idx="36">
                  <c:v>MedStar Good Sam</c:v>
                </c:pt>
                <c:pt idx="37">
                  <c:v>UM-Upper Chesapeake</c:v>
                </c:pt>
                <c:pt idx="38">
                  <c:v>Frederick</c:v>
                </c:pt>
                <c:pt idx="39">
                  <c:v>St. Agnes </c:v>
                </c:pt>
                <c:pt idx="40">
                  <c:v>JH Bayview</c:v>
                </c:pt>
                <c:pt idx="41">
                  <c:v>GBMC</c:v>
                </c:pt>
                <c:pt idx="42">
                  <c:v>Shady Grove</c:v>
                </c:pt>
                <c:pt idx="43">
                  <c:v>Mercy</c:v>
                </c:pt>
                <c:pt idx="44">
                  <c:v>MedStar Union Mem</c:v>
                </c:pt>
                <c:pt idx="45">
                  <c:v>UM-BWMC</c:v>
                </c:pt>
                <c:pt idx="46">
                  <c:v>Johns Hopkins</c:v>
                </c:pt>
                <c:pt idx="47">
                  <c:v>Anne Arundel</c:v>
                </c:pt>
                <c:pt idx="48">
                  <c:v>UMMC</c:v>
                </c:pt>
                <c:pt idx="49">
                  <c:v>Sinai</c:v>
                </c:pt>
              </c:strCache>
            </c:strRef>
          </c:cat>
          <c:val>
            <c:numRef>
              <c:f>'MS &amp; DA'!$G$12</c:f>
            </c:numRef>
          </c:val>
          <c:extLst>
            <c:ext xmlns:c16="http://schemas.microsoft.com/office/drawing/2014/chart" uri="{C3380CC4-5D6E-409C-BE32-E72D297353CC}">
              <c16:uniqueId val="{00000001-80A2-4F6B-90B8-900C66980CC3}"/>
            </c:ext>
          </c:extLst>
        </c:ser>
        <c:ser>
          <c:idx val="2"/>
          <c:order val="2"/>
          <c:tx>
            <c:strRef>
              <c:f>'MS &amp; DA'!$H$12</c:f>
              <c:strCache>
                <c:ptCount val="1"/>
                <c:pt idx="0">
                  <c:v> RY24 Demographic Adjustment </c:v>
                </c:pt>
              </c:strCache>
            </c:strRef>
          </c:tx>
          <c:spPr>
            <a:solidFill>
              <a:schemeClr val="accent3"/>
            </a:solidFill>
            <a:ln>
              <a:noFill/>
            </a:ln>
            <a:effectLst/>
          </c:spPr>
          <c:invertIfNegative val="0"/>
          <c:cat>
            <c:strRef>
              <c:f>'MS &amp; DA'!$C$15:$C$64</c:f>
              <c:strCache>
                <c:ptCount val="50"/>
                <c:pt idx="0">
                  <c:v>HC-Germantown</c:v>
                </c:pt>
                <c:pt idx="1">
                  <c:v>UM-Queen Anne's ED</c:v>
                </c:pt>
                <c:pt idx="2">
                  <c:v>Germantown ED</c:v>
                </c:pt>
                <c:pt idx="3">
                  <c:v>UM-PGHC</c:v>
                </c:pt>
                <c:pt idx="4">
                  <c:v>UM-Bowie ED</c:v>
                </c:pt>
                <c:pt idx="5">
                  <c:v>Western Maryland</c:v>
                </c:pt>
                <c:pt idx="6">
                  <c:v>Garrett</c:v>
                </c:pt>
                <c:pt idx="7">
                  <c:v>McCready</c:v>
                </c:pt>
                <c:pt idx="8">
                  <c:v>UM-Easton</c:v>
                </c:pt>
                <c:pt idx="9">
                  <c:v>UM-Chestertown</c:v>
                </c:pt>
                <c:pt idx="10">
                  <c:v>Meritus</c:v>
                </c:pt>
                <c:pt idx="11">
                  <c:v>UM-Dorchester</c:v>
                </c:pt>
                <c:pt idx="12">
                  <c:v>Atlantic General</c:v>
                </c:pt>
                <c:pt idx="13">
                  <c:v>UMMC Midtown</c:v>
                </c:pt>
                <c:pt idx="14">
                  <c:v>Ft. Washington</c:v>
                </c:pt>
                <c:pt idx="15">
                  <c:v>MedStar Montgomery</c:v>
                </c:pt>
                <c:pt idx="16">
                  <c:v>Peninsula</c:v>
                </c:pt>
                <c:pt idx="17">
                  <c:v>UM-Harford</c:v>
                </c:pt>
                <c:pt idx="18">
                  <c:v>MedStar St. Mary's</c:v>
                </c:pt>
                <c:pt idx="19">
                  <c:v>UM-Charles Regional</c:v>
                </c:pt>
                <c:pt idx="20">
                  <c:v>UM-Laurel</c:v>
                </c:pt>
                <c:pt idx="21">
                  <c:v>Calvert</c:v>
                </c:pt>
                <c:pt idx="22">
                  <c:v>Union of Cecil</c:v>
                </c:pt>
                <c:pt idx="23">
                  <c:v>MedStar Harbor</c:v>
                </c:pt>
                <c:pt idx="24">
                  <c:v>Doctors</c:v>
                </c:pt>
                <c:pt idx="25">
                  <c:v>UM-St. Joe</c:v>
                </c:pt>
                <c:pt idx="26">
                  <c:v>Carroll</c:v>
                </c:pt>
                <c:pt idx="27">
                  <c:v>Northwest</c:v>
                </c:pt>
                <c:pt idx="28">
                  <c:v>Holy Cross</c:v>
                </c:pt>
                <c:pt idx="29">
                  <c:v>UMROI</c:v>
                </c:pt>
                <c:pt idx="30">
                  <c:v>MedStar Southern MD</c:v>
                </c:pt>
                <c:pt idx="31">
                  <c:v>MedStar Fr Square</c:v>
                </c:pt>
                <c:pt idx="32">
                  <c:v>Suburban</c:v>
                </c:pt>
                <c:pt idx="33">
                  <c:v>Washington Adventist</c:v>
                </c:pt>
                <c:pt idx="34">
                  <c:v>Bon Secours</c:v>
                </c:pt>
                <c:pt idx="35">
                  <c:v>Howard County</c:v>
                </c:pt>
                <c:pt idx="36">
                  <c:v>MedStar Good Sam</c:v>
                </c:pt>
                <c:pt idx="37">
                  <c:v>UM-Upper Chesapeake</c:v>
                </c:pt>
                <c:pt idx="38">
                  <c:v>Frederick</c:v>
                </c:pt>
                <c:pt idx="39">
                  <c:v>St. Agnes </c:v>
                </c:pt>
                <c:pt idx="40">
                  <c:v>JH Bayview</c:v>
                </c:pt>
                <c:pt idx="41">
                  <c:v>GBMC</c:v>
                </c:pt>
                <c:pt idx="42">
                  <c:v>Shady Grove</c:v>
                </c:pt>
                <c:pt idx="43">
                  <c:v>Mercy</c:v>
                </c:pt>
                <c:pt idx="44">
                  <c:v>MedStar Union Mem</c:v>
                </c:pt>
                <c:pt idx="45">
                  <c:v>UM-BWMC</c:v>
                </c:pt>
                <c:pt idx="46">
                  <c:v>Johns Hopkins</c:v>
                </c:pt>
                <c:pt idx="47">
                  <c:v>Anne Arundel</c:v>
                </c:pt>
                <c:pt idx="48">
                  <c:v>UMMC</c:v>
                </c:pt>
                <c:pt idx="49">
                  <c:v>Sinai</c:v>
                </c:pt>
              </c:strCache>
            </c:strRef>
          </c:cat>
          <c:val>
            <c:numRef>
              <c:f>'MS &amp; DA'!$H$15:$H$64</c:f>
            </c:numRef>
          </c:val>
          <c:extLst xmlns:c15="http://schemas.microsoft.com/office/drawing/2012/chart">
            <c:ext xmlns:c16="http://schemas.microsoft.com/office/drawing/2014/chart" uri="{C3380CC4-5D6E-409C-BE32-E72D297353CC}">
              <c16:uniqueId val="{00000002-80A2-4F6B-90B8-900C66980CC3}"/>
            </c:ext>
          </c:extLst>
        </c:ser>
        <c:dLbls>
          <c:showLegendKey val="0"/>
          <c:showVal val="0"/>
          <c:showCatName val="0"/>
          <c:showSerName val="0"/>
          <c:showPercent val="0"/>
          <c:showBubbleSize val="0"/>
        </c:dLbls>
        <c:gapWidth val="219"/>
        <c:axId val="1688002608"/>
        <c:axId val="1688000528"/>
        <c:extLst/>
      </c:barChart>
      <c:lineChart>
        <c:grouping val="standard"/>
        <c:varyColors val="0"/>
        <c:ser>
          <c:idx val="3"/>
          <c:order val="3"/>
          <c:tx>
            <c:strRef>
              <c:f>'MS &amp; DA'!$J$12</c:f>
              <c:strCache>
                <c:ptCount val="1"/>
                <c:pt idx="0">
                  <c:v> Funding Relative to Volume Variable System with MS &amp; Demographic Adjustment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'[1]CY14-CY22 MS &amp; DA Chart'!$B$2:$B$50</c:f>
              <c:strCache>
                <c:ptCount val="49"/>
                <c:pt idx="0">
                  <c:v>UM-Queen Anne's ED</c:v>
                </c:pt>
                <c:pt idx="1">
                  <c:v>Germantown ED</c:v>
                </c:pt>
                <c:pt idx="2">
                  <c:v>Garrett</c:v>
                </c:pt>
                <c:pt idx="3">
                  <c:v>UM-Bowie ED</c:v>
                </c:pt>
                <c:pt idx="4">
                  <c:v>McCready</c:v>
                </c:pt>
                <c:pt idx="5">
                  <c:v>Western Maryland</c:v>
                </c:pt>
                <c:pt idx="6">
                  <c:v>UM-Chestertown</c:v>
                </c:pt>
                <c:pt idx="7">
                  <c:v>UM-Cambridge</c:v>
                </c:pt>
                <c:pt idx="8">
                  <c:v>Atlantic General</c:v>
                </c:pt>
                <c:pt idx="9">
                  <c:v>Ft. Washington</c:v>
                </c:pt>
                <c:pt idx="10">
                  <c:v>UM-Capital Region</c:v>
                </c:pt>
                <c:pt idx="11">
                  <c:v>Meritus</c:v>
                </c:pt>
                <c:pt idx="12">
                  <c:v>Peninsula</c:v>
                </c:pt>
                <c:pt idx="13">
                  <c:v>UMMC Midtown</c:v>
                </c:pt>
                <c:pt idx="14">
                  <c:v>UM-Charles Regional</c:v>
                </c:pt>
                <c:pt idx="15">
                  <c:v>UM-Easton</c:v>
                </c:pt>
                <c:pt idx="16">
                  <c:v>UM-Harford</c:v>
                </c:pt>
                <c:pt idx="17">
                  <c:v>MedStar Montgomery</c:v>
                </c:pt>
                <c:pt idx="18">
                  <c:v>Christiana Care, Union</c:v>
                </c:pt>
                <c:pt idx="19">
                  <c:v>UM-Laurel</c:v>
                </c:pt>
                <c:pt idx="20">
                  <c:v>MedStar St. Mary's</c:v>
                </c:pt>
                <c:pt idx="21">
                  <c:v>MedStar Harbor</c:v>
                </c:pt>
                <c:pt idx="22">
                  <c:v>Calvert</c:v>
                </c:pt>
                <c:pt idx="23">
                  <c:v>Carroll</c:v>
                </c:pt>
                <c:pt idx="24">
                  <c:v>Doctors</c:v>
                </c:pt>
                <c:pt idx="25">
                  <c:v>UMROI</c:v>
                </c:pt>
                <c:pt idx="26">
                  <c:v>Adventist White Oak</c:v>
                </c:pt>
                <c:pt idx="27">
                  <c:v>MedStar Southern MD</c:v>
                </c:pt>
                <c:pt idx="28">
                  <c:v>Northwest</c:v>
                </c:pt>
                <c:pt idx="29">
                  <c:v>Howard County</c:v>
                </c:pt>
                <c:pt idx="30">
                  <c:v>Grace Medical Center</c:v>
                </c:pt>
                <c:pt idx="31">
                  <c:v>MedStar Fr Square</c:v>
                </c:pt>
                <c:pt idx="32">
                  <c:v>Holy Cross</c:v>
                </c:pt>
                <c:pt idx="33">
                  <c:v>Suburban</c:v>
                </c:pt>
                <c:pt idx="34">
                  <c:v>MedStar Good Sam</c:v>
                </c:pt>
                <c:pt idx="35">
                  <c:v>UM-St. Joe</c:v>
                </c:pt>
                <c:pt idx="36">
                  <c:v>UM-Upper Chesapeake</c:v>
                </c:pt>
                <c:pt idx="37">
                  <c:v>Ascension St. Agnes Hospital</c:v>
                </c:pt>
                <c:pt idx="38">
                  <c:v>GBMC</c:v>
                </c:pt>
                <c:pt idx="39">
                  <c:v>Frederick</c:v>
                </c:pt>
                <c:pt idx="40">
                  <c:v>Shady Grove</c:v>
                </c:pt>
                <c:pt idx="41">
                  <c:v>JH Bayview</c:v>
                </c:pt>
                <c:pt idx="42">
                  <c:v>MedStar Union Mem</c:v>
                </c:pt>
                <c:pt idx="43">
                  <c:v>UM-BWMC</c:v>
                </c:pt>
                <c:pt idx="44">
                  <c:v>Mercy</c:v>
                </c:pt>
                <c:pt idx="45">
                  <c:v>Anne Arundel</c:v>
                </c:pt>
                <c:pt idx="46">
                  <c:v>Sinai</c:v>
                </c:pt>
                <c:pt idx="47">
                  <c:v>Johns Hopkins</c:v>
                </c:pt>
                <c:pt idx="48">
                  <c:v>UMMC</c:v>
                </c:pt>
              </c:strCache>
            </c:strRef>
          </c:cat>
          <c:val>
            <c:numRef>
              <c:f>'MS &amp; DA'!$J$15:$J$64</c:f>
              <c:numCache>
                <c:formatCode>_(* #,##0_);_(* \(#,##0\);_(* "-"??_);_(@_)</c:formatCode>
                <c:ptCount val="50"/>
                <c:pt idx="0">
                  <c:v>-13215337.385164291</c:v>
                </c:pt>
                <c:pt idx="1">
                  <c:v>-251422.44685124257</c:v>
                </c:pt>
                <c:pt idx="2">
                  <c:v>392868.8009737141</c:v>
                </c:pt>
                <c:pt idx="3">
                  <c:v>558162.57263302058</c:v>
                </c:pt>
                <c:pt idx="4">
                  <c:v>1137214.5020300741</c:v>
                </c:pt>
                <c:pt idx="5">
                  <c:v>1806495.4574866742</c:v>
                </c:pt>
                <c:pt idx="6">
                  <c:v>1998669.8738113982</c:v>
                </c:pt>
                <c:pt idx="7">
                  <c:v>2492277.9696147698</c:v>
                </c:pt>
                <c:pt idx="8">
                  <c:v>5414711.968039982</c:v>
                </c:pt>
                <c:pt idx="9">
                  <c:v>5734819.7930572014</c:v>
                </c:pt>
                <c:pt idx="10">
                  <c:v>6851996.2496470697</c:v>
                </c:pt>
                <c:pt idx="11">
                  <c:v>7246445.6276682578</c:v>
                </c:pt>
                <c:pt idx="12">
                  <c:v>9289977.3637719937</c:v>
                </c:pt>
                <c:pt idx="13">
                  <c:v>9920568.2454533931</c:v>
                </c:pt>
                <c:pt idx="14">
                  <c:v>10045918.165501393</c:v>
                </c:pt>
                <c:pt idx="15">
                  <c:v>10844143.735836707</c:v>
                </c:pt>
                <c:pt idx="16">
                  <c:v>11404993.412430555</c:v>
                </c:pt>
                <c:pt idx="17">
                  <c:v>12474912.774175392</c:v>
                </c:pt>
                <c:pt idx="18">
                  <c:v>12548340.1107671</c:v>
                </c:pt>
                <c:pt idx="19">
                  <c:v>14176494.739352971</c:v>
                </c:pt>
                <c:pt idx="20">
                  <c:v>14311119.175406642</c:v>
                </c:pt>
                <c:pt idx="21">
                  <c:v>16117648.090220219</c:v>
                </c:pt>
                <c:pt idx="22">
                  <c:v>17101205.840540756</c:v>
                </c:pt>
                <c:pt idx="23">
                  <c:v>17241440.601943895</c:v>
                </c:pt>
                <c:pt idx="24">
                  <c:v>18181406.42471372</c:v>
                </c:pt>
                <c:pt idx="25">
                  <c:v>18382677.065535408</c:v>
                </c:pt>
                <c:pt idx="26">
                  <c:v>18701452.889629051</c:v>
                </c:pt>
                <c:pt idx="27">
                  <c:v>19103845.869571373</c:v>
                </c:pt>
                <c:pt idx="28">
                  <c:v>19209832.901256651</c:v>
                </c:pt>
                <c:pt idx="29">
                  <c:v>19315810.723461341</c:v>
                </c:pt>
                <c:pt idx="30">
                  <c:v>20402835.222618856</c:v>
                </c:pt>
                <c:pt idx="31">
                  <c:v>20441045.602564141</c:v>
                </c:pt>
                <c:pt idx="32">
                  <c:v>21054280.064515017</c:v>
                </c:pt>
                <c:pt idx="33">
                  <c:v>23071141.597693145</c:v>
                </c:pt>
                <c:pt idx="34">
                  <c:v>24174564.21959912</c:v>
                </c:pt>
                <c:pt idx="35">
                  <c:v>24376557.737895127</c:v>
                </c:pt>
                <c:pt idx="36">
                  <c:v>24704576.584906589</c:v>
                </c:pt>
                <c:pt idx="37">
                  <c:v>25106919.971630484</c:v>
                </c:pt>
                <c:pt idx="38">
                  <c:v>25165631.739862926</c:v>
                </c:pt>
                <c:pt idx="39">
                  <c:v>26782772.808263123</c:v>
                </c:pt>
                <c:pt idx="40">
                  <c:v>27899202.920988299</c:v>
                </c:pt>
                <c:pt idx="41">
                  <c:v>33306014.260423742</c:v>
                </c:pt>
                <c:pt idx="42">
                  <c:v>34340750.825126752</c:v>
                </c:pt>
                <c:pt idx="43">
                  <c:v>35913432.231937557</c:v>
                </c:pt>
                <c:pt idx="44">
                  <c:v>36307499.246205568</c:v>
                </c:pt>
                <c:pt idx="45">
                  <c:v>41945443.139858276</c:v>
                </c:pt>
                <c:pt idx="46">
                  <c:v>51953081.602146573</c:v>
                </c:pt>
                <c:pt idx="47">
                  <c:v>52684128.562663279</c:v>
                </c:pt>
                <c:pt idx="48">
                  <c:v>58890782.50226786</c:v>
                </c:pt>
                <c:pt idx="49">
                  <c:v>60690332.254660398</c:v>
                </c:pt>
              </c:numCache>
            </c:numRef>
          </c:val>
          <c:smooth val="0"/>
          <c:extLst>
            <c:ext xmlns:c16="http://schemas.microsoft.com/office/drawing/2014/chart" uri="{C3380CC4-5D6E-409C-BE32-E72D297353CC}">
              <c16:uniqueId val="{00000004-80A2-4F6B-90B8-900C66980CC3}"/>
            </c:ext>
          </c:extLst>
        </c:ser>
        <c:dLbls>
          <c:showLegendKey val="0"/>
          <c:showVal val="0"/>
          <c:showCatName val="0"/>
          <c:showSerName val="0"/>
          <c:showPercent val="0"/>
          <c:showBubbleSize val="0"/>
        </c:dLbls>
        <c:marker val="1"/>
        <c:smooth val="0"/>
        <c:axId val="1688002608"/>
        <c:axId val="1688000528"/>
      </c:lineChart>
      <c:catAx>
        <c:axId val="168800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8000528"/>
        <c:crosses val="autoZero"/>
        <c:auto val="1"/>
        <c:lblAlgn val="ctr"/>
        <c:lblOffset val="100"/>
        <c:noMultiLvlLbl val="0"/>
      </c:catAx>
      <c:valAx>
        <c:axId val="168800052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800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Funding for MS, Demographic Adjustment, &amp; OOS</a:t>
            </a:r>
          </a:p>
          <a:p>
            <a:pPr>
              <a:defRPr/>
            </a:pPr>
            <a:r>
              <a:rPr lang="en-US"/>
              <a:t>(CY</a:t>
            </a:r>
            <a:r>
              <a:rPr lang="en-US" baseline="0"/>
              <a:t>14 - CY23 at a 50% VCF)</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'MS &amp; DA &amp; OOS'!$L$12</c:f>
              <c:strCache>
                <c:ptCount val="1"/>
                <c:pt idx="0">
                  <c:v> Funding for MS, Demographic Adjustment, &amp; OOS </c:v>
                </c:pt>
              </c:strCache>
            </c:strRef>
          </c:tx>
          <c:spPr>
            <a:solidFill>
              <a:schemeClr val="accent1"/>
            </a:solidFill>
            <a:ln>
              <a:noFill/>
            </a:ln>
            <a:effectLst/>
          </c:spPr>
          <c:invertIfNegative val="0"/>
          <c:cat>
            <c:strRef>
              <c:f>'MS &amp; DA &amp; OOS'!$C$15:$C$64</c:f>
              <c:strCache>
                <c:ptCount val="50"/>
                <c:pt idx="0">
                  <c:v>HC-Germantown</c:v>
                </c:pt>
                <c:pt idx="1">
                  <c:v>UM-Queen Anne's ED</c:v>
                </c:pt>
                <c:pt idx="2">
                  <c:v>Germantown ED</c:v>
                </c:pt>
                <c:pt idx="3">
                  <c:v>UM-Bowie ED</c:v>
                </c:pt>
                <c:pt idx="4">
                  <c:v>Garrett</c:v>
                </c:pt>
                <c:pt idx="5">
                  <c:v>McCready</c:v>
                </c:pt>
                <c:pt idx="6">
                  <c:v>UM-Easton</c:v>
                </c:pt>
                <c:pt idx="7">
                  <c:v>UM-Chestertown</c:v>
                </c:pt>
                <c:pt idx="8">
                  <c:v>Meritus</c:v>
                </c:pt>
                <c:pt idx="9">
                  <c:v>UM-Dorchester</c:v>
                </c:pt>
                <c:pt idx="10">
                  <c:v>Atlantic General</c:v>
                </c:pt>
                <c:pt idx="11">
                  <c:v>MedStar Montgomery</c:v>
                </c:pt>
                <c:pt idx="12">
                  <c:v>UMMC Midtown</c:v>
                </c:pt>
                <c:pt idx="13">
                  <c:v>Western Maryland</c:v>
                </c:pt>
                <c:pt idx="14">
                  <c:v>Ft. Washington</c:v>
                </c:pt>
                <c:pt idx="15">
                  <c:v>UM-PGHC</c:v>
                </c:pt>
                <c:pt idx="16">
                  <c:v>Peninsula</c:v>
                </c:pt>
                <c:pt idx="17">
                  <c:v>MedStar St. Mary's</c:v>
                </c:pt>
                <c:pt idx="18">
                  <c:v>UM-Harford</c:v>
                </c:pt>
                <c:pt idx="19">
                  <c:v>Union of Cecil</c:v>
                </c:pt>
                <c:pt idx="20">
                  <c:v>UM-Charles Regional</c:v>
                </c:pt>
                <c:pt idx="21">
                  <c:v>Calvert</c:v>
                </c:pt>
                <c:pt idx="22">
                  <c:v>UM-Laurel</c:v>
                </c:pt>
                <c:pt idx="23">
                  <c:v>MedStar Harbor</c:v>
                </c:pt>
                <c:pt idx="24">
                  <c:v>Suburban</c:v>
                </c:pt>
                <c:pt idx="25">
                  <c:v>Northwest</c:v>
                </c:pt>
                <c:pt idx="26">
                  <c:v>Doctors</c:v>
                </c:pt>
                <c:pt idx="27">
                  <c:v>UMROI</c:v>
                </c:pt>
                <c:pt idx="28">
                  <c:v>Holy Cross</c:v>
                </c:pt>
                <c:pt idx="29">
                  <c:v>Carroll</c:v>
                </c:pt>
                <c:pt idx="30">
                  <c:v>MedStar Southern MD</c:v>
                </c:pt>
                <c:pt idx="31">
                  <c:v>MedStar Fr Square</c:v>
                </c:pt>
                <c:pt idx="32">
                  <c:v>UM-St. Joe</c:v>
                </c:pt>
                <c:pt idx="33">
                  <c:v>Howard County</c:v>
                </c:pt>
                <c:pt idx="34">
                  <c:v>Bon Secours</c:v>
                </c:pt>
                <c:pt idx="35">
                  <c:v>UM-Upper Chesapeake</c:v>
                </c:pt>
                <c:pt idx="36">
                  <c:v>MedStar Good Sam</c:v>
                </c:pt>
                <c:pt idx="37">
                  <c:v>St. Agnes </c:v>
                </c:pt>
                <c:pt idx="38">
                  <c:v>Frederick</c:v>
                </c:pt>
                <c:pt idx="39">
                  <c:v>Washington Adventist</c:v>
                </c:pt>
                <c:pt idx="40">
                  <c:v>JH Bayview</c:v>
                </c:pt>
                <c:pt idx="41">
                  <c:v>Shady Grove</c:v>
                </c:pt>
                <c:pt idx="42">
                  <c:v>GBMC</c:v>
                </c:pt>
                <c:pt idx="43">
                  <c:v>MedStar Union Mem</c:v>
                </c:pt>
                <c:pt idx="44">
                  <c:v>Mercy</c:v>
                </c:pt>
                <c:pt idx="45">
                  <c:v>UM-BWMC</c:v>
                </c:pt>
                <c:pt idx="46">
                  <c:v>Anne Arundel</c:v>
                </c:pt>
                <c:pt idx="47">
                  <c:v>Sinai</c:v>
                </c:pt>
                <c:pt idx="48">
                  <c:v>UMMC</c:v>
                </c:pt>
                <c:pt idx="49">
                  <c:v>Johns Hopkins</c:v>
                </c:pt>
              </c:strCache>
            </c:strRef>
          </c:cat>
          <c:val>
            <c:numRef>
              <c:f>'MS &amp; DA &amp; OOS'!$L$15:$L$64</c:f>
              <c:numCache>
                <c:formatCode>_(* #,##0_);_(* \(#,##0\);_(* "-"??_);_(@_)</c:formatCode>
                <c:ptCount val="50"/>
                <c:pt idx="0">
                  <c:v>-13318467.385164291</c:v>
                </c:pt>
                <c:pt idx="1">
                  <c:v>-284019.44685124257</c:v>
                </c:pt>
                <c:pt idx="2">
                  <c:v>384848.8009737141</c:v>
                </c:pt>
                <c:pt idx="3">
                  <c:v>980923.50203007413</c:v>
                </c:pt>
                <c:pt idx="4">
                  <c:v>2604997.8738113982</c:v>
                </c:pt>
                <c:pt idx="5">
                  <c:v>2615239.9696147698</c:v>
                </c:pt>
                <c:pt idx="6">
                  <c:v>5248050.968039982</c:v>
                </c:pt>
                <c:pt idx="7">
                  <c:v>6157210.7930572014</c:v>
                </c:pt>
                <c:pt idx="8">
                  <c:v>6642103.2496470697</c:v>
                </c:pt>
                <c:pt idx="9">
                  <c:v>7351122.6276682578</c:v>
                </c:pt>
                <c:pt idx="10">
                  <c:v>9238778.3637719937</c:v>
                </c:pt>
                <c:pt idx="11">
                  <c:v>9491621.7358367071</c:v>
                </c:pt>
                <c:pt idx="12">
                  <c:v>9878594.2454533931</c:v>
                </c:pt>
                <c:pt idx="13">
                  <c:v>10032569.457486674</c:v>
                </c:pt>
                <c:pt idx="14">
                  <c:v>10502387.165501393</c:v>
                </c:pt>
                <c:pt idx="15">
                  <c:v>10721067.572633021</c:v>
                </c:pt>
                <c:pt idx="16">
                  <c:v>10930134.412430555</c:v>
                </c:pt>
                <c:pt idx="17">
                  <c:v>12319597.1107671</c:v>
                </c:pt>
                <c:pt idx="18">
                  <c:v>13072499.774175392</c:v>
                </c:pt>
                <c:pt idx="19">
                  <c:v>14458262.840540756</c:v>
                </c:pt>
                <c:pt idx="20">
                  <c:v>14686751.739352971</c:v>
                </c:pt>
                <c:pt idx="21">
                  <c:v>16386798.090220219</c:v>
                </c:pt>
                <c:pt idx="22">
                  <c:v>17538066.175406642</c:v>
                </c:pt>
                <c:pt idx="23">
                  <c:v>17764353.601943895</c:v>
                </c:pt>
                <c:pt idx="24">
                  <c:v>18617889.064515017</c:v>
                </c:pt>
                <c:pt idx="25">
                  <c:v>18760688.869571373</c:v>
                </c:pt>
                <c:pt idx="26">
                  <c:v>19063674.42471372</c:v>
                </c:pt>
                <c:pt idx="27">
                  <c:v>19671225.723461341</c:v>
                </c:pt>
                <c:pt idx="28">
                  <c:v>20133068.901256651</c:v>
                </c:pt>
                <c:pt idx="29">
                  <c:v>20602043.889629051</c:v>
                </c:pt>
                <c:pt idx="30">
                  <c:v>20655418.222618856</c:v>
                </c:pt>
                <c:pt idx="31">
                  <c:v>20929996.602564141</c:v>
                </c:pt>
                <c:pt idx="32">
                  <c:v>21660972.065535408</c:v>
                </c:pt>
                <c:pt idx="33">
                  <c:v>24167213.737895127</c:v>
                </c:pt>
                <c:pt idx="34">
                  <c:v>24737554.21959912</c:v>
                </c:pt>
                <c:pt idx="35">
                  <c:v>26595851.971630484</c:v>
                </c:pt>
                <c:pt idx="36">
                  <c:v>27334151.584906589</c:v>
                </c:pt>
                <c:pt idx="37">
                  <c:v>28185298.808263123</c:v>
                </c:pt>
                <c:pt idx="38">
                  <c:v>28780535.739862926</c:v>
                </c:pt>
                <c:pt idx="39">
                  <c:v>29740380.597693145</c:v>
                </c:pt>
                <c:pt idx="40">
                  <c:v>34121977.920988299</c:v>
                </c:pt>
                <c:pt idx="41">
                  <c:v>35953485.825126752</c:v>
                </c:pt>
                <c:pt idx="42">
                  <c:v>36950381.260423742</c:v>
                </c:pt>
                <c:pt idx="43">
                  <c:v>37545062.246205568</c:v>
                </c:pt>
                <c:pt idx="44">
                  <c:v>41320074.231937557</c:v>
                </c:pt>
                <c:pt idx="45">
                  <c:v>42667827.139858276</c:v>
                </c:pt>
                <c:pt idx="46">
                  <c:v>51479362.562663279</c:v>
                </c:pt>
                <c:pt idx="47">
                  <c:v>63186655.254660398</c:v>
                </c:pt>
                <c:pt idx="48">
                  <c:v>71248818.502267867</c:v>
                </c:pt>
                <c:pt idx="49">
                  <c:v>117635821.60214657</c:v>
                </c:pt>
              </c:numCache>
            </c:numRef>
          </c:val>
          <c:extLst>
            <c:ext xmlns:c16="http://schemas.microsoft.com/office/drawing/2014/chart" uri="{C3380CC4-5D6E-409C-BE32-E72D297353CC}">
              <c16:uniqueId val="{00000000-B420-48BC-87C7-A3835F557703}"/>
            </c:ext>
          </c:extLst>
        </c:ser>
        <c:dLbls>
          <c:showLegendKey val="0"/>
          <c:showVal val="0"/>
          <c:showCatName val="0"/>
          <c:showSerName val="0"/>
          <c:showPercent val="0"/>
          <c:showBubbleSize val="0"/>
        </c:dLbls>
        <c:gapWidth val="219"/>
        <c:overlap val="-27"/>
        <c:axId val="1058510831"/>
        <c:axId val="855931295"/>
      </c:barChart>
      <c:catAx>
        <c:axId val="10585108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31295"/>
        <c:crosses val="autoZero"/>
        <c:auto val="1"/>
        <c:lblAlgn val="ctr"/>
        <c:lblOffset val="100"/>
        <c:noMultiLvlLbl val="0"/>
      </c:catAx>
      <c:valAx>
        <c:axId val="855931295"/>
        <c:scaling>
          <c:orientation val="minMax"/>
          <c:max val="80000000"/>
        </c:scaling>
        <c:delete val="0"/>
        <c:axPos val="l"/>
        <c:majorGridlines>
          <c:spPr>
            <a:ln w="9525" cap="flat" cmpd="sng" algn="ctr">
              <a:no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851083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Funding for MS,</a:t>
            </a:r>
            <a:r>
              <a:rPr lang="en-US" baseline="0"/>
              <a:t> </a:t>
            </a:r>
            <a:r>
              <a:rPr lang="en-US"/>
              <a:t>Demographic Adjustment, OOS,</a:t>
            </a:r>
            <a:r>
              <a:rPr lang="en-US" baseline="0"/>
              <a:t> &amp; </a:t>
            </a:r>
            <a:r>
              <a:rPr lang="en-US"/>
              <a:t>PAU</a:t>
            </a:r>
          </a:p>
          <a:p>
            <a:pPr>
              <a:defRPr/>
            </a:pPr>
            <a:r>
              <a:rPr lang="en-US"/>
              <a:t>(CY14 - CY23</a:t>
            </a:r>
            <a:r>
              <a:rPr lang="en-US" baseline="0"/>
              <a:t> at a 50% VCF)</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'MS &amp; DA &amp; OO &amp; PAU'!$P$12</c:f>
              <c:strCache>
                <c:ptCount val="1"/>
                <c:pt idx="0">
                  <c:v> Funding for MS, Demographic Adjustment, OOS, &amp; PAU </c:v>
                </c:pt>
              </c:strCache>
            </c:strRef>
          </c:tx>
          <c:spPr>
            <a:solidFill>
              <a:schemeClr val="accent1"/>
            </a:solidFill>
            <a:ln>
              <a:noFill/>
            </a:ln>
            <a:effectLst/>
          </c:spPr>
          <c:invertIfNegative val="0"/>
          <c:cat>
            <c:strRef>
              <c:f>'MS &amp; DA &amp; OO &amp; PAU'!$C$15:$C$64</c:f>
              <c:strCache>
                <c:ptCount val="50"/>
                <c:pt idx="0">
                  <c:v>HC-Germantown</c:v>
                </c:pt>
                <c:pt idx="1">
                  <c:v>Meritus</c:v>
                </c:pt>
                <c:pt idx="2">
                  <c:v>Peninsula</c:v>
                </c:pt>
                <c:pt idx="3">
                  <c:v>Western Maryland</c:v>
                </c:pt>
                <c:pt idx="4">
                  <c:v>UM-Easton</c:v>
                </c:pt>
                <c:pt idx="5">
                  <c:v>UM-PGHC</c:v>
                </c:pt>
                <c:pt idx="6">
                  <c:v>MedStar Fr Square</c:v>
                </c:pt>
                <c:pt idx="7">
                  <c:v>UM-Queen Anne's ED</c:v>
                </c:pt>
                <c:pt idx="8">
                  <c:v>Germantown ED</c:v>
                </c:pt>
                <c:pt idx="9">
                  <c:v>Garrett</c:v>
                </c:pt>
                <c:pt idx="10">
                  <c:v>UM-Bowie ED</c:v>
                </c:pt>
                <c:pt idx="11">
                  <c:v>Holy Cross</c:v>
                </c:pt>
                <c:pt idx="12">
                  <c:v>Doctors</c:v>
                </c:pt>
                <c:pt idx="13">
                  <c:v>MedStar Montgomery</c:v>
                </c:pt>
                <c:pt idx="14">
                  <c:v>Suburban</c:v>
                </c:pt>
                <c:pt idx="15">
                  <c:v>McCready</c:v>
                </c:pt>
                <c:pt idx="16">
                  <c:v>MedStar St. Mary's</c:v>
                </c:pt>
                <c:pt idx="17">
                  <c:v>Carroll</c:v>
                </c:pt>
                <c:pt idx="18">
                  <c:v>Union of Cecil</c:v>
                </c:pt>
                <c:pt idx="19">
                  <c:v>Atlantic General</c:v>
                </c:pt>
                <c:pt idx="20">
                  <c:v>UM-St. Joe</c:v>
                </c:pt>
                <c:pt idx="21">
                  <c:v>Northwest</c:v>
                </c:pt>
                <c:pt idx="22">
                  <c:v>UMMC Midtown</c:v>
                </c:pt>
                <c:pt idx="23">
                  <c:v>UM-Harford</c:v>
                </c:pt>
                <c:pt idx="24">
                  <c:v>Ft. Washington</c:v>
                </c:pt>
                <c:pt idx="25">
                  <c:v>Calvert</c:v>
                </c:pt>
                <c:pt idx="26">
                  <c:v>UM-Chestertown</c:v>
                </c:pt>
                <c:pt idx="27">
                  <c:v>Howard County</c:v>
                </c:pt>
                <c:pt idx="28">
                  <c:v>MedStar Southern MD</c:v>
                </c:pt>
                <c:pt idx="29">
                  <c:v>MedStar Harbor</c:v>
                </c:pt>
                <c:pt idx="30">
                  <c:v>JH Bayview</c:v>
                </c:pt>
                <c:pt idx="31">
                  <c:v>UM-Dorchester</c:v>
                </c:pt>
                <c:pt idx="32">
                  <c:v>UM-Charles Regional</c:v>
                </c:pt>
                <c:pt idx="33">
                  <c:v>UM-Upper Chesapeake</c:v>
                </c:pt>
                <c:pt idx="34">
                  <c:v>Frederick</c:v>
                </c:pt>
                <c:pt idx="35">
                  <c:v>Washington Adventist</c:v>
                </c:pt>
                <c:pt idx="36">
                  <c:v>MedStar Good Sam</c:v>
                </c:pt>
                <c:pt idx="37">
                  <c:v>UMROI</c:v>
                </c:pt>
                <c:pt idx="38">
                  <c:v>St. Agnes </c:v>
                </c:pt>
                <c:pt idx="39">
                  <c:v>Anne Arundel</c:v>
                </c:pt>
                <c:pt idx="40">
                  <c:v>MedStar Union Mem</c:v>
                </c:pt>
                <c:pt idx="41">
                  <c:v>UM-Laurel</c:v>
                </c:pt>
                <c:pt idx="42">
                  <c:v>UM-BWMC</c:v>
                </c:pt>
                <c:pt idx="43">
                  <c:v>GBMC</c:v>
                </c:pt>
                <c:pt idx="44">
                  <c:v>UMMC</c:v>
                </c:pt>
                <c:pt idx="45">
                  <c:v>Shady Grove</c:v>
                </c:pt>
                <c:pt idx="46">
                  <c:v>Johns Hopkins</c:v>
                </c:pt>
                <c:pt idx="47">
                  <c:v>Mercy</c:v>
                </c:pt>
                <c:pt idx="48">
                  <c:v>Bon Secours</c:v>
                </c:pt>
                <c:pt idx="49">
                  <c:v>Sinai</c:v>
                </c:pt>
              </c:strCache>
            </c:strRef>
          </c:cat>
          <c:val>
            <c:numRef>
              <c:f>'MS &amp; DA &amp; OO &amp; PAU'!$P$15:$P$64</c:f>
              <c:numCache>
                <c:formatCode>_(* #,##0_);_(* \(#,##0\);_(* "-"??_);_(@_)</c:formatCode>
                <c:ptCount val="50"/>
                <c:pt idx="0">
                  <c:v>-27006821.304965075</c:v>
                </c:pt>
                <c:pt idx="1">
                  <c:v>-12634287.672176819</c:v>
                </c:pt>
                <c:pt idx="2">
                  <c:v>-5619580.7743331157</c:v>
                </c:pt>
                <c:pt idx="3">
                  <c:v>-4944160.0928773656</c:v>
                </c:pt>
                <c:pt idx="4">
                  <c:v>-4603056.5951377042</c:v>
                </c:pt>
                <c:pt idx="5">
                  <c:v>-1306001.6940029003</c:v>
                </c:pt>
                <c:pt idx="6">
                  <c:v>-1238095.2393111475</c:v>
                </c:pt>
                <c:pt idx="7">
                  <c:v>-284019.44685124257</c:v>
                </c:pt>
                <c:pt idx="8">
                  <c:v>381970.8009737141</c:v>
                </c:pt>
                <c:pt idx="9">
                  <c:v>628957.58769276086</c:v>
                </c:pt>
                <c:pt idx="10">
                  <c:v>980923.50203007413</c:v>
                </c:pt>
                <c:pt idx="11">
                  <c:v>1466502.2428944409</c:v>
                </c:pt>
                <c:pt idx="12">
                  <c:v>1633621.1191805601</c:v>
                </c:pt>
                <c:pt idx="13">
                  <c:v>1642769.4201830681</c:v>
                </c:pt>
                <c:pt idx="14">
                  <c:v>2688884.0537817515</c:v>
                </c:pt>
                <c:pt idx="15">
                  <c:v>3236068.494890186</c:v>
                </c:pt>
                <c:pt idx="16">
                  <c:v>3847069.8549337033</c:v>
                </c:pt>
                <c:pt idx="17">
                  <c:v>4094794.2738672383</c:v>
                </c:pt>
                <c:pt idx="18">
                  <c:v>5735806.9472475387</c:v>
                </c:pt>
                <c:pt idx="19">
                  <c:v>6131763.1466334462</c:v>
                </c:pt>
                <c:pt idx="20">
                  <c:v>6171529.0117009915</c:v>
                </c:pt>
                <c:pt idx="21">
                  <c:v>6235307.561224252</c:v>
                </c:pt>
                <c:pt idx="22">
                  <c:v>6550988.9224881642</c:v>
                </c:pt>
                <c:pt idx="23">
                  <c:v>7457756.1871726429</c:v>
                </c:pt>
                <c:pt idx="24">
                  <c:v>7768530.4481503488</c:v>
                </c:pt>
                <c:pt idx="25">
                  <c:v>8284273.5429017376</c:v>
                </c:pt>
                <c:pt idx="26">
                  <c:v>8666750.5439541191</c:v>
                </c:pt>
                <c:pt idx="27">
                  <c:v>9489220.6306291744</c:v>
                </c:pt>
                <c:pt idx="28">
                  <c:v>9661617.5323268622</c:v>
                </c:pt>
                <c:pt idx="29">
                  <c:v>9665009.559421923</c:v>
                </c:pt>
                <c:pt idx="30">
                  <c:v>10954574.012310538</c:v>
                </c:pt>
                <c:pt idx="31">
                  <c:v>10990698.088841274</c:v>
                </c:pt>
                <c:pt idx="32">
                  <c:v>11548216.62088968</c:v>
                </c:pt>
                <c:pt idx="33">
                  <c:v>12328989.255728271</c:v>
                </c:pt>
                <c:pt idx="34">
                  <c:v>15786709.543618426</c:v>
                </c:pt>
                <c:pt idx="35">
                  <c:v>15809702.225332946</c:v>
                </c:pt>
                <c:pt idx="36">
                  <c:v>16271215.562701672</c:v>
                </c:pt>
                <c:pt idx="37">
                  <c:v>19690182.353501454</c:v>
                </c:pt>
                <c:pt idx="38">
                  <c:v>20677132.804767549</c:v>
                </c:pt>
                <c:pt idx="39">
                  <c:v>21235599.033503219</c:v>
                </c:pt>
                <c:pt idx="40">
                  <c:v>21488012.601363797</c:v>
                </c:pt>
                <c:pt idx="41">
                  <c:v>22918631.816945374</c:v>
                </c:pt>
                <c:pt idx="42">
                  <c:v>23609886.540471293</c:v>
                </c:pt>
                <c:pt idx="43">
                  <c:v>23704739.824180841</c:v>
                </c:pt>
                <c:pt idx="44">
                  <c:v>24541653.683425955</c:v>
                </c:pt>
                <c:pt idx="45">
                  <c:v>26298850.101220101</c:v>
                </c:pt>
                <c:pt idx="46">
                  <c:v>29446497.621365517</c:v>
                </c:pt>
                <c:pt idx="47">
                  <c:v>32001328.373666797</c:v>
                </c:pt>
                <c:pt idx="48">
                  <c:v>41515714.913794808</c:v>
                </c:pt>
                <c:pt idx="49">
                  <c:v>43896988.306327567</c:v>
                </c:pt>
              </c:numCache>
            </c:numRef>
          </c:val>
          <c:extLst>
            <c:ext xmlns:c16="http://schemas.microsoft.com/office/drawing/2014/chart" uri="{C3380CC4-5D6E-409C-BE32-E72D297353CC}">
              <c16:uniqueId val="{00000000-1F9E-4A5A-9FAB-33155FAF0F24}"/>
            </c:ext>
          </c:extLst>
        </c:ser>
        <c:dLbls>
          <c:showLegendKey val="0"/>
          <c:showVal val="0"/>
          <c:showCatName val="0"/>
          <c:showSerName val="0"/>
          <c:showPercent val="0"/>
          <c:showBubbleSize val="0"/>
        </c:dLbls>
        <c:gapWidth val="219"/>
        <c:overlap val="-27"/>
        <c:axId val="1058510831"/>
        <c:axId val="855931295"/>
      </c:barChart>
      <c:catAx>
        <c:axId val="10585108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31295"/>
        <c:crosses val="autoZero"/>
        <c:auto val="1"/>
        <c:lblAlgn val="ctr"/>
        <c:lblOffset val="100"/>
        <c:noMultiLvlLbl val="0"/>
      </c:catAx>
      <c:valAx>
        <c:axId val="855931295"/>
        <c:scaling>
          <c:orientation val="minMax"/>
          <c:max val="80000000"/>
        </c:scaling>
        <c:delete val="0"/>
        <c:axPos val="l"/>
        <c:majorGridlines>
          <c:spPr>
            <a:ln w="9525" cap="flat" cmpd="sng" algn="ctr">
              <a:no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851083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Funding for MS, Demographic Adjustment, OOS, PAU, Other Volume Adjustments, &amp; Efficiency</a:t>
            </a:r>
          </a:p>
          <a:p>
            <a:pPr>
              <a:defRPr/>
            </a:pPr>
            <a:r>
              <a:rPr lang="en-US"/>
              <a:t>(CY14</a:t>
            </a:r>
            <a:r>
              <a:rPr lang="en-US" baseline="0"/>
              <a:t> - CY23 at a 50% VCF)</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'MS &amp; DA &amp; OO &amp; PAU &amp; OV &amp; Eff'!$T$11</c:f>
              <c:strCache>
                <c:ptCount val="1"/>
                <c:pt idx="0">
                  <c:v> Funding for MS, Demographic Adjustment, OOS, PAU, Other Volume Adjustments, &amp; Efficiency </c:v>
                </c:pt>
              </c:strCache>
            </c:strRef>
          </c:tx>
          <c:spPr>
            <a:solidFill>
              <a:schemeClr val="accent1"/>
            </a:solidFill>
            <a:ln>
              <a:noFill/>
            </a:ln>
            <a:effectLst/>
          </c:spPr>
          <c:invertIfNegative val="0"/>
          <c:cat>
            <c:strRef>
              <c:f>'MS &amp; DA &amp; OO &amp; PAU &amp; OV &amp; Eff'!$C$14:$C$63</c:f>
              <c:strCache>
                <c:ptCount val="50"/>
                <c:pt idx="0">
                  <c:v>UM-Laurel</c:v>
                </c:pt>
                <c:pt idx="1">
                  <c:v>Bon Secours</c:v>
                </c:pt>
                <c:pt idx="2">
                  <c:v>MedStar Harbor</c:v>
                </c:pt>
                <c:pt idx="3">
                  <c:v>Western Maryland</c:v>
                </c:pt>
                <c:pt idx="4">
                  <c:v>UM-Easton</c:v>
                </c:pt>
                <c:pt idx="5">
                  <c:v>MedStar Good Sam</c:v>
                </c:pt>
                <c:pt idx="6">
                  <c:v>MedStar Union Mem</c:v>
                </c:pt>
                <c:pt idx="7">
                  <c:v>Germantown ED</c:v>
                </c:pt>
                <c:pt idx="8">
                  <c:v>UM-Chestertown</c:v>
                </c:pt>
                <c:pt idx="9">
                  <c:v>UM-Queen Anne's ED</c:v>
                </c:pt>
                <c:pt idx="10">
                  <c:v>UM-Bowie ED</c:v>
                </c:pt>
                <c:pt idx="11">
                  <c:v>Northwest</c:v>
                </c:pt>
                <c:pt idx="12">
                  <c:v>Holy Cross</c:v>
                </c:pt>
                <c:pt idx="13">
                  <c:v>MedStar Montgomery</c:v>
                </c:pt>
                <c:pt idx="14">
                  <c:v>Carroll</c:v>
                </c:pt>
                <c:pt idx="15">
                  <c:v>UM-Dorchester</c:v>
                </c:pt>
                <c:pt idx="16">
                  <c:v>McCready</c:v>
                </c:pt>
                <c:pt idx="17">
                  <c:v>Calvert</c:v>
                </c:pt>
                <c:pt idx="18">
                  <c:v>UM-Harford</c:v>
                </c:pt>
                <c:pt idx="19">
                  <c:v>Union of Cecil</c:v>
                </c:pt>
                <c:pt idx="20">
                  <c:v>St. Agnes </c:v>
                </c:pt>
                <c:pt idx="21">
                  <c:v>HC-Germantown</c:v>
                </c:pt>
                <c:pt idx="22">
                  <c:v>MedStar Southern MD</c:v>
                </c:pt>
                <c:pt idx="23">
                  <c:v>Atlantic General</c:v>
                </c:pt>
                <c:pt idx="24">
                  <c:v>UM-Charles Regional</c:v>
                </c:pt>
                <c:pt idx="25">
                  <c:v>Howard County</c:v>
                </c:pt>
                <c:pt idx="26">
                  <c:v>Washington Adventist</c:v>
                </c:pt>
                <c:pt idx="27">
                  <c:v>JH Bayview</c:v>
                </c:pt>
                <c:pt idx="28">
                  <c:v>UMMC Midtown</c:v>
                </c:pt>
                <c:pt idx="29">
                  <c:v>UM-Upper Chesapeake</c:v>
                </c:pt>
                <c:pt idx="30">
                  <c:v>GBMC</c:v>
                </c:pt>
                <c:pt idx="31">
                  <c:v>Doctors</c:v>
                </c:pt>
                <c:pt idx="32">
                  <c:v>UMMC</c:v>
                </c:pt>
                <c:pt idx="33">
                  <c:v>Suburban</c:v>
                </c:pt>
                <c:pt idx="34">
                  <c:v>UMROI</c:v>
                </c:pt>
                <c:pt idx="35">
                  <c:v>MedStar St. Mary's</c:v>
                </c:pt>
                <c:pt idx="36">
                  <c:v>Ft. Washington</c:v>
                </c:pt>
                <c:pt idx="37">
                  <c:v>Frederick</c:v>
                </c:pt>
                <c:pt idx="38">
                  <c:v>Meritus</c:v>
                </c:pt>
                <c:pt idx="39">
                  <c:v>Johns Hopkins</c:v>
                </c:pt>
                <c:pt idx="40">
                  <c:v>UM-BWMC</c:v>
                </c:pt>
                <c:pt idx="41">
                  <c:v>Garrett</c:v>
                </c:pt>
                <c:pt idx="42">
                  <c:v>Peninsula</c:v>
                </c:pt>
                <c:pt idx="43">
                  <c:v>UM-St. Joe</c:v>
                </c:pt>
                <c:pt idx="44">
                  <c:v>MedStar Fr Square</c:v>
                </c:pt>
                <c:pt idx="45">
                  <c:v>Mercy</c:v>
                </c:pt>
                <c:pt idx="46">
                  <c:v>UM-PGHC</c:v>
                </c:pt>
                <c:pt idx="47">
                  <c:v>Sinai</c:v>
                </c:pt>
                <c:pt idx="48">
                  <c:v>Anne Arundel</c:v>
                </c:pt>
                <c:pt idx="49">
                  <c:v>Shady Grove</c:v>
                </c:pt>
              </c:strCache>
            </c:strRef>
          </c:cat>
          <c:val>
            <c:numRef>
              <c:f>'MS &amp; DA &amp; OO &amp; PAU &amp; OV &amp; Eff'!$T$14:$T$63</c:f>
              <c:numCache>
                <c:formatCode>_(* #,##0_);_(* \(#,##0\);_(* "-"??_);_(@_)</c:formatCode>
                <c:ptCount val="50"/>
                <c:pt idx="0">
                  <c:v>-58433436.489872828</c:v>
                </c:pt>
                <c:pt idx="1">
                  <c:v>-42446787.677969195</c:v>
                </c:pt>
                <c:pt idx="2">
                  <c:v>-11657133.452000424</c:v>
                </c:pt>
                <c:pt idx="3">
                  <c:v>-10362792.51561139</c:v>
                </c:pt>
                <c:pt idx="4">
                  <c:v>-7074873.9150294866</c:v>
                </c:pt>
                <c:pt idx="5">
                  <c:v>-1938185.8218007647</c:v>
                </c:pt>
                <c:pt idx="6">
                  <c:v>-68179.046822082251</c:v>
                </c:pt>
                <c:pt idx="7">
                  <c:v>381970.8009737141</c:v>
                </c:pt>
                <c:pt idx="8">
                  <c:v>672717.30566909164</c:v>
                </c:pt>
                <c:pt idx="9">
                  <c:v>905796.71759897494</c:v>
                </c:pt>
                <c:pt idx="10">
                  <c:v>980923.50203007413</c:v>
                </c:pt>
                <c:pt idx="11">
                  <c:v>1417231.0037048985</c:v>
                </c:pt>
                <c:pt idx="12">
                  <c:v>1466502.2428944409</c:v>
                </c:pt>
                <c:pt idx="13">
                  <c:v>1642769.4201830681</c:v>
                </c:pt>
                <c:pt idx="14">
                  <c:v>2219699.2755129039</c:v>
                </c:pt>
                <c:pt idx="15">
                  <c:v>3254402.9599940842</c:v>
                </c:pt>
                <c:pt idx="16">
                  <c:v>3309391.8069117181</c:v>
                </c:pt>
                <c:pt idx="17">
                  <c:v>3434960.4046031702</c:v>
                </c:pt>
                <c:pt idx="18">
                  <c:v>3505895.1871726429</c:v>
                </c:pt>
                <c:pt idx="19">
                  <c:v>4643550.2382986629</c:v>
                </c:pt>
                <c:pt idx="20">
                  <c:v>5856258.8911195844</c:v>
                </c:pt>
                <c:pt idx="21">
                  <c:v>6641456.4485421926</c:v>
                </c:pt>
                <c:pt idx="22">
                  <c:v>6779078.6400458403</c:v>
                </c:pt>
                <c:pt idx="23">
                  <c:v>8355525.1466334462</c:v>
                </c:pt>
                <c:pt idx="24">
                  <c:v>9497683.8574705645</c:v>
                </c:pt>
                <c:pt idx="25">
                  <c:v>9960987.2441189345</c:v>
                </c:pt>
                <c:pt idx="26">
                  <c:v>11450485.690731065</c:v>
                </c:pt>
                <c:pt idx="27">
                  <c:v>11523797.046930593</c:v>
                </c:pt>
                <c:pt idx="28">
                  <c:v>11921859.706636239</c:v>
                </c:pt>
                <c:pt idx="29">
                  <c:v>12267370.255728271</c:v>
                </c:pt>
                <c:pt idx="30">
                  <c:v>14966544.903224928</c:v>
                </c:pt>
                <c:pt idx="31">
                  <c:v>16389493.552000243</c:v>
                </c:pt>
                <c:pt idx="32">
                  <c:v>17356986.193794277</c:v>
                </c:pt>
                <c:pt idx="33">
                  <c:v>17428710.956011906</c:v>
                </c:pt>
                <c:pt idx="34">
                  <c:v>19690182.353501454</c:v>
                </c:pt>
                <c:pt idx="35">
                  <c:v>21596458.29694071</c:v>
                </c:pt>
                <c:pt idx="36">
                  <c:v>22100525.239291586</c:v>
                </c:pt>
                <c:pt idx="37">
                  <c:v>25493242.901181109</c:v>
                </c:pt>
                <c:pt idx="38">
                  <c:v>25513334.748729207</c:v>
                </c:pt>
                <c:pt idx="39">
                  <c:v>25591521.227588847</c:v>
                </c:pt>
                <c:pt idx="40">
                  <c:v>25727459.376099605</c:v>
                </c:pt>
                <c:pt idx="41">
                  <c:v>26778264.761156287</c:v>
                </c:pt>
                <c:pt idx="42">
                  <c:v>27313232.59299336</c:v>
                </c:pt>
                <c:pt idx="43">
                  <c:v>28127017.773520391</c:v>
                </c:pt>
                <c:pt idx="44">
                  <c:v>45329341.494948745</c:v>
                </c:pt>
                <c:pt idx="45">
                  <c:v>48092349.557666793</c:v>
                </c:pt>
                <c:pt idx="46">
                  <c:v>56619651.197794542</c:v>
                </c:pt>
                <c:pt idx="47">
                  <c:v>61901892.679361038</c:v>
                </c:pt>
                <c:pt idx="48">
                  <c:v>62440047.975103304</c:v>
                </c:pt>
                <c:pt idx="49">
                  <c:v>73918490.598545015</c:v>
                </c:pt>
              </c:numCache>
            </c:numRef>
          </c:val>
          <c:extLst>
            <c:ext xmlns:c16="http://schemas.microsoft.com/office/drawing/2014/chart" uri="{C3380CC4-5D6E-409C-BE32-E72D297353CC}">
              <c16:uniqueId val="{00000000-EB5B-4DD6-8228-700A2151A52E}"/>
            </c:ext>
          </c:extLst>
        </c:ser>
        <c:dLbls>
          <c:showLegendKey val="0"/>
          <c:showVal val="0"/>
          <c:showCatName val="0"/>
          <c:showSerName val="0"/>
          <c:showPercent val="0"/>
          <c:showBubbleSize val="0"/>
        </c:dLbls>
        <c:gapWidth val="219"/>
        <c:overlap val="-27"/>
        <c:axId val="1058510831"/>
        <c:axId val="855931295"/>
      </c:barChart>
      <c:catAx>
        <c:axId val="10585108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31295"/>
        <c:crosses val="autoZero"/>
        <c:auto val="1"/>
        <c:lblAlgn val="ctr"/>
        <c:lblOffset val="100"/>
        <c:noMultiLvlLbl val="0"/>
      </c:catAx>
      <c:valAx>
        <c:axId val="855931295"/>
        <c:scaling>
          <c:orientation val="minMax"/>
          <c:max val="80000000"/>
        </c:scaling>
        <c:delete val="0"/>
        <c:axPos val="l"/>
        <c:majorGridlines>
          <c:spPr>
            <a:ln w="9525" cap="flat" cmpd="sng" algn="ctr">
              <a:no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851083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133350</xdr:rowOff>
    </xdr:from>
    <xdr:to>
      <xdr:col>24</xdr:col>
      <xdr:colOff>161925</xdr:colOff>
      <xdr:row>59</xdr:row>
      <xdr:rowOff>57150</xdr:rowOff>
    </xdr:to>
    <xdr:sp macro="" textlink="">
      <xdr:nvSpPr>
        <xdr:cNvPr id="2" name="TextBox 1">
          <a:extLst>
            <a:ext uri="{FF2B5EF4-FFF2-40B4-BE49-F238E27FC236}">
              <a16:creationId xmlns:a16="http://schemas.microsoft.com/office/drawing/2014/main" id="{24842B90-D5D2-F068-3942-70691C565DA8}"/>
            </a:ext>
          </a:extLst>
        </xdr:cNvPr>
        <xdr:cNvSpPr txBox="1"/>
      </xdr:nvSpPr>
      <xdr:spPr>
        <a:xfrm>
          <a:off x="190500" y="133350"/>
          <a:ext cx="14601825" cy="1116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Bef>
              <a:spcPts val="0"/>
            </a:spcBef>
          </a:pPr>
          <a:r>
            <a:rPr lang="en-US" sz="1100" b="1">
              <a:solidFill>
                <a:schemeClr val="dk1"/>
              </a:solidFill>
              <a:effectLst/>
              <a:latin typeface="+mn-lt"/>
              <a:ea typeface="+mn-ea"/>
              <a:cs typeface="+mn-cs"/>
            </a:rPr>
            <a:t>Notes:</a:t>
          </a:r>
          <a:endParaRPr lang="en-US" sz="1100">
            <a:solidFill>
              <a:schemeClr val="dk1"/>
            </a:solidFill>
            <a:effectLst/>
            <a:latin typeface="+mn-lt"/>
            <a:ea typeface="+mn-ea"/>
            <a:cs typeface="+mn-cs"/>
          </a:endParaRPr>
        </a:p>
        <a:p>
          <a:pPr>
            <a:lnSpc>
              <a:spcPct val="150000"/>
            </a:lnSpc>
            <a:spcBef>
              <a:spcPts val="0"/>
            </a:spcBef>
          </a:pPr>
          <a:r>
            <a:rPr lang="en-US" sz="1100" b="1">
              <a:solidFill>
                <a:schemeClr val="dk1"/>
              </a:solidFill>
              <a:effectLst/>
              <a:latin typeface="+mn-lt"/>
              <a:ea typeface="+mn-ea"/>
              <a:cs typeface="+mn-cs"/>
            </a:rPr>
            <a:t>CY14 Marketshift: </a:t>
          </a:r>
          <a:r>
            <a:rPr lang="en-US" sz="1100">
              <a:solidFill>
                <a:schemeClr val="dk1"/>
              </a:solidFill>
              <a:effectLst/>
              <a:latin typeface="+mn-lt"/>
              <a:ea typeface="+mn-ea"/>
              <a:cs typeface="+mn-cs"/>
            </a:rPr>
            <a:t>Start of the GBR and the Marketshift methodology only done on the last two quarters (quarters 3 &amp; 4)</a:t>
          </a:r>
        </a:p>
        <a:p>
          <a:pPr>
            <a:lnSpc>
              <a:spcPct val="150000"/>
            </a:lnSpc>
            <a:spcBef>
              <a:spcPts val="0"/>
            </a:spcBef>
          </a:pPr>
          <a:r>
            <a:rPr lang="en-US" sz="1100" b="1">
              <a:solidFill>
                <a:schemeClr val="dk1"/>
              </a:solidFill>
              <a:effectLst/>
              <a:latin typeface="+mn-lt"/>
              <a:ea typeface="+mn-ea"/>
              <a:cs typeface="+mn-cs"/>
            </a:rPr>
            <a:t>CY15 Marketshift:</a:t>
          </a:r>
          <a:endParaRPr lang="en-US" sz="1100">
            <a:solidFill>
              <a:schemeClr val="dk1"/>
            </a:solidFill>
            <a:effectLst/>
            <a:latin typeface="+mn-lt"/>
            <a:ea typeface="+mn-ea"/>
            <a:cs typeface="+mn-cs"/>
          </a:endParaRPr>
        </a:p>
        <a:p>
          <a:pPr>
            <a:lnSpc>
              <a:spcPct val="150000"/>
            </a:lnSpc>
            <a:spcBef>
              <a:spcPts val="0"/>
            </a:spcBef>
          </a:pPr>
          <a:r>
            <a:rPr lang="en-US" sz="1100" b="1">
              <a:solidFill>
                <a:schemeClr val="dk1"/>
              </a:solidFill>
              <a:effectLst/>
              <a:latin typeface="+mn-lt"/>
              <a:ea typeface="+mn-ea"/>
              <a:cs typeface="+mn-cs"/>
            </a:rPr>
            <a:t>CY16 Marketshift:</a:t>
          </a:r>
          <a:endParaRPr lang="en-US" sz="1100">
            <a:solidFill>
              <a:schemeClr val="dk1"/>
            </a:solidFill>
            <a:effectLst/>
            <a:latin typeface="+mn-lt"/>
            <a:ea typeface="+mn-ea"/>
            <a:cs typeface="+mn-cs"/>
          </a:endParaRPr>
        </a:p>
        <a:p>
          <a:pPr>
            <a:lnSpc>
              <a:spcPct val="150000"/>
            </a:lnSpc>
            <a:spcBef>
              <a:spcPts val="0"/>
            </a:spcBef>
          </a:pPr>
          <a:r>
            <a:rPr lang="en-US" sz="1100" b="1">
              <a:solidFill>
                <a:schemeClr val="dk1"/>
              </a:solidFill>
              <a:effectLst/>
              <a:latin typeface="+mn-lt"/>
              <a:ea typeface="+mn-ea"/>
              <a:cs typeface="+mn-cs"/>
            </a:rPr>
            <a:t>CY17 Marketshift: </a:t>
          </a:r>
          <a:endParaRPr lang="en-US" sz="1100">
            <a:solidFill>
              <a:schemeClr val="dk1"/>
            </a:solidFill>
            <a:effectLst/>
            <a:latin typeface="+mn-lt"/>
            <a:ea typeface="+mn-ea"/>
            <a:cs typeface="+mn-cs"/>
          </a:endParaRPr>
        </a:p>
        <a:p>
          <a:pPr>
            <a:lnSpc>
              <a:spcPct val="150000"/>
            </a:lnSpc>
            <a:spcBef>
              <a:spcPts val="0"/>
            </a:spcBef>
          </a:pPr>
          <a:r>
            <a:rPr lang="en-US" sz="1100" b="1">
              <a:solidFill>
                <a:schemeClr val="dk1"/>
              </a:solidFill>
              <a:effectLst/>
              <a:latin typeface="+mn-lt"/>
              <a:ea typeface="+mn-ea"/>
              <a:cs typeface="+mn-cs"/>
            </a:rPr>
            <a:t>CY18 Marketshift</a:t>
          </a:r>
          <a:r>
            <a:rPr lang="en-US" sz="1100">
              <a:solidFill>
                <a:schemeClr val="dk1"/>
              </a:solidFill>
              <a:effectLst/>
              <a:latin typeface="+mn-lt"/>
              <a:ea typeface="+mn-ea"/>
              <a:cs typeface="+mn-cs"/>
            </a:rPr>
            <a:t>: Introduced the service line and geography consolidation in this Marketshift. </a:t>
          </a:r>
        </a:p>
        <a:p>
          <a:pPr>
            <a:lnSpc>
              <a:spcPct val="150000"/>
            </a:lnSpc>
            <a:spcBef>
              <a:spcPts val="0"/>
            </a:spcBef>
          </a:pPr>
          <a:r>
            <a:rPr lang="en-US" sz="1100" b="1">
              <a:solidFill>
                <a:schemeClr val="dk1"/>
              </a:solidFill>
              <a:effectLst/>
              <a:latin typeface="+mn-lt"/>
              <a:ea typeface="+mn-ea"/>
              <a:cs typeface="+mn-cs"/>
            </a:rPr>
            <a:t>CY19 Marketshift:</a:t>
          </a:r>
          <a:endParaRPr lang="en-US" sz="1100">
            <a:solidFill>
              <a:schemeClr val="dk1"/>
            </a:solidFill>
            <a:effectLst/>
            <a:latin typeface="+mn-lt"/>
            <a:ea typeface="+mn-ea"/>
            <a:cs typeface="+mn-cs"/>
          </a:endParaRPr>
        </a:p>
        <a:p>
          <a:pPr>
            <a:lnSpc>
              <a:spcPct val="150000"/>
            </a:lnSpc>
            <a:spcBef>
              <a:spcPts val="0"/>
            </a:spcBef>
          </a:pPr>
          <a:r>
            <a:rPr lang="en-US" sz="1100" b="1">
              <a:solidFill>
                <a:schemeClr val="dk1"/>
              </a:solidFill>
              <a:effectLst/>
              <a:latin typeface="+mn-lt"/>
              <a:ea typeface="+mn-ea"/>
              <a:cs typeface="+mn-cs"/>
            </a:rPr>
            <a:t>CY20 Marketshift:</a:t>
          </a:r>
          <a:r>
            <a:rPr lang="en-US" sz="1100">
              <a:solidFill>
                <a:schemeClr val="dk1"/>
              </a:solidFill>
              <a:effectLst/>
              <a:latin typeface="+mn-lt"/>
              <a:ea typeface="+mn-ea"/>
              <a:cs typeface="+mn-cs"/>
            </a:rPr>
            <a:t> no Marketshift because of effects of COVID-19</a:t>
          </a:r>
        </a:p>
        <a:p>
          <a:pPr>
            <a:lnSpc>
              <a:spcPct val="150000"/>
            </a:lnSpc>
            <a:spcBef>
              <a:spcPts val="0"/>
            </a:spcBef>
          </a:pPr>
          <a:r>
            <a:rPr lang="en-US" sz="1100" b="1">
              <a:solidFill>
                <a:schemeClr val="dk1"/>
              </a:solidFill>
              <a:effectLst/>
              <a:latin typeface="+mn-lt"/>
              <a:ea typeface="+mn-ea"/>
              <a:cs typeface="+mn-cs"/>
            </a:rPr>
            <a:t>CY21 Marketshift</a:t>
          </a:r>
          <a:r>
            <a:rPr lang="en-US" sz="1100">
              <a:solidFill>
                <a:schemeClr val="dk1"/>
              </a:solidFill>
              <a:effectLst/>
              <a:latin typeface="+mn-lt"/>
              <a:ea typeface="+mn-ea"/>
              <a:cs typeface="+mn-cs"/>
            </a:rPr>
            <a:t>: In addition to Innovation, PAU, and Chronic, this Marketshift also excluded service line revenues confounded by COVID-19 (Clinic, Infectious Disease, OP Psych, Pulmonary, and Ventilator Support)</a:t>
          </a:r>
        </a:p>
        <a:p>
          <a:pPr>
            <a:lnSpc>
              <a:spcPct val="150000"/>
            </a:lnSpc>
            <a:spcBef>
              <a:spcPts val="0"/>
            </a:spcBef>
          </a:pPr>
          <a:r>
            <a:rPr lang="en-US" sz="1100" b="1">
              <a:solidFill>
                <a:schemeClr val="dk1"/>
              </a:solidFill>
              <a:effectLst/>
              <a:latin typeface="+mn-lt"/>
              <a:ea typeface="+mn-ea"/>
              <a:cs typeface="+mn-cs"/>
            </a:rPr>
            <a:t>CY22 Marketshift (CY22/CY19):</a:t>
          </a:r>
          <a:r>
            <a:rPr lang="en-US" sz="1100">
              <a:solidFill>
                <a:schemeClr val="dk1"/>
              </a:solidFill>
              <a:effectLst/>
              <a:latin typeface="+mn-lt"/>
              <a:ea typeface="+mn-ea"/>
              <a:cs typeface="+mn-cs"/>
            </a:rPr>
            <a:t> this Marketshift was done using CY19 as the base to CY22. In addition to Innovation, PAU, and Chronic, this Marketshift </a:t>
          </a:r>
          <a:r>
            <a:rPr lang="en-US" sz="1100" b="1" u="sng">
              <a:solidFill>
                <a:schemeClr val="dk1"/>
              </a:solidFill>
              <a:effectLst/>
              <a:latin typeface="+mn-lt"/>
              <a:ea typeface="+mn-ea"/>
              <a:cs typeface="+mn-cs"/>
            </a:rPr>
            <a:t>also excluded</a:t>
          </a:r>
          <a:r>
            <a:rPr lang="en-US" sz="1100">
              <a:solidFill>
                <a:schemeClr val="dk1"/>
              </a:solidFill>
              <a:effectLst/>
              <a:latin typeface="+mn-lt"/>
              <a:ea typeface="+mn-ea"/>
              <a:cs typeface="+mn-cs"/>
            </a:rPr>
            <a:t> Clinic and Psych_OP. </a:t>
          </a:r>
        </a:p>
        <a:p>
          <a:pPr>
            <a:lnSpc>
              <a:spcPct val="150000"/>
            </a:lnSpc>
            <a:spcBef>
              <a:spcPts val="0"/>
            </a:spcBef>
          </a:pPr>
          <a:r>
            <a:rPr lang="en-US" sz="1100" b="1">
              <a:solidFill>
                <a:schemeClr val="dk1"/>
              </a:solidFill>
              <a:effectLst/>
              <a:latin typeface="+mn-lt"/>
              <a:ea typeface="+mn-ea"/>
              <a:cs typeface="+mn-cs"/>
            </a:rPr>
            <a:t>CY22 Marketshift (CY22/CY21</a:t>
          </a:r>
          <a:r>
            <a:rPr lang="en-US" sz="1100">
              <a:solidFill>
                <a:schemeClr val="dk1"/>
              </a:solidFill>
              <a:effectLst/>
              <a:latin typeface="+mn-lt"/>
              <a:ea typeface="+mn-ea"/>
              <a:cs typeface="+mn-cs"/>
            </a:rPr>
            <a:t>): this Marketshift was done using CY21 as the base to CY22. In addition to Innovation, PAU, and Chronic, this Marketshift </a:t>
          </a:r>
          <a:r>
            <a:rPr lang="en-US" sz="1100" b="1" u="sng">
              <a:solidFill>
                <a:schemeClr val="dk1"/>
              </a:solidFill>
              <a:effectLst/>
              <a:latin typeface="+mn-lt"/>
              <a:ea typeface="+mn-ea"/>
              <a:cs typeface="+mn-cs"/>
            </a:rPr>
            <a:t>only included</a:t>
          </a:r>
          <a:r>
            <a:rPr lang="en-US" sz="1100">
              <a:solidFill>
                <a:schemeClr val="dk1"/>
              </a:solidFill>
              <a:effectLst/>
              <a:latin typeface="+mn-lt"/>
              <a:ea typeface="+mn-ea"/>
              <a:cs typeface="+mn-cs"/>
            </a:rPr>
            <a:t> Clinic, and Psych_OP. </a:t>
          </a:r>
        </a:p>
        <a:p>
          <a:pPr>
            <a:lnSpc>
              <a:spcPct val="150000"/>
            </a:lnSpc>
            <a:spcBef>
              <a:spcPts val="0"/>
            </a:spcBef>
          </a:pPr>
          <a:r>
            <a:rPr lang="en-US" sz="1100" b="1">
              <a:solidFill>
                <a:schemeClr val="dk1"/>
              </a:solidFill>
              <a:effectLst/>
              <a:latin typeface="+mn-lt"/>
              <a:ea typeface="+mn-ea"/>
              <a:cs typeface="+mn-cs"/>
            </a:rPr>
            <a:t>FY23 Blended Permanent Revenue: </a:t>
          </a:r>
          <a:endParaRPr lang="en-US" sz="1100">
            <a:solidFill>
              <a:schemeClr val="dk1"/>
            </a:solidFill>
            <a:effectLst/>
            <a:latin typeface="+mn-lt"/>
            <a:ea typeface="+mn-ea"/>
            <a:cs typeface="+mn-cs"/>
          </a:endParaRPr>
        </a:p>
        <a:p>
          <a:pPr>
            <a:lnSpc>
              <a:spcPct val="150000"/>
            </a:lnSpc>
            <a:spcBef>
              <a:spcPts val="0"/>
            </a:spcBef>
          </a:pPr>
          <a:r>
            <a:rPr lang="en-US" sz="1100" b="1">
              <a:solidFill>
                <a:schemeClr val="dk1"/>
              </a:solidFill>
              <a:effectLst/>
              <a:latin typeface="+mn-lt"/>
              <a:ea typeface="+mn-ea"/>
              <a:cs typeface="+mn-cs"/>
            </a:rPr>
            <a:t>ECMAD growth</a:t>
          </a:r>
          <a:r>
            <a:rPr lang="en-US" sz="1100">
              <a:solidFill>
                <a:schemeClr val="dk1"/>
              </a:solidFill>
              <a:effectLst/>
              <a:latin typeface="+mn-lt"/>
              <a:ea typeface="+mn-ea"/>
              <a:cs typeface="+mn-cs"/>
            </a:rPr>
            <a:t> represented in the market shift: These reports are reported on CRISP (2016-2022).</a:t>
          </a:r>
        </a:p>
        <a:p>
          <a:pPr>
            <a:lnSpc>
              <a:spcPct val="150000"/>
            </a:lnSpc>
            <a:spcBef>
              <a:spcPts val="0"/>
            </a:spcBef>
          </a:pPr>
          <a:r>
            <a:rPr lang="en-US" sz="1100" b="1">
              <a:solidFill>
                <a:schemeClr val="dk1"/>
              </a:solidFill>
              <a:effectLst/>
              <a:latin typeface="+mn-lt"/>
              <a:ea typeface="+mn-ea"/>
              <a:cs typeface="+mn-cs"/>
            </a:rPr>
            <a:t>Marketshift</a:t>
          </a:r>
          <a:r>
            <a:rPr lang="en-US" sz="1100">
              <a:solidFill>
                <a:schemeClr val="dk1"/>
              </a:solidFill>
              <a:effectLst/>
              <a:latin typeface="+mn-lt"/>
              <a:ea typeface="+mn-ea"/>
              <a:cs typeface="+mn-cs"/>
            </a:rPr>
            <a:t>: Is the Total market shift dollars represented in the market shift (foud</a:t>
          </a:r>
          <a:r>
            <a:rPr lang="en-US" sz="1100" baseline="0">
              <a:solidFill>
                <a:schemeClr val="dk1"/>
              </a:solidFill>
              <a:effectLst/>
              <a:latin typeface="+mn-lt"/>
              <a:ea typeface="+mn-ea"/>
              <a:cs typeface="+mn-cs"/>
            </a:rPr>
            <a:t> on CRISP</a:t>
          </a:r>
          <a:r>
            <a:rPr lang="en-US" sz="1100" i="1">
              <a:solidFill>
                <a:schemeClr val="dk1"/>
              </a:solidFill>
              <a:effectLst/>
              <a:latin typeface="+mn-lt"/>
              <a:ea typeface="+mn-ea"/>
              <a:cs typeface="+mn-cs"/>
            </a:rPr>
            <a:t>) Note for CY21 Marketshift, the volume has been left for all service lines but the Marketshift dollars for the service lines Clinic, Infectious Disease, OP Psych, Pulmonary, and Vent Support have been removed because they were heavily plagued by COVID.</a:t>
          </a:r>
          <a:endParaRPr lang="en-US" sz="1100">
            <a:solidFill>
              <a:schemeClr val="dk1"/>
            </a:solidFill>
            <a:effectLst/>
            <a:latin typeface="+mn-lt"/>
            <a:ea typeface="+mn-ea"/>
            <a:cs typeface="+mn-cs"/>
          </a:endParaRPr>
        </a:p>
        <a:p>
          <a:pPr>
            <a:lnSpc>
              <a:spcPct val="150000"/>
            </a:lnSpc>
            <a:spcBef>
              <a:spcPts val="0"/>
            </a:spcBef>
          </a:pPr>
          <a:r>
            <a:rPr lang="en-US" sz="1100" b="1">
              <a:solidFill>
                <a:schemeClr val="dk1"/>
              </a:solidFill>
              <a:effectLst/>
              <a:latin typeface="+mn-lt"/>
              <a:ea typeface="+mn-ea"/>
              <a:cs typeface="+mn-cs"/>
            </a:rPr>
            <a:t>Unrecognized:</a:t>
          </a:r>
          <a:r>
            <a:rPr lang="en-US" sz="1100">
              <a:solidFill>
                <a:schemeClr val="dk1"/>
              </a:solidFill>
              <a:effectLst/>
              <a:latin typeface="+mn-lt"/>
              <a:ea typeface="+mn-ea"/>
              <a:cs typeface="+mn-cs"/>
            </a:rPr>
            <a:t> Is the total unrecognized dollars </a:t>
          </a:r>
        </a:p>
        <a:p>
          <a:pPr>
            <a:lnSpc>
              <a:spcPct val="150000"/>
            </a:lnSpc>
            <a:spcBef>
              <a:spcPts val="0"/>
            </a:spcBef>
          </a:pPr>
          <a:r>
            <a:rPr lang="en-US" sz="1100" b="1">
              <a:solidFill>
                <a:schemeClr val="dk1"/>
              </a:solidFill>
              <a:effectLst/>
              <a:latin typeface="+mn-lt"/>
              <a:ea typeface="+mn-ea"/>
              <a:cs typeface="+mn-cs"/>
            </a:rPr>
            <a:t>Expected FFS</a:t>
          </a:r>
          <a:r>
            <a:rPr lang="en-US" sz="1100">
              <a:solidFill>
                <a:schemeClr val="dk1"/>
              </a:solidFill>
              <a:effectLst/>
              <a:latin typeface="+mn-lt"/>
              <a:ea typeface="+mn-ea"/>
              <a:cs typeface="+mn-cs"/>
            </a:rPr>
            <a:t>: Is the Marketshift dollars plus the unrecognized dollars to get the total. </a:t>
          </a:r>
        </a:p>
        <a:p>
          <a:pPr>
            <a:lnSpc>
              <a:spcPct val="150000"/>
            </a:lnSpc>
            <a:spcBef>
              <a:spcPts val="0"/>
            </a:spcBef>
          </a:pPr>
          <a:r>
            <a:rPr lang="en-US" sz="1100" b="1">
              <a:solidFill>
                <a:schemeClr val="dk1"/>
              </a:solidFill>
              <a:effectLst/>
              <a:latin typeface="+mn-lt"/>
              <a:ea typeface="+mn-ea"/>
              <a:cs typeface="+mn-cs"/>
            </a:rPr>
            <a:t>Demographic Adjustment (Pre-Census Catchup):</a:t>
          </a:r>
          <a:r>
            <a:rPr lang="en-US" sz="1100">
              <a:solidFill>
                <a:schemeClr val="dk1"/>
              </a:solidFill>
              <a:effectLst/>
              <a:latin typeface="+mn-lt"/>
              <a:ea typeface="+mn-ea"/>
              <a:cs typeface="+mn-cs"/>
            </a:rPr>
            <a:t> (In CY22) Represents the Demographic Adjustment prior to the census catch up where only the positive amounts are shown, and negatives were reversed (Demographic Adjustment Reports on CRISP 2018-2020)</a:t>
          </a:r>
        </a:p>
        <a:p>
          <a:pPr>
            <a:lnSpc>
              <a:spcPct val="150000"/>
            </a:lnSpc>
            <a:spcBef>
              <a:spcPts val="0"/>
            </a:spcBef>
          </a:pPr>
          <a:r>
            <a:rPr lang="en-US" sz="1100" b="1">
              <a:solidFill>
                <a:schemeClr val="dk1"/>
              </a:solidFill>
              <a:effectLst/>
              <a:latin typeface="+mn-lt"/>
              <a:ea typeface="+mn-ea"/>
              <a:cs typeface="+mn-cs"/>
            </a:rPr>
            <a:t>Cy14-CY21 Observed GBR Volume Policies: </a:t>
          </a:r>
          <a:r>
            <a:rPr lang="en-US" sz="1100">
              <a:solidFill>
                <a:schemeClr val="dk1"/>
              </a:solidFill>
              <a:effectLst/>
              <a:latin typeface="+mn-lt"/>
              <a:ea typeface="+mn-ea"/>
              <a:cs typeface="+mn-cs"/>
            </a:rPr>
            <a:t>This is the years Marketshift plus the year’s Demographic adjustment.</a:t>
          </a:r>
        </a:p>
        <a:p>
          <a:pPr>
            <a:lnSpc>
              <a:spcPct val="150000"/>
            </a:lnSpc>
            <a:spcBef>
              <a:spcPts val="0"/>
            </a:spcBef>
          </a:pPr>
          <a:r>
            <a:rPr lang="en-US" sz="1100" b="1">
              <a:solidFill>
                <a:schemeClr val="dk1"/>
              </a:solidFill>
              <a:effectLst/>
              <a:latin typeface="+mn-lt"/>
              <a:ea typeface="+mn-ea"/>
              <a:cs typeface="+mn-cs"/>
            </a:rPr>
            <a:t>Demographic Census Catchup Number:</a:t>
          </a:r>
          <a:r>
            <a:rPr lang="en-US" sz="1100">
              <a:solidFill>
                <a:schemeClr val="dk1"/>
              </a:solidFill>
              <a:effectLst/>
              <a:latin typeface="+mn-lt"/>
              <a:ea typeface="+mn-ea"/>
              <a:cs typeface="+mn-cs"/>
            </a:rPr>
            <a:t> Is the Demographic Census catchup numbers.  </a:t>
          </a:r>
        </a:p>
        <a:p>
          <a:pPr>
            <a:lnSpc>
              <a:spcPct val="150000"/>
            </a:lnSpc>
            <a:spcBef>
              <a:spcPts val="0"/>
            </a:spcBef>
          </a:pPr>
          <a:r>
            <a:rPr lang="en-US" sz="1100" b="1">
              <a:solidFill>
                <a:schemeClr val="dk1"/>
              </a:solidFill>
              <a:effectLst/>
              <a:latin typeface="+mn-lt"/>
              <a:ea typeface="+mn-ea"/>
              <a:cs typeface="+mn-cs"/>
            </a:rPr>
            <a:t>The Final Demographic Adjustment:</a:t>
          </a:r>
          <a:r>
            <a:rPr lang="en-US" sz="1100">
              <a:solidFill>
                <a:schemeClr val="dk1"/>
              </a:solidFill>
              <a:effectLst/>
              <a:latin typeface="+mn-lt"/>
              <a:ea typeface="+mn-ea"/>
              <a:cs typeface="+mn-cs"/>
            </a:rPr>
            <a:t> This is the Old Demographic number pre census catchup plus the demographic census catchup number. The final demographic adjustment after the census catches up. This is the revised base minus the 2023 DA, after revising the bases take away the 2023 DA and that give the potential remaining DA if negatives were reversed. </a:t>
          </a:r>
        </a:p>
        <a:p>
          <a:pPr>
            <a:lnSpc>
              <a:spcPct val="150000"/>
            </a:lnSpc>
            <a:spcBef>
              <a:spcPts val="0"/>
            </a:spcBef>
          </a:pPr>
          <a:r>
            <a:rPr lang="en-US" sz="1100">
              <a:solidFill>
                <a:schemeClr val="dk1"/>
              </a:solidFill>
              <a:effectLst/>
              <a:latin typeface="+mn-lt"/>
              <a:ea typeface="+mn-ea"/>
              <a:cs typeface="+mn-cs"/>
            </a:rPr>
            <a:t> </a:t>
          </a:r>
        </a:p>
        <a:p>
          <a:pPr>
            <a:lnSpc>
              <a:spcPct val="150000"/>
            </a:lnSpc>
            <a:spcBef>
              <a:spcPts val="0"/>
            </a:spcBef>
          </a:pPr>
          <a:r>
            <a:rPr lang="en-US" sz="1100" b="1">
              <a:solidFill>
                <a:schemeClr val="dk1"/>
              </a:solidFill>
              <a:effectLst/>
              <a:latin typeface="+mn-lt"/>
              <a:ea typeface="+mn-ea"/>
              <a:cs typeface="+mn-cs"/>
            </a:rPr>
            <a:t>Over (Under) Funding Relative to Volume Variable System with Marketshift and Demographic Adjustment:</a:t>
          </a:r>
          <a:r>
            <a:rPr lang="en-US" sz="1100">
              <a:solidFill>
                <a:schemeClr val="dk1"/>
              </a:solidFill>
              <a:effectLst/>
              <a:latin typeface="+mn-lt"/>
              <a:ea typeface="+mn-ea"/>
              <a:cs typeface="+mn-cs"/>
            </a:rPr>
            <a:t> Is the Marketshift and Unrecognized dollars plus the 2023 Dem. Adj in a volume variable system or fee for service.</a:t>
          </a:r>
        </a:p>
        <a:p>
          <a:pPr>
            <a:lnSpc>
              <a:spcPct val="150000"/>
            </a:lnSpc>
            <a:spcBef>
              <a:spcPts val="0"/>
            </a:spcBef>
          </a:pPr>
          <a:r>
            <a:rPr lang="en-US" sz="1100" b="1">
              <a:solidFill>
                <a:schemeClr val="dk1"/>
              </a:solidFill>
              <a:effectLst/>
              <a:latin typeface="+mn-lt"/>
              <a:ea typeface="+mn-ea"/>
              <a:cs typeface="+mn-cs"/>
            </a:rPr>
            <a:t>PAU Volume</a:t>
          </a:r>
          <a:r>
            <a:rPr lang="en-US" sz="1100">
              <a:solidFill>
                <a:schemeClr val="dk1"/>
              </a:solidFill>
              <a:effectLst/>
              <a:latin typeface="+mn-lt"/>
              <a:ea typeface="+mn-ea"/>
              <a:cs typeface="+mn-cs"/>
            </a:rPr>
            <a:t>: PAU ECMAD Growth (volume) link to Marketshift</a:t>
          </a:r>
        </a:p>
        <a:p>
          <a:pPr>
            <a:lnSpc>
              <a:spcPct val="150000"/>
            </a:lnSpc>
            <a:spcBef>
              <a:spcPts val="0"/>
            </a:spcBef>
          </a:pPr>
          <a:r>
            <a:rPr lang="en-US" sz="1100" b="1">
              <a:solidFill>
                <a:schemeClr val="dk1"/>
              </a:solidFill>
              <a:effectLst/>
              <a:latin typeface="+mn-lt"/>
              <a:ea typeface="+mn-ea"/>
              <a:cs typeface="+mn-cs"/>
            </a:rPr>
            <a:t>PAU Marketshift</a:t>
          </a:r>
          <a:r>
            <a:rPr lang="en-US" sz="1100">
              <a:solidFill>
                <a:schemeClr val="dk1"/>
              </a:solidFill>
              <a:effectLst/>
              <a:latin typeface="+mn-lt"/>
              <a:ea typeface="+mn-ea"/>
              <a:cs typeface="+mn-cs"/>
            </a:rPr>
            <a:t> PAU Marketshift link to Marketshift </a:t>
          </a:r>
        </a:p>
        <a:p>
          <a:pPr>
            <a:lnSpc>
              <a:spcPct val="150000"/>
            </a:lnSpc>
            <a:spcBef>
              <a:spcPts val="0"/>
            </a:spcBef>
          </a:pPr>
          <a:r>
            <a:rPr lang="en-US" sz="1100" b="1">
              <a:solidFill>
                <a:schemeClr val="dk1"/>
              </a:solidFill>
              <a:effectLst/>
              <a:latin typeface="+mn-lt"/>
              <a:ea typeface="+mn-ea"/>
              <a:cs typeface="+mn-cs"/>
            </a:rPr>
            <a:t>PAU Unrecognized</a:t>
          </a:r>
          <a:r>
            <a:rPr lang="en-US" sz="1100">
              <a:solidFill>
                <a:schemeClr val="dk1"/>
              </a:solidFill>
              <a:effectLst/>
              <a:latin typeface="+mn-lt"/>
              <a:ea typeface="+mn-ea"/>
              <a:cs typeface="+mn-cs"/>
            </a:rPr>
            <a:t>: Pau Unrecognized volume</a:t>
          </a:r>
        </a:p>
        <a:p>
          <a:pPr>
            <a:lnSpc>
              <a:spcPct val="150000"/>
            </a:lnSpc>
            <a:spcBef>
              <a:spcPts val="0"/>
            </a:spcBef>
          </a:pPr>
          <a:r>
            <a:rPr lang="en-US" sz="1100" b="1">
              <a:solidFill>
                <a:schemeClr val="dk1"/>
              </a:solidFill>
              <a:effectLst/>
              <a:latin typeface="+mn-lt"/>
              <a:ea typeface="+mn-ea"/>
              <a:cs typeface="+mn-cs"/>
            </a:rPr>
            <a:t>Total Anticipated Instate PAU adjustment in FFS</a:t>
          </a:r>
          <a:r>
            <a:rPr lang="en-US" sz="1100">
              <a:solidFill>
                <a:schemeClr val="dk1"/>
              </a:solidFill>
              <a:effectLst/>
              <a:latin typeface="+mn-lt"/>
              <a:ea typeface="+mn-ea"/>
              <a:cs typeface="+mn-cs"/>
            </a:rPr>
            <a:t>: this is the PAU Marketshift dollars plus the PAU unrecognized dollars and that show what the adjustment would be under an FFS.</a:t>
          </a:r>
        </a:p>
        <a:p>
          <a:pPr>
            <a:lnSpc>
              <a:spcPct val="150000"/>
            </a:lnSpc>
            <a:spcBef>
              <a:spcPts val="0"/>
            </a:spcBef>
          </a:pPr>
          <a:r>
            <a:rPr lang="en-US" sz="1100" b="1">
              <a:solidFill>
                <a:schemeClr val="dk1"/>
              </a:solidFill>
              <a:effectLst/>
              <a:latin typeface="+mn-lt"/>
              <a:ea typeface="+mn-ea"/>
              <a:cs typeface="+mn-cs"/>
            </a:rPr>
            <a:t> PAU Shared Savings:</a:t>
          </a:r>
          <a:r>
            <a:rPr lang="en-US" sz="1100">
              <a:solidFill>
                <a:schemeClr val="dk1"/>
              </a:solidFill>
              <a:effectLst/>
              <a:latin typeface="+mn-lt"/>
              <a:ea typeface="+mn-ea"/>
              <a:cs typeface="+mn-cs"/>
            </a:rPr>
            <a:t> This can be found on the HSCRC website and are reported on CRISP.</a:t>
          </a:r>
        </a:p>
        <a:p>
          <a:pPr>
            <a:lnSpc>
              <a:spcPct val="150000"/>
            </a:lnSpc>
            <a:spcBef>
              <a:spcPts val="0"/>
            </a:spcBef>
          </a:pPr>
          <a:r>
            <a:rPr lang="en-US" sz="1100" b="1">
              <a:solidFill>
                <a:schemeClr val="dk1"/>
              </a:solidFill>
              <a:effectLst/>
              <a:latin typeface="+mn-lt"/>
              <a:ea typeface="+mn-ea"/>
              <a:cs typeface="+mn-cs"/>
            </a:rPr>
            <a:t>Total PAU Revenue</a:t>
          </a:r>
          <a:r>
            <a:rPr lang="en-US" sz="1100">
              <a:solidFill>
                <a:schemeClr val="dk1"/>
              </a:solidFill>
              <a:effectLst/>
              <a:latin typeface="+mn-lt"/>
              <a:ea typeface="+mn-ea"/>
              <a:cs typeface="+mn-cs"/>
            </a:rPr>
            <a:t> comes from the trends file this is the revenue of Maryland Residents, Border States, Other States, International, and Unknown all added together to get the total PAU Revenue </a:t>
          </a:r>
        </a:p>
        <a:p>
          <a:pPr>
            <a:lnSpc>
              <a:spcPct val="150000"/>
            </a:lnSpc>
            <a:spcBef>
              <a:spcPts val="0"/>
            </a:spcBef>
          </a:pPr>
          <a:r>
            <a:rPr lang="en-US" sz="1100" b="1">
              <a:solidFill>
                <a:schemeClr val="dk1"/>
              </a:solidFill>
              <a:effectLst/>
              <a:latin typeface="+mn-lt"/>
              <a:ea typeface="+mn-ea"/>
              <a:cs typeface="+mn-cs"/>
            </a:rPr>
            <a:t>OOS PAU Revenue:</a:t>
          </a:r>
          <a:r>
            <a:rPr lang="en-US" sz="1100">
              <a:solidFill>
                <a:schemeClr val="dk1"/>
              </a:solidFill>
              <a:effectLst/>
              <a:latin typeface="+mn-lt"/>
              <a:ea typeface="+mn-ea"/>
              <a:cs typeface="+mn-cs"/>
            </a:rPr>
            <a:t> comes from the trends file this is the total revenue of Border States, Other States, International, and Unknown  </a:t>
          </a:r>
        </a:p>
        <a:p>
          <a:pPr>
            <a:lnSpc>
              <a:spcPct val="150000"/>
            </a:lnSpc>
            <a:spcBef>
              <a:spcPts val="0"/>
            </a:spcBef>
          </a:pPr>
          <a:r>
            <a:rPr lang="en-US" sz="1100" b="1">
              <a:solidFill>
                <a:schemeClr val="dk1"/>
              </a:solidFill>
              <a:effectLst/>
              <a:latin typeface="+mn-lt"/>
              <a:ea typeface="+mn-ea"/>
              <a:cs typeface="+mn-cs"/>
            </a:rPr>
            <a:t>The percentage attributable to out of state volume</a:t>
          </a:r>
          <a:r>
            <a:rPr lang="en-US" sz="1100">
              <a:solidFill>
                <a:schemeClr val="dk1"/>
              </a:solidFill>
              <a:effectLst/>
              <a:latin typeface="+mn-lt"/>
              <a:ea typeface="+mn-ea"/>
              <a:cs typeface="+mn-cs"/>
            </a:rPr>
            <a:t> is OOS PAU revenue divided by the Total PAU revenue to get the percentage. </a:t>
          </a:r>
        </a:p>
        <a:p>
          <a:pPr>
            <a:lnSpc>
              <a:spcPct val="150000"/>
            </a:lnSpc>
            <a:spcBef>
              <a:spcPts val="0"/>
            </a:spcBef>
          </a:pPr>
          <a:r>
            <a:rPr lang="en-US" sz="1100" b="1">
              <a:solidFill>
                <a:schemeClr val="dk1"/>
              </a:solidFill>
              <a:effectLst/>
              <a:latin typeface="+mn-lt"/>
              <a:ea typeface="+mn-ea"/>
              <a:cs typeface="+mn-cs"/>
            </a:rPr>
            <a:t>The PAU In State Shared Savings</a:t>
          </a:r>
          <a:r>
            <a:rPr lang="en-US" sz="1100">
              <a:solidFill>
                <a:schemeClr val="dk1"/>
              </a:solidFill>
              <a:effectLst/>
              <a:latin typeface="+mn-lt"/>
              <a:ea typeface="+mn-ea"/>
              <a:cs typeface="+mn-cs"/>
            </a:rPr>
            <a:t> the formula shown here =V3*(1-Y3) is the PAU shared savings *(1-the percentage attributable to OOS)</a:t>
          </a:r>
        </a:p>
        <a:p>
          <a:pPr>
            <a:lnSpc>
              <a:spcPct val="150000"/>
            </a:lnSpc>
            <a:spcBef>
              <a:spcPts val="0"/>
            </a:spcBef>
          </a:pPr>
          <a:r>
            <a:rPr lang="en-US" sz="1100" b="1">
              <a:solidFill>
                <a:schemeClr val="dk1"/>
              </a:solidFill>
              <a:effectLst/>
              <a:latin typeface="+mn-lt"/>
              <a:ea typeface="+mn-ea"/>
              <a:cs typeface="+mn-cs"/>
            </a:rPr>
            <a:t>Over/Under funding for Instate Pau</a:t>
          </a:r>
          <a:r>
            <a:rPr lang="en-US" sz="1100">
              <a:solidFill>
                <a:schemeClr val="dk1"/>
              </a:solidFill>
              <a:effectLst/>
              <a:latin typeface="+mn-lt"/>
              <a:ea typeface="+mn-ea"/>
              <a:cs typeface="+mn-cs"/>
            </a:rPr>
            <a:t> formula =Z3-U3 or the Pau in State shared savings minus the total anticipated instate pau adjustment in FFS</a:t>
          </a:r>
        </a:p>
        <a:p>
          <a:pPr>
            <a:lnSpc>
              <a:spcPct val="150000"/>
            </a:lnSpc>
            <a:spcBef>
              <a:spcPts val="0"/>
            </a:spcBef>
          </a:pPr>
          <a:r>
            <a:rPr lang="en-US" sz="1100" b="1">
              <a:solidFill>
                <a:schemeClr val="dk1"/>
              </a:solidFill>
              <a:effectLst/>
              <a:latin typeface="+mn-lt"/>
              <a:ea typeface="+mn-ea"/>
              <a:cs typeface="+mn-cs"/>
            </a:rPr>
            <a:t>Over/Under Funding with Marketshift and Instate Pau</a:t>
          </a:r>
          <a:r>
            <a:rPr lang="en-US" sz="1100">
              <a:solidFill>
                <a:schemeClr val="dk1"/>
              </a:solidFill>
              <a:effectLst/>
              <a:latin typeface="+mn-lt"/>
              <a:ea typeface="+mn-ea"/>
              <a:cs typeface="+mn-cs"/>
            </a:rPr>
            <a:t> formula is Q3+AA3 which is the Marketshift, Unrecognized, and Dem. Adjustment dollars plus the over/under funding for Instate PAU</a:t>
          </a:r>
        </a:p>
        <a:p>
          <a:pPr>
            <a:lnSpc>
              <a:spcPct val="150000"/>
            </a:lnSpc>
            <a:spcBef>
              <a:spcPts val="0"/>
            </a:spcBef>
          </a:pPr>
          <a:r>
            <a:rPr lang="en-US" sz="1100" b="1">
              <a:solidFill>
                <a:schemeClr val="dk1"/>
              </a:solidFill>
              <a:effectLst/>
              <a:latin typeface="+mn-lt"/>
              <a:ea typeface="+mn-ea"/>
              <a:cs typeface="+mn-cs"/>
            </a:rPr>
            <a:t>The Out of State funding Excess or Deficit</a:t>
          </a:r>
          <a:r>
            <a:rPr lang="en-US" sz="1100">
              <a:solidFill>
                <a:schemeClr val="dk1"/>
              </a:solidFill>
              <a:effectLst/>
              <a:latin typeface="+mn-lt"/>
              <a:ea typeface="+mn-ea"/>
              <a:cs typeface="+mn-cs"/>
            </a:rPr>
            <a:t> from the Out of State File (The total</a:t>
          </a:r>
          <a:r>
            <a:rPr lang="en-US" sz="1100" baseline="0">
              <a:solidFill>
                <a:schemeClr val="dk1"/>
              </a:solidFill>
              <a:effectLst/>
              <a:latin typeface="+mn-lt"/>
              <a:ea typeface="+mn-ea"/>
              <a:cs typeface="+mn-cs"/>
            </a:rPr>
            <a:t> out of state funding based on out of state volume)</a:t>
          </a:r>
          <a:endParaRPr lang="en-US" sz="1100">
            <a:solidFill>
              <a:schemeClr val="dk1"/>
            </a:solidFill>
            <a:effectLst/>
            <a:latin typeface="+mn-lt"/>
            <a:ea typeface="+mn-ea"/>
            <a:cs typeface="+mn-cs"/>
          </a:endParaRPr>
        </a:p>
        <a:p>
          <a:pPr>
            <a:lnSpc>
              <a:spcPct val="150000"/>
            </a:lnSpc>
            <a:spcBef>
              <a:spcPts val="0"/>
            </a:spcBef>
          </a:pPr>
          <a:r>
            <a:rPr lang="en-US" sz="1100" b="1">
              <a:solidFill>
                <a:schemeClr val="dk1"/>
              </a:solidFill>
              <a:effectLst/>
              <a:latin typeface="+mn-lt"/>
              <a:ea typeface="+mn-ea"/>
              <a:cs typeface="+mn-cs"/>
            </a:rPr>
            <a:t> PAU OOS Shared savings</a:t>
          </a:r>
          <a:r>
            <a:rPr lang="en-US" sz="1100">
              <a:solidFill>
                <a:schemeClr val="dk1"/>
              </a:solidFill>
              <a:effectLst/>
              <a:latin typeface="+mn-lt"/>
              <a:ea typeface="+mn-ea"/>
              <a:cs typeface="+mn-cs"/>
            </a:rPr>
            <a:t> is the total PAU Shared Savings minus the PAU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Instate shared savings. </a:t>
          </a:r>
        </a:p>
        <a:p>
          <a:pPr>
            <a:lnSpc>
              <a:spcPct val="150000"/>
            </a:lnSpc>
            <a:spcBef>
              <a:spcPts val="0"/>
            </a:spcBef>
          </a:pPr>
          <a:r>
            <a:rPr lang="en-US" sz="1100" b="1">
              <a:solidFill>
                <a:schemeClr val="dk1"/>
              </a:solidFill>
              <a:effectLst/>
              <a:latin typeface="+mn-lt"/>
              <a:ea typeface="+mn-ea"/>
              <a:cs typeface="+mn-cs"/>
            </a:rPr>
            <a:t>Out of State Funding Excess or Deficit plus the OOS PAU</a:t>
          </a:r>
          <a:r>
            <a:rPr lang="en-US" sz="1100">
              <a:solidFill>
                <a:schemeClr val="dk1"/>
              </a:solidFill>
              <a:effectLst/>
              <a:latin typeface="+mn-lt"/>
              <a:ea typeface="+mn-ea"/>
              <a:cs typeface="+mn-cs"/>
            </a:rPr>
            <a:t> =(AC3+AD3) *-1 which is The OOS Funding from the OOS file plus the PAU OOS Shared Saving times negative one.</a:t>
          </a:r>
        </a:p>
        <a:p>
          <a:pPr>
            <a:lnSpc>
              <a:spcPct val="150000"/>
            </a:lnSpc>
            <a:spcBef>
              <a:spcPts val="0"/>
            </a:spcBef>
          </a:pPr>
          <a:r>
            <a:rPr lang="en-US" sz="1100" b="1">
              <a:solidFill>
                <a:schemeClr val="dk1"/>
              </a:solidFill>
              <a:effectLst/>
              <a:latin typeface="+mn-lt"/>
              <a:ea typeface="+mn-ea"/>
              <a:cs typeface="+mn-cs"/>
            </a:rPr>
            <a:t>Total Volume Efficacy</a:t>
          </a:r>
          <a:r>
            <a:rPr lang="en-US" sz="1100">
              <a:solidFill>
                <a:schemeClr val="dk1"/>
              </a:solidFill>
              <a:effectLst/>
              <a:latin typeface="+mn-lt"/>
              <a:ea typeface="+mn-ea"/>
              <a:cs typeface="+mn-cs"/>
            </a:rPr>
            <a:t>: is the over/ under funding with Marketshift and instate pau plus the OOS funding excess or deficit and OOS pau to get the total volume efficacy number (AB3+AE3)</a:t>
          </a:r>
        </a:p>
        <a:p>
          <a:pPr marL="0" marR="0">
            <a:lnSpc>
              <a:spcPct val="150000"/>
            </a:lnSpc>
            <a:spcBef>
              <a:spcPts val="0"/>
            </a:spcBef>
            <a:spcAft>
              <a:spcPts val="800"/>
            </a:spcAft>
          </a:pPr>
          <a:r>
            <a:rPr lang="en-US" sz="1100" b="1" kern="100">
              <a:effectLst/>
              <a:latin typeface="Calibri" panose="020F0502020204030204" pitchFamily="34" charset="0"/>
              <a:ea typeface="Calibri" panose="020F0502020204030204" pitchFamily="34" charset="0"/>
              <a:cs typeface="Times New Roman" panose="02020603050405020304" pitchFamily="18" charset="0"/>
            </a:rPr>
            <a:t>CY14-CY22 Tab: </a:t>
          </a:r>
          <a:r>
            <a:rPr lang="en-US" sz="1100" kern="100">
              <a:effectLst/>
              <a:latin typeface="Calibri" panose="020F0502020204030204" pitchFamily="34" charset="0"/>
              <a:ea typeface="Calibri" panose="020F0502020204030204" pitchFamily="34" charset="0"/>
              <a:cs typeface="Times New Roman" panose="02020603050405020304" pitchFamily="18" charset="0"/>
            </a:rPr>
            <a:t>looks at all years, ECMAD Growth, Marketshift, Unrecognized dollars, Expected FFS, Demographic Adjustments, the Observed GBR Volume Policies, and the Over (Under) Funding Relative to Volume Variable System with Marketshift and Demographic Adjustment. </a:t>
          </a:r>
        </a:p>
        <a:p>
          <a:pPr>
            <a:lnSpc>
              <a:spcPct val="150000"/>
            </a:lnSpc>
            <a:spcBef>
              <a:spcPts val="0"/>
            </a:spcBef>
          </a:pPr>
          <a:endParaRPr lang="en-US" sz="11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12</xdr:row>
      <xdr:rowOff>0</xdr:rowOff>
    </xdr:from>
    <xdr:to>
      <xdr:col>46</xdr:col>
      <xdr:colOff>313055</xdr:colOff>
      <xdr:row>40</xdr:row>
      <xdr:rowOff>154625</xdr:rowOff>
    </xdr:to>
    <xdr:graphicFrame macro="">
      <xdr:nvGraphicFramePr>
        <xdr:cNvPr id="2" name="Chart 1">
          <a:extLst>
            <a:ext uri="{FF2B5EF4-FFF2-40B4-BE49-F238E27FC236}">
              <a16:creationId xmlns:a16="http://schemas.microsoft.com/office/drawing/2014/main" id="{6E826ADA-B87E-4CC9-8E13-F920DE66F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807720</xdr:colOff>
      <xdr:row>66</xdr:row>
      <xdr:rowOff>144780</xdr:rowOff>
    </xdr:from>
    <xdr:to>
      <xdr:col>17</xdr:col>
      <xdr:colOff>648361</xdr:colOff>
      <xdr:row>94</xdr:row>
      <xdr:rowOff>102524</xdr:rowOff>
    </xdr:to>
    <xdr:graphicFrame macro="">
      <xdr:nvGraphicFramePr>
        <xdr:cNvPr id="3" name="Chart 2">
          <a:extLst>
            <a:ext uri="{FF2B5EF4-FFF2-40B4-BE49-F238E27FC236}">
              <a16:creationId xmlns:a16="http://schemas.microsoft.com/office/drawing/2014/main" id="{FEC8DD57-BC49-4BBD-B5A3-D8C751E6B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13854</xdr:colOff>
      <xdr:row>15</xdr:row>
      <xdr:rowOff>124690</xdr:rowOff>
    </xdr:from>
    <xdr:to>
      <xdr:col>46</xdr:col>
      <xdr:colOff>565936</xdr:colOff>
      <xdr:row>44</xdr:row>
      <xdr:rowOff>125873</xdr:rowOff>
    </xdr:to>
    <xdr:graphicFrame macro="">
      <xdr:nvGraphicFramePr>
        <xdr:cNvPr id="3" name="Chart 2">
          <a:extLst>
            <a:ext uri="{FF2B5EF4-FFF2-40B4-BE49-F238E27FC236}">
              <a16:creationId xmlns:a16="http://schemas.microsoft.com/office/drawing/2014/main" id="{69E96E72-3AB2-44AB-9020-6D889A3B2E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428624</xdr:colOff>
      <xdr:row>11</xdr:row>
      <xdr:rowOff>838200</xdr:rowOff>
    </xdr:from>
    <xdr:to>
      <xdr:col>20</xdr:col>
      <xdr:colOff>215413</xdr:colOff>
      <xdr:row>36</xdr:row>
      <xdr:rowOff>142875</xdr:rowOff>
    </xdr:to>
    <xdr:graphicFrame macro="">
      <xdr:nvGraphicFramePr>
        <xdr:cNvPr id="3" name="Chart 2">
          <a:extLst>
            <a:ext uri="{FF2B5EF4-FFF2-40B4-BE49-F238E27FC236}">
              <a16:creationId xmlns:a16="http://schemas.microsoft.com/office/drawing/2014/main" id="{2749AFEA-727F-4359-B298-7E3B8DB7D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210223</xdr:colOff>
      <xdr:row>14</xdr:row>
      <xdr:rowOff>26445</xdr:rowOff>
    </xdr:from>
    <xdr:to>
      <xdr:col>32</xdr:col>
      <xdr:colOff>212276</xdr:colOff>
      <xdr:row>36</xdr:row>
      <xdr:rowOff>22050</xdr:rowOff>
    </xdr:to>
    <xdr:graphicFrame macro="">
      <xdr:nvGraphicFramePr>
        <xdr:cNvPr id="2" name="Chart 1">
          <a:extLst>
            <a:ext uri="{FF2B5EF4-FFF2-40B4-BE49-F238E27FC236}">
              <a16:creationId xmlns:a16="http://schemas.microsoft.com/office/drawing/2014/main" id="{758F252F-B793-4C0B-B83D-6EA649E17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38</xdr:row>
      <xdr:rowOff>0</xdr:rowOff>
    </xdr:from>
    <xdr:to>
      <xdr:col>37</xdr:col>
      <xdr:colOff>344600</xdr:colOff>
      <xdr:row>67</xdr:row>
      <xdr:rowOff>92215</xdr:rowOff>
    </xdr:to>
    <xdr:graphicFrame macro="">
      <xdr:nvGraphicFramePr>
        <xdr:cNvPr id="3" name="Chart 2">
          <a:extLst>
            <a:ext uri="{FF2B5EF4-FFF2-40B4-BE49-F238E27FC236}">
              <a16:creationId xmlns:a16="http://schemas.microsoft.com/office/drawing/2014/main" id="{B099154D-219F-479B-976A-F391C53B6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243840</xdr:colOff>
      <xdr:row>14</xdr:row>
      <xdr:rowOff>15240</xdr:rowOff>
    </xdr:from>
    <xdr:to>
      <xdr:col>28</xdr:col>
      <xdr:colOff>245893</xdr:colOff>
      <xdr:row>36</xdr:row>
      <xdr:rowOff>10845</xdr:rowOff>
    </xdr:to>
    <xdr:graphicFrame macro="">
      <xdr:nvGraphicFramePr>
        <xdr:cNvPr id="2" name="Chart 1">
          <a:extLst>
            <a:ext uri="{FF2B5EF4-FFF2-40B4-BE49-F238E27FC236}">
              <a16:creationId xmlns:a16="http://schemas.microsoft.com/office/drawing/2014/main" id="{8AAAA555-2508-43D0-8377-795A68CF5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257736</xdr:colOff>
      <xdr:row>14</xdr:row>
      <xdr:rowOff>15241</xdr:rowOff>
    </xdr:from>
    <xdr:to>
      <xdr:col>33</xdr:col>
      <xdr:colOff>145677</xdr:colOff>
      <xdr:row>37</xdr:row>
      <xdr:rowOff>22413</xdr:rowOff>
    </xdr:to>
    <xdr:graphicFrame macro="">
      <xdr:nvGraphicFramePr>
        <xdr:cNvPr id="2" name="Chart 1">
          <a:extLst>
            <a:ext uri="{FF2B5EF4-FFF2-40B4-BE49-F238E27FC236}">
              <a16:creationId xmlns:a16="http://schemas.microsoft.com/office/drawing/2014/main" id="{093F4096-4999-46C4-957C-B0907B589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21</xdr:col>
      <xdr:colOff>0</xdr:colOff>
      <xdr:row>19</xdr:row>
      <xdr:rowOff>27709</xdr:rowOff>
    </xdr:from>
    <xdr:to>
      <xdr:col>37</xdr:col>
      <xdr:colOff>2053</xdr:colOff>
      <xdr:row>41</xdr:row>
      <xdr:rowOff>5385</xdr:rowOff>
    </xdr:to>
    <xdr:graphicFrame macro="">
      <xdr:nvGraphicFramePr>
        <xdr:cNvPr id="3" name="Chart 2">
          <a:extLst>
            <a:ext uri="{FF2B5EF4-FFF2-40B4-BE49-F238E27FC236}">
              <a16:creationId xmlns:a16="http://schemas.microsoft.com/office/drawing/2014/main" id="{272E072A-2B10-444B-94E0-47B7397D8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asemix%20Utilization%20Reports\Current%20Version\Volume%20Efficacy\CY23\CY14-CY23%20%20In-State%20Volume%20Efficacy%20Analysis%20Rev%20with%20PAU%20v6.xlsx" TargetMode="External"/><Relationship Id="rId1" Type="http://schemas.openxmlformats.org/officeDocument/2006/relationships/externalLinkPath" Target="file:///S:\Casemix%20Utilization%20Reports\Current%20Version\Volume%20Efficacy\CY23\CY14-CY23%20%20In-State%20Volume%20Efficacy%20Analysis%20Rev%20with%20PAU%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Y21 Pivot"/>
      <sheetName val="CY18 Pivot "/>
      <sheetName val="CY23 Pivot"/>
      <sheetName val="All Years PIVOT"/>
      <sheetName val="CY22 Only Clinc_Psych Pivot"/>
      <sheetName val="RY24 (19v22) PIVOT"/>
      <sheetName val="All Years ECMAD Pivot"/>
      <sheetName val="Notes"/>
      <sheetName val="CY14"/>
      <sheetName val="CY15"/>
      <sheetName val="CY16"/>
      <sheetName val="CY17"/>
      <sheetName val="CY18"/>
      <sheetName val="CY19"/>
      <sheetName val="CY20"/>
      <sheetName val="CY21"/>
      <sheetName val="CY22"/>
      <sheetName val="CY 21&amp; 22 COVID Service Lines"/>
      <sheetName val="CY23"/>
      <sheetName val="Cumulative"/>
      <sheetName val="Inflation"/>
      <sheetName val="Inflation for Automation"/>
      <sheetName val="Automation Tab MS"/>
      <sheetName val="Automation Tab Unrecog"/>
      <sheetName val="Automation Tab Dem Adj"/>
      <sheetName val="Automation Tab Instate PAU "/>
      <sheetName val="Automation Tab PAU Shared"/>
      <sheetName val="Cumulative (Inflation Adjusted)"/>
      <sheetName val="Automation for ECMADs"/>
      <sheetName val="CY14-CY22 MS Chart"/>
      <sheetName val="CY14-CY22 MS &amp; DA Chart"/>
      <sheetName val="CY14-CY22 MS &amp; DA &amp; OOS Chart"/>
      <sheetName val="CY14-CY22 MS&amp;DA&amp;OO&amp;PAU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HOSPID</v>
          </cell>
          <cell r="B1" t="str">
            <v>Hospital</v>
          </cell>
          <cell r="C1" t="str">
            <v>CY14 -22 ALL ECMAD Growth</v>
          </cell>
          <cell r="D1" t="str">
            <v>CY14-CY22 Market Shift</v>
          </cell>
          <cell r="E1" t="str">
            <v>CY14-CY22 Unrecognized</v>
          </cell>
          <cell r="F1" t="str">
            <v xml:space="preserve">CY14 - CY22 Expected FFS </v>
          </cell>
          <cell r="G1" t="str">
            <v>Demographic Adjustment RY15-RY23</v>
          </cell>
          <cell r="H1" t="str">
            <v>CY14 - CY22 Observed GBR Volume Policies</v>
          </cell>
          <cell r="I1" t="str">
            <v>Over (Under) Funding Relative to Volume Variable System with MS &amp; Demographic Adjustment</v>
          </cell>
          <cell r="J1" t="str">
            <v xml:space="preserve">Over (Under) Funding Relative to OOS Unit Growth from 2014 Base Period - update base period for rebased hospitals </v>
          </cell>
          <cell r="K1" t="str">
            <v>Over (Under) Funding for MS &amp; Demographic Adjustment AND OOS</v>
          </cell>
          <cell r="L1" t="str">
            <v xml:space="preserve">Total Anticipated Instate PAU Adjustment under FFS </v>
          </cell>
          <cell r="M1" t="str">
            <v>PAU Shared Savings - Observed Funding</v>
          </cell>
          <cell r="N1" t="str">
            <v>Over (Under) Funding for PAU</v>
          </cell>
          <cell r="O1" t="str">
            <v>Over (Under) Funding for MS &amp; Demographic Adjustment AND OOS AND PAU</v>
          </cell>
          <cell r="P1" t="str">
            <v>Other Volume Adjustments (Dereg, Misc)</v>
          </cell>
          <cell r="Q1" t="str">
            <v>Over (Under) Funding for MS &amp; Demographic Adjustment AND OOS AND PAU AND Other Volume Adjustments</v>
          </cell>
          <cell r="R1" t="str">
            <v>Efficiency</v>
          </cell>
          <cell r="S1" t="str">
            <v>Over (Under) Funding for MS &amp; Demographic Adjustment AND OOS AND PAU AND Other Volume Adjustments AND Efficiency</v>
          </cell>
        </row>
        <row r="2">
          <cell r="A2">
            <v>210055</v>
          </cell>
          <cell r="B2" t="str">
            <v>UM-Laurel</v>
          </cell>
          <cell r="C2">
            <v>-6716.8653882738572</v>
          </cell>
          <cell r="D2">
            <v>-27694539.781038776</v>
          </cell>
          <cell r="E2">
            <v>-9278246.9675404858</v>
          </cell>
          <cell r="F2">
            <v>-36972786.748579264</v>
          </cell>
          <cell r="G2">
            <v>3604509.1234888043</v>
          </cell>
          <cell r="H2">
            <v>-24090030.65754997</v>
          </cell>
          <cell r="I2">
            <v>12882756.091029294</v>
          </cell>
          <cell r="J2">
            <v>3226947.0810777545</v>
          </cell>
          <cell r="K2">
            <v>16109703.172107048</v>
          </cell>
          <cell r="L2">
            <v>-6275454.0771191353</v>
          </cell>
          <cell r="M2">
            <v>-1296722.2390959607</v>
          </cell>
          <cell r="N2">
            <v>4978731.8380231746</v>
          </cell>
          <cell r="O2">
            <v>21088435.010130223</v>
          </cell>
          <cell r="P2">
            <v>-72699573.150080994</v>
          </cell>
          <cell r="Q2">
            <v>-51611138.139950767</v>
          </cell>
          <cell r="R2">
            <v>0</v>
          </cell>
          <cell r="S2">
            <v>-51611138.139950767</v>
          </cell>
        </row>
        <row r="3">
          <cell r="A3">
            <v>210013</v>
          </cell>
          <cell r="B3" t="str">
            <v>Grace Medical Center</v>
          </cell>
          <cell r="C3">
            <v>-6092.397171193702</v>
          </cell>
          <cell r="D3">
            <v>-24861885.463660862</v>
          </cell>
          <cell r="E3">
            <v>-26156985.622237023</v>
          </cell>
          <cell r="F3">
            <v>-51018871.085897885</v>
          </cell>
          <cell r="G3">
            <v>-3159202.5329261897</v>
          </cell>
          <cell r="H3">
            <v>-28021087.996587053</v>
          </cell>
          <cell r="I3">
            <v>22997783.089310832</v>
          </cell>
          <cell r="J3">
            <v>562990.39107368642</v>
          </cell>
          <cell r="K3">
            <v>23560773.480384517</v>
          </cell>
          <cell r="L3">
            <v>-17671868.632079441</v>
          </cell>
          <cell r="M3">
            <v>-2049486.8592718467</v>
          </cell>
          <cell r="N3">
            <v>15622381.772807594</v>
          </cell>
          <cell r="O3">
            <v>39183155.253192112</v>
          </cell>
          <cell r="P3">
            <v>-77481756.5</v>
          </cell>
          <cell r="Q3">
            <v>-38298601.246807888</v>
          </cell>
          <cell r="R3">
            <v>0</v>
          </cell>
          <cell r="S3">
            <v>-38298601.246807888</v>
          </cell>
        </row>
        <row r="4">
          <cell r="A4">
            <v>210034</v>
          </cell>
          <cell r="B4" t="str">
            <v>MedStar Harbor</v>
          </cell>
          <cell r="C4">
            <v>-3568.8863272194239</v>
          </cell>
          <cell r="D4">
            <v>-15152155.09499445</v>
          </cell>
          <cell r="E4">
            <v>-13000480.269568365</v>
          </cell>
          <cell r="F4">
            <v>-28152635.364562817</v>
          </cell>
          <cell r="G4">
            <v>2244692.8699609051</v>
          </cell>
          <cell r="H4">
            <v>-12907462.225033544</v>
          </cell>
          <cell r="I4">
            <v>15245173.139529273</v>
          </cell>
          <cell r="J4">
            <v>522913.44582588074</v>
          </cell>
          <cell r="K4">
            <v>15768086.585355153</v>
          </cell>
          <cell r="L4">
            <v>-38609.635127590969</v>
          </cell>
          <cell r="M4">
            <v>-7539403.7418062249</v>
          </cell>
          <cell r="N4">
            <v>-7500794.106678634</v>
          </cell>
          <cell r="O4">
            <v>8267292.4786765194</v>
          </cell>
          <cell r="P4">
            <v>-18180268</v>
          </cell>
          <cell r="Q4">
            <v>-9912975.5213234797</v>
          </cell>
          <cell r="R4">
            <v>0</v>
          </cell>
          <cell r="S4">
            <v>-9912975.5213234797</v>
          </cell>
        </row>
        <row r="5">
          <cell r="A5">
            <v>210037</v>
          </cell>
          <cell r="B5" t="str">
            <v>UM-Easton</v>
          </cell>
          <cell r="C5">
            <v>1425.0145309537038</v>
          </cell>
          <cell r="D5">
            <v>13314975.209292669</v>
          </cell>
          <cell r="E5">
            <v>6666069.6625871621</v>
          </cell>
          <cell r="F5">
            <v>19981044.871879831</v>
          </cell>
          <cell r="G5">
            <v>11624169.694646727</v>
          </cell>
          <cell r="H5">
            <v>24939144.903939396</v>
          </cell>
          <cell r="I5">
            <v>4958100.0320595652</v>
          </cell>
          <cell r="J5">
            <v>-166660.74131453593</v>
          </cell>
          <cell r="K5">
            <v>4791439.2907450292</v>
          </cell>
          <cell r="L5">
            <v>4631993.4230166189</v>
          </cell>
          <cell r="M5">
            <v>-4896278.0640794402</v>
          </cell>
          <cell r="N5">
            <v>-9528271.4870960601</v>
          </cell>
          <cell r="O5">
            <v>-4736832.1963510308</v>
          </cell>
          <cell r="P5">
            <v>-7672654</v>
          </cell>
          <cell r="Q5">
            <v>-12409486.196351031</v>
          </cell>
          <cell r="R5">
            <v>4416250</v>
          </cell>
          <cell r="S5">
            <v>-7993236.1963510308</v>
          </cell>
        </row>
        <row r="6">
          <cell r="A6">
            <v>210027</v>
          </cell>
          <cell r="B6" t="str">
            <v>Western Maryland</v>
          </cell>
          <cell r="C6">
            <v>-2295.8705640996041</v>
          </cell>
          <cell r="D6">
            <v>-718952.64365795394</v>
          </cell>
          <cell r="E6">
            <v>-8257500.4339453131</v>
          </cell>
          <cell r="F6">
            <v>-8976453.0776032675</v>
          </cell>
          <cell r="G6">
            <v>-6231000.2274373639</v>
          </cell>
          <cell r="H6">
            <v>-6949952.8710953183</v>
          </cell>
          <cell r="I6">
            <v>2026500.2065079492</v>
          </cell>
          <cell r="J6">
            <v>8226074.0900676232</v>
          </cell>
          <cell r="K6">
            <v>10252574.296575572</v>
          </cell>
          <cell r="L6">
            <v>3804112.6907367888</v>
          </cell>
          <cell r="M6">
            <v>-9469035.0745181963</v>
          </cell>
          <cell r="N6">
            <v>-13273147.765254986</v>
          </cell>
          <cell r="O6">
            <v>-3020573.4686794132</v>
          </cell>
          <cell r="P6">
            <v>-3696522</v>
          </cell>
          <cell r="Q6">
            <v>-6717095.4686794132</v>
          </cell>
          <cell r="R6">
            <v>-1012394</v>
          </cell>
          <cell r="S6">
            <v>-7729489.4686794132</v>
          </cell>
        </row>
        <row r="7">
          <cell r="A7">
            <v>210056</v>
          </cell>
          <cell r="B7" t="str">
            <v>MedStar Good Sam</v>
          </cell>
          <cell r="C7">
            <v>-6496.2188199975144</v>
          </cell>
          <cell r="D7">
            <v>-19725850.135114688</v>
          </cell>
          <cell r="E7">
            <v>-17649984.572182506</v>
          </cell>
          <cell r="F7">
            <v>-37375834.707297191</v>
          </cell>
          <cell r="G7">
            <v>4360522.7362939697</v>
          </cell>
          <cell r="H7">
            <v>-15365327.398820719</v>
          </cell>
          <cell r="I7">
            <v>22010507.30847647</v>
          </cell>
          <cell r="J7">
            <v>2629574.8479570756</v>
          </cell>
          <cell r="K7">
            <v>24640082.156433545</v>
          </cell>
          <cell r="L7">
            <v>-2303470.997885948</v>
          </cell>
          <cell r="M7">
            <v>-12856885.935715666</v>
          </cell>
          <cell r="N7">
            <v>-10553414.937829718</v>
          </cell>
          <cell r="O7">
            <v>14086667.218603827</v>
          </cell>
          <cell r="P7">
            <v>-15806416.22379791</v>
          </cell>
          <cell r="Q7">
            <v>-1719749.0051940829</v>
          </cell>
          <cell r="R7">
            <v>0</v>
          </cell>
          <cell r="S7">
            <v>-1719749.0051940829</v>
          </cell>
        </row>
        <row r="8">
          <cell r="A8">
            <v>210024</v>
          </cell>
          <cell r="B8" t="str">
            <v>MedStar Union Mem</v>
          </cell>
          <cell r="C8">
            <v>-3349.8643614101143</v>
          </cell>
          <cell r="D8">
            <v>-9534261.4234079104</v>
          </cell>
          <cell r="E8">
            <v>-16208079.086756617</v>
          </cell>
          <cell r="F8">
            <v>-25742340.510164529</v>
          </cell>
          <cell r="G8">
            <v>17141333.89860275</v>
          </cell>
          <cell r="H8">
            <v>7607072.4751948398</v>
          </cell>
          <cell r="I8">
            <v>33349412.985359371</v>
          </cell>
          <cell r="J8">
            <v>1237562.7165280175</v>
          </cell>
          <cell r="K8">
            <v>34586975.701887392</v>
          </cell>
          <cell r="L8">
            <v>-332293.4711651532</v>
          </cell>
          <cell r="M8">
            <v>-15202047.784209328</v>
          </cell>
          <cell r="N8">
            <v>-14869754.313044176</v>
          </cell>
          <cell r="O8">
            <v>19717221.388843216</v>
          </cell>
          <cell r="P8">
            <v>-19400714.101866324</v>
          </cell>
          <cell r="Q8">
            <v>316507.2869768925</v>
          </cell>
          <cell r="R8">
            <v>0</v>
          </cell>
          <cell r="S8">
            <v>316507.2869768925</v>
          </cell>
        </row>
        <row r="9">
          <cell r="A9">
            <v>210087</v>
          </cell>
          <cell r="B9" t="str">
            <v>Germantown ED</v>
          </cell>
          <cell r="C9">
            <v>-320.44058924550046</v>
          </cell>
          <cell r="D9">
            <v>-1597523.5161623042</v>
          </cell>
          <cell r="E9">
            <v>-275072.32179014239</v>
          </cell>
          <cell r="F9">
            <v>-1872595.8379524467</v>
          </cell>
          <cell r="G9">
            <v>62331.270847394495</v>
          </cell>
          <cell r="H9">
            <v>-1535192.2453149096</v>
          </cell>
          <cell r="I9">
            <v>337403.59263753705</v>
          </cell>
          <cell r="J9">
            <v>-8020.4392097073414</v>
          </cell>
          <cell r="K9">
            <v>329383.15342782973</v>
          </cell>
          <cell r="L9">
            <v>2878.3258852999998</v>
          </cell>
          <cell r="M9">
            <v>0</v>
          </cell>
          <cell r="N9">
            <v>-2878.3258852999998</v>
          </cell>
          <cell r="O9">
            <v>326504.82754252973</v>
          </cell>
          <cell r="P9">
            <v>0</v>
          </cell>
          <cell r="Q9">
            <v>326504.82754252973</v>
          </cell>
          <cell r="R9">
            <v>0</v>
          </cell>
          <cell r="S9">
            <v>326504.82754252973</v>
          </cell>
        </row>
        <row r="10">
          <cell r="A10">
            <v>210088</v>
          </cell>
          <cell r="B10" t="str">
            <v>UM-Queen Anne's ED</v>
          </cell>
          <cell r="C10">
            <v>186.70221348779981</v>
          </cell>
          <cell r="D10">
            <v>447137.62157996668</v>
          </cell>
          <cell r="E10">
            <v>346894.9660900532</v>
          </cell>
          <cell r="F10">
            <v>794032.58767001983</v>
          </cell>
          <cell r="G10">
            <v>157578.63655296786</v>
          </cell>
          <cell r="H10">
            <v>604716.25813293457</v>
          </cell>
          <cell r="I10">
            <v>-189316.32953708526</v>
          </cell>
          <cell r="J10">
            <v>-32597.176254600337</v>
          </cell>
          <cell r="K10">
            <v>-221913.5057916856</v>
          </cell>
          <cell r="L10">
            <v>0</v>
          </cell>
          <cell r="M10">
            <v>0</v>
          </cell>
          <cell r="N10">
            <v>0</v>
          </cell>
          <cell r="O10">
            <v>-221913.5057916856</v>
          </cell>
          <cell r="P10">
            <v>0</v>
          </cell>
          <cell r="Q10">
            <v>-221913.5057916856</v>
          </cell>
          <cell r="R10">
            <v>1000000</v>
          </cell>
          <cell r="S10">
            <v>778086.49420831446</v>
          </cell>
        </row>
        <row r="11">
          <cell r="A11">
            <v>210333</v>
          </cell>
          <cell r="B11" t="str">
            <v>UM-Bowie ED</v>
          </cell>
          <cell r="C11">
            <v>-855.29784242229948</v>
          </cell>
          <cell r="D11">
            <v>-455907.76895306096</v>
          </cell>
          <cell r="E11">
            <v>-1242602.9110610792</v>
          </cell>
          <cell r="F11">
            <v>-1698510.6800141402</v>
          </cell>
          <cell r="G11">
            <v>-1626.9282706955928</v>
          </cell>
          <cell r="H11">
            <v>-457534.69722375658</v>
          </cell>
          <cell r="I11">
            <v>1240975.9827903835</v>
          </cell>
          <cell r="J11">
            <v>-156291.00300388059</v>
          </cell>
          <cell r="K11">
            <v>1084684.9797865029</v>
          </cell>
          <cell r="L11">
            <v>0</v>
          </cell>
          <cell r="M11">
            <v>0</v>
          </cell>
          <cell r="N11">
            <v>0</v>
          </cell>
          <cell r="O11">
            <v>1084684.9797865029</v>
          </cell>
          <cell r="P11">
            <v>0</v>
          </cell>
          <cell r="Q11">
            <v>1084684.9797865029</v>
          </cell>
          <cell r="R11">
            <v>0</v>
          </cell>
          <cell r="S11">
            <v>1084684.9797865029</v>
          </cell>
        </row>
        <row r="12">
          <cell r="A12">
            <v>210018</v>
          </cell>
          <cell r="B12" t="str">
            <v>MedStar Montgomery</v>
          </cell>
          <cell r="C12">
            <v>-525.32002587187719</v>
          </cell>
          <cell r="D12">
            <v>-2220147.8308247169</v>
          </cell>
          <cell r="E12">
            <v>397847.0304674292</v>
          </cell>
          <cell r="F12">
            <v>-1822300.8003572877</v>
          </cell>
          <cell r="G12">
            <v>10177612.846369235</v>
          </cell>
          <cell r="H12">
            <v>7957465.0155445179</v>
          </cell>
          <cell r="I12">
            <v>9779765.8159018047</v>
          </cell>
          <cell r="J12">
            <v>-1352521.5243454371</v>
          </cell>
          <cell r="K12">
            <v>8427244.2915563677</v>
          </cell>
          <cell r="L12">
            <v>1753386.0106011257</v>
          </cell>
          <cell r="M12">
            <v>-5433849.0694253426</v>
          </cell>
          <cell r="N12">
            <v>-7187235.0800264683</v>
          </cell>
          <cell r="O12">
            <v>1240009.2115298994</v>
          </cell>
          <cell r="P12">
            <v>0</v>
          </cell>
          <cell r="Q12">
            <v>1240009.2115298994</v>
          </cell>
          <cell r="R12">
            <v>0</v>
          </cell>
          <cell r="S12">
            <v>1240009.2115298994</v>
          </cell>
        </row>
        <row r="13">
          <cell r="A13">
            <v>210040</v>
          </cell>
          <cell r="B13" t="str">
            <v>Northwest</v>
          </cell>
          <cell r="C13">
            <v>-1867.6560877094905</v>
          </cell>
          <cell r="D13">
            <v>100811.93209747504</v>
          </cell>
          <cell r="E13">
            <v>-7934669.9713770803</v>
          </cell>
          <cell r="F13">
            <v>-7833858.0392796053</v>
          </cell>
          <cell r="G13">
            <v>10019726.815120688</v>
          </cell>
          <cell r="H13">
            <v>10120538.747218162</v>
          </cell>
          <cell r="I13">
            <v>17954396.786497768</v>
          </cell>
          <cell r="J13">
            <v>-343157.3458572434</v>
          </cell>
          <cell r="K13">
            <v>17611239.440640524</v>
          </cell>
          <cell r="L13">
            <v>699449.46795980213</v>
          </cell>
          <cell r="M13">
            <v>-10956852.70279693</v>
          </cell>
          <cell r="N13">
            <v>-11656302.170756733</v>
          </cell>
          <cell r="O13">
            <v>5954937.269883791</v>
          </cell>
          <cell r="P13">
            <v>-784896.62710833026</v>
          </cell>
          <cell r="Q13">
            <v>5170040.6427754611</v>
          </cell>
          <cell r="R13">
            <v>-3914553.9784559598</v>
          </cell>
          <cell r="S13">
            <v>1255486.6643195013</v>
          </cell>
        </row>
        <row r="14">
          <cell r="A14">
            <v>210030</v>
          </cell>
          <cell r="B14" t="str">
            <v>UM-Chestertown</v>
          </cell>
          <cell r="C14">
            <v>-2021.4378949175043</v>
          </cell>
          <cell r="D14">
            <v>-7532427.2884119553</v>
          </cell>
          <cell r="E14">
            <v>-3426790.5135043152</v>
          </cell>
          <cell r="F14">
            <v>-10959217.801916271</v>
          </cell>
          <cell r="G14">
            <v>1894202.0313280979</v>
          </cell>
          <cell r="H14">
            <v>-5638225.2570838574</v>
          </cell>
          <cell r="I14">
            <v>5320992.544832414</v>
          </cell>
          <cell r="J14">
            <v>422391.30860256799</v>
          </cell>
          <cell r="K14">
            <v>5743383.8534349818</v>
          </cell>
          <cell r="L14">
            <v>-3541059.068167123</v>
          </cell>
          <cell r="M14">
            <v>-1230189.0132337085</v>
          </cell>
          <cell r="N14">
            <v>2310870.0549334148</v>
          </cell>
          <cell r="O14">
            <v>8054253.9083683966</v>
          </cell>
          <cell r="P14">
            <v>-610460</v>
          </cell>
          <cell r="Q14">
            <v>7443793.9083683966</v>
          </cell>
          <cell r="R14">
            <v>-6144269</v>
          </cell>
          <cell r="S14">
            <v>1299524.9083683966</v>
          </cell>
        </row>
        <row r="15">
          <cell r="A15">
            <v>210033</v>
          </cell>
          <cell r="B15" t="str">
            <v>Carroll</v>
          </cell>
          <cell r="C15">
            <v>-496.76540488529446</v>
          </cell>
          <cell r="D15">
            <v>-6689860.9122653753</v>
          </cell>
          <cell r="E15">
            <v>-2765040.5842627482</v>
          </cell>
          <cell r="F15">
            <v>-9454901.4965281226</v>
          </cell>
          <cell r="G15">
            <v>13854017.428066973</v>
          </cell>
          <cell r="H15">
            <v>7164156.5158015974</v>
          </cell>
          <cell r="I15">
            <v>16619058.01232972</v>
          </cell>
          <cell r="J15">
            <v>1900591.4063276958</v>
          </cell>
          <cell r="K15">
            <v>18519649.418657415</v>
          </cell>
          <cell r="L15">
            <v>5844288.5126051344</v>
          </cell>
          <cell r="M15">
            <v>-9296505.200569462</v>
          </cell>
          <cell r="N15">
            <v>-15140793.713174596</v>
          </cell>
          <cell r="O15">
            <v>3378855.7054828182</v>
          </cell>
          <cell r="P15">
            <v>-1502333.189774632</v>
          </cell>
          <cell r="Q15">
            <v>1876522.5157081862</v>
          </cell>
          <cell r="R15">
            <v>-201178.28673360299</v>
          </cell>
          <cell r="S15">
            <v>1675344.2289745831</v>
          </cell>
        </row>
        <row r="16">
          <cell r="A16">
            <v>210004</v>
          </cell>
          <cell r="B16" t="str">
            <v>Holy Cross</v>
          </cell>
          <cell r="C16">
            <v>-7454.5215760138681</v>
          </cell>
          <cell r="D16">
            <v>-15408656.433788545</v>
          </cell>
          <cell r="E16">
            <v>-3098346.4014097312</v>
          </cell>
          <cell r="F16">
            <v>-18507002.835198276</v>
          </cell>
          <cell r="G16">
            <v>14593515.228201199</v>
          </cell>
          <cell r="H16">
            <v>-815141.20558734611</v>
          </cell>
          <cell r="I16">
            <v>17691861.62961093</v>
          </cell>
          <cell r="J16">
            <v>923235.92432986805</v>
          </cell>
          <cell r="K16">
            <v>18615097.553940799</v>
          </cell>
          <cell r="L16">
            <v>3132993.090043881</v>
          </cell>
          <cell r="M16">
            <v>-13777001.609674435</v>
          </cell>
          <cell r="N16">
            <v>-16909994.699718315</v>
          </cell>
          <cell r="O16">
            <v>1705102.8542224839</v>
          </cell>
          <cell r="P16">
            <v>0</v>
          </cell>
          <cell r="Q16">
            <v>1705102.8542224839</v>
          </cell>
          <cell r="R16">
            <v>0</v>
          </cell>
          <cell r="S16">
            <v>1705102.8542224839</v>
          </cell>
        </row>
        <row r="17">
          <cell r="A17">
            <v>210006</v>
          </cell>
          <cell r="B17" t="str">
            <v>UM-Harford</v>
          </cell>
          <cell r="C17">
            <v>-2845.2200043059261</v>
          </cell>
          <cell r="D17">
            <v>-9570727.5956518054</v>
          </cell>
          <cell r="E17">
            <v>-6213282.5473040855</v>
          </cell>
          <cell r="F17">
            <v>-15784010.142955892</v>
          </cell>
          <cell r="G17">
            <v>5315438.858361152</v>
          </cell>
          <cell r="H17">
            <v>-4255288.7372906534</v>
          </cell>
          <cell r="I17">
            <v>11528721.405665237</v>
          </cell>
          <cell r="J17">
            <v>597587.07854072738</v>
          </cell>
          <cell r="K17">
            <v>12126308.484205965</v>
          </cell>
          <cell r="L17">
            <v>110732.41244939389</v>
          </cell>
          <cell r="M17">
            <v>-4881224.3478093967</v>
          </cell>
          <cell r="N17">
            <v>-4991956.7602587901</v>
          </cell>
          <cell r="O17">
            <v>7134351.7239471748</v>
          </cell>
          <cell r="P17">
            <v>-3951861.1420049854</v>
          </cell>
          <cell r="Q17">
            <v>3182490.5819421895</v>
          </cell>
          <cell r="R17">
            <v>0</v>
          </cell>
          <cell r="S17">
            <v>3182490.5819421895</v>
          </cell>
        </row>
        <row r="18">
          <cell r="A18">
            <v>210045</v>
          </cell>
          <cell r="B18" t="str">
            <v>McCready</v>
          </cell>
          <cell r="C18">
            <v>-586.77815825740095</v>
          </cell>
          <cell r="D18">
            <v>-1644710.0258084591</v>
          </cell>
          <cell r="E18">
            <v>-2289690.5557945608</v>
          </cell>
          <cell r="F18">
            <v>-3934400.58160302</v>
          </cell>
          <cell r="G18">
            <v>123191.14496583906</v>
          </cell>
          <cell r="H18">
            <v>-1521518.88084262</v>
          </cell>
          <cell r="I18">
            <v>2412881.7007603999</v>
          </cell>
          <cell r="J18">
            <v>122962.17151085504</v>
          </cell>
          <cell r="K18">
            <v>2535843.8722712551</v>
          </cell>
          <cell r="L18">
            <v>-827568.04798808484</v>
          </cell>
          <cell r="M18">
            <v>-219254.57653717729</v>
          </cell>
          <cell r="N18">
            <v>608313.47145090753</v>
          </cell>
          <cell r="O18">
            <v>3144157.3437221628</v>
          </cell>
          <cell r="P18">
            <v>101253.34565980721</v>
          </cell>
          <cell r="Q18">
            <v>3245410.6893819701</v>
          </cell>
          <cell r="R18">
            <v>0</v>
          </cell>
          <cell r="S18">
            <v>3245410.6893819701</v>
          </cell>
        </row>
        <row r="19">
          <cell r="A19">
            <v>210039</v>
          </cell>
          <cell r="B19" t="str">
            <v>Calvert</v>
          </cell>
          <cell r="C19">
            <v>-608.39321022330444</v>
          </cell>
          <cell r="D19">
            <v>1312533.0902528712</v>
          </cell>
          <cell r="E19">
            <v>-4873610.2716641249</v>
          </cell>
          <cell r="F19">
            <v>-3561077.1814112538</v>
          </cell>
          <cell r="G19">
            <v>10222343.86048992</v>
          </cell>
          <cell r="H19">
            <v>11534876.95074279</v>
          </cell>
          <cell r="I19">
            <v>15095954.132154044</v>
          </cell>
          <cell r="J19">
            <v>269150.38626076427</v>
          </cell>
          <cell r="K19">
            <v>15365104.518414808</v>
          </cell>
          <cell r="L19">
            <v>2787591.0381704578</v>
          </cell>
          <cell r="M19">
            <v>-4371028.8855221914</v>
          </cell>
          <cell r="N19">
            <v>-7158619.9236926492</v>
          </cell>
          <cell r="O19">
            <v>8206484.5947221592</v>
          </cell>
          <cell r="P19">
            <v>-4389933</v>
          </cell>
          <cell r="Q19">
            <v>3816551.5947221592</v>
          </cell>
          <cell r="R19">
            <v>0</v>
          </cell>
          <cell r="S19">
            <v>3816551.5947221592</v>
          </cell>
        </row>
        <row r="20">
          <cell r="A20">
            <v>210010</v>
          </cell>
          <cell r="B20" t="str">
            <v>UM-Cambridge</v>
          </cell>
          <cell r="C20">
            <v>-4626.6619457335109</v>
          </cell>
          <cell r="D20">
            <v>-10576365.378095798</v>
          </cell>
          <cell r="E20">
            <v>-6508497.7618383039</v>
          </cell>
          <cell r="F20">
            <v>-17084863.1399341</v>
          </cell>
          <cell r="G20">
            <v>474960.55663250753</v>
          </cell>
          <cell r="H20">
            <v>-10101404.821463291</v>
          </cell>
          <cell r="I20">
            <v>6983458.3184708096</v>
          </cell>
          <cell r="J20">
            <v>104676.61421158702</v>
          </cell>
          <cell r="K20">
            <v>7088134.9326823968</v>
          </cell>
          <cell r="L20">
            <v>-4817832.7565412614</v>
          </cell>
          <cell r="M20">
            <v>-1142870.6795456221</v>
          </cell>
          <cell r="N20">
            <v>3674962.0769956391</v>
          </cell>
          <cell r="O20">
            <v>10763097.009678036</v>
          </cell>
          <cell r="P20">
            <v>-758943</v>
          </cell>
          <cell r="Q20">
            <v>10004154.009678036</v>
          </cell>
          <cell r="R20">
            <v>-5771981</v>
          </cell>
          <cell r="S20">
            <v>4232173.009678036</v>
          </cell>
        </row>
        <row r="21">
          <cell r="A21">
            <v>210032</v>
          </cell>
          <cell r="B21" t="str">
            <v>Christiana Care, Union</v>
          </cell>
          <cell r="C21">
            <v>-528.13444855899024</v>
          </cell>
          <cell r="D21">
            <v>-4168827.5235787691</v>
          </cell>
          <cell r="E21">
            <v>-6438295.7001355123</v>
          </cell>
          <cell r="F21">
            <v>-10607123.223714281</v>
          </cell>
          <cell r="G21">
            <v>9362158.2844519727</v>
          </cell>
          <cell r="H21">
            <v>5193330.7608732041</v>
          </cell>
          <cell r="I21">
            <v>15800453.984587485</v>
          </cell>
          <cell r="J21">
            <v>-2642943.4920207607</v>
          </cell>
          <cell r="K21">
            <v>13157510.492566723</v>
          </cell>
          <cell r="L21">
            <v>2787381.8096057335</v>
          </cell>
          <cell r="M21">
            <v>-5110224.0707928827</v>
          </cell>
          <cell r="N21">
            <v>-7897605.8803986162</v>
          </cell>
          <cell r="O21">
            <v>5259904.6121681072</v>
          </cell>
          <cell r="P21">
            <v>-975561</v>
          </cell>
          <cell r="Q21">
            <v>4284343.6121681072</v>
          </cell>
          <cell r="R21">
            <v>0</v>
          </cell>
          <cell r="S21">
            <v>4284343.6121681072</v>
          </cell>
        </row>
        <row r="22">
          <cell r="A22">
            <v>210062</v>
          </cell>
          <cell r="B22" t="str">
            <v>MedStar Southern MD</v>
          </cell>
          <cell r="C22">
            <v>71.019034031788706</v>
          </cell>
          <cell r="D22">
            <v>2844781.2450926704</v>
          </cell>
          <cell r="E22">
            <v>-1167065.7231394714</v>
          </cell>
          <cell r="F22">
            <v>1677715.5219531991</v>
          </cell>
          <cell r="G22">
            <v>16627327.75230699</v>
          </cell>
          <cell r="H22">
            <v>19472108.997399662</v>
          </cell>
          <cell r="I22">
            <v>17794393.475446463</v>
          </cell>
          <cell r="J22">
            <v>252582.9471948159</v>
          </cell>
          <cell r="K22">
            <v>18046976.422641277</v>
          </cell>
          <cell r="L22">
            <v>-1078507.4085346544</v>
          </cell>
          <cell r="M22">
            <v>-11433099.212295055</v>
          </cell>
          <cell r="N22">
            <v>-10354591.803760402</v>
          </cell>
          <cell r="O22">
            <v>7692384.6188808754</v>
          </cell>
          <cell r="P22">
            <v>-2815716.1564836907</v>
          </cell>
          <cell r="Q22">
            <v>4876668.4623971842</v>
          </cell>
          <cell r="R22">
            <v>0</v>
          </cell>
          <cell r="S22">
            <v>4876668.4623971842</v>
          </cell>
        </row>
        <row r="23">
          <cell r="A23">
            <v>210011</v>
          </cell>
          <cell r="B23" t="str">
            <v>Ascension St. Agnes Hospital</v>
          </cell>
          <cell r="C23">
            <v>-4430.866889902637</v>
          </cell>
          <cell r="D23">
            <v>-8149694.9609858748</v>
          </cell>
          <cell r="E23">
            <v>-11353755.618061639</v>
          </cell>
          <cell r="F23">
            <v>-19503450.579047516</v>
          </cell>
          <cell r="G23">
            <v>12853138.055759259</v>
          </cell>
          <cell r="H23">
            <v>4703443.0947733838</v>
          </cell>
          <cell r="I23">
            <v>24206893.673820898</v>
          </cell>
          <cell r="J23">
            <v>1402525.6434429644</v>
          </cell>
          <cell r="K23">
            <v>25609419.317263864</v>
          </cell>
          <cell r="L23">
            <v>-9632628.2609751541</v>
          </cell>
          <cell r="M23">
            <v>-16030683.37109871</v>
          </cell>
          <cell r="N23">
            <v>-6398055.1101235561</v>
          </cell>
          <cell r="O23">
            <v>19211364.207140308</v>
          </cell>
          <cell r="P23">
            <v>-13316094.910081858</v>
          </cell>
          <cell r="Q23">
            <v>5895269.2970584501</v>
          </cell>
          <cell r="R23">
            <v>0</v>
          </cell>
          <cell r="S23">
            <v>5895269.2970584501</v>
          </cell>
        </row>
        <row r="24">
          <cell r="A24">
            <v>210061</v>
          </cell>
          <cell r="B24" t="str">
            <v>Atlantic General</v>
          </cell>
          <cell r="C24">
            <v>-286.55798269639365</v>
          </cell>
          <cell r="D24">
            <v>530547.1701070593</v>
          </cell>
          <cell r="E24">
            <v>-2490935.2538113119</v>
          </cell>
          <cell r="F24">
            <v>-1960388.0837042527</v>
          </cell>
          <cell r="G24">
            <v>6090662.5423173457</v>
          </cell>
          <cell r="H24">
            <v>6621209.7124244049</v>
          </cell>
          <cell r="I24">
            <v>8581597.7961286567</v>
          </cell>
          <cell r="J24">
            <v>-51198.905400546369</v>
          </cell>
          <cell r="K24">
            <v>8530398.8907281104</v>
          </cell>
          <cell r="L24">
            <v>322376.17907158972</v>
          </cell>
          <cell r="M24">
            <v>-2597222.9838862708</v>
          </cell>
          <cell r="N24">
            <v>-2919599.1629578606</v>
          </cell>
          <cell r="O24">
            <v>5610799.7277702503</v>
          </cell>
          <cell r="P24">
            <v>0</v>
          </cell>
          <cell r="Q24">
            <v>5610799.7277702503</v>
          </cell>
          <cell r="R24">
            <v>2223762.1875633704</v>
          </cell>
          <cell r="S24">
            <v>7834561.9153336212</v>
          </cell>
        </row>
        <row r="25">
          <cell r="A25">
            <v>210035</v>
          </cell>
          <cell r="B25" t="str">
            <v>UM-Charles Regional</v>
          </cell>
          <cell r="C25">
            <v>-893.21325888009903</v>
          </cell>
          <cell r="D25">
            <v>-1425115.0747450087</v>
          </cell>
          <cell r="E25">
            <v>-1214219.3552889582</v>
          </cell>
          <cell r="F25">
            <v>-2639334.4300339669</v>
          </cell>
          <cell r="G25">
            <v>11939352.155379236</v>
          </cell>
          <cell r="H25">
            <v>10514237.080634227</v>
          </cell>
          <cell r="I25">
            <v>13153571.510668194</v>
          </cell>
          <cell r="J25">
            <v>510256.53991856618</v>
          </cell>
          <cell r="K25">
            <v>13663828.05058676</v>
          </cell>
          <cell r="L25">
            <v>-2091496.1755976172</v>
          </cell>
          <cell r="M25">
            <v>-4977783.592901051</v>
          </cell>
          <cell r="N25">
            <v>-2886287.4173034336</v>
          </cell>
          <cell r="O25">
            <v>10777540.633283326</v>
          </cell>
          <cell r="P25">
            <v>-1743432</v>
          </cell>
          <cell r="Q25">
            <v>9034108.6332833264</v>
          </cell>
          <cell r="R25">
            <v>0</v>
          </cell>
          <cell r="S25">
            <v>9034108.6332833264</v>
          </cell>
        </row>
        <row r="26">
          <cell r="A26">
            <v>210048</v>
          </cell>
          <cell r="B26" t="str">
            <v>Howard County</v>
          </cell>
          <cell r="C26">
            <v>-184.86126755795925</v>
          </cell>
          <cell r="D26">
            <v>-2685976.0605391115</v>
          </cell>
          <cell r="E26">
            <v>-3042975.2601625891</v>
          </cell>
          <cell r="F26">
            <v>-5728951.3207017006</v>
          </cell>
          <cell r="G26">
            <v>19373600.8522969</v>
          </cell>
          <cell r="H26">
            <v>16687624.791757789</v>
          </cell>
          <cell r="I26">
            <v>22416576.112459488</v>
          </cell>
          <cell r="J26">
            <v>-209343.72484090141</v>
          </cell>
          <cell r="K26">
            <v>22207232.387618586</v>
          </cell>
          <cell r="L26">
            <v>3630490.8355849758</v>
          </cell>
          <cell r="M26">
            <v>-9705811.2948336769</v>
          </cell>
          <cell r="N26">
            <v>-13336302.130418653</v>
          </cell>
          <cell r="O26">
            <v>8870930.2571999338</v>
          </cell>
          <cell r="P26">
            <v>-6148726.0012986213</v>
          </cell>
          <cell r="Q26">
            <v>2722204.2559013125</v>
          </cell>
          <cell r="R26">
            <v>6900000</v>
          </cell>
          <cell r="S26">
            <v>9622204.2559013125</v>
          </cell>
        </row>
        <row r="27">
          <cell r="A27">
            <v>210049</v>
          </cell>
          <cell r="B27" t="str">
            <v>UM-Upper Chesapeake</v>
          </cell>
          <cell r="C27">
            <v>-166.16479680212052</v>
          </cell>
          <cell r="D27">
            <v>-965996.74824495637</v>
          </cell>
          <cell r="E27">
            <v>1700758.949265385</v>
          </cell>
          <cell r="F27">
            <v>734762.20102042868</v>
          </cell>
          <cell r="G27">
            <v>24230152.672737844</v>
          </cell>
          <cell r="H27">
            <v>23264155.924492888</v>
          </cell>
          <cell r="I27">
            <v>22529393.723472461</v>
          </cell>
          <cell r="J27">
            <v>1488931.8515535193</v>
          </cell>
          <cell r="K27">
            <v>24018325.575025979</v>
          </cell>
          <cell r="L27">
            <v>2532768.5475205341</v>
          </cell>
          <cell r="M27">
            <v>-10328664.427464351</v>
          </cell>
          <cell r="N27">
            <v>-12861432.974984884</v>
          </cell>
          <cell r="O27">
            <v>11156892.600041095</v>
          </cell>
          <cell r="P27">
            <v>-61619</v>
          </cell>
          <cell r="Q27">
            <v>11095273.600041095</v>
          </cell>
          <cell r="R27">
            <v>0</v>
          </cell>
          <cell r="S27">
            <v>11095273.600041095</v>
          </cell>
        </row>
        <row r="28">
          <cell r="A28">
            <v>210016</v>
          </cell>
          <cell r="B28" t="str">
            <v>Adventist White Oak</v>
          </cell>
          <cell r="C28">
            <v>2271.4256076848997</v>
          </cell>
          <cell r="D28">
            <v>6082889.25178832</v>
          </cell>
          <cell r="E28">
            <v>-6915453.6566649964</v>
          </cell>
          <cell r="F28">
            <v>-832564.40487667639</v>
          </cell>
          <cell r="G28">
            <v>15268084.579412548</v>
          </cell>
          <cell r="H28">
            <v>21350973.831200868</v>
          </cell>
          <cell r="I28">
            <v>22183538.236077543</v>
          </cell>
          <cell r="J28">
            <v>6669238.9226317992</v>
          </cell>
          <cell r="K28">
            <v>28852777.158709344</v>
          </cell>
          <cell r="L28">
            <v>4270385.2279561087</v>
          </cell>
          <cell r="M28">
            <v>-8621143.4848934151</v>
          </cell>
          <cell r="N28">
            <v>-12891528.712849524</v>
          </cell>
          <cell r="O28">
            <v>15961248.44585982</v>
          </cell>
          <cell r="P28">
            <v>-4767151.0960893929</v>
          </cell>
          <cell r="Q28">
            <v>11194097.349770427</v>
          </cell>
          <cell r="R28">
            <v>0</v>
          </cell>
          <cell r="S28">
            <v>11194097.349770427</v>
          </cell>
        </row>
        <row r="29">
          <cell r="A29">
            <v>210038</v>
          </cell>
          <cell r="B29" t="str">
            <v>UMMC Midtown</v>
          </cell>
          <cell r="C29">
            <v>-1058.0369064988488</v>
          </cell>
          <cell r="D29">
            <v>11890919.493432511</v>
          </cell>
          <cell r="E29">
            <v>-10948324.470438745</v>
          </cell>
          <cell r="F29">
            <v>942595.02299376577</v>
          </cell>
          <cell r="G29">
            <v>-1497912.2183531988</v>
          </cell>
          <cell r="H29">
            <v>10393007.275079312</v>
          </cell>
          <cell r="I29">
            <v>9450412.252085546</v>
          </cell>
          <cell r="J29">
            <v>-41974.102167172619</v>
          </cell>
          <cell r="K29">
            <v>9408438.1499183737</v>
          </cell>
          <cell r="L29">
            <v>-5660840.9605611013</v>
          </cell>
          <cell r="M29">
            <v>-8715652.4654686097</v>
          </cell>
          <cell r="N29">
            <v>-3054811.5049075084</v>
          </cell>
          <cell r="O29">
            <v>6353626.6450108653</v>
          </cell>
          <cell r="P29">
            <v>-473103.32120000001</v>
          </cell>
          <cell r="Q29">
            <v>5880523.3238108652</v>
          </cell>
          <cell r="R29">
            <v>6519861.3200000003</v>
          </cell>
          <cell r="S29">
            <v>12400384.643810865</v>
          </cell>
        </row>
        <row r="30">
          <cell r="A30">
            <v>210029</v>
          </cell>
          <cell r="B30" t="str">
            <v>JH Bayview</v>
          </cell>
          <cell r="C30">
            <v>-4044.9140682705124</v>
          </cell>
          <cell r="D30">
            <v>17456481.218677405</v>
          </cell>
          <cell r="E30">
            <v>-10127076.363163073</v>
          </cell>
          <cell r="F30">
            <v>7329404.8555143327</v>
          </cell>
          <cell r="G30">
            <v>16477251.788092982</v>
          </cell>
          <cell r="H30">
            <v>33933733.006770387</v>
          </cell>
          <cell r="I30">
            <v>26604328.151256055</v>
          </cell>
          <cell r="J30">
            <v>6222774.6482296148</v>
          </cell>
          <cell r="K30">
            <v>32827102.799485669</v>
          </cell>
          <cell r="L30">
            <v>-2133142.9581407802</v>
          </cell>
          <cell r="M30">
            <v>-22787088.632373359</v>
          </cell>
          <cell r="N30">
            <v>-20653945.67423258</v>
          </cell>
          <cell r="O30">
            <v>12173157.125253089</v>
          </cell>
          <cell r="P30">
            <v>955575</v>
          </cell>
          <cell r="Q30">
            <v>13128732.125253089</v>
          </cell>
          <cell r="R30">
            <v>-599941</v>
          </cell>
          <cell r="S30">
            <v>12528791.125253089</v>
          </cell>
        </row>
        <row r="31">
          <cell r="A31">
            <v>210044</v>
          </cell>
          <cell r="B31" t="str">
            <v>GBMC</v>
          </cell>
          <cell r="C31">
            <v>-7213.0455819950885</v>
          </cell>
          <cell r="D31">
            <v>-8943503.9460623506</v>
          </cell>
          <cell r="E31">
            <v>-20036064.356836379</v>
          </cell>
          <cell r="F31">
            <v>-28979568.302898727</v>
          </cell>
          <cell r="G31">
            <v>11251775.881234128</v>
          </cell>
          <cell r="H31">
            <v>2308271.9351717774</v>
          </cell>
          <cell r="I31">
            <v>31287840.238070503</v>
          </cell>
          <cell r="J31">
            <v>3644367.2014065925</v>
          </cell>
          <cell r="K31">
            <v>34932207.439477094</v>
          </cell>
          <cell r="L31">
            <v>2007037.3241554343</v>
          </cell>
          <cell r="M31">
            <v>-9811474.2247256655</v>
          </cell>
          <cell r="N31">
            <v>-11818511.5488811</v>
          </cell>
          <cell r="O31">
            <v>23113695.890595995</v>
          </cell>
          <cell r="P31">
            <v>-8356057</v>
          </cell>
          <cell r="Q31">
            <v>14757638.890595995</v>
          </cell>
          <cell r="R31">
            <v>0</v>
          </cell>
          <cell r="S31">
            <v>14757638.890595995</v>
          </cell>
        </row>
        <row r="32">
          <cell r="A32">
            <v>210022</v>
          </cell>
          <cell r="B32" t="str">
            <v>Suburban</v>
          </cell>
          <cell r="C32">
            <v>1130.1862604709363</v>
          </cell>
          <cell r="D32">
            <v>3571495.1424154653</v>
          </cell>
          <cell r="E32">
            <v>8029267.92546413</v>
          </cell>
          <cell r="F32">
            <v>11600763.067879595</v>
          </cell>
          <cell r="G32">
            <v>27413430.425303131</v>
          </cell>
          <cell r="H32">
            <v>30984925.567718595</v>
          </cell>
          <cell r="I32">
            <v>19384162.499839</v>
          </cell>
          <cell r="J32">
            <v>-2436391.2278543217</v>
          </cell>
          <cell r="K32">
            <v>16947771.271984678</v>
          </cell>
          <cell r="L32">
            <v>6131542.8483592859</v>
          </cell>
          <cell r="M32">
            <v>-8527392.4519717079</v>
          </cell>
          <cell r="N32">
            <v>-14658935.300330993</v>
          </cell>
          <cell r="O32">
            <v>2288835.971653685</v>
          </cell>
          <cell r="P32">
            <v>4842592.109526176</v>
          </cell>
          <cell r="Q32">
            <v>7131428.081179861</v>
          </cell>
          <cell r="R32">
            <v>8600000</v>
          </cell>
          <cell r="S32">
            <v>15731428.081179861</v>
          </cell>
        </row>
        <row r="33">
          <cell r="A33">
            <v>210051</v>
          </cell>
          <cell r="B33" t="str">
            <v>Doctors</v>
          </cell>
          <cell r="C33">
            <v>-3426.5579373184728</v>
          </cell>
          <cell r="D33">
            <v>-1988164.0195058533</v>
          </cell>
          <cell r="E33">
            <v>939078.83344549127</v>
          </cell>
          <cell r="F33">
            <v>-1049085.186060362</v>
          </cell>
          <cell r="G33">
            <v>18357889.12394692</v>
          </cell>
          <cell r="H33">
            <v>16369725.104441067</v>
          </cell>
          <cell r="I33">
            <v>17418810.290501431</v>
          </cell>
          <cell r="J33">
            <v>882268.0859180392</v>
          </cell>
          <cell r="K33">
            <v>18301078.37641947</v>
          </cell>
          <cell r="L33">
            <v>4444004.8266708385</v>
          </cell>
          <cell r="M33">
            <v>-11035019.508037999</v>
          </cell>
          <cell r="N33">
            <v>-15479024.334708838</v>
          </cell>
          <cell r="O33">
            <v>2822054.0417106319</v>
          </cell>
          <cell r="P33">
            <v>13021751.517043706</v>
          </cell>
          <cell r="Q33">
            <v>15843805.558754338</v>
          </cell>
          <cell r="R33">
            <v>0</v>
          </cell>
          <cell r="S33">
            <v>15843805.558754338</v>
          </cell>
        </row>
        <row r="34">
          <cell r="A34">
            <v>210058</v>
          </cell>
          <cell r="B34" t="str">
            <v>UMROI</v>
          </cell>
          <cell r="C34">
            <v>-3578.6797844251701</v>
          </cell>
          <cell r="D34">
            <v>-2004059.287468689</v>
          </cell>
          <cell r="E34">
            <v>-14149173.486757984</v>
          </cell>
          <cell r="F34">
            <v>-16153232.774226673</v>
          </cell>
          <cell r="G34">
            <v>3608004.8128039138</v>
          </cell>
          <cell r="H34">
            <v>1603945.5253352248</v>
          </cell>
          <cell r="I34">
            <v>17757178.299561899</v>
          </cell>
          <cell r="J34">
            <v>355415.28652340855</v>
          </cell>
          <cell r="K34">
            <v>18112593.586085308</v>
          </cell>
          <cell r="L34">
            <v>-185598.71993081056</v>
          </cell>
          <cell r="M34">
            <v>-225778.30554098575</v>
          </cell>
          <cell r="N34">
            <v>-40179.585610175185</v>
          </cell>
          <cell r="O34">
            <v>18072414.000475135</v>
          </cell>
          <cell r="P34">
            <v>0</v>
          </cell>
          <cell r="Q34">
            <v>18072414.000475135</v>
          </cell>
          <cell r="R34">
            <v>0</v>
          </cell>
          <cell r="S34">
            <v>18072414.000475135</v>
          </cell>
        </row>
        <row r="35">
          <cell r="A35">
            <v>210002</v>
          </cell>
          <cell r="B35" t="str">
            <v>UMMC</v>
          </cell>
          <cell r="C35">
            <v>-6262.1095231568279</v>
          </cell>
          <cell r="D35">
            <v>18035540.200661294</v>
          </cell>
          <cell r="E35">
            <v>-14157513.034158286</v>
          </cell>
          <cell r="F35">
            <v>3878027.1665030085</v>
          </cell>
          <cell r="G35">
            <v>41971028.179954201</v>
          </cell>
          <cell r="H35">
            <v>60006568.380615495</v>
          </cell>
          <cell r="I35">
            <v>56128541.21411249</v>
          </cell>
          <cell r="J35">
            <v>12358035.96644642</v>
          </cell>
          <cell r="K35">
            <v>68486577.180558905</v>
          </cell>
          <cell r="L35">
            <v>-1118776.5778158484</v>
          </cell>
          <cell r="M35">
            <v>-43705329.071900859</v>
          </cell>
          <cell r="N35">
            <v>-42586552.494085014</v>
          </cell>
          <cell r="O35">
            <v>25900024.686473891</v>
          </cell>
          <cell r="P35">
            <v>-6569110.4492222676</v>
          </cell>
          <cell r="Q35">
            <v>19330914.237251624</v>
          </cell>
          <cell r="R35">
            <v>0</v>
          </cell>
          <cell r="S35">
            <v>19330914.237251624</v>
          </cell>
        </row>
        <row r="36">
          <cell r="A36">
            <v>210028</v>
          </cell>
          <cell r="B36" t="str">
            <v>MedStar St. Mary's</v>
          </cell>
          <cell r="C36">
            <v>-236.19059612958648</v>
          </cell>
          <cell r="D36">
            <v>1039091.9426771988</v>
          </cell>
          <cell r="E36">
            <v>-785268.9782238733</v>
          </cell>
          <cell r="F36">
            <v>253822.96445332549</v>
          </cell>
          <cell r="G36">
            <v>11030312.420423571</v>
          </cell>
          <cell r="H36">
            <v>12069404.363100769</v>
          </cell>
          <cell r="I36">
            <v>11815581.398647444</v>
          </cell>
          <cell r="J36">
            <v>-228743.05639900171</v>
          </cell>
          <cell r="K36">
            <v>11586838.342248444</v>
          </cell>
          <cell r="L36">
            <v>1765514.1718140449</v>
          </cell>
          <cell r="M36">
            <v>-5869682.1637664307</v>
          </cell>
          <cell r="N36">
            <v>-7635196.3355804756</v>
          </cell>
          <cell r="O36">
            <v>3951642.0066679679</v>
          </cell>
          <cell r="P36">
            <v>9641822</v>
          </cell>
          <cell r="Q36">
            <v>13593464.006667968</v>
          </cell>
          <cell r="R36">
            <v>6436168</v>
          </cell>
          <cell r="S36">
            <v>20029632.006667968</v>
          </cell>
        </row>
        <row r="37">
          <cell r="A37">
            <v>210060</v>
          </cell>
          <cell r="B37" t="str">
            <v>Ft. Washington</v>
          </cell>
          <cell r="C37">
            <v>-660.64998602729645</v>
          </cell>
          <cell r="D37">
            <v>-1449360.5933270357</v>
          </cell>
          <cell r="E37">
            <v>-5627117.2507800506</v>
          </cell>
          <cell r="F37">
            <v>-7076477.8441070858</v>
          </cell>
          <cell r="G37">
            <v>3422188.0392787145</v>
          </cell>
          <cell r="H37">
            <v>1972827.4459516788</v>
          </cell>
          <cell r="I37">
            <v>9049305.2900587656</v>
          </cell>
          <cell r="J37">
            <v>456468.82743355766</v>
          </cell>
          <cell r="K37">
            <v>9505774.1174923237</v>
          </cell>
          <cell r="L37">
            <v>582701.59465105948</v>
          </cell>
          <cell r="M37">
            <v>-1809399.0349395454</v>
          </cell>
          <cell r="N37">
            <v>-2392100.6295906049</v>
          </cell>
          <cell r="O37">
            <v>7113673.4879017193</v>
          </cell>
          <cell r="P37">
            <v>6791746</v>
          </cell>
          <cell r="Q37">
            <v>13905419.487901719</v>
          </cell>
          <cell r="R37">
            <v>6253680</v>
          </cell>
          <cell r="S37">
            <v>20159099.487901717</v>
          </cell>
        </row>
        <row r="38">
          <cell r="A38">
            <v>210005</v>
          </cell>
          <cell r="B38" t="str">
            <v>Frederick</v>
          </cell>
          <cell r="C38">
            <v>-2609.5598606657409</v>
          </cell>
          <cell r="D38">
            <v>-7011539.0699566863</v>
          </cell>
          <cell r="E38">
            <v>7663201.6149009168</v>
          </cell>
          <cell r="F38">
            <v>651662.54494423047</v>
          </cell>
          <cell r="G38">
            <v>31496938.269235868</v>
          </cell>
          <cell r="H38">
            <v>24485399.199279182</v>
          </cell>
          <cell r="I38">
            <v>23833736.654334951</v>
          </cell>
          <cell r="J38">
            <v>3614903.6586892707</v>
          </cell>
          <cell r="K38">
            <v>27448640.313024223</v>
          </cell>
          <cell r="L38">
            <v>-212083.91222630657</v>
          </cell>
          <cell r="M38">
            <v>-12007555.32100747</v>
          </cell>
          <cell r="N38">
            <v>-11795471.408781163</v>
          </cell>
          <cell r="O38">
            <v>15653168.904243059</v>
          </cell>
          <cell r="P38">
            <v>8158011</v>
          </cell>
          <cell r="Q38">
            <v>23811179.904243059</v>
          </cell>
          <cell r="R38">
            <v>0</v>
          </cell>
          <cell r="S38">
            <v>23811179.904243059</v>
          </cell>
        </row>
        <row r="39">
          <cell r="A39">
            <v>210043</v>
          </cell>
          <cell r="B39" t="str">
            <v>UM-BWMC</v>
          </cell>
          <cell r="C39">
            <v>-5024.4593853472397</v>
          </cell>
          <cell r="D39">
            <v>3882981.4724591342</v>
          </cell>
          <cell r="E39">
            <v>-6568551.5116505809</v>
          </cell>
          <cell r="F39">
            <v>-2685570.0391914467</v>
          </cell>
          <cell r="G39">
            <v>32285790.786789186</v>
          </cell>
          <cell r="H39">
            <v>36168772.259248324</v>
          </cell>
          <cell r="I39">
            <v>38854342.298439771</v>
          </cell>
          <cell r="J39">
            <v>722383.99663751398</v>
          </cell>
          <cell r="K39">
            <v>39576726.295077287</v>
          </cell>
          <cell r="L39">
            <v>403475.13543202449</v>
          </cell>
          <cell r="M39">
            <v>-16737795.148548618</v>
          </cell>
          <cell r="N39">
            <v>-17141270.283980642</v>
          </cell>
          <cell r="O39">
            <v>22435456.011096645</v>
          </cell>
          <cell r="P39">
            <v>1616001.0823582995</v>
          </cell>
          <cell r="Q39">
            <v>24051457.093454946</v>
          </cell>
          <cell r="R39">
            <v>0</v>
          </cell>
          <cell r="S39">
            <v>24051457.093454946</v>
          </cell>
        </row>
        <row r="40">
          <cell r="A40">
            <v>210017</v>
          </cell>
          <cell r="B40" t="str">
            <v>Garrett</v>
          </cell>
          <cell r="C40">
            <v>784.46277971150118</v>
          </cell>
          <cell r="D40">
            <v>1392735.3589495874</v>
          </cell>
          <cell r="E40">
            <v>-368160.44048482302</v>
          </cell>
          <cell r="F40">
            <v>1024574.9184647645</v>
          </cell>
          <cell r="G40">
            <v>1653730.0345149385</v>
          </cell>
          <cell r="H40">
            <v>3046465.3934645262</v>
          </cell>
          <cell r="I40">
            <v>2021890.4749997617</v>
          </cell>
          <cell r="J40">
            <v>606327.91981625918</v>
          </cell>
          <cell r="K40">
            <v>2628218.394816021</v>
          </cell>
          <cell r="L40">
            <v>593498.46313951025</v>
          </cell>
          <cell r="M40">
            <v>-1163423.3723912204</v>
          </cell>
          <cell r="N40">
            <v>-1756921.8355307307</v>
          </cell>
          <cell r="O40">
            <v>871296.55928529031</v>
          </cell>
          <cell r="P40">
            <v>293015</v>
          </cell>
          <cell r="Q40">
            <v>1164311.5592852903</v>
          </cell>
          <cell r="R40">
            <v>24414425</v>
          </cell>
          <cell r="S40">
            <v>25578736.559285291</v>
          </cell>
        </row>
        <row r="41">
          <cell r="A41">
            <v>210063</v>
          </cell>
          <cell r="B41" t="str">
            <v>UM-St. Joe</v>
          </cell>
          <cell r="C41">
            <v>267.21057317279616</v>
          </cell>
          <cell r="D41">
            <v>15616959.4324979</v>
          </cell>
          <cell r="E41">
            <v>1558414.1224807389</v>
          </cell>
          <cell r="F41">
            <v>17175373.554978639</v>
          </cell>
          <cell r="G41">
            <v>18278829.757744178</v>
          </cell>
          <cell r="H41">
            <v>33895789.190242082</v>
          </cell>
          <cell r="I41">
            <v>16720415.635263443</v>
          </cell>
          <cell r="J41">
            <v>3278294.9016658901</v>
          </cell>
          <cell r="K41">
            <v>19998710.536929332</v>
          </cell>
          <cell r="L41">
            <v>5197936.8355526533</v>
          </cell>
          <cell r="M41">
            <v>-9222161.2362870183</v>
          </cell>
          <cell r="N41">
            <v>-14420098.071839672</v>
          </cell>
          <cell r="O41">
            <v>5578612.4650896601</v>
          </cell>
          <cell r="P41">
            <v>22110944.516338479</v>
          </cell>
          <cell r="Q41">
            <v>27689556.981428139</v>
          </cell>
          <cell r="R41">
            <v>0</v>
          </cell>
          <cell r="S41">
            <v>27689556.981428139</v>
          </cell>
        </row>
        <row r="42">
          <cell r="A42">
            <v>210019</v>
          </cell>
          <cell r="B42" t="str">
            <v>Peninsula</v>
          </cell>
          <cell r="C42">
            <v>2165.3792280472148</v>
          </cell>
          <cell r="D42">
            <v>661369.54731747578</v>
          </cell>
          <cell r="E42">
            <v>8928073.4023704007</v>
          </cell>
          <cell r="F42">
            <v>9589442.9496878758</v>
          </cell>
          <cell r="G42">
            <v>19567791.498721913</v>
          </cell>
          <cell r="H42">
            <v>20229161.046039388</v>
          </cell>
          <cell r="I42">
            <v>10639718.096351512</v>
          </cell>
          <cell r="J42">
            <v>-474859.02880935202</v>
          </cell>
          <cell r="K42">
            <v>10164859.06754216</v>
          </cell>
          <cell r="L42">
            <v>2034036.9294961216</v>
          </cell>
          <cell r="M42">
            <v>-12752959.386217739</v>
          </cell>
          <cell r="N42">
            <v>-14786996.31571386</v>
          </cell>
          <cell r="O42">
            <v>-4622137.2481717002</v>
          </cell>
          <cell r="P42">
            <v>-5361562.5999999996</v>
          </cell>
          <cell r="Q42">
            <v>-9983699.8481716998</v>
          </cell>
          <cell r="R42">
            <v>39019918</v>
          </cell>
          <cell r="S42">
            <v>29036218.1518283</v>
          </cell>
        </row>
        <row r="43">
          <cell r="A43">
            <v>210009</v>
          </cell>
          <cell r="B43" t="str">
            <v>Johns Hopkins</v>
          </cell>
          <cell r="C43">
            <v>2090.8649067178799</v>
          </cell>
          <cell r="D43">
            <v>47471062.373428985</v>
          </cell>
          <cell r="E43">
            <v>-568046.30576473475</v>
          </cell>
          <cell r="F43">
            <v>46903016.067664251</v>
          </cell>
          <cell r="G43">
            <v>48205385.54922536</v>
          </cell>
          <cell r="H43">
            <v>95676447.922654346</v>
          </cell>
          <cell r="I43">
            <v>48773431.854990095</v>
          </cell>
          <cell r="J43">
            <v>65682739.609442197</v>
          </cell>
          <cell r="K43">
            <v>114456171.4644323</v>
          </cell>
          <cell r="L43">
            <v>11537277.006821826</v>
          </cell>
          <cell r="M43">
            <v>-69591170.509669274</v>
          </cell>
          <cell r="N43">
            <v>-81128447.5164911</v>
          </cell>
          <cell r="O43">
            <v>33327723.947941199</v>
          </cell>
          <cell r="P43">
            <v>-3618445.7834714069</v>
          </cell>
          <cell r="Q43">
            <v>29709278.164469793</v>
          </cell>
          <cell r="R43">
            <v>0</v>
          </cell>
          <cell r="S43">
            <v>29709278.164469793</v>
          </cell>
        </row>
        <row r="44">
          <cell r="A44">
            <v>210015</v>
          </cell>
          <cell r="B44" t="str">
            <v>MedStar Fr Square</v>
          </cell>
          <cell r="C44">
            <v>-3663.1382002912374</v>
          </cell>
          <cell r="D44">
            <v>3440087.5533946757</v>
          </cell>
          <cell r="E44">
            <v>-9255873.3750733305</v>
          </cell>
          <cell r="F44">
            <v>-5815785.8216786552</v>
          </cell>
          <cell r="G44">
            <v>9070645.7253257893</v>
          </cell>
          <cell r="H44">
            <v>12510733.278720465</v>
          </cell>
          <cell r="I44">
            <v>18326519.100399122</v>
          </cell>
          <cell r="J44">
            <v>488950.76612888993</v>
          </cell>
          <cell r="K44">
            <v>18815469.866528012</v>
          </cell>
          <cell r="L44">
            <v>927970.85643524071</v>
          </cell>
          <cell r="M44">
            <v>-19386815.868003421</v>
          </cell>
          <cell r="N44">
            <v>-20314786.72443866</v>
          </cell>
          <cell r="O44">
            <v>-1499316.857910648</v>
          </cell>
          <cell r="P44">
            <v>38191942.315652229</v>
          </cell>
          <cell r="Q44">
            <v>36692625.457741581</v>
          </cell>
          <cell r="R44">
            <v>2600862</v>
          </cell>
          <cell r="S44">
            <v>39293487.457741581</v>
          </cell>
        </row>
        <row r="45">
          <cell r="A45">
            <v>210008</v>
          </cell>
          <cell r="B45" t="str">
            <v>Mercy</v>
          </cell>
          <cell r="C45">
            <v>-2327.0539450094457</v>
          </cell>
          <cell r="D45">
            <v>28798260.859220032</v>
          </cell>
          <cell r="E45">
            <v>-18176198.041449174</v>
          </cell>
          <cell r="F45">
            <v>10622062.817770857</v>
          </cell>
          <cell r="G45">
            <v>15130330.072582711</v>
          </cell>
          <cell r="H45">
            <v>43928590.931802742</v>
          </cell>
          <cell r="I45">
            <v>33306528.114031885</v>
          </cell>
          <cell r="J45">
            <v>5406642.120600217</v>
          </cell>
          <cell r="K45">
            <v>38713170.234632105</v>
          </cell>
          <cell r="L45">
            <v>-2076509.4867934729</v>
          </cell>
          <cell r="M45">
            <v>-10818397.263571963</v>
          </cell>
          <cell r="N45">
            <v>-8741887.7767784894</v>
          </cell>
          <cell r="O45">
            <v>29971282.457853615</v>
          </cell>
          <cell r="P45">
            <v>0</v>
          </cell>
          <cell r="Q45">
            <v>29971282.457853615</v>
          </cell>
          <cell r="R45">
            <v>15000000</v>
          </cell>
          <cell r="S45">
            <v>44971282.457853615</v>
          </cell>
        </row>
        <row r="46">
          <cell r="A46">
            <v>210001</v>
          </cell>
          <cell r="B46" t="str">
            <v>Meritus</v>
          </cell>
          <cell r="C46">
            <v>2617.0514459384021</v>
          </cell>
          <cell r="D46">
            <v>2691052.1264664615</v>
          </cell>
          <cell r="E46">
            <v>10478200.311513398</v>
          </cell>
          <cell r="F46">
            <v>13169252.437979858</v>
          </cell>
          <cell r="G46">
            <v>16513424.998439677</v>
          </cell>
          <cell r="H46">
            <v>19204477.124906138</v>
          </cell>
          <cell r="I46">
            <v>6035224.6869262792</v>
          </cell>
          <cell r="J46">
            <v>-209893.41931476165</v>
          </cell>
          <cell r="K46">
            <v>5825331.2676115176</v>
          </cell>
          <cell r="L46">
            <v>5417932.4747990929</v>
          </cell>
          <cell r="M46">
            <v>-12265210.462658124</v>
          </cell>
          <cell r="N46">
            <v>-17683142.937457219</v>
          </cell>
          <cell r="O46">
            <v>-11857811.6698457</v>
          </cell>
          <cell r="P46">
            <v>37682522</v>
          </cell>
          <cell r="Q46">
            <v>19210035.3301543</v>
          </cell>
          <cell r="R46">
            <v>31067847</v>
          </cell>
          <cell r="S46">
            <v>50277882.3301543</v>
          </cell>
          <cell r="T46"/>
          <cell r="U46"/>
        </row>
        <row r="47">
          <cell r="A47">
            <v>210003</v>
          </cell>
          <cell r="B47" t="str">
            <v>UM-Capital Region</v>
          </cell>
          <cell r="C47">
            <v>1128.0607865920949</v>
          </cell>
          <cell r="D47">
            <v>22859277.920363098</v>
          </cell>
          <cell r="E47">
            <v>9854868.3785640076</v>
          </cell>
          <cell r="F47">
            <v>32714146.298927106</v>
          </cell>
          <cell r="G47">
            <v>10680126.996579695</v>
          </cell>
          <cell r="H47">
            <v>33539404.916942794</v>
          </cell>
          <cell r="I47">
            <v>825258.61801568791</v>
          </cell>
          <cell r="J47">
            <v>10162905.191909563</v>
          </cell>
          <cell r="K47">
            <v>10988163.809925251</v>
          </cell>
          <cell r="L47">
            <v>-413021.01661366806</v>
          </cell>
          <cell r="M47">
            <v>-10835487.997442832</v>
          </cell>
          <cell r="N47">
            <v>-10422466.980829164</v>
          </cell>
          <cell r="O47">
            <v>565696.82909608632</v>
          </cell>
          <cell r="P47">
            <v>51756035.577068768</v>
          </cell>
          <cell r="Q47">
            <v>52321732.406164855</v>
          </cell>
          <cell r="R47">
            <v>0</v>
          </cell>
          <cell r="S47">
            <v>52321732.406164855</v>
          </cell>
        </row>
        <row r="48">
          <cell r="A48">
            <v>210012</v>
          </cell>
          <cell r="B48" t="str">
            <v>Sinai</v>
          </cell>
          <cell r="C48">
            <v>-11442.473291334027</v>
          </cell>
          <cell r="D48">
            <v>-36071014.42846512</v>
          </cell>
          <cell r="E48">
            <v>-37515445.497616492</v>
          </cell>
          <cell r="F48">
            <v>-73586459.926081613</v>
          </cell>
          <cell r="G48">
            <v>19165196.931757256</v>
          </cell>
          <cell r="H48">
            <v>-16905817.496707864</v>
          </cell>
          <cell r="I48">
            <v>56680642.429373749</v>
          </cell>
          <cell r="J48">
            <v>2496323.15786601</v>
          </cell>
          <cell r="K48">
            <v>59176965.587239757</v>
          </cell>
          <cell r="L48">
            <v>-1890126.9438076387</v>
          </cell>
          <cell r="M48">
            <v>-20382396.420075398</v>
          </cell>
          <cell r="N48">
            <v>-18492269.476267759</v>
          </cell>
          <cell r="O48">
            <v>40684696.110972002</v>
          </cell>
          <cell r="P48">
            <v>43261427.151955441</v>
          </cell>
          <cell r="Q48">
            <v>83946123.262927443</v>
          </cell>
          <cell r="R48">
            <v>-28255000.367632098</v>
          </cell>
          <cell r="S48">
            <v>55691122.895295344</v>
          </cell>
        </row>
        <row r="49">
          <cell r="A49">
            <v>210023</v>
          </cell>
          <cell r="B49" t="str">
            <v>Anne Arundel</v>
          </cell>
          <cell r="C49">
            <v>-3453.1756239709543</v>
          </cell>
          <cell r="D49">
            <v>-1162056.0091534322</v>
          </cell>
          <cell r="E49">
            <v>-13641282.479269499</v>
          </cell>
          <cell r="F49">
            <v>-14803338.48842293</v>
          </cell>
          <cell r="G49">
            <v>36408579.046653852</v>
          </cell>
          <cell r="H49">
            <v>35246523.037500419</v>
          </cell>
          <cell r="I49">
            <v>50049861.525923349</v>
          </cell>
          <cell r="J49">
            <v>-1204765.7843044088</v>
          </cell>
          <cell r="K49">
            <v>48845095.741618939</v>
          </cell>
          <cell r="L49">
            <v>13057383.314826068</v>
          </cell>
          <cell r="M49">
            <v>-14487423.493540727</v>
          </cell>
          <cell r="N49">
            <v>-27544806.808366794</v>
          </cell>
          <cell r="O49">
            <v>21300288.933252145</v>
          </cell>
          <cell r="P49">
            <v>-98878.492654006928</v>
          </cell>
          <cell r="Q49">
            <v>21201410.440598138</v>
          </cell>
          <cell r="R49">
            <v>36500000</v>
          </cell>
          <cell r="S49">
            <v>57701410.440598138</v>
          </cell>
        </row>
        <row r="50">
          <cell r="A50">
            <v>210057</v>
          </cell>
          <cell r="B50" t="str">
            <v>Shady Grove</v>
          </cell>
          <cell r="C50">
            <v>-5407.358702066108</v>
          </cell>
          <cell r="D50">
            <v>-11186621.727683244</v>
          </cell>
          <cell r="E50">
            <v>-11414096.099115938</v>
          </cell>
          <cell r="F50">
            <v>-22600717.826799184</v>
          </cell>
          <cell r="G50">
            <v>20378197.77917878</v>
          </cell>
          <cell r="H50">
            <v>9191576.0514955353</v>
          </cell>
          <cell r="I50">
            <v>31792293.878294721</v>
          </cell>
          <cell r="J50">
            <v>1612734.6144209548</v>
          </cell>
          <cell r="K50">
            <v>33405028.492715675</v>
          </cell>
          <cell r="L50">
            <v>-2407952.215575072</v>
          </cell>
          <cell r="M50">
            <v>-11088524.747343894</v>
          </cell>
          <cell r="N50">
            <v>-8680572.5317688212</v>
          </cell>
          <cell r="O50">
            <v>24724455.960946854</v>
          </cell>
          <cell r="P50">
            <v>50694245.098999999</v>
          </cell>
          <cell r="Q50">
            <v>75418701.05994685</v>
          </cell>
          <cell r="R50">
            <v>0</v>
          </cell>
          <cell r="S50">
            <v>75418701.05994685</v>
          </cell>
        </row>
        <row r="51">
          <cell r="C51"/>
          <cell r="D51"/>
          <cell r="E51"/>
          <cell r="F51"/>
          <cell r="G51"/>
          <cell r="H51"/>
          <cell r="I51"/>
        </row>
        <row r="52">
          <cell r="A52"/>
          <cell r="B52" t="str">
            <v>Total</v>
          </cell>
          <cell r="C52">
            <v>-103488.42004187596</v>
          </cell>
          <cell r="D52">
            <v>-37154910.579380527</v>
          </cell>
          <cell r="E52">
            <v>-278577097.85313487</v>
          </cell>
          <cell r="F52">
            <v>-315732008.43251514</v>
          </cell>
          <cell r="G52">
            <v>623091730.10539043</v>
          </cell>
          <cell r="H52">
            <v>585936819.52600992</v>
          </cell>
          <cell r="I52">
            <v>901668827.9585253</v>
          </cell>
          <cell r="J52">
            <v>139502368.3490935</v>
          </cell>
          <cell r="K52">
            <v>1041171196.3076191</v>
          </cell>
          <cell r="L52">
            <v>25702298.03071478</v>
          </cell>
          <cell r="M52">
            <v>-506649405.30745918</v>
          </cell>
          <cell r="N52">
            <v>-532351703.3381741</v>
          </cell>
          <cell r="O52">
            <v>508819492.96944487</v>
          </cell>
          <cell r="P52">
            <v>7877094.9694684371</v>
          </cell>
          <cell r="Q52">
            <v>510081912.9389134</v>
          </cell>
          <cell r="R52">
            <v>145053455.87474173</v>
          </cell>
          <cell r="S52">
            <v>655135368.81365514</v>
          </cell>
        </row>
        <row r="53">
          <cell r="G53"/>
          <cell r="H53"/>
        </row>
        <row r="54">
          <cell r="F54"/>
        </row>
        <row r="55">
          <cell r="H55"/>
        </row>
        <row r="56">
          <cell r="H56"/>
        </row>
      </sheetData>
      <sheetData sheetId="20"/>
      <sheetData sheetId="21"/>
      <sheetData sheetId="22"/>
      <sheetData sheetId="23"/>
      <sheetData sheetId="24"/>
      <sheetData sheetId="25"/>
      <sheetData sheetId="26"/>
      <sheetData sheetId="27">
        <row r="4">
          <cell r="B4" t="str">
            <v>Meritus</v>
          </cell>
        </row>
        <row r="5">
          <cell r="B5" t="str">
            <v>UMMC</v>
          </cell>
        </row>
        <row r="6">
          <cell r="B6" t="str">
            <v>UM-Capital Region</v>
          </cell>
        </row>
        <row r="7">
          <cell r="B7" t="str">
            <v>Holy Cross</v>
          </cell>
        </row>
        <row r="8">
          <cell r="B8" t="str">
            <v>Frederick</v>
          </cell>
        </row>
        <row r="9">
          <cell r="B9" t="str">
            <v>UM-Harford</v>
          </cell>
        </row>
        <row r="10">
          <cell r="B10" t="str">
            <v>Mercy</v>
          </cell>
        </row>
        <row r="11">
          <cell r="B11" t="str">
            <v>Johns Hopkins</v>
          </cell>
        </row>
        <row r="12">
          <cell r="B12" t="str">
            <v>UM-Cambridge</v>
          </cell>
        </row>
        <row r="13">
          <cell r="B13" t="str">
            <v>Ascension St. Agnes Hospital</v>
          </cell>
        </row>
        <row r="14">
          <cell r="B14" t="str">
            <v>Sinai</v>
          </cell>
        </row>
        <row r="15">
          <cell r="B15" t="str">
            <v>Grace Medical Center</v>
          </cell>
        </row>
        <row r="16">
          <cell r="B16" t="str">
            <v>MedStar Fr Square</v>
          </cell>
        </row>
        <row r="17">
          <cell r="B17" t="str">
            <v>Adventist White Oak</v>
          </cell>
        </row>
        <row r="18">
          <cell r="B18" t="str">
            <v>Garrett</v>
          </cell>
        </row>
        <row r="19">
          <cell r="B19" t="str">
            <v>MedStar Montgomery</v>
          </cell>
        </row>
        <row r="20">
          <cell r="B20" t="str">
            <v>Peninsula</v>
          </cell>
        </row>
        <row r="21">
          <cell r="B21" t="str">
            <v>Suburban</v>
          </cell>
        </row>
        <row r="22">
          <cell r="B22" t="str">
            <v>Anne Arundel</v>
          </cell>
        </row>
        <row r="23">
          <cell r="B23" t="str">
            <v>MedStar Union Mem</v>
          </cell>
        </row>
        <row r="24">
          <cell r="B24" t="str">
            <v>Western Maryland</v>
          </cell>
        </row>
        <row r="25">
          <cell r="B25" t="str">
            <v>MedStar St. Mary's</v>
          </cell>
        </row>
        <row r="26">
          <cell r="B26" t="str">
            <v>JH Bayview</v>
          </cell>
        </row>
        <row r="27">
          <cell r="B27" t="str">
            <v>UM-Chestertown</v>
          </cell>
        </row>
        <row r="28">
          <cell r="B28" t="str">
            <v>Christiana Care, Union</v>
          </cell>
        </row>
        <row r="29">
          <cell r="B29" t="str">
            <v>Carroll</v>
          </cell>
        </row>
        <row r="30">
          <cell r="B30" t="str">
            <v>MedStar Harbor</v>
          </cell>
        </row>
        <row r="31">
          <cell r="B31" t="str">
            <v>UM-Charles Regional</v>
          </cell>
        </row>
        <row r="32">
          <cell r="B32" t="str">
            <v>UM-Easton</v>
          </cell>
        </row>
        <row r="33">
          <cell r="B33" t="str">
            <v>UMMC Midtown</v>
          </cell>
        </row>
        <row r="34">
          <cell r="B34" t="str">
            <v>Calvert</v>
          </cell>
        </row>
        <row r="35">
          <cell r="B35" t="str">
            <v>Northwest</v>
          </cell>
        </row>
        <row r="36">
          <cell r="B36" t="str">
            <v>UM-BWMC</v>
          </cell>
        </row>
        <row r="37">
          <cell r="B37" t="str">
            <v>GBMC</v>
          </cell>
        </row>
        <row r="38">
          <cell r="B38" t="str">
            <v>McCready</v>
          </cell>
        </row>
        <row r="39">
          <cell r="B39" t="str">
            <v>Howard County</v>
          </cell>
        </row>
        <row r="40">
          <cell r="B40" t="str">
            <v>UM-Upper Chesapeake</v>
          </cell>
        </row>
        <row r="41">
          <cell r="B41" t="str">
            <v>Doctors</v>
          </cell>
        </row>
        <row r="42">
          <cell r="B42" t="str">
            <v>UM-Laurel</v>
          </cell>
        </row>
        <row r="43">
          <cell r="B43" t="str">
            <v>MedStar Good Sam</v>
          </cell>
        </row>
        <row r="44">
          <cell r="B44" t="str">
            <v>Shady Grove</v>
          </cell>
        </row>
        <row r="45">
          <cell r="B45" t="str">
            <v>UMROI</v>
          </cell>
        </row>
        <row r="46">
          <cell r="B46" t="str">
            <v>Ft. Washington</v>
          </cell>
        </row>
        <row r="47">
          <cell r="B47" t="str">
            <v>Atlantic General</v>
          </cell>
        </row>
        <row r="48">
          <cell r="B48" t="str">
            <v>MedStar Southern MD</v>
          </cell>
        </row>
        <row r="49">
          <cell r="B49" t="str">
            <v>UM-St. Joe</v>
          </cell>
        </row>
        <row r="50">
          <cell r="B50" t="str">
            <v>Germantown ED</v>
          </cell>
        </row>
        <row r="51">
          <cell r="B51" t="str">
            <v>UM-Queen Anne's ED</v>
          </cell>
        </row>
        <row r="52">
          <cell r="B52" t="str">
            <v>UM-Bowie ED</v>
          </cell>
        </row>
      </sheetData>
      <sheetData sheetId="28"/>
      <sheetData sheetId="29"/>
      <sheetData sheetId="30">
        <row r="2">
          <cell r="B2" t="str">
            <v>UM-Queen Anne's ED</v>
          </cell>
        </row>
        <row r="3">
          <cell r="B3" t="str">
            <v>Germantown ED</v>
          </cell>
        </row>
        <row r="4">
          <cell r="B4" t="str">
            <v>Garrett</v>
          </cell>
        </row>
        <row r="5">
          <cell r="B5" t="str">
            <v>UM-Bowie ED</v>
          </cell>
        </row>
        <row r="6">
          <cell r="B6" t="str">
            <v>McCready</v>
          </cell>
        </row>
        <row r="7">
          <cell r="B7" t="str">
            <v>Western Maryland</v>
          </cell>
        </row>
        <row r="8">
          <cell r="B8" t="str">
            <v>UM-Chestertown</v>
          </cell>
        </row>
        <row r="9">
          <cell r="B9" t="str">
            <v>UM-Cambridge</v>
          </cell>
        </row>
        <row r="10">
          <cell r="B10" t="str">
            <v>Atlantic General</v>
          </cell>
        </row>
        <row r="11">
          <cell r="B11" t="str">
            <v>Ft. Washington</v>
          </cell>
        </row>
        <row r="12">
          <cell r="B12" t="str">
            <v>UM-Capital Region</v>
          </cell>
        </row>
        <row r="13">
          <cell r="B13" t="str">
            <v>Meritus</v>
          </cell>
        </row>
        <row r="14">
          <cell r="B14" t="str">
            <v>Peninsula</v>
          </cell>
        </row>
        <row r="15">
          <cell r="B15" t="str">
            <v>UMMC Midtown</v>
          </cell>
        </row>
        <row r="16">
          <cell r="B16" t="str">
            <v>UM-Charles Regional</v>
          </cell>
        </row>
        <row r="17">
          <cell r="B17" t="str">
            <v>UM-Easton</v>
          </cell>
        </row>
        <row r="18">
          <cell r="B18" t="str">
            <v>UM-Harford</v>
          </cell>
        </row>
        <row r="19">
          <cell r="B19" t="str">
            <v>MedStar Montgomery</v>
          </cell>
        </row>
        <row r="20">
          <cell r="B20" t="str">
            <v>Christiana Care, Union</v>
          </cell>
        </row>
        <row r="21">
          <cell r="B21" t="str">
            <v>UM-Laurel</v>
          </cell>
        </row>
        <row r="22">
          <cell r="B22" t="str">
            <v>MedStar St. Mary's</v>
          </cell>
        </row>
        <row r="23">
          <cell r="B23" t="str">
            <v>MedStar Harbor</v>
          </cell>
        </row>
        <row r="24">
          <cell r="B24" t="str">
            <v>Calvert</v>
          </cell>
        </row>
        <row r="25">
          <cell r="B25" t="str">
            <v>Carroll</v>
          </cell>
        </row>
        <row r="26">
          <cell r="B26" t="str">
            <v>Doctors</v>
          </cell>
        </row>
        <row r="27">
          <cell r="B27" t="str">
            <v>UMROI</v>
          </cell>
        </row>
        <row r="28">
          <cell r="B28" t="str">
            <v>Adventist White Oak</v>
          </cell>
        </row>
        <row r="29">
          <cell r="B29" t="str">
            <v>MedStar Southern MD</v>
          </cell>
        </row>
        <row r="30">
          <cell r="B30" t="str">
            <v>Northwest</v>
          </cell>
        </row>
        <row r="31">
          <cell r="B31" t="str">
            <v>Howard County</v>
          </cell>
        </row>
        <row r="32">
          <cell r="B32" t="str">
            <v>Grace Medical Center</v>
          </cell>
        </row>
        <row r="33">
          <cell r="B33" t="str">
            <v>MedStar Fr Square</v>
          </cell>
        </row>
        <row r="34">
          <cell r="B34" t="str">
            <v>Holy Cross</v>
          </cell>
        </row>
        <row r="35">
          <cell r="B35" t="str">
            <v>Suburban</v>
          </cell>
        </row>
        <row r="36">
          <cell r="B36" t="str">
            <v>MedStar Good Sam</v>
          </cell>
        </row>
        <row r="37">
          <cell r="B37" t="str">
            <v>UM-St. Joe</v>
          </cell>
        </row>
        <row r="38">
          <cell r="B38" t="str">
            <v>UM-Upper Chesapeake</v>
          </cell>
        </row>
        <row r="39">
          <cell r="B39" t="str">
            <v>Ascension St. Agnes Hospital</v>
          </cell>
        </row>
        <row r="40">
          <cell r="B40" t="str">
            <v>GBMC</v>
          </cell>
        </row>
        <row r="41">
          <cell r="B41" t="str">
            <v>Frederick</v>
          </cell>
        </row>
        <row r="42">
          <cell r="B42" t="str">
            <v>Shady Grove</v>
          </cell>
        </row>
        <row r="43">
          <cell r="B43" t="str">
            <v>JH Bayview</v>
          </cell>
        </row>
        <row r="44">
          <cell r="B44" t="str">
            <v>MedStar Union Mem</v>
          </cell>
        </row>
        <row r="45">
          <cell r="B45" t="str">
            <v>UM-BWMC</v>
          </cell>
        </row>
        <row r="46">
          <cell r="B46" t="str">
            <v>Mercy</v>
          </cell>
        </row>
        <row r="47">
          <cell r="B47" t="str">
            <v>Anne Arundel</v>
          </cell>
        </row>
        <row r="48">
          <cell r="B48" t="str">
            <v>Sinai</v>
          </cell>
        </row>
        <row r="49">
          <cell r="B49" t="str">
            <v>Johns Hopkins</v>
          </cell>
        </row>
        <row r="50">
          <cell r="B50" t="str">
            <v>UMMC</v>
          </cell>
        </row>
      </sheetData>
      <sheetData sheetId="31"/>
      <sheetData sheetId="32"/>
    </sheetDataSet>
  </externalBook>
</externalLink>
</file>

<file path=xl/persons/person.xml><?xml version="1.0" encoding="utf-8"?>
<personList xmlns="http://schemas.microsoft.com/office/spreadsheetml/2018/threadedcomments" xmlns:x="http://schemas.openxmlformats.org/spreadsheetml/2006/main">
  <person displayName="Taré  Suriel" id="{2D8D12A4-D07E-4473-9EBC-670C099A5C16}" userId="S::tsuriel@mdhscrc.onmicrosoft.com::5302ce98-6567-467b-8fb4-e15c16d5e31b" providerId="AD"/>
</personList>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saveData="0" refreshedBy="Taré Suriel" refreshedDate="45538.460578472223" backgroundQuery="1" createdVersion="3" refreshedVersion="8" minRefreshableVersion="3" recordCount="0" tupleCache="1" supportSubquery="1" supportAdvancedDrill="1" xr:uid="{D1D7C208-2EB4-4861-A06C-874B0914D78F}">
  <cacheSource type="external" connectionId="22"/>
  <cacheFields count="5">
    <cacheField name="[Measures].[MeasuresLevel]" caption="MeasuresLevel" numFmtId="0" hierarchy="59">
      <sharedItems count="29">
        <s v="[Measures].[End Year]" c="End Year"/>
        <s v="[Measures].[Sum of Demographic Adjustments_inf]" c="Sum of Demographic Adjustments_inf"/>
        <s v="[Measures].[Start Year]" c="Start Year"/>
        <s v="[Measures].[Sum of Efficiency Adjustments_inf]" c="Sum of Efficiency Adjustments_inf"/>
        <s v="[Measures].[Sum of Other Volume Adjustments (Dereg/Other FY Data)_inf]" c="Sum of Other Volume Adjustments (Dereg/Other FY Data)_inf"/>
        <s v="[Measures].[Sum of Total Anticipated Instate PAU Adjustment under FFS_inf]" c="Sum of Total Anticipated Instate PAU Adjustment under FFS_inf"/>
        <s v="[Measures].[Sum of Unrecognized_inf]" c="Sum of Unrecognized_inf"/>
        <s v="[Measures].[Sum of PAU Shared Savings_inf]" c="Sum of PAU Shared Savings_inf"/>
        <s v="[Measures].[Sum of OOS Over/(Under Funding) - OOS File_inf]" c="Sum of OOS Over/(Under Funding) - OOS File_inf"/>
        <s v="[Measures].[Sum of MSA_inf]" c="Sum of MSA_inf"/>
        <s v="[Measures].[Sum of ECMAD Growth]" c="Sum of ECMAD Growth"/>
        <s v="[Measures].[Sum of Expected FFS_inf]" c="Sum of Expected FFS_inf"/>
        <s v="[Measures].[Sum of PAU Unrecognized - MS_inf]" c="Sum of PAU Unrecognized - MS_inf"/>
        <s v="[Measures].[Sum of Total Volume Efficacy with Other Volume Adjustments &amp; Efficiency Adjustments_inf]" c="Sum of Total Volume Efficacy with Other Volume Adjustments &amp; Efficiency Adjustments_inf"/>
        <s v="[Measures].[Sum of FY23 Blended Permanent Revenue_inf]" c="Sum of FY23 Blended Permanent Revenue_inf"/>
        <s v="[Measures].[Sum of Total PAU Revenue_inf]" c="Sum of Total PAU Revenue_inf"/>
        <s v="[Measures].[Sum of OOS PAU Revenue_inf]" c="Sum of OOS PAU Revenue_inf"/>
        <s v="[Measures].[get_% Attributable to OOS]" c="get_% Attributable to OOS"/>
        <s v="[Measures].[Sum of PAU IS Shared Savings_inf]" c="Sum of PAU IS Shared Savings_inf"/>
        <s v="[Measures].[Sum of Over / (Under) Funding for In-State PAU_inf]" c="Sum of Over / (Under) Funding for In-State PAU_inf"/>
        <s v="[Measures].[Sum of Over (under) funding with Marketshift and InState PAU_inf]" c="Sum of Over (under) funding with Marketshift and InState PAU_inf"/>
        <s v="[Measures].[Sum of Total Volume Efficacy with Other Volume Adjustments_inf]" c="Sum of Total Volume Efficacy with Other Volume Adjustments_inf"/>
        <s v="[Measures].[Sum of OOS Funding Excess or Deficit + OOS PAU_inf]" c="Sum of OOS Funding Excess or Deficit + OOS PAU_inf"/>
        <s v="[Measures].[Sum of PAU OOS Shared Savings_inf]" c="Sum of PAU OOS Shared Savings_inf"/>
        <s v="[Measures].[Sum of Observed GBR Volume Policies_inf]" c="Sum of Observed GBR Volume Policies_inf"/>
        <s v="[Measures].[Sum of Total Volume Efficacy_inf]" c="Sum of Total Volume Efficacy_inf"/>
        <s v="[Measures].[Sum of PAU Volume_inf]" c="Sum of PAU Volume_inf"/>
        <s v="[Measures].[Sum of PAU Marketshift_inf]" c="Sum of PAU Marketshift_inf"/>
        <s v="[Measures].[Sum of Over (Under) Funding Relative to Volume Variable System with MS &amp; Demographic_inf]" c="Sum of Over (Under) Funding Relative to Volume Variable System with MS &amp; Demographic_inf"/>
      </sharedItems>
    </cacheField>
    <cacheField name="[Base CY With Inf].[HOSPID].[HOSPID]" caption="HOSPID" numFmtId="0" level="1">
      <sharedItems count="50">
        <s v="[Base CY With Inf].[HOSPID].&amp;[210033]" c="210033"/>
        <s v="[Base CY With Inf].[HOSPID].&amp;[210002]" c="210002"/>
        <s v="[Base CY With Inf].[HOSPID].&amp;[210088]" c="210088"/>
        <s v="[Base CY With Inf].[HOSPID].&amp;[210019]" c="210019"/>
        <s v="[Base CY With Inf].[HOSPID].&amp;[210001]" c="210001"/>
        <s v="[Base CY With Inf].[HOSPID].&amp;[210056]" c="210056"/>
        <s v="[Base CY With Inf].[HOSPID].&amp;[210030]" c="210030"/>
        <s v="[Base CY With Inf].[HOSPID].&amp;[210009]" c="210009"/>
        <s v="[Base CY With Inf].[HOSPID].&amp;[210065]" c="210065"/>
        <s v="[Base CY With Inf].[HOSPID].&amp;[210055]" c="210055"/>
        <s v="[Base CY With Inf].[HOSPID].&amp;[210039]" c="210039"/>
        <s v="[Base CY With Inf].[HOSPID].&amp;[210029]" c="210029"/>
        <s v="[Base CY With Inf].[HOSPID].&amp;[210017]" c="210017"/>
        <s v="[Base CY With Inf].[HOSPID].&amp;[210038]" c="210038"/>
        <s v="[Base CY With Inf].[HOSPID].&amp;[210037]" c="210037"/>
        <s v="[Base CY With Inf].[HOSPID].&amp;[210035]" c="210035"/>
        <s v="[Base CY With Inf].[HOSPID].&amp;[210004]" c="210004"/>
        <s v="[Base CY With Inf].[HOSPID].&amp;[210060]" c="210060"/>
        <s v="[Base CY With Inf].[HOSPID].&amp;[210045]" c="210045"/>
        <s v="[Base CY With Inf].[HOSPID].&amp;[210034]" c="210034"/>
        <s v="[Base CY With Inf].[HOSPID].&amp;[210023]" c="210023"/>
        <s v="[Base CY With Inf].[HOSPID].&amp;[210012]" c="210012"/>
        <s v="[Base CY With Inf].[HOSPID].&amp;[210003]" c="210003"/>
        <s v="[Base CY With Inf].[HOSPID].&amp;[210333]" c="210333"/>
        <s v="[Base CY With Inf].[HOSPID].&amp;[210058]" c="210058"/>
        <s v="[Base CY With Inf].[HOSPID].&amp;[210044]" c="210044"/>
        <s v="[Base CY With Inf].[HOSPID].&amp;[210022]" c="210022"/>
        <s v="[Base CY With Inf].[HOSPID].&amp;[210057]" c="210057"/>
        <s v="[Base CY With Inf].[HOSPID].&amp;[210032]" c="210032"/>
        <s v="[Base CY With Inf].[HOSPID].&amp;[210010]" c="210010"/>
        <s v="[Base CY With Inf].[HOSPID].&amp;[210008]" c="210008"/>
        <s v="[Base CY With Inf].[HOSPID].&amp;[210028]" c="210028"/>
        <s v="[Base CY With Inf].[HOSPID].&amp;[210006]" c="210006"/>
        <s v="[Base CY With Inf].[HOSPID].&amp;[210062]" c="210062"/>
        <s v="[Base CY With Inf].[HOSPID].&amp;[210015]" c="210015"/>
        <s v="[Base CY With Inf].[HOSPID].&amp;[210048]" c="210048"/>
        <s v="[Base CY With Inf].[HOSPID].&amp;[210013]" c="210013"/>
        <s v="[Base CY With Inf].[HOSPID].&amp;[210011]" c="210011"/>
        <s v="[Base CY With Inf].[HOSPID].&amp;[210043]" c="210043"/>
        <s v="[Base CY With Inf].[HOSPID].&amp;[210087]" c="210087"/>
        <s v="[Base CY With Inf].[HOSPID].&amp;[210040]" c="210040"/>
        <s v="[Base CY With Inf].[HOSPID].&amp;[210018]" c="210018"/>
        <s v="[Base CY With Inf].[HOSPID].&amp;[210051]" c="210051"/>
        <s v="[Base CY With Inf].[HOSPID].&amp;[210027]" c="210027"/>
        <s v="[Base CY With Inf].[HOSPID].&amp;[210061]" c="210061"/>
        <s v="[Base CY With Inf].[HOSPID].&amp;[210024]" c="210024"/>
        <s v="[Base CY With Inf].[HOSPID].&amp;[210005]" c="210005"/>
        <s v="[Base CY With Inf].[HOSPID].&amp;[210016]" c="210016"/>
        <s v="[Base CY With Inf].[HOSPID].&amp;[210049]" c="210049"/>
        <s v="[Base CY With Inf].[HOSPID].&amp;[210063]" c="210063"/>
      </sharedItems>
    </cacheField>
    <cacheField name="[Base CY With Inf].[Dollar Year].[Dollar Year]" caption="Dollar Year" numFmtId="0" hierarchy="1" level="1">
      <sharedItems count="3">
        <s v="[Base CY With Inf].[Dollar Year].&amp;[2015]" c="2015"/>
        <s v="[Base CY With Inf].[Dollar Year].&amp;[2023]" c="2023"/>
        <s v="[Base CY With Inf].[Dollar Year].&amp;[2022]" c="2022"/>
      </sharedItems>
    </cacheField>
    <cacheField name="[Base CY With Inf].[Calendar Year].[Calendar Year]" caption="Calendar Year" numFmtId="0" hierarchy="2" level="1">
      <sharedItems count="2">
        <s v="[Base CY With Inf].[Calendar Year].&amp;[2015]" c="2015"/>
        <s v="[Base CY With Inf].[Calendar Year].&amp;[2014]" c="2014"/>
      </sharedItems>
    </cacheField>
    <cacheField name="[Base CY With Inf].[No Inflation].[No Inflation]" caption="No Inflation" numFmtId="0" hierarchy="3" level="1">
      <sharedItems count="1">
        <s v="[Base CY With Inf].[No Inflation].&amp;[TRUE]" c="TRUE"/>
      </sharedItems>
    </cacheField>
  </cacheFields>
  <cacheHierarchies count="120">
    <cacheHierarchy uniqueName="[Base CY With Inf].[HOSPID]" caption="HOSPID" attribute="1" defaultMemberUniqueName="[Base CY With Inf].[HOSPID].[All]" allUniqueName="[Base CY With Inf].[HOSPID].[All]" dimensionUniqueName="[Base CY With Inf]" displayFolder="" count="2" memberValueDatatype="130" unbalanced="0">
      <fieldsUsage count="2">
        <fieldUsage x="-1"/>
        <fieldUsage x="1"/>
      </fieldsUsage>
    </cacheHierarchy>
    <cacheHierarchy uniqueName="[Base CY With Inf].[Dollar Year]" caption="Dollar Year" attribute="1" defaultMemberUniqueName="[Base CY With Inf].[Dollar Year].[All]" allUniqueName="[Base CY With Inf].[Dollar Year].[All]" dimensionUniqueName="[Base CY With Inf]" displayFolder="" count="2" memberValueDatatype="20" unbalanced="0">
      <fieldsUsage count="2">
        <fieldUsage x="-1"/>
        <fieldUsage x="2"/>
      </fieldsUsage>
    </cacheHierarchy>
    <cacheHierarchy uniqueName="[Base CY With Inf].[Calendar Year]" caption="Calendar Year" attribute="1" defaultMemberUniqueName="[Base CY With Inf].[Calendar Year].[All]" allUniqueName="[Base CY With Inf].[Calendar Year].[All]" allCaption="All" dimensionUniqueName="[Base CY With Inf]" displayFolder="" count="2" memberValueDatatype="130" unbalanced="0">
      <fieldsUsage count="2">
        <fieldUsage x="-1"/>
        <fieldUsage x="3"/>
      </fieldsUsage>
    </cacheHierarchy>
    <cacheHierarchy uniqueName="[Base CY With Inf].[No Inflation]" caption="No Inflation" attribute="1" defaultMemberUniqueName="[Base CY With Inf].[No Inflation].[All]" allUniqueName="[Base CY With Inf].[No Inflation].[All]" dimensionUniqueName="[Base CY With Inf]" displayFolder="" count="2" memberValueDatatype="130" unbalanced="0">
      <fieldsUsage count="2">
        <fieldUsage x="-1"/>
        <fieldUsage x="4"/>
      </fieldsUsage>
    </cacheHierarchy>
    <cacheHierarchy uniqueName="[Base CY With Inf].[Conversion Inf]" caption="Conversion Inf" attribute="1" defaultMemberUniqueName="[Base CY With Inf].[Conversion Inf].[All]" allUniqueName="[Base CY With Inf].[Conversion Inf].[All]" dimensionUniqueName="[Base CY With Inf]" displayFolder="" count="2" memberValueDatatype="5" unbalanced="0"/>
    <cacheHierarchy uniqueName="[Base CY With Inf].[FY23 Blended Permanent Revenue_inf]" caption="FY23 Blended Permanent Revenue_inf" attribute="1" defaultMemberUniqueName="[Base CY With Inf].[FY23 Blended Permanent Revenue_inf].[All]" allUniqueName="[Base CY With Inf].[FY23 Blended Permanent Revenue_inf].[All]" dimensionUniqueName="[Base CY With Inf]" displayFolder="" count="2" memberValueDatatype="5" unbalanced="0"/>
    <cacheHierarchy uniqueName="[Base CY With Inf].[ECMAD Growth]" caption="ECMAD Growth" attribute="1" defaultMemberUniqueName="[Base CY With Inf].[ECMAD Growth].[All]" allUniqueName="[Base CY With Inf].[ECMAD Growth].[All]" dimensionUniqueName="[Base CY With Inf]" displayFolder="" count="2" memberValueDatatype="5" unbalanced="0"/>
    <cacheHierarchy uniqueName="[Base CY With Inf].[MSA]" caption="MSA" attribute="1" defaultMemberUniqueName="[Base CY With Inf].[MSA].[All]" allUniqueName="[Base CY With Inf].[MSA].[All]" dimensionUniqueName="[Base CY With Inf]" displayFolder="" count="2" memberValueDatatype="5" unbalanced="0"/>
    <cacheHierarchy uniqueName="[Base CY With Inf].[MSA_inf]" caption="MSA_inf" attribute="1" defaultMemberUniqueName="[Base CY With Inf].[MSA_inf].[All]" allUniqueName="[Base CY With Inf].[MSA_inf].[All]" dimensionUniqueName="[Base CY With Inf]" displayFolder="" count="2" memberValueDatatype="5" unbalanced="0"/>
    <cacheHierarchy uniqueName="[Base CY With Inf].[Unrecognized]" caption="Unrecognized" attribute="1" defaultMemberUniqueName="[Base CY With Inf].[Unrecognized].[All]" allUniqueName="[Base CY With Inf].[Unrecognized].[All]" dimensionUniqueName="[Base CY With Inf]" displayFolder="" count="2" memberValueDatatype="5" unbalanced="0"/>
    <cacheHierarchy uniqueName="[Base CY With Inf].[Unrecognized_inf]" caption="Unrecognized_inf" attribute="1" defaultMemberUniqueName="[Base CY With Inf].[Unrecognized_inf].[All]" allUniqueName="[Base CY With Inf].[Unrecognized_inf].[All]" dimensionUniqueName="[Base CY With Inf]" displayFolder="" count="2" memberValueDatatype="5" unbalanced="0"/>
    <cacheHierarchy uniqueName="[Base CY With Inf].[Expected FFS]" caption="Expected FFS" attribute="1" defaultMemberUniqueName="[Base CY With Inf].[Expected FFS].[All]" allUniqueName="[Base CY With Inf].[Expected FFS].[All]" dimensionUniqueName="[Base CY With Inf]" displayFolder="" count="2" memberValueDatatype="5" unbalanced="0"/>
    <cacheHierarchy uniqueName="[Base CY With Inf].[Expected FFS_inf]" caption="Expected FFS_inf" attribute="1" defaultMemberUniqueName="[Base CY With Inf].[Expected FFS_inf].[All]" allUniqueName="[Base CY With Inf].[Expected FFS_inf].[All]" dimensionUniqueName="[Base CY With Inf]" displayFolder="" count="2" memberValueDatatype="5" unbalanced="0"/>
    <cacheHierarchy uniqueName="[Base CY With Inf].[PAU Shared Savings]" caption="PAU Shared Savings" attribute="1" defaultMemberUniqueName="[Base CY With Inf].[PAU Shared Savings].[All]" allUniqueName="[Base CY With Inf].[PAU Shared Savings].[All]" dimensionUniqueName="[Base CY With Inf]" displayFolder="" count="2" memberValueDatatype="20" unbalanced="0"/>
    <cacheHierarchy uniqueName="[Base CY With Inf].[PAU Shared Savings_inf]" caption="PAU Shared Savings_inf" attribute="1" defaultMemberUniqueName="[Base CY With Inf].[PAU Shared Savings_inf].[All]" allUniqueName="[Base CY With Inf].[PAU Shared Savings_inf].[All]" dimensionUniqueName="[Base CY With Inf]" displayFolder="" count="2" memberValueDatatype="5" unbalanced="0"/>
    <cacheHierarchy uniqueName="[Base CY With Inf].[Total PAU Revenue]" caption="Total PAU Revenue" attribute="1" defaultMemberUniqueName="[Base CY With Inf].[Total PAU Revenue].[All]" allUniqueName="[Base CY With Inf].[Total PAU Revenue].[All]" dimensionUniqueName="[Base CY With Inf]" displayFolder="" count="2" memberValueDatatype="20" unbalanced="0"/>
    <cacheHierarchy uniqueName="[Base CY With Inf].[Total PAU Revenue_inf]" caption="Total PAU Revenue_inf" attribute="1" defaultMemberUniqueName="[Base CY With Inf].[Total PAU Revenue_inf].[All]" allUniqueName="[Base CY With Inf].[Total PAU Revenue_inf].[All]" dimensionUniqueName="[Base CY With Inf]" displayFolder="" count="2" memberValueDatatype="5" unbalanced="0"/>
    <cacheHierarchy uniqueName="[Base CY With Inf].[OOS PAU Revenue]" caption="OOS PAU Revenue" attribute="1" defaultMemberUniqueName="[Base CY With Inf].[OOS PAU Revenue].[All]" allUniqueName="[Base CY With Inf].[OOS PAU Revenue].[All]" dimensionUniqueName="[Base CY With Inf]" displayFolder="" count="2" memberValueDatatype="20" unbalanced="0"/>
    <cacheHierarchy uniqueName="[Base CY With Inf].[OOS PAU Revenue_inf]" caption="OOS PAU Revenue_inf" attribute="1" defaultMemberUniqueName="[Base CY With Inf].[OOS PAU Revenue_inf].[All]" allUniqueName="[Base CY With Inf].[OOS PAU Revenue_inf].[All]" dimensionUniqueName="[Base CY With Inf]" displayFolder="" count="2" memberValueDatatype="5" unbalanced="0"/>
    <cacheHierarchy uniqueName="[Base CY With Inf].[OOS Over/(Under Funding) - OOS File]" caption="OOS Over/(Under Funding) - OOS File" attribute="1" defaultMemberUniqueName="[Base CY With Inf].[OOS Over/(Under Funding) - OOS File].[All]" allUniqueName="[Base CY With Inf].[OOS Over/(Under Funding) - OOS File].[All]" dimensionUniqueName="[Base CY With Inf]" displayFolder="" count="2" memberValueDatatype="20" unbalanced="0"/>
    <cacheHierarchy uniqueName="[Base CY With Inf].[OOS Over/(Under Funding) - OOS File_inf]" caption="OOS Over/(Under Funding) - OOS File_inf" attribute="1" defaultMemberUniqueName="[Base CY With Inf].[OOS Over/(Under Funding) - OOS File_inf].[All]" allUniqueName="[Base CY With Inf].[OOS Over/(Under Funding) - OOS File_inf].[All]" dimensionUniqueName="[Base CY With Inf]" displayFolder="" count="2" memberValueDatatype="5" unbalanced="0"/>
    <cacheHierarchy uniqueName="[Base CY With Inf].[Other Volume Adjustments (Dereg/Other FY Data)]" caption="Other Volume Adjustments (Dereg/Other FY Data)" attribute="1" defaultMemberUniqueName="[Base CY With Inf].[Other Volume Adjustments (Dereg/Other FY Data)].[All]" allUniqueName="[Base CY With Inf].[Other Volume Adjustments (Dereg/Other FY Data)].[All]" dimensionUniqueName="[Base CY With Inf]" displayFolder="" count="2" memberValueDatatype="20" unbalanced="0"/>
    <cacheHierarchy uniqueName="[Base CY With Inf].[Other Volume Adjustments (Dereg/Other FY Data)_inf]" caption="Other Volume Adjustments (Dereg/Other FY Data)_inf" attribute="1" defaultMemberUniqueName="[Base CY With Inf].[Other Volume Adjustments (Dereg/Other FY Data)_inf].[All]" allUniqueName="[Base CY With Inf].[Other Volume Adjustments (Dereg/Other FY Data)_inf].[All]" dimensionUniqueName="[Base CY With Inf]" displayFolder="" count="2" memberValueDatatype="5" unbalanced="0"/>
    <cacheHierarchy uniqueName="[Base CY With Inf].[Efficiency Adjustments]" caption="Efficiency Adjustments" attribute="1" defaultMemberUniqueName="[Base CY With Inf].[Efficiency Adjustments].[All]" allUniqueName="[Base CY With Inf].[Efficiency Adjustments].[All]" dimensionUniqueName="[Base CY With Inf]" displayFolder="" count="2" memberValueDatatype="20" unbalanced="0"/>
    <cacheHierarchy uniqueName="[Base CY With Inf].[Efficiency Adjustments_inf]" caption="Efficiency Adjustments_inf" attribute="1" defaultMemberUniqueName="[Base CY With Inf].[Efficiency Adjustments_inf].[All]" allUniqueName="[Base CY With Inf].[Efficiency Adjustments_inf].[All]" dimensionUniqueName="[Base CY With Inf]" displayFolder="" count="2" memberValueDatatype="5" unbalanced="0"/>
    <cacheHierarchy uniqueName="[Base CY With Inf].[Demographic Adjustment]" caption="Demographic Adjustment" attribute="1" defaultMemberUniqueName="[Base CY With Inf].[Demographic Adjustment].[All]" allUniqueName="[Base CY With Inf].[Demographic Adjustment].[All]" dimensionUniqueName="[Base CY With Inf]" displayFolder="" count="2" memberValueDatatype="20" unbalanced="0"/>
    <cacheHierarchy uniqueName="[Base CY With Inf].[Demographic Adjustments_inf]" caption="Demographic Adjustments_inf" attribute="1" defaultMemberUniqueName="[Base CY With Inf].[Demographic Adjustments_inf].[All]" allUniqueName="[Base CY With Inf].[Demographic Adjustments_inf].[All]" dimensionUniqueName="[Base CY With Inf]" displayFolder="" count="2" memberValueDatatype="5" unbalanced="0"/>
    <cacheHierarchy uniqueName="[Base CY With Inf].[PAU Volume]" caption="PAU Volume" attribute="1" defaultMemberUniqueName="[Base CY With Inf].[PAU Volume].[All]" allUniqueName="[Base CY With Inf].[PAU Volume].[All]" dimensionUniqueName="[Base CY With Inf]" displayFolder="" count="2" memberValueDatatype="20" unbalanced="0"/>
    <cacheHierarchy uniqueName="[Base CY With Inf].[PAU Volume_inf]" caption="PAU Volume_inf" attribute="1" defaultMemberUniqueName="[Base CY With Inf].[PAU Volume_inf].[All]" allUniqueName="[Base CY With Inf].[PAU Volume_inf].[All]" dimensionUniqueName="[Base CY With Inf]" displayFolder="" count="2" memberValueDatatype="5" unbalanced="0"/>
    <cacheHierarchy uniqueName="[Base CY With Inf].[PAU Marketshift]" caption="PAU Marketshift" attribute="1" defaultMemberUniqueName="[Base CY With Inf].[PAU Marketshift].[All]" allUniqueName="[Base CY With Inf].[PAU Marketshift].[All]" dimensionUniqueName="[Base CY With Inf]" displayFolder="" count="2" memberValueDatatype="20" unbalanced="0"/>
    <cacheHierarchy uniqueName="[Base CY With Inf].[PAU Marketshift_inf]" caption="PAU Marketshift_inf" attribute="1" defaultMemberUniqueName="[Base CY With Inf].[PAU Marketshift_inf].[All]" allUniqueName="[Base CY With Inf].[PAU Marketshift_inf].[All]" dimensionUniqueName="[Base CY With Inf]" displayFolder="" count="2" memberValueDatatype="5" unbalanced="0"/>
    <cacheHierarchy uniqueName="[Base CY With Inf].[PAU Unrecognized - MS]" caption="PAU Unrecognized - MS" attribute="1" defaultMemberUniqueName="[Base CY With Inf].[PAU Unrecognized - MS].[All]" allUniqueName="[Base CY With Inf].[PAU Unrecognized - MS].[All]" dimensionUniqueName="[Base CY With Inf]" displayFolder="" count="2" memberValueDatatype="20" unbalanced="0"/>
    <cacheHierarchy uniqueName="[Base CY With Inf].[PAU Unrecognized - MS_inf]" caption="PAU Unrecognized - MS_inf" attribute="1" defaultMemberUniqueName="[Base CY With Inf].[PAU Unrecognized - MS_inf].[All]" allUniqueName="[Base CY With Inf].[PAU Unrecognized - MS_inf].[All]" dimensionUniqueName="[Base CY With Inf]" displayFolder="" count="2" memberValueDatatype="5" unbalanced="0"/>
    <cacheHierarchy uniqueName="[Base CY With Inf].[Observed GBR Volume Policies]" caption="Observed GBR Volume Policies" attribute="1" defaultMemberUniqueName="[Base CY With Inf].[Observed GBR Volume Policies].[All]" allUniqueName="[Base CY With Inf].[Observed GBR Volume Policies].[All]" dimensionUniqueName="[Base CY With Inf]" displayFolder="" count="2" memberValueDatatype="5" unbalanced="0"/>
    <cacheHierarchy uniqueName="[Base CY With Inf].[Observed GBR Volume Policies_inf]" caption="Observed GBR Volume Policies_inf" attribute="1" defaultMemberUniqueName="[Base CY With Inf].[Observed GBR Volume Policies_inf].[All]" allUniqueName="[Base CY With Inf].[Observed GBR Volume Policies_inf].[All]" dimensionUniqueName="[Base CY With Inf]" displayFolder="" count="2" memberValueDatatype="5" unbalanced="0"/>
    <cacheHierarchy uniqueName="[Base CY With Inf].[Over (Under) Funding Relative to Volume Variable System with MS &amp; Demographic Ad]" caption="Over (Under) Funding Relative to Volume Variable System with MS &amp; Demographic Ad" attribute="1" defaultMemberUniqueName="[Base CY With Inf].[Over (Under) Funding Relative to Volume Variable System with MS &amp; Demographic Ad].[All]" allUniqueName="[Base CY With Inf].[Over (Under) Funding Relative to Volume Variable System with MS &amp; Demographic Ad].[All]" dimensionUniqueName="[Base CY With Inf]" displayFolder="" count="2" memberValueDatatype="5" unbalanced="0"/>
    <cacheHierarchy uniqueName="[Base CY With Inf].[Over (Under) Funding Relative to Volume Variable System with MS &amp; Demographic_inf]" caption="Over (Under) Funding Relative to Volume Variable System with MS &amp; Demographic_inf" attribute="1" defaultMemberUniqueName="[Base CY With Inf].[Over (Under) Funding Relative to Volume Variable System with MS &amp; Demographic_inf].[All]" allUniqueName="[Base CY With Inf].[Over (Under) Funding Relative to Volume Variable System with MS &amp; Demographic_inf].[All]" dimensionUniqueName="[Base CY With Inf]" displayFolder="" count="2" memberValueDatatype="5" unbalanced="0"/>
    <cacheHierarchy uniqueName="[Base CY With Inf].[Total Anticipated Instate PAU Adjustment under FFS]" caption="Total Anticipated Instate PAU Adjustment under FFS" attribute="1" defaultMemberUniqueName="[Base CY With Inf].[Total Anticipated Instate PAU Adjustment under FFS].[All]" allUniqueName="[Base CY With Inf].[Total Anticipated Instate PAU Adjustment under FFS].[All]" dimensionUniqueName="[Base CY With Inf]" displayFolder="" count="2" memberValueDatatype="5" unbalanced="0"/>
    <cacheHierarchy uniqueName="[Base CY With Inf].[Total Anticipated Instate PAU Adjustment under FFS_inf]" caption="Total Anticipated Instate PAU Adjustment under FFS_inf" attribute="1" defaultMemberUniqueName="[Base CY With Inf].[Total Anticipated Instate PAU Adjustment under FFS_inf].[All]" allUniqueName="[Base CY With Inf].[Total Anticipated Instate PAU Adjustment under FFS_inf].[All]" dimensionUniqueName="[Base CY With Inf]" displayFolder="" count="2" memberValueDatatype="5" unbalanced="0"/>
    <cacheHierarchy uniqueName="[Base CY With Inf].[% Attributable to OOS]" caption="% Attributable to OOS" attribute="1" defaultMemberUniqueName="[Base CY With Inf].[% Attributable to OOS].[All]" allUniqueName="[Base CY With Inf].[% Attributable to OOS].[All]" dimensionUniqueName="[Base CY With Inf]" displayFolder="" count="2" memberValueDatatype="5" unbalanced="0"/>
    <cacheHierarchy uniqueName="[Base CY With Inf].[% Attributable to OOS_inf]" caption="% Attributable to OOS_inf" attribute="1" defaultMemberUniqueName="[Base CY With Inf].[% Attributable to OOS_inf].[All]" allUniqueName="[Base CY With Inf].[% Attributable to OOS_inf].[All]" dimensionUniqueName="[Base CY With Inf]" displayFolder="" count="2" memberValueDatatype="5" unbalanced="0"/>
    <cacheHierarchy uniqueName="[Base CY With Inf].[PAU IS Shared Savings]" caption="PAU IS Shared Savings" attribute="1" defaultMemberUniqueName="[Base CY With Inf].[PAU IS Shared Savings].[All]" allUniqueName="[Base CY With Inf].[PAU IS Shared Savings].[All]" dimensionUniqueName="[Base CY With Inf]" displayFolder="" count="2" memberValueDatatype="5" unbalanced="0"/>
    <cacheHierarchy uniqueName="[Base CY With Inf].[PAU IS Shared Savings_inf]" caption="PAU IS Shared Savings_inf" attribute="1" defaultMemberUniqueName="[Base CY With Inf].[PAU IS Shared Savings_inf].[All]" allUniqueName="[Base CY With Inf].[PAU IS Shared Savings_inf].[All]" dimensionUniqueName="[Base CY With Inf]" displayFolder="" count="2" memberValueDatatype="5" unbalanced="0"/>
    <cacheHierarchy uniqueName="[Base CY With Inf].[Over / (Under) Funding for In-State PAU]" caption="Over / (Under) Funding for In-State PAU" attribute="1" defaultMemberUniqueName="[Base CY With Inf].[Over / (Under) Funding for In-State PAU].[All]" allUniqueName="[Base CY With Inf].[Over / (Under) Funding for In-State PAU].[All]" dimensionUniqueName="[Base CY With Inf]" displayFolder="" count="2" memberValueDatatype="5" unbalanced="0"/>
    <cacheHierarchy uniqueName="[Base CY With Inf].[Over / (Under) Funding for In-State PAU_inf]" caption="Over / (Under) Funding for In-State PAU_inf" attribute="1" defaultMemberUniqueName="[Base CY With Inf].[Over / (Under) Funding for In-State PAU_inf].[All]" allUniqueName="[Base CY With Inf].[Over / (Under) Funding for In-State PAU_inf].[All]" dimensionUniqueName="[Base CY With Inf]" displayFolder="" count="2" memberValueDatatype="5" unbalanced="0"/>
    <cacheHierarchy uniqueName="[Base CY With Inf].[PAU OOS Shared Savings]" caption="PAU OOS Shared Savings" attribute="1" defaultMemberUniqueName="[Base CY With Inf].[PAU OOS Shared Savings].[All]" allUniqueName="[Base CY With Inf].[PAU OOS Shared Savings].[All]" dimensionUniqueName="[Base CY With Inf]" displayFolder="" count="2" memberValueDatatype="5" unbalanced="0"/>
    <cacheHierarchy uniqueName="[Base CY With Inf].[PAU OOS Shared Savings_inf]" caption="PAU OOS Shared Savings_inf" attribute="1" defaultMemberUniqueName="[Base CY With Inf].[PAU OOS Shared Savings_inf].[All]" allUniqueName="[Base CY With Inf].[PAU OOS Shared Savings_inf].[All]" dimensionUniqueName="[Base CY With Inf]" displayFolder="" count="2" memberValueDatatype="5" unbalanced="0"/>
    <cacheHierarchy uniqueName="[Base CY With Inf].[Over / (Under) Funding for OOS PAU]" caption="Over / (Under) Funding for OOS PAU" attribute="1" defaultMemberUniqueName="[Base CY With Inf].[Over / (Under) Funding for OOS PAU].[All]" allUniqueName="[Base CY With Inf].[Over / (Under) Funding for OOS PAU].[All]" dimensionUniqueName="[Base CY With Inf]" displayFolder="" count="2" memberValueDatatype="5" unbalanced="0"/>
    <cacheHierarchy uniqueName="[Base CY With Inf].[Over / (Under) Funding for OOS PAU_inf]" caption="Over / (Under) Funding for OOS PAU_inf" attribute="1" defaultMemberUniqueName="[Base CY With Inf].[Over / (Under) Funding for OOS PAU_inf].[All]" allUniqueName="[Base CY With Inf].[Over / (Under) Funding for OOS PAU_inf].[All]" dimensionUniqueName="[Base CY With Inf]" displayFolder="" count="2" memberValueDatatype="5" unbalanced="0"/>
    <cacheHierarchy uniqueName="[Base CY With Inf].[Over (under) funding with Marketshift and InState PAU]" caption="Over (under) funding with Marketshift and InState PAU" attribute="1" defaultMemberUniqueName="[Base CY With Inf].[Over (under) funding with Marketshift and InState PAU].[All]" allUniqueName="[Base CY With Inf].[Over (under) funding with Marketshift and InState PAU].[All]" dimensionUniqueName="[Base CY With Inf]" displayFolder="" count="2" memberValueDatatype="5" unbalanced="0"/>
    <cacheHierarchy uniqueName="[Base CY With Inf].[Over (under) funding with Marketshift and InState PAU_inf]" caption="Over (under) funding with Marketshift and InState PAU_inf" attribute="1" defaultMemberUniqueName="[Base CY With Inf].[Over (under) funding with Marketshift and InState PAU_inf].[All]" allUniqueName="[Base CY With Inf].[Over (under) funding with Marketshift and InState PAU_inf].[All]" dimensionUniqueName="[Base CY With Inf]" displayFolder="" count="2" memberValueDatatype="5" unbalanced="0"/>
    <cacheHierarchy uniqueName="[Base CY With Inf].[OOS Funding Excess or Deficit + OOS PAU]" caption="OOS Funding Excess or Deficit + OOS PAU" attribute="1" defaultMemberUniqueName="[Base CY With Inf].[OOS Funding Excess or Deficit + OOS PAU].[All]" allUniqueName="[Base CY With Inf].[OOS Funding Excess or Deficit + OOS PAU].[All]" dimensionUniqueName="[Base CY With Inf]" displayFolder="" count="2" memberValueDatatype="5" unbalanced="0"/>
    <cacheHierarchy uniqueName="[Base CY With Inf].[OOS Funding Excess or Deficit + OOS PAU_inf]" caption="OOS Funding Excess or Deficit + OOS PAU_inf" attribute="1" defaultMemberUniqueName="[Base CY With Inf].[OOS Funding Excess or Deficit + OOS PAU_inf].[All]" allUniqueName="[Base CY With Inf].[OOS Funding Excess or Deficit + OOS PAU_inf].[All]" dimensionUniqueName="[Base CY With Inf]" displayFolder="" count="2" memberValueDatatype="5" unbalanced="0"/>
    <cacheHierarchy uniqueName="[Base CY With Inf].[Total Volume Efficacy]" caption="Total Volume Efficacy" attribute="1" defaultMemberUniqueName="[Base CY With Inf].[Total Volume Efficacy].[All]" allUniqueName="[Base CY With Inf].[Total Volume Efficacy].[All]" dimensionUniqueName="[Base CY With Inf]" displayFolder="" count="2" memberValueDatatype="5" unbalanced="0"/>
    <cacheHierarchy uniqueName="[Base CY With Inf].[Total Volume Efficacy_inf]" caption="Total Volume Efficacy_inf" attribute="1" defaultMemberUniqueName="[Base CY With Inf].[Total Volume Efficacy_inf].[All]" allUniqueName="[Base CY With Inf].[Total Volume Efficacy_inf].[All]" dimensionUniqueName="[Base CY With Inf]" displayFolder="" count="2" memberValueDatatype="5" unbalanced="0"/>
    <cacheHierarchy uniqueName="[Base CY With Inf].[Total Volume Efficacy with Other Volume Adjustments]" caption="Total Volume Efficacy with Other Volume Adjustments" attribute="1" defaultMemberUniqueName="[Base CY With Inf].[Total Volume Efficacy with Other Volume Adjustments].[All]" allUniqueName="[Base CY With Inf].[Total Volume Efficacy with Other Volume Adjustments].[All]" dimensionUniqueName="[Base CY With Inf]" displayFolder="" count="2" memberValueDatatype="5" unbalanced="0"/>
    <cacheHierarchy uniqueName="[Base CY With Inf].[Total Volume Efficacy with Other Volume Adjustments_inf]" caption="Total Volume Efficacy with Other Volume Adjustments_inf" attribute="1" defaultMemberUniqueName="[Base CY With Inf].[Total Volume Efficacy with Other Volume Adjustments_inf].[All]" allUniqueName="[Base CY With Inf].[Total Volume Efficacy with Other Volume Adjustments_inf].[All]" dimensionUniqueName="[Base CY With Inf]" displayFolder="" count="2" memberValueDatatype="5" unbalanced="0"/>
    <cacheHierarchy uniqueName="[Base CY With Inf].[Total Volume Efficacy with Other Volume Adjustments &amp; Efficiency Adjustments]" caption="Total Volume Efficacy with Other Volume Adjustments &amp; Efficiency Adjustments" attribute="1" defaultMemberUniqueName="[Base CY With Inf].[Total Volume Efficacy with Other Volume Adjustments &amp; Efficiency Adjustments].[All]" allUniqueName="[Base CY With Inf].[Total Volume Efficacy with Other Volume Adjustments &amp; Efficiency Adjustments].[All]" dimensionUniqueName="[Base CY With Inf]" displayFolder="" count="2" memberValueDatatype="5" unbalanced="0"/>
    <cacheHierarchy uniqueName="[Base CY With Inf].[Total Volume Efficacy with Other Volume Adjustments &amp; Efficiency Adjustments_inf]" caption="Total Volume Efficacy with Other Volume Adjustments &amp; Efficiency Adjustments_inf" attribute="1" defaultMemberUniqueName="[Base CY With Inf].[Total Volume Efficacy with Other Volume Adjustments &amp; Efficiency Adjustments_inf].[All]" allUniqueName="[Base CY With Inf].[Total Volume Efficacy with Other Volume Adjustments &amp; Efficiency Adjustments_inf].[All]" dimensionUniqueName="[Base CY With Inf]" displayFolder="" count="2" memberValueDatatype="5" unbalanced="0"/>
    <cacheHierarchy uniqueName="[Measures]" caption="Measures" attribute="1" keyAttribute="1" defaultMemberUniqueName="[Measures].[__No measures defined]" dimensionUniqueName="[Measures]" displayFolder="" measures="1" count="1" memberValueDatatype="130" unbalanced="0">
      <fieldsUsage count="1">
        <fieldUsage x="0"/>
      </fieldsUsage>
    </cacheHierarchy>
    <cacheHierarchy uniqueName="[Measures].[Sum of Dollar Year]" caption="Sum of Dollar Year" measure="1" displayFolder="" measureGroup="Base CY With Inf" count="0">
      <extLst>
        <ext xmlns:x15="http://schemas.microsoft.com/office/spreadsheetml/2010/11/main" uri="{B97F6D7D-B522-45F9-BDA1-12C45D357490}">
          <x15:cacheHierarchy aggregatedColumn="1"/>
        </ext>
      </extLst>
    </cacheHierarchy>
    <cacheHierarchy uniqueName="[Measures].[Sum of FY23 Blended Permanent Revenue_inf]" caption="Sum of FY23 Blended Permanent Revenue_inf" measure="1" displayFolder="" measureGroup="Base CY With Inf" count="0">
      <extLst>
        <ext xmlns:x15="http://schemas.microsoft.com/office/spreadsheetml/2010/11/main" uri="{B97F6D7D-B522-45F9-BDA1-12C45D357490}">
          <x15:cacheHierarchy aggregatedColumn="5"/>
        </ext>
      </extLst>
    </cacheHierarchy>
    <cacheHierarchy uniqueName="[Measures].[Sum of ECMAD Growth]" caption="Sum of ECMAD Growth" measure="1" displayFolder="" measureGroup="Base CY With Inf" count="0">
      <extLst>
        <ext xmlns:x15="http://schemas.microsoft.com/office/spreadsheetml/2010/11/main" uri="{B97F6D7D-B522-45F9-BDA1-12C45D357490}">
          <x15:cacheHierarchy aggregatedColumn="6"/>
        </ext>
      </extLst>
    </cacheHierarchy>
    <cacheHierarchy uniqueName="[Measures].[Sum of MSA]" caption="Sum of MSA" measure="1" displayFolder="" measureGroup="Base CY With Inf" count="0">
      <extLst>
        <ext xmlns:x15="http://schemas.microsoft.com/office/spreadsheetml/2010/11/main" uri="{B97F6D7D-B522-45F9-BDA1-12C45D357490}">
          <x15:cacheHierarchy aggregatedColumn="7"/>
        </ext>
      </extLst>
    </cacheHierarchy>
    <cacheHierarchy uniqueName="[Measures].[Sum of MSA_inf]" caption="Sum of MSA_inf" measure="1" displayFolder="" measureGroup="Base CY With Inf" count="0">
      <extLst>
        <ext xmlns:x15="http://schemas.microsoft.com/office/spreadsheetml/2010/11/main" uri="{B97F6D7D-B522-45F9-BDA1-12C45D357490}">
          <x15:cacheHierarchy aggregatedColumn="8"/>
        </ext>
      </extLst>
    </cacheHierarchy>
    <cacheHierarchy uniqueName="[Measures].[Sum of Unrecognized]" caption="Sum of Unrecognized" measure="1" displayFolder="" measureGroup="Base CY With Inf" count="0">
      <extLst>
        <ext xmlns:x15="http://schemas.microsoft.com/office/spreadsheetml/2010/11/main" uri="{B97F6D7D-B522-45F9-BDA1-12C45D357490}">
          <x15:cacheHierarchy aggregatedColumn="9"/>
        </ext>
      </extLst>
    </cacheHierarchy>
    <cacheHierarchy uniqueName="[Measures].[Sum of Unrecognized_inf]" caption="Sum of Unrecognized_inf" measure="1" displayFolder="" measureGroup="Base CY With Inf" count="0">
      <extLst>
        <ext xmlns:x15="http://schemas.microsoft.com/office/spreadsheetml/2010/11/main" uri="{B97F6D7D-B522-45F9-BDA1-12C45D357490}">
          <x15:cacheHierarchy aggregatedColumn="10"/>
        </ext>
      </extLst>
    </cacheHierarchy>
    <cacheHierarchy uniqueName="[Measures].[Sum of Expected FFS]" caption="Sum of Expected FFS" measure="1" displayFolder="" measureGroup="Base CY With Inf" count="0">
      <extLst>
        <ext xmlns:x15="http://schemas.microsoft.com/office/spreadsheetml/2010/11/main" uri="{B97F6D7D-B522-45F9-BDA1-12C45D357490}">
          <x15:cacheHierarchy aggregatedColumn="11"/>
        </ext>
      </extLst>
    </cacheHierarchy>
    <cacheHierarchy uniqueName="[Measures].[Sum of Expected FFS_inf]" caption="Sum of Expected FFS_inf" measure="1" displayFolder="" measureGroup="Base CY With Inf" count="0">
      <extLst>
        <ext xmlns:x15="http://schemas.microsoft.com/office/spreadsheetml/2010/11/main" uri="{B97F6D7D-B522-45F9-BDA1-12C45D357490}">
          <x15:cacheHierarchy aggregatedColumn="12"/>
        </ext>
      </extLst>
    </cacheHierarchy>
    <cacheHierarchy uniqueName="[Measures].[Sum of PAU Shared Savings]" caption="Sum of PAU Shared Savings" measure="1" displayFolder="" measureGroup="Base CY With Inf" count="0">
      <extLst>
        <ext xmlns:x15="http://schemas.microsoft.com/office/spreadsheetml/2010/11/main" uri="{B97F6D7D-B522-45F9-BDA1-12C45D357490}">
          <x15:cacheHierarchy aggregatedColumn="13"/>
        </ext>
      </extLst>
    </cacheHierarchy>
    <cacheHierarchy uniqueName="[Measures].[Sum of PAU Shared Savings_inf]" caption="Sum of PAU Shared Savings_inf" measure="1" displayFolder="" measureGroup="Base CY With Inf" count="0">
      <extLst>
        <ext xmlns:x15="http://schemas.microsoft.com/office/spreadsheetml/2010/11/main" uri="{B97F6D7D-B522-45F9-BDA1-12C45D357490}">
          <x15:cacheHierarchy aggregatedColumn="14"/>
        </ext>
      </extLst>
    </cacheHierarchy>
    <cacheHierarchy uniqueName="[Measures].[Sum of Total PAU Revenue]" caption="Sum of Total PAU Revenue" measure="1" displayFolder="" measureGroup="Base CY With Inf" count="0">
      <extLst>
        <ext xmlns:x15="http://schemas.microsoft.com/office/spreadsheetml/2010/11/main" uri="{B97F6D7D-B522-45F9-BDA1-12C45D357490}">
          <x15:cacheHierarchy aggregatedColumn="15"/>
        </ext>
      </extLst>
    </cacheHierarchy>
    <cacheHierarchy uniqueName="[Measures].[Sum of Total PAU Revenue_inf]" caption="Sum of Total PAU Revenue_inf" measure="1" displayFolder="" measureGroup="Base CY With Inf" count="0">
      <extLst>
        <ext xmlns:x15="http://schemas.microsoft.com/office/spreadsheetml/2010/11/main" uri="{B97F6D7D-B522-45F9-BDA1-12C45D357490}">
          <x15:cacheHierarchy aggregatedColumn="16"/>
        </ext>
      </extLst>
    </cacheHierarchy>
    <cacheHierarchy uniqueName="[Measures].[Sum of OOS PAU Revenue]" caption="Sum of OOS PAU Revenue" measure="1" displayFolder="" measureGroup="Base CY With Inf" count="0">
      <extLst>
        <ext xmlns:x15="http://schemas.microsoft.com/office/spreadsheetml/2010/11/main" uri="{B97F6D7D-B522-45F9-BDA1-12C45D357490}">
          <x15:cacheHierarchy aggregatedColumn="17"/>
        </ext>
      </extLst>
    </cacheHierarchy>
    <cacheHierarchy uniqueName="[Measures].[Sum of OOS PAU Revenue_inf]" caption="Sum of OOS PAU Revenue_inf" measure="1" displayFolder="" measureGroup="Base CY With Inf" count="0">
      <extLst>
        <ext xmlns:x15="http://schemas.microsoft.com/office/spreadsheetml/2010/11/main" uri="{B97F6D7D-B522-45F9-BDA1-12C45D357490}">
          <x15:cacheHierarchy aggregatedColumn="18"/>
        </ext>
      </extLst>
    </cacheHierarchy>
    <cacheHierarchy uniqueName="[Measures].[Sum of OOS Over/(Under Funding) - OOS File]" caption="Sum of OOS Over/(Under Funding) - OOS File" measure="1" displayFolder="" measureGroup="Base CY With Inf" count="0">
      <extLst>
        <ext xmlns:x15="http://schemas.microsoft.com/office/spreadsheetml/2010/11/main" uri="{B97F6D7D-B522-45F9-BDA1-12C45D357490}">
          <x15:cacheHierarchy aggregatedColumn="19"/>
        </ext>
      </extLst>
    </cacheHierarchy>
    <cacheHierarchy uniqueName="[Measures].[Sum of OOS Over/(Under Funding) - OOS File_inf]" caption="Sum of OOS Over/(Under Funding) - OOS File_inf" measure="1" displayFolder="" measureGroup="Base CY With Inf" count="0">
      <extLst>
        <ext xmlns:x15="http://schemas.microsoft.com/office/spreadsheetml/2010/11/main" uri="{B97F6D7D-B522-45F9-BDA1-12C45D357490}">
          <x15:cacheHierarchy aggregatedColumn="20"/>
        </ext>
      </extLst>
    </cacheHierarchy>
    <cacheHierarchy uniqueName="[Measures].[Sum of Demographic Adjustments_inf]" caption="Sum of Demographic Adjustments_inf" measure="1" displayFolder="" measureGroup="Base CY With Inf" count="0">
      <extLst>
        <ext xmlns:x15="http://schemas.microsoft.com/office/spreadsheetml/2010/11/main" uri="{B97F6D7D-B522-45F9-BDA1-12C45D357490}">
          <x15:cacheHierarchy aggregatedColumn="26"/>
        </ext>
      </extLst>
    </cacheHierarchy>
    <cacheHierarchy uniqueName="[Measures].[Sum of Observed GBR Volume Policies_inf]" caption="Sum of Observed GBR Volume Policies_inf" measure="1" displayFolder="" measureGroup="Base CY With Inf" count="0">
      <extLst>
        <ext xmlns:x15="http://schemas.microsoft.com/office/spreadsheetml/2010/11/main" uri="{B97F6D7D-B522-45F9-BDA1-12C45D357490}">
          <x15:cacheHierarchy aggregatedColumn="34"/>
        </ext>
      </extLst>
    </cacheHierarchy>
    <cacheHierarchy uniqueName="[Measures].[Sum of Over (Under) Funding Relative to Volume Variable System with MS &amp; Demographic_inf]" caption="Sum of Over (Under) Funding Relative to Volume Variable System with MS &amp; Demographic_inf" measure="1" displayFolder="" measureGroup="Base CY With Inf" count="0">
      <extLst>
        <ext xmlns:x15="http://schemas.microsoft.com/office/spreadsheetml/2010/11/main" uri="{B97F6D7D-B522-45F9-BDA1-12C45D357490}">
          <x15:cacheHierarchy aggregatedColumn="36"/>
        </ext>
      </extLst>
    </cacheHierarchy>
    <cacheHierarchy uniqueName="[Measures].[Sum of PAU Volume_inf]" caption="Sum of PAU Volume_inf" measure="1" displayFolder="" measureGroup="Base CY With Inf" count="0">
      <extLst>
        <ext xmlns:x15="http://schemas.microsoft.com/office/spreadsheetml/2010/11/main" uri="{B97F6D7D-B522-45F9-BDA1-12C45D357490}">
          <x15:cacheHierarchy aggregatedColumn="28"/>
        </ext>
      </extLst>
    </cacheHierarchy>
    <cacheHierarchy uniqueName="[Measures].[Sum of PAU Marketshift_inf]" caption="Sum of PAU Marketshift_inf" measure="1" displayFolder="" measureGroup="Base CY With Inf" count="0">
      <extLst>
        <ext xmlns:x15="http://schemas.microsoft.com/office/spreadsheetml/2010/11/main" uri="{B97F6D7D-B522-45F9-BDA1-12C45D357490}">
          <x15:cacheHierarchy aggregatedColumn="30"/>
        </ext>
      </extLst>
    </cacheHierarchy>
    <cacheHierarchy uniqueName="[Measures].[Sum of PAU Unrecognized - MS_inf]" caption="Sum of PAU Unrecognized - MS_inf" measure="1" displayFolder="" measureGroup="Base CY With Inf" count="0">
      <extLst>
        <ext xmlns:x15="http://schemas.microsoft.com/office/spreadsheetml/2010/11/main" uri="{B97F6D7D-B522-45F9-BDA1-12C45D357490}">
          <x15:cacheHierarchy aggregatedColumn="32"/>
        </ext>
      </extLst>
    </cacheHierarchy>
    <cacheHierarchy uniqueName="[Measures].[Sum of Total Anticipated Instate PAU Adjustment under FFS_inf]" caption="Sum of Total Anticipated Instate PAU Adjustment under FFS_inf" measure="1" displayFolder="" measureGroup="Base CY With Inf" count="0">
      <extLst>
        <ext xmlns:x15="http://schemas.microsoft.com/office/spreadsheetml/2010/11/main" uri="{B97F6D7D-B522-45F9-BDA1-12C45D357490}">
          <x15:cacheHierarchy aggregatedColumn="38"/>
        </ext>
      </extLst>
    </cacheHierarchy>
    <cacheHierarchy uniqueName="[Measures].[Sum of PAU IS Shared Savings_inf]" caption="Sum of PAU IS Shared Savings_inf" measure="1" displayFolder="" measureGroup="Base CY With Inf" count="0">
      <extLst>
        <ext xmlns:x15="http://schemas.microsoft.com/office/spreadsheetml/2010/11/main" uri="{B97F6D7D-B522-45F9-BDA1-12C45D357490}">
          <x15:cacheHierarchy aggregatedColumn="42"/>
        </ext>
      </extLst>
    </cacheHierarchy>
    <cacheHierarchy uniqueName="[Measures].[Sum of Over / (Under) Funding for In-State PAU_inf]" caption="Sum of Over / (Under) Funding for In-State PAU_inf" measure="1" displayFolder="" measureGroup="Base CY With Inf" count="0">
      <extLst>
        <ext xmlns:x15="http://schemas.microsoft.com/office/spreadsheetml/2010/11/main" uri="{B97F6D7D-B522-45F9-BDA1-12C45D357490}">
          <x15:cacheHierarchy aggregatedColumn="44"/>
        </ext>
      </extLst>
    </cacheHierarchy>
    <cacheHierarchy uniqueName="[Measures].[Sum of Over (under) funding with Marketshift and InState PAU_inf]" caption="Sum of Over (under) funding with Marketshift and InState PAU_inf" measure="1" displayFolder="" measureGroup="Base CY With Inf" count="0">
      <extLst>
        <ext xmlns:x15="http://schemas.microsoft.com/office/spreadsheetml/2010/11/main" uri="{B97F6D7D-B522-45F9-BDA1-12C45D357490}">
          <x15:cacheHierarchy aggregatedColumn="50"/>
        </ext>
      </extLst>
    </cacheHierarchy>
    <cacheHierarchy uniqueName="[Measures].[Sum of Total Volume Efficacy_inf]" caption="Sum of Total Volume Efficacy_inf" measure="1" displayFolder="" measureGroup="Base CY With Inf" count="0">
      <extLst>
        <ext xmlns:x15="http://schemas.microsoft.com/office/spreadsheetml/2010/11/main" uri="{B97F6D7D-B522-45F9-BDA1-12C45D357490}">
          <x15:cacheHierarchy aggregatedColumn="54"/>
        </ext>
      </extLst>
    </cacheHierarchy>
    <cacheHierarchy uniqueName="[Measures].[Sum of Other Volume Adjustments (Dereg/Other FY Data)_inf]" caption="Sum of Other Volume Adjustments (Dereg/Other FY Data)_inf" measure="1" displayFolder="" measureGroup="Base CY With Inf" count="0">
      <extLst>
        <ext xmlns:x15="http://schemas.microsoft.com/office/spreadsheetml/2010/11/main" uri="{B97F6D7D-B522-45F9-BDA1-12C45D357490}">
          <x15:cacheHierarchy aggregatedColumn="22"/>
        </ext>
      </extLst>
    </cacheHierarchy>
    <cacheHierarchy uniqueName="[Measures].[Sum of Total Volume Efficacy with Other Volume Adjustments_inf]" caption="Sum of Total Volume Efficacy with Other Volume Adjustments_inf" measure="1" displayFolder="" measureGroup="Base CY With Inf" count="0">
      <extLst>
        <ext xmlns:x15="http://schemas.microsoft.com/office/spreadsheetml/2010/11/main" uri="{B97F6D7D-B522-45F9-BDA1-12C45D357490}">
          <x15:cacheHierarchy aggregatedColumn="56"/>
        </ext>
      </extLst>
    </cacheHierarchy>
    <cacheHierarchy uniqueName="[Measures].[Sum of Efficiency Adjustments_inf]" caption="Sum of Efficiency Adjustments_inf" measure="1" displayFolder="" measureGroup="Base CY With Inf" count="0">
      <extLst>
        <ext xmlns:x15="http://schemas.microsoft.com/office/spreadsheetml/2010/11/main" uri="{B97F6D7D-B522-45F9-BDA1-12C45D357490}">
          <x15:cacheHierarchy aggregatedColumn="24"/>
        </ext>
      </extLst>
    </cacheHierarchy>
    <cacheHierarchy uniqueName="[Measures].[Sum of Total Volume Efficacy with Other Volume Adjustments &amp; Efficiency Adjustments_inf]" caption="Sum of Total Volume Efficacy with Other Volume Adjustments &amp; Efficiency Adjustments_inf" measure="1" displayFolder="" measureGroup="Base CY With Inf" count="0">
      <extLst>
        <ext xmlns:x15="http://schemas.microsoft.com/office/spreadsheetml/2010/11/main" uri="{B97F6D7D-B522-45F9-BDA1-12C45D357490}">
          <x15:cacheHierarchy aggregatedColumn="58"/>
        </ext>
      </extLst>
    </cacheHierarchy>
    <cacheHierarchy uniqueName="[Measures].[Sum of Other Volume Adjustments (Dereg/Other FY Data)]" caption="Sum of Other Volume Adjustments (Dereg/Other FY Data)" measure="1" displayFolder="" measureGroup="Base CY With Inf" count="0">
      <extLst>
        <ext xmlns:x15="http://schemas.microsoft.com/office/spreadsheetml/2010/11/main" uri="{B97F6D7D-B522-45F9-BDA1-12C45D357490}">
          <x15:cacheHierarchy aggregatedColumn="21"/>
        </ext>
      </extLst>
    </cacheHierarchy>
    <cacheHierarchy uniqueName="[Measures].[Sum of Efficiency Adjustments]" caption="Sum of Efficiency Adjustments" measure="1" displayFolder="" measureGroup="Base CY With Inf" count="0">
      <extLst>
        <ext xmlns:x15="http://schemas.microsoft.com/office/spreadsheetml/2010/11/main" uri="{B97F6D7D-B522-45F9-BDA1-12C45D357490}">
          <x15:cacheHierarchy aggregatedColumn="23"/>
        </ext>
      </extLst>
    </cacheHierarchy>
    <cacheHierarchy uniqueName="[Measures].[Sum of Demographic Adjustment]" caption="Sum of Demographic Adjustment" measure="1" displayFolder="" measureGroup="Base CY With Inf" count="0">
      <extLst>
        <ext xmlns:x15="http://schemas.microsoft.com/office/spreadsheetml/2010/11/main" uri="{B97F6D7D-B522-45F9-BDA1-12C45D357490}">
          <x15:cacheHierarchy aggregatedColumn="25"/>
        </ext>
      </extLst>
    </cacheHierarchy>
    <cacheHierarchy uniqueName="[Measures].[Sum of PAU Volume]" caption="Sum of PAU Volume" measure="1" displayFolder="" measureGroup="Base CY With Inf" count="0">
      <extLst>
        <ext xmlns:x15="http://schemas.microsoft.com/office/spreadsheetml/2010/11/main" uri="{B97F6D7D-B522-45F9-BDA1-12C45D357490}">
          <x15:cacheHierarchy aggregatedColumn="27"/>
        </ext>
      </extLst>
    </cacheHierarchy>
    <cacheHierarchy uniqueName="[Measures].[Sum of PAU Marketshift]" caption="Sum of PAU Marketshift" measure="1" displayFolder="" measureGroup="Base CY With Inf" count="0">
      <extLst>
        <ext xmlns:x15="http://schemas.microsoft.com/office/spreadsheetml/2010/11/main" uri="{B97F6D7D-B522-45F9-BDA1-12C45D357490}">
          <x15:cacheHierarchy aggregatedColumn="29"/>
        </ext>
      </extLst>
    </cacheHierarchy>
    <cacheHierarchy uniqueName="[Measures].[Sum of PAU Unrecognized - MS]" caption="Sum of PAU Unrecognized - MS" measure="1" displayFolder="" measureGroup="Base CY With Inf" count="0">
      <extLst>
        <ext xmlns:x15="http://schemas.microsoft.com/office/spreadsheetml/2010/11/main" uri="{B97F6D7D-B522-45F9-BDA1-12C45D357490}">
          <x15:cacheHierarchy aggregatedColumn="31"/>
        </ext>
      </extLst>
    </cacheHierarchy>
    <cacheHierarchy uniqueName="[Measures].[Sum of Observed GBR Volume Policies]" caption="Sum of Observed GBR Volume Policies" measure="1" displayFolder="" measureGroup="Base CY With Inf" count="0">
      <extLst>
        <ext xmlns:x15="http://schemas.microsoft.com/office/spreadsheetml/2010/11/main" uri="{B97F6D7D-B522-45F9-BDA1-12C45D357490}">
          <x15:cacheHierarchy aggregatedColumn="33"/>
        </ext>
      </extLst>
    </cacheHierarchy>
    <cacheHierarchy uniqueName="[Measures].[Sum of Over (Under) Funding Relative to Volume Variable System with MS &amp; Demographic Ad]" caption="Sum of Over (Under) Funding Relative to Volume Variable System with MS &amp; Demographic Ad" measure="1" displayFolder="" measureGroup="Base CY With Inf" count="0">
      <extLst>
        <ext xmlns:x15="http://schemas.microsoft.com/office/spreadsheetml/2010/11/main" uri="{B97F6D7D-B522-45F9-BDA1-12C45D357490}">
          <x15:cacheHierarchy aggregatedColumn="35"/>
        </ext>
      </extLst>
    </cacheHierarchy>
    <cacheHierarchy uniqueName="[Measures].[Sum of Total Anticipated Instate PAU Adjustment under FFS]" caption="Sum of Total Anticipated Instate PAU Adjustment under FFS" measure="1" displayFolder="" measureGroup="Base CY With Inf" count="0">
      <extLst>
        <ext xmlns:x15="http://schemas.microsoft.com/office/spreadsheetml/2010/11/main" uri="{B97F6D7D-B522-45F9-BDA1-12C45D357490}">
          <x15:cacheHierarchy aggregatedColumn="37"/>
        </ext>
      </extLst>
    </cacheHierarchy>
    <cacheHierarchy uniqueName="[Measures].[Sum of % Attributable to OOS]" caption="Sum of % Attributable to OOS" measure="1" displayFolder="" measureGroup="Base CY With Inf" count="0">
      <extLst>
        <ext xmlns:x15="http://schemas.microsoft.com/office/spreadsheetml/2010/11/main" uri="{B97F6D7D-B522-45F9-BDA1-12C45D357490}">
          <x15:cacheHierarchy aggregatedColumn="39"/>
        </ext>
      </extLst>
    </cacheHierarchy>
    <cacheHierarchy uniqueName="[Measures].[Sum of % Attributable to OOS_inf]" caption="Sum of % Attributable to OOS_inf" measure="1" displayFolder="" measureGroup="Base CY With Inf" count="0">
      <extLst>
        <ext xmlns:x15="http://schemas.microsoft.com/office/spreadsheetml/2010/11/main" uri="{B97F6D7D-B522-45F9-BDA1-12C45D357490}">
          <x15:cacheHierarchy aggregatedColumn="40"/>
        </ext>
      </extLst>
    </cacheHierarchy>
    <cacheHierarchy uniqueName="[Measures].[Sum of PAU IS Shared Savings]" caption="Sum of PAU IS Shared Savings" measure="1" displayFolder="" measureGroup="Base CY With Inf" count="0">
      <extLst>
        <ext xmlns:x15="http://schemas.microsoft.com/office/spreadsheetml/2010/11/main" uri="{B97F6D7D-B522-45F9-BDA1-12C45D357490}">
          <x15:cacheHierarchy aggregatedColumn="41"/>
        </ext>
      </extLst>
    </cacheHierarchy>
    <cacheHierarchy uniqueName="[Measures].[Sum of Over / (Under) Funding for In-State PAU]" caption="Sum of Over / (Under) Funding for In-State PAU" measure="1" displayFolder="" measureGroup="Base CY With Inf" count="0">
      <extLst>
        <ext xmlns:x15="http://schemas.microsoft.com/office/spreadsheetml/2010/11/main" uri="{B97F6D7D-B522-45F9-BDA1-12C45D357490}">
          <x15:cacheHierarchy aggregatedColumn="43"/>
        </ext>
      </extLst>
    </cacheHierarchy>
    <cacheHierarchy uniqueName="[Measures].[Sum of PAU OOS Shared Savings]" caption="Sum of PAU OOS Shared Savings" measure="1" displayFolder="" measureGroup="Base CY With Inf" count="0">
      <extLst>
        <ext xmlns:x15="http://schemas.microsoft.com/office/spreadsheetml/2010/11/main" uri="{B97F6D7D-B522-45F9-BDA1-12C45D357490}">
          <x15:cacheHierarchy aggregatedColumn="45"/>
        </ext>
      </extLst>
    </cacheHierarchy>
    <cacheHierarchy uniqueName="[Measures].[Sum of PAU OOS Shared Savings_inf]" caption="Sum of PAU OOS Shared Savings_inf" measure="1" displayFolder="" measureGroup="Base CY With Inf" count="0">
      <extLst>
        <ext xmlns:x15="http://schemas.microsoft.com/office/spreadsheetml/2010/11/main" uri="{B97F6D7D-B522-45F9-BDA1-12C45D357490}">
          <x15:cacheHierarchy aggregatedColumn="46"/>
        </ext>
      </extLst>
    </cacheHierarchy>
    <cacheHierarchy uniqueName="[Measures].[Sum of Over / (Under) Funding for OOS PAU]" caption="Sum of Over / (Under) Funding for OOS PAU" measure="1" displayFolder="" measureGroup="Base CY With Inf" count="0">
      <extLst>
        <ext xmlns:x15="http://schemas.microsoft.com/office/spreadsheetml/2010/11/main" uri="{B97F6D7D-B522-45F9-BDA1-12C45D357490}">
          <x15:cacheHierarchy aggregatedColumn="47"/>
        </ext>
      </extLst>
    </cacheHierarchy>
    <cacheHierarchy uniqueName="[Measures].[Sum of Over / (Under) Funding for OOS PAU_inf]" caption="Sum of Over / (Under) Funding for OOS PAU_inf" measure="1" displayFolder="" measureGroup="Base CY With Inf" count="0">
      <extLst>
        <ext xmlns:x15="http://schemas.microsoft.com/office/spreadsheetml/2010/11/main" uri="{B97F6D7D-B522-45F9-BDA1-12C45D357490}">
          <x15:cacheHierarchy aggregatedColumn="48"/>
        </ext>
      </extLst>
    </cacheHierarchy>
    <cacheHierarchy uniqueName="[Measures].[Sum of Over (under) funding with Marketshift and InState PAU]" caption="Sum of Over (under) funding with Marketshift and InState PAU" measure="1" displayFolder="" measureGroup="Base CY With Inf" count="0">
      <extLst>
        <ext xmlns:x15="http://schemas.microsoft.com/office/spreadsheetml/2010/11/main" uri="{B97F6D7D-B522-45F9-BDA1-12C45D357490}">
          <x15:cacheHierarchy aggregatedColumn="49"/>
        </ext>
      </extLst>
    </cacheHierarchy>
    <cacheHierarchy uniqueName="[Measures].[Sum of OOS Funding Excess or Deficit + OOS PAU]" caption="Sum of OOS Funding Excess or Deficit + OOS PAU" measure="1" displayFolder="" measureGroup="Base CY With Inf" count="0">
      <extLst>
        <ext xmlns:x15="http://schemas.microsoft.com/office/spreadsheetml/2010/11/main" uri="{B97F6D7D-B522-45F9-BDA1-12C45D357490}">
          <x15:cacheHierarchy aggregatedColumn="51"/>
        </ext>
      </extLst>
    </cacheHierarchy>
    <cacheHierarchy uniqueName="[Measures].[Sum of OOS Funding Excess or Deficit + OOS PAU_inf]" caption="Sum of OOS Funding Excess or Deficit + OOS PAU_inf" measure="1" displayFolder="" measureGroup="Base CY With Inf" count="0">
      <extLst>
        <ext xmlns:x15="http://schemas.microsoft.com/office/spreadsheetml/2010/11/main" uri="{B97F6D7D-B522-45F9-BDA1-12C45D357490}">
          <x15:cacheHierarchy aggregatedColumn="52"/>
        </ext>
      </extLst>
    </cacheHierarchy>
    <cacheHierarchy uniqueName="[Measures].[Sum of Total Volume Efficacy]" caption="Sum of Total Volume Efficacy" measure="1" displayFolder="" measureGroup="Base CY With Inf" count="0">
      <extLst>
        <ext xmlns:x15="http://schemas.microsoft.com/office/spreadsheetml/2010/11/main" uri="{B97F6D7D-B522-45F9-BDA1-12C45D357490}">
          <x15:cacheHierarchy aggregatedColumn="53"/>
        </ext>
      </extLst>
    </cacheHierarchy>
    <cacheHierarchy uniqueName="[Measures].[Sum of Total Volume Efficacy with Other Volume Adjustments]" caption="Sum of Total Volume Efficacy with Other Volume Adjustments" measure="1" displayFolder="" measureGroup="Base CY With Inf" count="0">
      <extLst>
        <ext xmlns:x15="http://schemas.microsoft.com/office/spreadsheetml/2010/11/main" uri="{B97F6D7D-B522-45F9-BDA1-12C45D357490}">
          <x15:cacheHierarchy aggregatedColumn="55"/>
        </ext>
      </extLst>
    </cacheHierarchy>
    <cacheHierarchy uniqueName="[Measures].[Sum of Total Volume Efficacy with Other Volume Adjustments &amp; Efficiency Adjustments]" caption="Sum of Total Volume Efficacy with Other Volume Adjustments &amp; Efficiency Adjustments" measure="1" displayFolder="" measureGroup="Base CY With Inf" count="0">
      <extLst>
        <ext xmlns:x15="http://schemas.microsoft.com/office/spreadsheetml/2010/11/main" uri="{B97F6D7D-B522-45F9-BDA1-12C45D357490}">
          <x15:cacheHierarchy aggregatedColumn="57"/>
        </ext>
      </extLst>
    </cacheHierarchy>
    <cacheHierarchy uniqueName="[Measures].[get_% Attributable to OOS]" caption="get_% Attributable to OOS" measure="1" displayFolder="" measureGroup="Base CY With Inf" count="0"/>
    <cacheHierarchy uniqueName="[Measures].[Start Year]" caption="Start Year" measure="1" displayFolder="" measureGroup="Base CY With Inf" count="0"/>
    <cacheHierarchy uniqueName="[Measures].[End Year]" caption="End Year" measure="1" displayFolder="" measureGroup="Base CY With Inf" count="0"/>
    <cacheHierarchy uniqueName="[Measures].[__XL_Count Base CY With Inf]" caption="__XL_Count Base CY With Inf" measure="1" displayFolder="" measureGroup="Base CY With Inf" count="0" hidden="1"/>
    <cacheHierarchy uniqueName="[Measures].[__No measures defined]" caption="__No measures defined" measure="1" displayFolder="" count="0" hidden="1"/>
  </cacheHierarchies>
  <kpis count="0"/>
  <tupleCache>
    <entries count="2804">
      <s v="2023" in="0">
        <tpls c="2">
          <tpl hier="2" item="0"/>
          <tpl fld="0" item="0"/>
        </tpls>
      </s>
      <s v="2014" in="0">
        <tpls c="2">
          <tpl hier="2" item="0"/>
          <tpl fld="0" item="2"/>
        </tpls>
      </s>
      <n v="7005884" in="0">
        <tpls c="4">
          <tpl fld="1" item="1"/>
          <tpl fld="2" item="0"/>
          <tpl fld="3" item="0"/>
          <tpl fld="0" item="16"/>
        </tpls>
      </n>
      <n v="2921822.369644437" in="0">
        <tpls c="4">
          <tpl fld="1" item="22"/>
          <tpl fld="2" item="0"/>
          <tpl fld="3" item="0"/>
          <tpl fld="0" item="11"/>
        </tpls>
      </n>
      <n v="0" in="0">
        <tpls c="4">
          <tpl fld="1" item="22"/>
          <tpl fld="2" item="0"/>
          <tpl fld="3" item="0"/>
          <tpl fld="0" item="23"/>
        </tpls>
      </n>
      <n v="372444" in="0">
        <tpls c="4">
          <tpl fld="1" item="16"/>
          <tpl fld="2" item="0"/>
          <tpl fld="3" item="0"/>
          <tpl fld="0" item="12"/>
        </tpls>
      </n>
      <n v="-1035626.7412397233" in="0">
        <tpls c="4">
          <tpl fld="1" item="16"/>
          <tpl fld="2" item="0"/>
          <tpl fld="3" item="0"/>
          <tpl fld="0" item="13"/>
        </tpls>
      </n>
      <n v="-2479727.9710375369" in="0">
        <tpls c="4">
          <tpl fld="1" item="46"/>
          <tpl fld="2" item="0"/>
          <tpl fld="3" item="0"/>
          <tpl fld="0" item="18"/>
        </tpls>
      </n>
      <n v="-1860215.9887589165" in="0">
        <tpls c="4">
          <tpl fld="1" item="32"/>
          <tpl fld="2" item="0"/>
          <tpl fld="3" item="0"/>
          <tpl fld="0" item="24"/>
        </tpls>
      </n>
      <n v="-1091523.3781515947" in="0">
        <tpls c="4">
          <tpl fld="1" item="32"/>
          <tpl fld="2" item="0"/>
          <tpl fld="3" item="0"/>
          <tpl fld="0" item="25"/>
        </tpls>
      </n>
      <n v="-835190" in="0">
        <tpls c="4">
          <tpl fld="1" item="30"/>
          <tpl fld="2" item="0"/>
          <tpl fld="3" item="0"/>
          <tpl fld="0" item="7"/>
        </tpls>
      </n>
      <n v="11493859.718604481" in="0">
        <tpls c="4">
          <tpl fld="1" item="7"/>
          <tpl fld="2" item="0"/>
          <tpl fld="3" item="0"/>
          <tpl fld="0" item="9"/>
        </tpls>
      </n>
      <n v="0" in="0">
        <tpls c="4">
          <tpl fld="1" item="7"/>
          <tpl fld="2" item="0"/>
          <tpl fld="3" item="0"/>
          <tpl fld="0" item="20"/>
        </tpls>
      </n>
      <n v="70" in="0">
        <tpls c="4">
          <tpl fld="1" item="29"/>
          <tpl fld="2" item="0"/>
          <tpl fld="3" item="0"/>
          <tpl fld="0" item="26"/>
        </tpls>
      </n>
      <n v="-1725357.2247305177" in="0">
        <tpls c="4">
          <tpl fld="1" item="29"/>
          <tpl fld="2" item="0"/>
          <tpl fld="3" item="0"/>
          <tpl fld="0" item="21"/>
        </tpls>
      </n>
      <n v="455082" in="0">
        <tpls c="4">
          <tpl fld="1" item="37"/>
          <tpl fld="2" item="0"/>
          <tpl fld="3" item="0"/>
          <tpl fld="0" item="16"/>
        </tpls>
      </n>
      <n v="-14183658.46976934" in="0">
        <tpls c="4">
          <tpl fld="1" item="21"/>
          <tpl fld="2" item="0"/>
          <tpl fld="3" item="0"/>
          <tpl fld="0" item="11"/>
        </tpls>
      </n>
      <n v="0" in="0">
        <tpls c="4">
          <tpl fld="1" item="21"/>
          <tpl fld="2" item="0"/>
          <tpl fld="3" item="0"/>
          <tpl fld="0" item="23"/>
        </tpls>
      </n>
      <n v="-1941490" in="0">
        <tpls c="4">
          <tpl fld="1" item="36"/>
          <tpl fld="2" item="0"/>
          <tpl fld="3" item="0"/>
          <tpl fld="0" item="12"/>
        </tpls>
      </n>
      <n v="3863212.7596846065" in="0">
        <tpls c="4">
          <tpl fld="1" item="36"/>
          <tpl fld="2" item="0"/>
          <tpl fld="3" item="0"/>
          <tpl fld="0" item="13"/>
        </tpls>
      </n>
      <n v="-3344597.6841248833" in="0">
        <tpls c="4">
          <tpl fld="1" item="34"/>
          <tpl fld="2" item="0"/>
          <tpl fld="3" item="0"/>
          <tpl fld="0" item="18"/>
        </tpls>
      </n>
      <n v="2328994.6750920941" in="0">
        <tpls c="4">
          <tpl fld="1" item="47"/>
          <tpl fld="2" item="0"/>
          <tpl fld="3" item="0"/>
          <tpl fld="0" item="24"/>
        </tpls>
      </n>
      <n v="-1896599.8843127815" in="0">
        <tpls c="4">
          <tpl fld="1" item="47"/>
          <tpl fld="2" item="0"/>
          <tpl fld="3" item="0"/>
          <tpl fld="0" item="25"/>
        </tpls>
      </n>
      <n v="-374251" in="0">
        <tpls c="4">
          <tpl fld="1" item="12"/>
          <tpl fld="2" item="0"/>
          <tpl fld="3" item="0"/>
          <tpl fld="0" item="7"/>
        </tpls>
      </n>
      <n v="-2961096.7906344789" in="0">
        <tpls c="4">
          <tpl fld="1" item="41"/>
          <tpl fld="2" item="0"/>
          <tpl fld="3" item="0"/>
          <tpl fld="0" item="9"/>
        </tpls>
      </n>
      <n v="0" in="0">
        <tpls c="4">
          <tpl fld="1" item="41"/>
          <tpl fld="2" item="0"/>
          <tpl fld="3" item="0"/>
          <tpl fld="0" item="20"/>
        </tpls>
      </n>
      <n v="-65" in="0">
        <tpls c="4">
          <tpl fld="1" item="3"/>
          <tpl fld="2" item="0"/>
          <tpl fld="3" item="0"/>
          <tpl fld="0" item="26"/>
        </tpls>
      </n>
      <n v="-588588.71963818069" in="0">
        <tpls c="4">
          <tpl fld="1" item="3"/>
          <tpl fld="2" item="0"/>
          <tpl fld="3" item="0"/>
          <tpl fld="0" item="21"/>
        </tpls>
      </n>
      <n v="1864726" in="0">
        <tpls c="4">
          <tpl fld="1" item="26"/>
          <tpl fld="2" item="0"/>
          <tpl fld="3" item="0"/>
          <tpl fld="0" item="16"/>
        </tpls>
      </n>
      <n v="2477836.8389243567" in="0">
        <tpls c="4">
          <tpl fld="1" item="20"/>
          <tpl fld="2" item="0"/>
          <tpl fld="3" item="0"/>
          <tpl fld="0" item="11"/>
        </tpls>
      </n>
      <n v="0" in="0">
        <tpls c="4">
          <tpl fld="1" item="20"/>
          <tpl fld="2" item="0"/>
          <tpl fld="3" item="0"/>
          <tpl fld="0" item="23"/>
        </tpls>
      </n>
      <n v="-211363" in="0">
        <tpls c="4">
          <tpl fld="1" item="45"/>
          <tpl fld="2" item="0"/>
          <tpl fld="3" item="0"/>
          <tpl fld="0" item="12"/>
        </tpls>
      </n>
      <n v="2071841.4868184361" in="0">
        <tpls c="4">
          <tpl fld="1" item="45"/>
          <tpl fld="2" item="0"/>
          <tpl fld="3" item="0"/>
          <tpl fld="0" item="13"/>
        </tpls>
      </n>
      <n v="-1595783.3495964406" in="0">
        <tpls c="4">
          <tpl fld="1" item="43"/>
          <tpl fld="2" item="0"/>
          <tpl fld="3" item="0"/>
          <tpl fld="0" item="18"/>
        </tpls>
      </n>
      <n v="2199749.7858799938" in="0">
        <tpls c="4">
          <tpl fld="1" item="31"/>
          <tpl fld="2" item="0"/>
          <tpl fld="3" item="0"/>
          <tpl fld="0" item="24"/>
        </tpls>
      </n>
      <n v="-2249595.4576607877" in="0">
        <tpls c="4">
          <tpl fld="1" item="31"/>
          <tpl fld="2" item="0"/>
          <tpl fld="3" item="0"/>
          <tpl fld="0" item="25"/>
        </tpls>
      </n>
      <n v="-4211923" in="0">
        <tpls c="4">
          <tpl fld="1" item="11"/>
          <tpl fld="2" item="0"/>
          <tpl fld="3" item="0"/>
          <tpl fld="0" item="7"/>
        </tpls>
      </n>
      <n v="-174364.17034555931" in="0">
        <tpls c="4">
          <tpl fld="1" item="6"/>
          <tpl fld="2" item="0"/>
          <tpl fld="3" item="0"/>
          <tpl fld="0" item="9"/>
        </tpls>
      </n>
      <n v="0" in="0">
        <tpls c="4">
          <tpl fld="1" item="6"/>
          <tpl fld="2" item="0"/>
          <tpl fld="3" item="0"/>
          <tpl fld="0" item="20"/>
        </tpls>
      </n>
      <n v="276" in="0">
        <tpls c="4">
          <tpl fld="1" item="28"/>
          <tpl fld="2" item="0"/>
          <tpl fld="3" item="0"/>
          <tpl fld="0" item="26"/>
        </tpls>
      </n>
      <n v="-2315264.7868743874" in="0">
        <tpls c="4">
          <tpl fld="1" item="28"/>
          <tpl fld="2" item="0"/>
          <tpl fld="3" item="0"/>
          <tpl fld="0" item="21"/>
        </tpls>
      </n>
      <n v="820436" in="0">
        <tpls c="4">
          <tpl fld="1" item="0"/>
          <tpl fld="2" item="0"/>
          <tpl fld="3" item="0"/>
          <tpl fld="0" item="16"/>
        </tpls>
      </n>
      <n v="-7096795.8094487432" in="0">
        <tpls c="4">
          <tpl fld="1" item="19"/>
          <tpl fld="2" item="0"/>
          <tpl fld="3" item="0"/>
          <tpl fld="0" item="11"/>
        </tpls>
      </n>
      <n v="0" in="0">
        <tpls c="4">
          <tpl fld="1" item="19"/>
          <tpl fld="2" item="0"/>
          <tpl fld="3" item="0"/>
          <tpl fld="0" item="23"/>
        </tpls>
      </n>
      <n v="-1121012" in="0">
        <tpls c="4">
          <tpl fld="1" item="15"/>
          <tpl fld="2" item="0"/>
          <tpl fld="3" item="0"/>
          <tpl fld="0" item="12"/>
        </tpls>
      </n>
      <n v="1256445.6206554202" in="0">
        <tpls c="4">
          <tpl fld="1" item="15"/>
          <tpl fld="2" item="0"/>
          <tpl fld="3" item="0"/>
          <tpl fld="0" item="13"/>
        </tpls>
      </n>
      <n v="-1622282.3592438521" in="0">
        <tpls c="4">
          <tpl fld="1" item="14"/>
          <tpl fld="2" item="0"/>
          <tpl fld="3" item="0"/>
          <tpl fld="0" item="18"/>
        </tpls>
      </n>
      <n v="558731.78163855709" in="0">
        <tpls c="4">
          <tpl fld="1" item="13"/>
          <tpl fld="2" item="0"/>
          <tpl fld="3" item="0"/>
          <tpl fld="0" item="24"/>
        </tpls>
      </n>
      <n v="2952808.6686308812" in="0">
        <tpls c="4">
          <tpl fld="1" item="13"/>
          <tpl fld="2" item="0"/>
          <tpl fld="3" item="0"/>
          <tpl fld="0" item="25"/>
        </tpls>
      </n>
      <n v="-1403294" in="0">
        <tpls c="4">
          <tpl fld="1" item="10"/>
          <tpl fld="2" item="0"/>
          <tpl fld="3" item="0"/>
          <tpl fld="0" item="7"/>
        </tpls>
      </n>
      <n v="-2315897.6027984344" in="0">
        <tpls c="4">
          <tpl fld="1" item="40"/>
          <tpl fld="2" item="0"/>
          <tpl fld="3" item="0"/>
          <tpl fld="0" item="9"/>
        </tpls>
      </n>
      <n v="0" in="0">
        <tpls c="4">
          <tpl fld="1" item="40"/>
          <tpl fld="2" item="0"/>
          <tpl fld="3" item="0"/>
          <tpl fld="0" item="20"/>
        </tpls>
      </n>
      <n v="176" in="0">
        <tpls c="4">
          <tpl fld="1" item="38"/>
          <tpl fld="2" item="0"/>
          <tpl fld="3" item="0"/>
          <tpl fld="0" item="26"/>
        </tpls>
      </n>
      <n v="-652245.91869869363" in="0">
        <tpls c="4">
          <tpl fld="1" item="38"/>
          <tpl fld="2" item="0"/>
          <tpl fld="3" item="0"/>
          <tpl fld="0" item="21"/>
        </tpls>
      </n>
      <n v="1108830" in="0">
        <tpls c="4">
          <tpl fld="1" item="25"/>
          <tpl fld="2" item="0"/>
          <tpl fld="3" item="0"/>
          <tpl fld="0" item="16"/>
        </tpls>
      </n>
      <n v="244216.80580927088" in="0">
        <tpls c="4">
          <tpl fld="1" item="18"/>
          <tpl fld="2" item="0"/>
          <tpl fld="3" item="0"/>
          <tpl fld="0" item="11"/>
        </tpls>
      </n>
      <n v="0" in="0">
        <tpls c="4">
          <tpl fld="1" item="18"/>
          <tpl fld="2" item="0"/>
          <tpl fld="3" item="0"/>
          <tpl fld="0" item="23"/>
        </tpls>
      </n>
      <n v="533690" in="0">
        <tpls c="4">
          <tpl fld="1" item="35"/>
          <tpl fld="2" item="0"/>
          <tpl fld="3" item="0"/>
          <tpl fld="0" item="12"/>
        </tpls>
      </n>
      <n v="-3192997.9965920555" in="0">
        <tpls c="4">
          <tpl fld="1" item="35"/>
          <tpl fld="2" item="0"/>
          <tpl fld="3" item="0"/>
          <tpl fld="0" item="13"/>
        </tpls>
      </n>
      <n v="-2667482.5515687005" in="0">
        <tpls c="4">
          <tpl fld="1" item="48"/>
          <tpl fld="2" item="0"/>
          <tpl fld="3" item="0"/>
          <tpl fld="0" item="18"/>
        </tpls>
      </n>
      <n v="1079660.8602879609" in="0">
        <tpls c="4">
          <tpl fld="1" item="42"/>
          <tpl fld="2" item="0"/>
          <tpl fld="3" item="0"/>
          <tpl fld="0" item="24"/>
        </tpls>
      </n>
      <n v="-3803864.481030751" in="0">
        <tpls c="4">
          <tpl fld="1" item="42"/>
          <tpl fld="2" item="0"/>
          <tpl fld="3" item="0"/>
          <tpl fld="0" item="25"/>
        </tpls>
      </n>
      <n v="-698887" in="0">
        <tpls c="4">
          <tpl fld="1" item="9"/>
          <tpl fld="2" item="0"/>
          <tpl fld="3" item="0"/>
          <tpl fld="0" item="7"/>
        </tpls>
      </n>
      <n v="-2832266.4709839253" in="0">
        <tpls c="4">
          <tpl fld="1" item="5"/>
          <tpl fld="2" item="0"/>
          <tpl fld="3" item="0"/>
          <tpl fld="0" item="9"/>
        </tpls>
      </n>
      <n v="0" in="0">
        <tpls c="4">
          <tpl fld="1" item="5"/>
          <tpl fld="2" item="0"/>
          <tpl fld="3" item="0"/>
          <tpl fld="0" item="20"/>
        </tpls>
      </n>
      <n v="-408" in="0">
        <tpls c="4">
          <tpl fld="1" item="27"/>
          <tpl fld="2" item="0"/>
          <tpl fld="3" item="0"/>
          <tpl fld="0" item="26"/>
        </tpls>
      </n>
      <n v="3505938.5739175859" in="0">
        <tpls c="4">
          <tpl fld="1" item="27"/>
          <tpl fld="2" item="0"/>
          <tpl fld="3" item="0"/>
          <tpl fld="0" item="21"/>
        </tpls>
      </n>
      <n v="78637" in="0">
        <tpls c="4">
          <tpl fld="1" item="24"/>
          <tpl fld="2" item="0"/>
          <tpl fld="3" item="0"/>
          <tpl fld="0" item="16"/>
        </tpls>
      </n>
      <n v="-2404130.4660493475" in="0">
        <tpls c="4">
          <tpl fld="1" item="17"/>
          <tpl fld="2" item="0"/>
          <tpl fld="3" item="0"/>
          <tpl fld="0" item="11"/>
        </tpls>
      </n>
      <n v="0" in="0">
        <tpls c="4">
          <tpl fld="1" item="17"/>
          <tpl fld="2" item="0"/>
          <tpl fld="3" item="0"/>
          <tpl fld="0" item="23"/>
        </tpls>
      </n>
      <n v="-150954" in="0">
        <tpls c="4">
          <tpl fld="1" item="44"/>
          <tpl fld="2" item="0"/>
          <tpl fld="3" item="0"/>
          <tpl fld="0" item="12"/>
        </tpls>
      </n>
      <n v="321300.83424026752" in="0">
        <tpls c="4">
          <tpl fld="1" item="44"/>
          <tpl fld="2" item="0"/>
          <tpl fld="3" item="0"/>
          <tpl fld="0" item="13"/>
        </tpls>
      </n>
      <n v="-3464543.6044539073" in="0">
        <tpls c="4">
          <tpl fld="1" item="33"/>
          <tpl fld="2" item="0"/>
          <tpl fld="3" item="0"/>
          <tpl fld="0" item="18"/>
        </tpls>
      </n>
      <n v="1088003.8474351217" in="0">
        <tpls c="4">
          <tpl fld="1" item="49"/>
          <tpl fld="2" item="0"/>
          <tpl fld="3" item="0"/>
          <tpl fld="0" item="24"/>
        </tpls>
      </n>
      <n v="3537524.6894966075" in="0">
        <tpls c="4">
          <tpl fld="1" item="49"/>
          <tpl fld="2" item="0"/>
          <tpl fld="3" item="0"/>
          <tpl fld="0" item="25"/>
        </tpls>
      </n>
      <n v="-1267200" in="0">
        <tpls c="4">
          <tpl fld="1" item="8"/>
          <tpl fld="2" item="0"/>
          <tpl fld="3" item="0"/>
          <tpl fld="0" item="7"/>
        </tpls>
      </n>
      <n v="-1071105.4278750278" in="0">
        <tpls c="4">
          <tpl fld="1" item="39"/>
          <tpl fld="2" item="0"/>
          <tpl fld="3" item="0"/>
          <tpl fld="0" item="9"/>
        </tpls>
      </n>
      <n v="0" in="0">
        <tpls c="4">
          <tpl fld="1" item="39"/>
          <tpl fld="2" item="0"/>
          <tpl fld="3" item="0"/>
          <tpl fld="0" item="8"/>
        </tpls>
      </n>
      <n v="0" in="0">
        <tpls c="4">
          <tpl fld="1" item="2"/>
          <tpl fld="2" item="0"/>
          <tpl fld="3" item="0"/>
          <tpl fld="0" item="12"/>
        </tpls>
      </n>
      <n v="935004.77687079052" in="0">
        <tpls c="4">
          <tpl fld="1" item="2"/>
          <tpl fld="2" item="0"/>
          <tpl fld="3" item="0"/>
          <tpl fld="0" item="13"/>
        </tpls>
      </n>
      <n v="0" in="0">
        <tpls c="4">
          <tpl fld="1" item="23"/>
          <tpl fld="2" item="0"/>
          <tpl fld="3" item="0"/>
          <tpl fld="0" item="18"/>
        </tpls>
      </n>
      <n v="-2503138" in="0">
        <tpls c="4">
          <tpl fld="1" item="4"/>
          <tpl fld="2" item="0"/>
          <tpl fld="3" item="0"/>
          <tpl fld="0" item="7"/>
        </tpls>
      </n>
      <n v="-2914616.3621792882" in="0">
        <tpls c="4">
          <tpl fld="1" item="4"/>
          <tpl fld="2" item="0"/>
          <tpl fld="3" item="0"/>
          <tpl fld="0" item="25"/>
        </tpls>
      </n>
      <n v="-4157513.6841248833" in="0">
        <tpls c="4">
          <tpl fld="1" item="34"/>
          <tpl fld="2" item="0"/>
          <tpl fld="3" item="0"/>
          <tpl fld="0" item="19"/>
        </tpls>
      </n>
      <n v="-436226.37966044713" in="0">
        <tpls c="4">
          <tpl fld="1" item="6"/>
          <tpl fld="2" item="0"/>
          <tpl fld="3" item="0"/>
          <tpl fld="0" item="6"/>
        </tpls>
      </n>
      <n v="0" in="0">
        <tpls c="4">
          <tpl fld="1" item="28"/>
          <tpl fld="2" item="0"/>
          <tpl fld="3" item="0"/>
          <tpl fld="0" item="3"/>
        </tpls>
      </n>
      <n v="474558" in="0">
        <tpls c="4">
          <tpl fld="1" item="19"/>
          <tpl fld="2" item="0"/>
          <tpl fld="3" item="0"/>
          <tpl fld="0" item="1"/>
        </tpls>
      </n>
      <n v="-1682535" in="0">
        <tpls c="4">
          <tpl fld="1" item="15"/>
          <tpl fld="2" item="0"/>
          <tpl fld="3" item="0"/>
          <tpl fld="0" item="5"/>
        </tpls>
      </n>
      <n v="-1751668.3592438521" in="0">
        <tpls c="4">
          <tpl fld="1" item="14"/>
          <tpl fld="2" item="0"/>
          <tpl fld="3" item="0"/>
          <tpl fld="0" item="19"/>
        </tpls>
      </n>
      <n v="0" in="0">
        <tpls c="4">
          <tpl fld="1" item="13"/>
          <tpl fld="2" item="0"/>
          <tpl fld="3" item="0"/>
          <tpl fld="0" item="4"/>
        </tpls>
      </n>
      <n v="-1374945.3082601205" in="0">
        <tpls c="4">
          <tpl fld="1" item="40"/>
          <tpl fld="2" item="0"/>
          <tpl fld="3" item="0"/>
          <tpl fld="0" item="6"/>
        </tpls>
      </n>
      <n v="326612" in="0">
        <tpls c="4">
          <tpl fld="1" item="38"/>
          <tpl fld="2" item="0"/>
          <tpl fld="3" item="0"/>
          <tpl fld="0" item="27"/>
        </tpls>
      </n>
      <n v="6.4719508387425961E-2" in="0">
        <tpls c="4">
          <tpl fld="1" item="1"/>
          <tpl fld="2" item="0"/>
          <tpl fld="3" item="0"/>
          <tpl fld="0" item="17"/>
        </tpls>
      </n>
      <n v="1079855" in="0">
        <tpls c="4">
          <tpl fld="1" item="22"/>
          <tpl fld="2" item="0"/>
          <tpl fld="3" item="0"/>
          <tpl fld="0" item="1"/>
        </tpls>
      </n>
      <n v="0" in="0">
        <tpls c="4">
          <tpl fld="1" item="22"/>
          <tpl fld="2" item="0"/>
          <tpl fld="3" item="0"/>
          <tpl fld="0" item="22"/>
        </tpls>
      </n>
      <n v="-316391" in="0">
        <tpls c="4">
          <tpl fld="1" item="16"/>
          <tpl fld="2" item="0"/>
          <tpl fld="3" item="0"/>
          <tpl fld="0" item="5"/>
        </tpls>
      </n>
      <n v="-404.41857167450007" in="0">
        <tpls c="4">
          <tpl fld="1" item="46"/>
          <tpl fld="2" item="0"/>
          <tpl fld="3" item="0"/>
          <tpl fld="0" item="10"/>
        </tpls>
      </n>
      <n v="-1837238.9710375369" in="0">
        <tpls c="4">
          <tpl fld="1" item="46"/>
          <tpl fld="2" item="0"/>
          <tpl fld="3" item="0"/>
          <tpl fld="0" item="19"/>
        </tpls>
      </n>
      <n v="913446.17580867698" in="0">
        <tpls c="4">
          <tpl fld="1" item="32"/>
          <tpl fld="2" item="0"/>
          <tpl fld="3" item="0"/>
          <tpl fld="0" item="28"/>
        </tpls>
      </n>
      <n v="0" in="0">
        <tpls c="4">
          <tpl fld="1" item="32"/>
          <tpl fld="2" item="0"/>
          <tpl fld="3" item="0"/>
          <tpl fld="0" item="4"/>
        </tpls>
      </n>
      <n v="30088723" in="0">
        <tpls c="4">
          <tpl fld="1" item="30"/>
          <tpl fld="2" item="0"/>
          <tpl fld="3" item="0"/>
          <tpl fld="0" item="15"/>
        </tpls>
      </n>
      <n v="1933565.0136028607" in="0">
        <tpls c="4">
          <tpl fld="1" item="7"/>
          <tpl fld="2" item="0"/>
          <tpl fld="3" item="0"/>
          <tpl fld="0" item="6"/>
        </tpls>
      </n>
      <n v="0" in="0">
        <tpls c="4">
          <tpl fld="1" item="7"/>
          <tpl fld="2" item="0"/>
          <tpl fld="3" item="0"/>
          <tpl fld="0" item="8"/>
        </tpls>
      </n>
      <n v="283535" in="0">
        <tpls c="4">
          <tpl fld="1" item="29"/>
          <tpl fld="2" item="0"/>
          <tpl fld="3" item="0"/>
          <tpl fld="0" item="27"/>
        </tpls>
      </n>
      <n v="-5771981" in="0">
        <tpls c="4">
          <tpl fld="1" item="29"/>
          <tpl fld="2" item="0"/>
          <tpl fld="3" item="0"/>
          <tpl fld="0" item="3"/>
        </tpls>
      </n>
      <n v="7.5102511308812779E-3" in="0">
        <tpls c="4">
          <tpl fld="1" item="37"/>
          <tpl fld="2" item="0"/>
          <tpl fld="3" item="0"/>
          <tpl fld="0" item="17"/>
        </tpls>
      </n>
      <n v="2399422" in="0">
        <tpls c="4">
          <tpl fld="1" item="21"/>
          <tpl fld="2" item="0"/>
          <tpl fld="3" item="0"/>
          <tpl fld="0" item="1"/>
        </tpls>
      </n>
      <n v="0" in="0">
        <tpls c="4">
          <tpl fld="1" item="21"/>
          <tpl fld="2" item="0"/>
          <tpl fld="3" item="0"/>
          <tpl fld="0" item="22"/>
        </tpls>
      </n>
      <n v="-3319651" in="0">
        <tpls c="4">
          <tpl fld="1" item="36"/>
          <tpl fld="2" item="0"/>
          <tpl fld="3" item="0"/>
          <tpl fld="0" item="5"/>
        </tpls>
      </n>
      <n v="-185.88197420620008" in="0">
        <tpls c="4">
          <tpl fld="1" item="34"/>
          <tpl fld="2" item="0"/>
          <tpl fld="3" item="0"/>
          <tpl fld="0" item="10"/>
        </tpls>
      </n>
      <n v="42786.306808840483" in="0">
        <tpls c="4">
          <tpl fld="1" item="47"/>
          <tpl fld="2" item="0"/>
          <tpl fld="3" item="0"/>
          <tpl fld="0" item="28"/>
        </tpls>
      </n>
      <n v="0" in="0">
        <tpls c="4">
          <tpl fld="1" item="47"/>
          <tpl fld="2" item="0"/>
          <tpl fld="3" item="0"/>
          <tpl fld="0" item="4"/>
        </tpls>
      </n>
      <n v="4293699" in="0">
        <tpls c="4">
          <tpl fld="1" item="12"/>
          <tpl fld="2" item="0"/>
          <tpl fld="3" item="0"/>
          <tpl fld="0" item="15"/>
        </tpls>
      </n>
      <n v="-36952.105445028472" in="0">
        <tpls c="4">
          <tpl fld="1" item="41"/>
          <tpl fld="2" item="0"/>
          <tpl fld="3" item="0"/>
          <tpl fld="0" item="6"/>
        </tpls>
      </n>
      <n v="0" in="0">
        <tpls c="4">
          <tpl fld="1" item="41"/>
          <tpl fld="2" item="0"/>
          <tpl fld="3" item="0"/>
          <tpl fld="0" item="8"/>
        </tpls>
      </n>
      <n v="-289353" in="0">
        <tpls c="4">
          <tpl fld="1" item="3"/>
          <tpl fld="2" item="0"/>
          <tpl fld="3" item="0"/>
          <tpl fld="0" item="27"/>
        </tpls>
      </n>
      <n v="0" in="0">
        <tpls c="4">
          <tpl fld="1" item="3"/>
          <tpl fld="2" item="0"/>
          <tpl fld="3" item="0"/>
          <tpl fld="0" item="3"/>
        </tpls>
      </n>
      <n v="6.1487437095126933E-2" in="0">
        <tpls c="4">
          <tpl fld="1" item="26"/>
          <tpl fld="2" item="0"/>
          <tpl fld="3" item="0"/>
          <tpl fld="0" item="17"/>
        </tpls>
      </n>
      <n v="3552380" in="0">
        <tpls c="4">
          <tpl fld="1" item="20"/>
          <tpl fld="2" item="0"/>
          <tpl fld="3" item="0"/>
          <tpl fld="0" item="1"/>
        </tpls>
      </n>
      <n v="0" in="0">
        <tpls c="4">
          <tpl fld="1" item="20"/>
          <tpl fld="2" item="0"/>
          <tpl fld="3" item="0"/>
          <tpl fld="0" item="22"/>
        </tpls>
      </n>
      <n v="-813389" in="0">
        <tpls c="4">
          <tpl fld="1" item="45"/>
          <tpl fld="2" item="0"/>
          <tpl fld="3" item="0"/>
          <tpl fld="0" item="5"/>
        </tpls>
      </n>
      <n v="528.15745458879996" in="0">
        <tpls c="4">
          <tpl fld="1" item="43"/>
          <tpl fld="2" item="0"/>
          <tpl fld="3" item="0"/>
          <tpl fld="0" item="10"/>
        </tpls>
      </n>
      <n v="-3610415.3495964408" in="0">
        <tpls c="4">
          <tpl fld="1" item="43"/>
          <tpl fld="2" item="0"/>
          <tpl fld="3" item="0"/>
          <tpl fld="0" item="19"/>
        </tpls>
      </n>
      <n v="-560776.81208410859" in="0">
        <tpls c="4">
          <tpl fld="1" item="31"/>
          <tpl fld="2" item="0"/>
          <tpl fld="3" item="0"/>
          <tpl fld="0" item="28"/>
        </tpls>
      </n>
      <n v="7000000" in="0">
        <tpls c="4">
          <tpl fld="1" item="31"/>
          <tpl fld="2" item="0"/>
          <tpl fld="3" item="0"/>
          <tpl fld="0" item="4"/>
        </tpls>
      </n>
      <n v="73781474" in="0">
        <tpls c="4">
          <tpl fld="1" item="11"/>
          <tpl fld="2" item="0"/>
          <tpl fld="3" item="0"/>
          <tpl fld="0" item="15"/>
        </tpls>
      </n>
      <n v="0" in="0">
        <tpls c="4">
          <tpl fld="1" item="6"/>
          <tpl fld="2" item="0"/>
          <tpl fld="3" item="0"/>
          <tpl fld="0" item="8"/>
        </tpls>
      </n>
      <n v="707286" in="0">
        <tpls c="4">
          <tpl fld="1" item="28"/>
          <tpl fld="2" item="0"/>
          <tpl fld="3" item="0"/>
          <tpl fld="0" item="27"/>
        </tpls>
      </n>
      <n v="2.2824006340366503E-2" in="0">
        <tpls c="4">
          <tpl fld="1" item="0"/>
          <tpl fld="2" item="0"/>
          <tpl fld="3" item="0"/>
          <tpl fld="0" item="17"/>
        </tpls>
      </n>
      <n v="0" in="0">
        <tpls c="4">
          <tpl fld="1" item="19"/>
          <tpl fld="2" item="0"/>
          <tpl fld="3" item="0"/>
          <tpl fld="0" item="22"/>
        </tpls>
      </n>
      <n v="-138.01825973479998" in="0">
        <tpls c="4">
          <tpl fld="1" item="14"/>
          <tpl fld="2" item="0"/>
          <tpl fld="3" item="0"/>
          <tpl fld="0" item="10"/>
        </tpls>
      </n>
      <n v="1701042.971945765" in="0">
        <tpls c="4">
          <tpl fld="1" item="13"/>
          <tpl fld="2" item="0"/>
          <tpl fld="3" item="0"/>
          <tpl fld="0" item="28"/>
        </tpls>
      </n>
      <n v="16970626" in="0">
        <tpls c="4">
          <tpl fld="1" item="10"/>
          <tpl fld="2" item="0"/>
          <tpl fld="3" item="0"/>
          <tpl fld="0" item="15"/>
        </tpls>
      </n>
      <n v="0" in="0">
        <tpls c="4">
          <tpl fld="1" item="40"/>
          <tpl fld="2" item="0"/>
          <tpl fld="3" item="0"/>
          <tpl fld="0" item="8"/>
        </tpls>
      </n>
      <n v="0" in="0">
        <tpls c="4">
          <tpl fld="1" item="38"/>
          <tpl fld="2" item="0"/>
          <tpl fld="3" item="0"/>
          <tpl fld="0" item="3"/>
        </tpls>
      </n>
      <n v="2.9808076985340833E-2" in="0">
        <tpls c="4">
          <tpl fld="1" item="25"/>
          <tpl fld="2" item="0"/>
          <tpl fld="3" item="0"/>
          <tpl fld="0" item="17"/>
        </tpls>
      </n>
      <n v="-693.51649383480094" in="0">
        <tpls c="4">
          <tpl fld="1" item="1"/>
          <tpl fld="2" item="0"/>
          <tpl fld="3" item="0"/>
          <tpl fld="0" item="10"/>
        </tpls>
      </n>
      <n v="-4217210.8002214544" in="0">
        <tpls c="4">
          <tpl fld="1" item="1"/>
          <tpl fld="2" item="0"/>
          <tpl fld="3" item="0"/>
          <tpl fld="0" item="19"/>
        </tpls>
      </n>
      <n v="-1142775.2743362915" in="0">
        <tpls c="4">
          <tpl fld="1" item="22"/>
          <tpl fld="2" item="0"/>
          <tpl fld="3" item="0"/>
          <tpl fld="0" item="28"/>
        </tpls>
      </n>
      <n v="0" in="0">
        <tpls c="4">
          <tpl fld="1" item="22"/>
          <tpl fld="2" item="0"/>
          <tpl fld="3" item="0"/>
          <tpl fld="0" item="4"/>
        </tpls>
      </n>
      <n v="59380964" in="0">
        <tpls c="4">
          <tpl fld="1" item="16"/>
          <tpl fld="2" item="0"/>
          <tpl fld="3" item="0"/>
          <tpl fld="0" item="15"/>
        </tpls>
      </n>
      <n v="-403648.87304920307" in="0">
        <tpls c="4">
          <tpl fld="1" item="46"/>
          <tpl fld="2" item="0"/>
          <tpl fld="3" item="0"/>
          <tpl fld="0" item="6"/>
        </tpls>
      </n>
      <n v="0" in="0">
        <tpls c="4">
          <tpl fld="1" item="46"/>
          <tpl fld="2" item="0"/>
          <tpl fld="3" item="0"/>
          <tpl fld="0" item="8"/>
        </tpls>
      </n>
      <n v="323929" in="0">
        <tpls c="4">
          <tpl fld="1" item="32"/>
          <tpl fld="2" item="0"/>
          <tpl fld="3" item="0"/>
          <tpl fld="0" item="27"/>
        </tpls>
      </n>
      <n v="0" in="0">
        <tpls c="4">
          <tpl fld="1" item="32"/>
          <tpl fld="2" item="0"/>
          <tpl fld="3" item="0"/>
          <tpl fld="0" item="3"/>
        </tpls>
      </n>
      <n v="2.2663208405355056E-2" in="0">
        <tpls c="4">
          <tpl fld="1" item="30"/>
          <tpl fld="2" item="0"/>
          <tpl fld="3" item="0"/>
          <tpl fld="0" item="17"/>
        </tpls>
      </n>
      <n v="4856086" in="0">
        <tpls c="4">
          <tpl fld="1" item="7"/>
          <tpl fld="2" item="0"/>
          <tpl fld="3" item="0"/>
          <tpl fld="0" item="1"/>
        </tpls>
      </n>
      <n v="0" in="0">
        <tpls c="4">
          <tpl fld="1" item="7"/>
          <tpl fld="2" item="0"/>
          <tpl fld="3" item="0"/>
          <tpl fld="0" item="22"/>
        </tpls>
      </n>
      <n v="697018" in="0">
        <tpls c="4">
          <tpl fld="1" item="29"/>
          <tpl fld="2" item="0"/>
          <tpl fld="3" item="0"/>
          <tpl fld="0" item="5"/>
        </tpls>
      </n>
      <n v="-281.71361970030017" in="0">
        <tpls c="4">
          <tpl fld="1" item="37"/>
          <tpl fld="2" item="0"/>
          <tpl fld="3" item="0"/>
          <tpl fld="0" item="10"/>
        </tpls>
      </n>
      <n v="-2304044.2415501876" in="0">
        <tpls c="4">
          <tpl fld="1" item="37"/>
          <tpl fld="2" item="0"/>
          <tpl fld="3" item="0"/>
          <tpl fld="0" item="19"/>
        </tpls>
      </n>
      <n v="6747248.6898284573" in="0">
        <tpls c="4">
          <tpl fld="1" item="21"/>
          <tpl fld="2" item="0"/>
          <tpl fld="3" item="0"/>
          <tpl fld="0" item="28"/>
        </tpls>
      </n>
      <n v="0" in="0">
        <tpls c="4">
          <tpl fld="1" item="21"/>
          <tpl fld="2" item="0"/>
          <tpl fld="3" item="0"/>
          <tpl fld="0" item="4"/>
        </tpls>
      </n>
      <n v="20265921" in="0">
        <tpls c="4">
          <tpl fld="1" item="36"/>
          <tpl fld="2" item="0"/>
          <tpl fld="3" item="0"/>
          <tpl fld="0" item="15"/>
        </tpls>
      </n>
      <n v="-259689.71027175474" in="0">
        <tpls c="4">
          <tpl fld="1" item="34"/>
          <tpl fld="2" item="0"/>
          <tpl fld="3" item="0"/>
          <tpl fld="0" item="6"/>
        </tpls>
      </n>
      <n v="0" in="0">
        <tpls c="4">
          <tpl fld="1" item="34"/>
          <tpl fld="2" item="0"/>
          <tpl fld="3" item="0"/>
          <tpl fld="0" item="8"/>
        </tpls>
      </n>
      <n v="43412" in="0">
        <tpls c="4">
          <tpl fld="1" item="47"/>
          <tpl fld="2" item="0"/>
          <tpl fld="3" item="0"/>
          <tpl fld="0" item="27"/>
        </tpls>
      </n>
      <n v="0" in="0">
        <tpls c="4">
          <tpl fld="1" item="47"/>
          <tpl fld="2" item="0"/>
          <tpl fld="3" item="0"/>
          <tpl fld="0" item="3"/>
        </tpls>
      </n>
      <n v="0.2741342604593382" in="0">
        <tpls c="4">
          <tpl fld="1" item="12"/>
          <tpl fld="2" item="0"/>
          <tpl fld="3" item="0"/>
          <tpl fld="0" item="17"/>
        </tpls>
      </n>
      <n v="1097362" in="0">
        <tpls c="4">
          <tpl fld="1" item="41"/>
          <tpl fld="2" item="0"/>
          <tpl fld="3" item="0"/>
          <tpl fld="0" item="1"/>
        </tpls>
      </n>
      <n v="0" in="0">
        <tpls c="4">
          <tpl fld="1" item="41"/>
          <tpl fld="2" item="0"/>
          <tpl fld="3" item="0"/>
          <tpl fld="0" item="22"/>
        </tpls>
      </n>
      <n v="-473295" in="0">
        <tpls c="4">
          <tpl fld="1" item="3"/>
          <tpl fld="2" item="0"/>
          <tpl fld="3" item="0"/>
          <tpl fld="0" item="5"/>
        </tpls>
      </n>
      <n v="-236.26948709720025" in="0">
        <tpls c="4">
          <tpl fld="1" item="26"/>
          <tpl fld="2" item="0"/>
          <tpl fld="3" item="0"/>
          <tpl fld="0" item="10"/>
        </tpls>
      </n>
      <n v="-1449907.4798459574" in="0">
        <tpls c="4">
          <tpl fld="1" item="26"/>
          <tpl fld="2" item="0"/>
          <tpl fld="3" item="0"/>
          <tpl fld="0" item="19"/>
        </tpls>
      </n>
      <n v="3282383.5527280653" in="0">
        <tpls c="4">
          <tpl fld="1" item="20"/>
          <tpl fld="2" item="0"/>
          <tpl fld="3" item="0"/>
          <tpl fld="0" item="28"/>
        </tpls>
      </n>
      <n v="0" in="0">
        <tpls c="4">
          <tpl fld="1" item="20"/>
          <tpl fld="2" item="0"/>
          <tpl fld="3" item="0"/>
          <tpl fld="0" item="4"/>
        </tpls>
      </n>
      <n v="46630346" in="0">
        <tpls c="4">
          <tpl fld="1" item="45"/>
          <tpl fld="2" item="0"/>
          <tpl fld="3" item="0"/>
          <tpl fld="0" item="15"/>
        </tpls>
      </n>
      <n v="1553499.8959953852" in="0">
        <tpls c="4">
          <tpl fld="1" item="43"/>
          <tpl fld="2" item="0"/>
          <tpl fld="3" item="0"/>
          <tpl fld="0" item="6"/>
        </tpls>
      </n>
      <n v="0" in="0">
        <tpls c="4">
          <tpl fld="1" item="43"/>
          <tpl fld="2" item="0"/>
          <tpl fld="3" item="0"/>
          <tpl fld="0" item="8"/>
        </tpls>
      </n>
      <n v="122534" in="0">
        <tpls c="4">
          <tpl fld="1" item="31"/>
          <tpl fld="2" item="0"/>
          <tpl fld="3" item="0"/>
          <tpl fld="0" item="27"/>
        </tpls>
      </n>
      <n v="0" in="0">
        <tpls c="4">
          <tpl fld="1" item="31"/>
          <tpl fld="2" item="0"/>
          <tpl fld="3" item="0"/>
          <tpl fld="0" item="3"/>
        </tpls>
      </n>
      <n v="2.8771490794559079E-2" in="0">
        <tpls c="4">
          <tpl fld="1" item="11"/>
          <tpl fld="2" item="0"/>
          <tpl fld="3" item="0"/>
          <tpl fld="0" item="17"/>
        </tpls>
      </n>
      <n v="277952" in="0">
        <tpls c="4">
          <tpl fld="1" item="6"/>
          <tpl fld="2" item="0"/>
          <tpl fld="3" item="0"/>
          <tpl fld="0" item="1"/>
        </tpls>
      </n>
      <n v="0" in="0">
        <tpls c="4">
          <tpl fld="1" item="6"/>
          <tpl fld="2" item="0"/>
          <tpl fld="3" item="0"/>
          <tpl fld="0" item="22"/>
        </tpls>
      </n>
      <n v="2020415" in="0">
        <tpls c="4">
          <tpl fld="1" item="28"/>
          <tpl fld="2" item="0"/>
          <tpl fld="3" item="0"/>
          <tpl fld="0" item="5"/>
        </tpls>
      </n>
      <n v="289.59283920149983" in="0">
        <tpls c="4">
          <tpl fld="1" item="0"/>
          <tpl fld="2" item="0"/>
          <tpl fld="3" item="0"/>
          <tpl fld="0" item="10"/>
        </tpls>
      </n>
      <n v="-3388669.9000323457" in="0">
        <tpls c="4">
          <tpl fld="1" item="0"/>
          <tpl fld="2" item="0"/>
          <tpl fld="3" item="0"/>
          <tpl fld="0" item="19"/>
        </tpls>
      </n>
      <n v="3232171.5671987412" in="0">
        <tpls c="4">
          <tpl fld="1" item="19"/>
          <tpl fld="2" item="0"/>
          <tpl fld="3" item="0"/>
          <tpl fld="0" item="28"/>
        </tpls>
      </n>
      <n v="-12727918" in="0">
        <tpls c="4">
          <tpl fld="1" item="19"/>
          <tpl fld="2" item="0"/>
          <tpl fld="3" item="0"/>
          <tpl fld="0" item="4"/>
        </tpls>
      </n>
      <n v="22303891" in="0">
        <tpls c="4">
          <tpl fld="1" item="15"/>
          <tpl fld="2" item="0"/>
          <tpl fld="3" item="0"/>
          <tpl fld="0" item="15"/>
        </tpls>
      </n>
      <n v="-761034.56342898263" in="0">
        <tpls c="4">
          <tpl fld="1" item="14"/>
          <tpl fld="2" item="0"/>
          <tpl fld="3" item="0"/>
          <tpl fld="0" item="6"/>
        </tpls>
      </n>
      <n v="0" in="0">
        <tpls c="4">
          <tpl fld="1" item="14"/>
          <tpl fld="2" item="0"/>
          <tpl fld="3" item="0"/>
          <tpl fld="0" item="8"/>
        </tpls>
      </n>
      <n v="-1212654" in="0">
        <tpls c="4">
          <tpl fld="1" item="13"/>
          <tpl fld="2" item="0"/>
          <tpl fld="3" item="0"/>
          <tpl fld="0" item="27"/>
        </tpls>
      </n>
      <n v="0" in="0">
        <tpls c="4">
          <tpl fld="1" item="13"/>
          <tpl fld="2" item="0"/>
          <tpl fld="3" item="0"/>
          <tpl fld="0" item="3"/>
        </tpls>
      </n>
      <n v="7.0871280764775559E-3" in="0">
        <tpls c="4">
          <tpl fld="1" item="10"/>
          <tpl fld="2" item="0"/>
          <tpl fld="3" item="0"/>
          <tpl fld="0" item="17"/>
        </tpls>
      </n>
      <n v="1113144" in="0">
        <tpls c="4">
          <tpl fld="1" item="40"/>
          <tpl fld="2" item="0"/>
          <tpl fld="3" item="0"/>
          <tpl fld="0" item="1"/>
        </tpls>
      </n>
      <n v="0" in="0">
        <tpls c="4">
          <tpl fld="1" item="40"/>
          <tpl fld="2" item="0"/>
          <tpl fld="3" item="0"/>
          <tpl fld="0" item="22"/>
        </tpls>
      </n>
      <n v="980995" in="0">
        <tpls c="4">
          <tpl fld="1" item="38"/>
          <tpl fld="2" item="0"/>
          <tpl fld="3" item="0"/>
          <tpl fld="0" item="5"/>
        </tpls>
      </n>
      <n v="-570.00475799089963" in="0">
        <tpls c="4">
          <tpl fld="1" item="25"/>
          <tpl fld="2" item="0"/>
          <tpl fld="3" item="0"/>
          <tpl fld="0" item="10"/>
        </tpls>
      </n>
      <n v="-3138168.1867224416" in="0">
        <tpls c="4">
          <tpl fld="1" item="25"/>
          <tpl fld="2" item="0"/>
          <tpl fld="3" item="0"/>
          <tpl fld="0" item="19"/>
        </tpls>
      </n>
      <n v="-44160.995942373003" in="0">
        <tpls c="4">
          <tpl fld="1" item="18"/>
          <tpl fld="2" item="0"/>
          <tpl fld="3" item="0"/>
          <tpl fld="0" item="28"/>
        </tpls>
      </n>
      <n v="0" in="0">
        <tpls c="4">
          <tpl fld="1" item="18"/>
          <tpl fld="2" item="0"/>
          <tpl fld="3" item="0"/>
          <tpl fld="0" item="4"/>
        </tpls>
      </n>
      <n v="35920235" in="0">
        <tpls c="4">
          <tpl fld="1" item="35"/>
          <tpl fld="2" item="0"/>
          <tpl fld="3" item="0"/>
          <tpl fld="0" item="15"/>
        </tpls>
      </n>
      <n v="1156779.6911913138" in="0">
        <tpls c="4">
          <tpl fld="1" item="48"/>
          <tpl fld="2" item="0"/>
          <tpl fld="3" item="0"/>
          <tpl fld="0" item="6"/>
        </tpls>
      </n>
      <n v="0" in="0">
        <tpls c="4">
          <tpl fld="1" item="48"/>
          <tpl fld="2" item="0"/>
          <tpl fld="3" item="0"/>
          <tpl fld="0" item="8"/>
        </tpls>
      </n>
      <n v="758874" in="0">
        <tpls c="4">
          <tpl fld="1" item="42"/>
          <tpl fld="2" item="0"/>
          <tpl fld="3" item="0"/>
          <tpl fld="0" item="27"/>
        </tpls>
      </n>
      <n v="-4600613.5983846337" in="0">
        <tpls c="4">
          <tpl fld="1" item="1"/>
          <tpl fld="2" item="0"/>
          <tpl fld="3" item="0"/>
          <tpl fld="0" item="9"/>
        </tpls>
      </n>
      <n v="0" in="0">
        <tpls c="4">
          <tpl fld="1" item="1"/>
          <tpl fld="2" item="0"/>
          <tpl fld="3" item="0"/>
          <tpl fld="0" item="20"/>
        </tpls>
      </n>
      <n v="168" in="0">
        <tpls c="4">
          <tpl fld="1" item="22"/>
          <tpl fld="2" item="0"/>
          <tpl fld="3" item="0"/>
          <tpl fld="0" item="26"/>
        </tpls>
      </n>
      <n v="-4189201.6529155173" in="0">
        <tpls c="4">
          <tpl fld="1" item="22"/>
          <tpl fld="2" item="0"/>
          <tpl fld="3" item="0"/>
          <tpl fld="0" item="21"/>
        </tpls>
      </n>
      <n v="5268444" in="0">
        <tpls c="4">
          <tpl fld="1" item="16"/>
          <tpl fld="2" item="0"/>
          <tpl fld="3" item="0"/>
          <tpl fld="0" item="16"/>
        </tpls>
      </n>
      <n v="-1408137.986845158" in="0">
        <tpls c="4">
          <tpl fld="1" item="46"/>
          <tpl fld="2" item="0"/>
          <tpl fld="3" item="0"/>
          <tpl fld="0" item="11"/>
        </tpls>
      </n>
      <n v="0" in="0">
        <tpls c="4">
          <tpl fld="1" item="46"/>
          <tpl fld="2" item="0"/>
          <tpl fld="3" item="0"/>
          <tpl fld="0" item="23"/>
        </tpls>
      </n>
      <n v="79122" in="0">
        <tpls c="4">
          <tpl fld="1" item="32"/>
          <tpl fld="2" item="0"/>
          <tpl fld="3" item="0"/>
          <tpl fld="0" item="12"/>
        </tpls>
      </n>
      <n v="-1091523.3781515947" in="0">
        <tpls c="4">
          <tpl fld="1" item="32"/>
          <tpl fld="2" item="0"/>
          <tpl fld="3" item="0"/>
          <tpl fld="0" item="13"/>
        </tpls>
      </n>
      <n v="-816261.91497193149" in="0">
        <tpls c="4">
          <tpl fld="1" item="30"/>
          <tpl fld="2" item="0"/>
          <tpl fld="3" item="0"/>
          <tpl fld="0" item="18"/>
        </tpls>
      </n>
      <n v="16349945.718604481" in="0">
        <tpls c="4">
          <tpl fld="1" item="7"/>
          <tpl fld="2" item="0"/>
          <tpl fld="3" item="0"/>
          <tpl fld="0" item="24"/>
        </tpls>
      </n>
      <n v="-3986718.6598466616" in="0">
        <tpls c="4">
          <tpl fld="1" item="7"/>
          <tpl fld="2" item="0"/>
          <tpl fld="3" item="0"/>
          <tpl fld="0" item="25"/>
        </tpls>
      </n>
      <n v="-997208" in="0">
        <tpls c="4">
          <tpl fld="1" item="29"/>
          <tpl fld="2" item="0"/>
          <tpl fld="3" item="0"/>
          <tpl fld="0" item="7"/>
        </tpls>
      </n>
      <n v="454512.55400192965" in="0">
        <tpls c="4">
          <tpl fld="1" item="37"/>
          <tpl fld="2" item="0"/>
          <tpl fld="3" item="0"/>
          <tpl fld="0" item="9"/>
        </tpls>
      </n>
      <n v="0" in="0">
        <tpls c="4">
          <tpl fld="1" item="37"/>
          <tpl fld="2" item="0"/>
          <tpl fld="3" item="0"/>
          <tpl fld="0" item="20"/>
        </tpls>
      </n>
      <n v="-146" in="0">
        <tpls c="4">
          <tpl fld="1" item="21"/>
          <tpl fld="2" item="0"/>
          <tpl fld="3" item="0"/>
          <tpl fld="0" item="26"/>
        </tpls>
      </n>
      <n v="4895274.6187872551" in="0">
        <tpls c="4">
          <tpl fld="1" item="21"/>
          <tpl fld="2" item="0"/>
          <tpl fld="3" item="0"/>
          <tpl fld="0" item="21"/>
        </tpls>
      </n>
      <n v="80321" in="0">
        <tpls c="4">
          <tpl fld="1" item="36"/>
          <tpl fld="2" item="0"/>
          <tpl fld="3" item="0"/>
          <tpl fld="0" item="16"/>
        </tpls>
      </n>
      <n v="-1834415.9826688934" in="0">
        <tpls c="4">
          <tpl fld="1" item="34"/>
          <tpl fld="2" item="0"/>
          <tpl fld="3" item="0"/>
          <tpl fld="0" item="11"/>
        </tpls>
      </n>
      <n v="0" in="0">
        <tpls c="4">
          <tpl fld="1" item="34"/>
          <tpl fld="2" item="0"/>
          <tpl fld="3" item="0"/>
          <tpl fld="0" item="23"/>
        </tpls>
      </n>
      <n v="301074" in="0">
        <tpls c="4">
          <tpl fld="1" item="47"/>
          <tpl fld="2" item="0"/>
          <tpl fld="3" item="0"/>
          <tpl fld="0" item="12"/>
        </tpls>
      </n>
      <n v="-1896599.8843127815" in="0">
        <tpls c="4">
          <tpl fld="1" item="47"/>
          <tpl fld="2" item="0"/>
          <tpl fld="3" item="0"/>
          <tpl fld="0" item="13"/>
        </tpls>
      </n>
      <n v="-271655.97888883221" in="0">
        <tpls c="4">
          <tpl fld="1" item="12"/>
          <tpl fld="2" item="0"/>
          <tpl fld="3" item="0"/>
          <tpl fld="0" item="18"/>
        </tpls>
      </n>
      <n v="-1863734.7906344789" in="0">
        <tpls c="4">
          <tpl fld="1" item="41"/>
          <tpl fld="2" item="0"/>
          <tpl fld="3" item="0"/>
          <tpl fld="0" item="24"/>
        </tpls>
      </n>
      <n v="-562747.08499170863" in="0">
        <tpls c="4">
          <tpl fld="1" item="41"/>
          <tpl fld="2" item="0"/>
          <tpl fld="3" item="0"/>
          <tpl fld="0" item="25"/>
        </tpls>
      </n>
      <n v="-3391478" in="0">
        <tpls c="4">
          <tpl fld="1" item="3"/>
          <tpl fld="2" item="0"/>
          <tpl fld="3" item="0"/>
          <tpl fld="0" item="7"/>
        </tpls>
      </n>
      <n v="-1856591.7038861609" in="0">
        <tpls c="4">
          <tpl fld="1" item="26"/>
          <tpl fld="2" item="0"/>
          <tpl fld="3" item="0"/>
          <tpl fld="0" item="9"/>
        </tpls>
      </n>
      <n v="0" in="0">
        <tpls c="4">
          <tpl fld="1" item="26"/>
          <tpl fld="2" item="0"/>
          <tpl fld="3" item="0"/>
          <tpl fld="0" item="20"/>
        </tpls>
      </n>
      <n v="426" in="0">
        <tpls c="4">
          <tpl fld="1" item="20"/>
          <tpl fld="2" item="0"/>
          <tpl fld="3" item="0"/>
          <tpl fld="0" item="26"/>
        </tpls>
      </n>
      <n v="-1848213.2490336103" in="0">
        <tpls c="4">
          <tpl fld="1" item="20"/>
          <tpl fld="2" item="0"/>
          <tpl fld="3" item="0"/>
          <tpl fld="0" item="21"/>
        </tpls>
      </n>
      <n v="474204" in="0">
        <tpls c="4">
          <tpl fld="1" item="45"/>
          <tpl fld="2" item="0"/>
          <tpl fld="3" item="0"/>
          <tpl fld="0" item="16"/>
        </tpls>
      </n>
      <n v="1473204.3575634251" in="0">
        <tpls c="4">
          <tpl fld="1" item="43"/>
          <tpl fld="2" item="0"/>
          <tpl fld="3" item="0"/>
          <tpl fld="0" item="11"/>
        </tpls>
      </n>
      <n v="0" in="0">
        <tpls c="4">
          <tpl fld="1" item="43"/>
          <tpl fld="2" item="0"/>
          <tpl fld="3" item="0"/>
          <tpl fld="0" item="23"/>
        </tpls>
      </n>
      <n v="85168" in="0">
        <tpls c="4">
          <tpl fld="1" item="31"/>
          <tpl fld="2" item="0"/>
          <tpl fld="3" item="0"/>
          <tpl fld="0" item="12"/>
        </tpls>
      </n>
      <n v="4750404.5423392123" in="0">
        <tpls c="4">
          <tpl fld="1" item="31"/>
          <tpl fld="2" item="0"/>
          <tpl fld="3" item="0"/>
          <tpl fld="0" item="13"/>
        </tpls>
      </n>
      <n v="-4090739.6961781085" in="0">
        <tpls c="4">
          <tpl fld="1" item="11"/>
          <tpl fld="2" item="0"/>
          <tpl fld="3" item="0"/>
          <tpl fld="0" item="18"/>
        </tpls>
      </n>
      <n v="103587.82965444069" in="0">
        <tpls c="4">
          <tpl fld="1" item="6"/>
          <tpl fld="2" item="0"/>
          <tpl fld="3" item="0"/>
          <tpl fld="0" item="24"/>
        </tpls>
      </n>
      <n v="515997.47750798624" in="0">
        <tpls c="4">
          <tpl fld="1" item="6"/>
          <tpl fld="2" item="0"/>
          <tpl fld="3" item="0"/>
          <tpl fld="0" item="25"/>
        </tpls>
      </n>
      <n v="-1428373" in="0">
        <tpls c="4">
          <tpl fld="1" item="28"/>
          <tpl fld="2" item="0"/>
          <tpl fld="3" item="0"/>
          <tpl fld="0" item="7"/>
        </tpls>
      </n>
      <n v="797464.34176026064" in="0">
        <tpls c="4">
          <tpl fld="1" item="0"/>
          <tpl fld="2" item="0"/>
          <tpl fld="3" item="0"/>
          <tpl fld="0" item="9"/>
        </tpls>
      </n>
      <n v="0" in="0">
        <tpls c="4">
          <tpl fld="1" item="0"/>
          <tpl fld="2" item="0"/>
          <tpl fld="3" item="0"/>
          <tpl fld="0" item="20"/>
        </tpls>
      </n>
      <n v="-2" in="0">
        <tpls c="4">
          <tpl fld="1" item="19"/>
          <tpl fld="2" item="0"/>
          <tpl fld="3" item="0"/>
          <tpl fld="0" item="26"/>
        </tpls>
      </n>
      <n v="-10789539.115228442" in="0">
        <tpls c="4">
          <tpl fld="1" item="19"/>
          <tpl fld="2" item="0"/>
          <tpl fld="3" item="0"/>
          <tpl fld="0" item="21"/>
        </tpls>
      </n>
      <n v="487173" in="0">
        <tpls c="4">
          <tpl fld="1" item="15"/>
          <tpl fld="2" item="0"/>
          <tpl fld="3" item="0"/>
          <tpl fld="0" item="16"/>
        </tpls>
      </n>
      <n v="-966149.15909536707" in="0">
        <tpls c="4">
          <tpl fld="1" item="14"/>
          <tpl fld="2" item="0"/>
          <tpl fld="3" item="0"/>
          <tpl fld="0" item="11"/>
        </tpls>
      </n>
      <n v="0" in="0">
        <tpls c="4">
          <tpl fld="1" item="14"/>
          <tpl fld="2" item="0"/>
          <tpl fld="3" item="0"/>
          <tpl fld="0" item="23"/>
        </tpls>
      </n>
      <n v="-1570130" in="0">
        <tpls c="4">
          <tpl fld="1" item="13"/>
          <tpl fld="2" item="0"/>
          <tpl fld="3" item="0"/>
          <tpl fld="0" item="12"/>
        </tpls>
      </n>
      <n v="2952808.6686308812" in="0">
        <tpls c="4">
          <tpl fld="1" item="13"/>
          <tpl fld="2" item="0"/>
          <tpl fld="3" item="0"/>
          <tpl fld="0" item="13"/>
        </tpls>
      </n>
      <n v="-1393348.6756930475" in="0">
        <tpls c="4">
          <tpl fld="1" item="10"/>
          <tpl fld="2" item="0"/>
          <tpl fld="3" item="0"/>
          <tpl fld="0" item="18"/>
        </tpls>
      </n>
      <n v="-1202753.6027984344" in="0">
        <tpls c="4">
          <tpl fld="1" item="40"/>
          <tpl fld="2" item="0"/>
          <tpl fld="3" item="0"/>
          <tpl fld="0" item="24"/>
        </tpls>
      </n>
      <n v="329866.76746633789" in="0">
        <tpls c="4">
          <tpl fld="1" item="40"/>
          <tpl fld="2" item="0"/>
          <tpl fld="3" item="0"/>
          <tpl fld="0" item="25"/>
        </tpls>
      </n>
      <n v="-4520764" in="0">
        <tpls c="4">
          <tpl fld="1" item="38"/>
          <tpl fld="2" item="0"/>
          <tpl fld="3" item="0"/>
          <tpl fld="0" item="7"/>
        </tpls>
      </n>
      <n v="-1400354.2657727234" in="0">
        <tpls c="4">
          <tpl fld="1" item="25"/>
          <tpl fld="2" item="0"/>
          <tpl fld="3" item="0"/>
          <tpl fld="0" item="9"/>
        </tpls>
      </n>
      <n v="0" in="0">
        <tpls c="4">
          <tpl fld="1" item="25"/>
          <tpl fld="2" item="0"/>
          <tpl fld="3" item="0"/>
          <tpl fld="0" item="20"/>
        </tpls>
      </n>
      <n v="-28" in="0">
        <tpls c="4">
          <tpl fld="1" item="18"/>
          <tpl fld="2" item="0"/>
          <tpl fld="3" item="0"/>
          <tpl fld="0" item="26"/>
        </tpls>
      </n>
      <n v="52503.907707592341" in="0">
        <tpls c="4">
          <tpl fld="1" item="18"/>
          <tpl fld="2" item="0"/>
          <tpl fld="3" item="0"/>
          <tpl fld="0" item="21"/>
        </tpls>
      </n>
      <n v="662404" in="0">
        <tpls c="4">
          <tpl fld="1" item="35"/>
          <tpl fld="2" item="0"/>
          <tpl fld="3" item="0"/>
          <tpl fld="0" item="16"/>
        </tpls>
      </n>
      <n v="4364865.2151058121" in="0">
        <tpls c="4">
          <tpl fld="1" item="48"/>
          <tpl fld="2" item="0"/>
          <tpl fld="3" item="0"/>
          <tpl fld="0" item="11"/>
        </tpls>
      </n>
      <n v="0" in="0">
        <tpls c="4">
          <tpl fld="1" item="48"/>
          <tpl fld="2" item="0"/>
          <tpl fld="3" item="0"/>
          <tpl fld="0" item="23"/>
        </tpls>
      </n>
      <n v="994364" in="0">
        <tpls c="4">
          <tpl fld="1" item="42"/>
          <tpl fld="2" item="0"/>
          <tpl fld="3" item="0"/>
          <tpl fld="0" item="12"/>
        </tpls>
      </n>
      <n v="-3803864.481030751" in="0">
        <tpls c="4">
          <tpl fld="1" item="42"/>
          <tpl fld="2" item="0"/>
          <tpl fld="3" item="0"/>
          <tpl fld="0" item="13"/>
        </tpls>
      </n>
      <n v="-668759.716658463" in="0">
        <tpls c="4">
          <tpl fld="1" item="9"/>
          <tpl fld="2" item="0"/>
          <tpl fld="3" item="0"/>
          <tpl fld="0" item="18"/>
        </tpls>
      </n>
      <n v="-1821333.4709839253" in="0">
        <tpls c="4">
          <tpl fld="1" item="5"/>
          <tpl fld="2" item="0"/>
          <tpl fld="3" item="0"/>
          <tpl fld="0" item="24"/>
        </tpls>
      </n>
      <n v="2718557.0397474333" in="0">
        <tpls c="4">
          <tpl fld="1" item="5"/>
          <tpl fld="2" item="0"/>
          <tpl fld="3" item="0"/>
          <tpl fld="0" item="25"/>
        </tpls>
      </n>
      <n v="-2472523" in="0">
        <tpls c="4">
          <tpl fld="1" item="27"/>
          <tpl fld="2" item="0"/>
          <tpl fld="3" item="0"/>
          <tpl fld="0" item="7"/>
        </tpls>
      </n>
      <n v="-1342335.8668893494" in="0">
        <tpls c="4">
          <tpl fld="1" item="24"/>
          <tpl fld="2" item="0"/>
          <tpl fld="3" item="0"/>
          <tpl fld="0" item="9"/>
        </tpls>
      </n>
      <n v="0" in="0">
        <tpls c="4">
          <tpl fld="1" item="24"/>
          <tpl fld="2" item="0"/>
          <tpl fld="3" item="0"/>
          <tpl fld="0" item="20"/>
        </tpls>
      </n>
      <n v="21" in="0">
        <tpls c="4">
          <tpl fld="1" item="17"/>
          <tpl fld="2" item="0"/>
          <tpl fld="3" item="0"/>
          <tpl fld="0" item="26"/>
        </tpls>
      </n>
      <n v="2306226.2673083604" in="0">
        <tpls c="4">
          <tpl fld="1" item="17"/>
          <tpl fld="2" item="0"/>
          <tpl fld="3" item="0"/>
          <tpl fld="0" item="21"/>
        </tpls>
      </n>
      <n v="2253249" in="0">
        <tpls c="4">
          <tpl fld="1" item="44"/>
          <tpl fld="2" item="0"/>
          <tpl fld="3" item="0"/>
          <tpl fld="0" item="16"/>
        </tpls>
      </n>
      <n v="264348.24897103664" in="0">
        <tpls c="4">
          <tpl fld="1" item="33"/>
          <tpl fld="2" item="0"/>
          <tpl fld="3" item="0"/>
          <tpl fld="0" item="11"/>
        </tpls>
      </n>
      <n v="0" in="0">
        <tpls c="4">
          <tpl fld="1" item="33"/>
          <tpl fld="2" item="0"/>
          <tpl fld="3" item="0"/>
          <tpl fld="0" item="23"/>
        </tpls>
      </n>
      <n v="-465318" in="0">
        <tpls c="4">
          <tpl fld="1" item="49"/>
          <tpl fld="2" item="0"/>
          <tpl fld="3" item="0"/>
          <tpl fld="0" item="12"/>
        </tpls>
      </n>
      <n v="3537524.6894966075" in="0">
        <tpls c="4">
          <tpl fld="1" item="49"/>
          <tpl fld="2" item="0"/>
          <tpl fld="3" item="0"/>
          <tpl fld="0" item="13"/>
        </tpls>
      </n>
      <n v="-1240880.0816286476" in="0">
        <tpls c="4">
          <tpl fld="1" item="8"/>
          <tpl fld="2" item="0"/>
          <tpl fld="3" item="0"/>
          <tpl fld="0" item="18"/>
        </tpls>
      </n>
      <n v="-1042995.4278750278" in="0">
        <tpls c="4">
          <tpl fld="1" item="39"/>
          <tpl fld="2" item="0"/>
          <tpl fld="3" item="0"/>
          <tpl fld="0" item="24"/>
        </tpls>
      </n>
      <n v="0" in="0">
        <tpls c="4">
          <tpl fld="1" item="39"/>
          <tpl fld="2" item="0"/>
          <tpl fld="3" item="0"/>
          <tpl fld="0" item="4"/>
        </tpls>
      </n>
      <n v="0" in="0">
        <tpls c="4">
          <tpl fld="1" item="2"/>
          <tpl fld="2" item="0"/>
          <tpl fld="3" item="0"/>
          <tpl fld="0" item="16"/>
        </tpls>
      </n>
      <n v="682142.5124217968" in="0">
        <tpls c="4">
          <tpl fld="1" item="23"/>
          <tpl fld="2" item="0"/>
          <tpl fld="3" item="0"/>
          <tpl fld="0" item="11"/>
        </tpls>
      </n>
      <n v="0" in="0">
        <tpls c="4">
          <tpl fld="1" item="23"/>
          <tpl fld="2" item="0"/>
          <tpl fld="3" item="0"/>
          <tpl fld="0" item="23"/>
        </tpls>
      </n>
      <n v="7" in="0">
        <tpls c="4">
          <tpl fld="1" item="4"/>
          <tpl fld="2" item="0"/>
          <tpl fld="3" item="0"/>
          <tpl fld="0" item="26"/>
        </tpls>
      </n>
      <n v="-2346944.3096848819" in="0">
        <tpls c="4">
          <tpl fld="1" item="4"/>
          <tpl fld="2" item="0"/>
          <tpl fld="3" item="0"/>
          <tpl fld="0" item="19"/>
        </tpls>
      </n>
      <n v="24256.547629517503" in="0">
        <tpls c="4">
          <tpl fld="1" item="39"/>
          <tpl fld="2" item="0"/>
          <tpl fld="3" item="0"/>
          <tpl fld="0" item="21"/>
        </tpls>
      </n>
      <n v="30346" in="0">
        <tpls c="4">
          <tpl fld="1" item="23"/>
          <tpl fld="2" item="0"/>
          <tpl fld="3" item="0"/>
          <tpl fld="0" item="1"/>
        </tpls>
      </n>
      <n v="-567672.05249440623" in="0">
        <tpls c="4">
          <tpl fld="1" item="4"/>
          <tpl fld="2" item="0"/>
          <tpl fld="3" item="0"/>
          <tpl fld="0" item="28"/>
        </tpls>
      </n>
      <n v="196028.06507799437" in="0">
        <tpls c="4">
          <tpl fld="1" item="23"/>
          <tpl fld="2" item="0"/>
          <tpl fld="3" item="0"/>
          <tpl fld="0" item="24"/>
        </tpls>
      </n>
      <n v="-1312374" in="0">
        <tpls c="4">
          <tpl fld="1" item="19"/>
          <tpl fld="2" item="0"/>
          <tpl fld="3" item="0"/>
          <tpl fld="0" item="7"/>
        </tpls>
      </n>
      <n v="-93922" in="0">
        <tpls c="4">
          <tpl fld="1" item="18"/>
          <tpl fld="2" item="0"/>
          <tpl fld="3" item="0"/>
          <tpl fld="0" item="7"/>
        </tpls>
      </n>
      <n v="-1037074.1252928665" in="0">
        <tpls c="4">
          <tpl fld="1" item="1"/>
          <tpl fld="2" item="0"/>
          <tpl fld="3" item="0"/>
          <tpl fld="0" item="6"/>
        </tpls>
      </n>
      <n v="0" in="0">
        <tpls c="4">
          <tpl fld="1" item="1"/>
          <tpl fld="2" item="0"/>
          <tpl fld="3" item="0"/>
          <tpl fld="0" item="8"/>
        </tpls>
      </n>
      <n v="342497" in="0">
        <tpls c="4">
          <tpl fld="1" item="22"/>
          <tpl fld="2" item="0"/>
          <tpl fld="3" item="0"/>
          <tpl fld="0" item="27"/>
        </tpls>
      </n>
      <n v="0" in="0">
        <tpls c="4">
          <tpl fld="1" item="22"/>
          <tpl fld="2" item="0"/>
          <tpl fld="3" item="0"/>
          <tpl fld="0" item="3"/>
        </tpls>
      </n>
      <n v="8.8722776545022072E-2" in="0">
        <tpls c="4">
          <tpl fld="1" item="16"/>
          <tpl fld="2" item="0"/>
          <tpl fld="3" item="0"/>
          <tpl fld="0" item="17"/>
        </tpls>
      </n>
      <n v="1989613" in="0">
        <tpls c="4">
          <tpl fld="1" item="46"/>
          <tpl fld="2" item="0"/>
          <tpl fld="3" item="0"/>
          <tpl fld="0" item="1"/>
        </tpls>
      </n>
      <n v="0" in="0">
        <tpls c="4">
          <tpl fld="1" item="46"/>
          <tpl fld="2" item="0"/>
          <tpl fld="3" item="0"/>
          <tpl fld="0" item="22"/>
        </tpls>
      </n>
      <n v="403051" in="0">
        <tpls c="4">
          <tpl fld="1" item="32"/>
          <tpl fld="2" item="0"/>
          <tpl fld="3" item="0"/>
          <tpl fld="0" item="5"/>
        </tpls>
      </n>
      <n v="1570.0978837838995" in="0">
        <tpls c="4">
          <tpl fld="1" item="30"/>
          <tpl fld="2" item="0"/>
          <tpl fld="3" item="0"/>
          <tpl fld="0" item="10"/>
        </tpls>
      </n>
      <n v="-781067.91497193149" in="0">
        <tpls c="4">
          <tpl fld="1" item="30"/>
          <tpl fld="2" item="0"/>
          <tpl fld="3" item="0"/>
          <tpl fld="0" item="19"/>
        </tpls>
      </n>
      <n v="2922520.9863971397" in="0">
        <tpls c="4">
          <tpl fld="1" item="7"/>
          <tpl fld="2" item="0"/>
          <tpl fld="3" item="0"/>
          <tpl fld="0" item="28"/>
        </tpls>
      </n>
      <n v="0" in="0">
        <tpls c="4">
          <tpl fld="1" item="7"/>
          <tpl fld="2" item="0"/>
          <tpl fld="3" item="0"/>
          <tpl fld="0" item="4"/>
        </tpls>
      </n>
      <n v="11675870" in="0">
        <tpls c="4">
          <tpl fld="1" item="29"/>
          <tpl fld="2" item="0"/>
          <tpl fld="3" item="0"/>
          <tpl fld="0" item="15"/>
        </tpls>
      </n>
      <n v="-69568.50640954799" in="0">
        <tpls c="4">
          <tpl fld="1" item="37"/>
          <tpl fld="2" item="0"/>
          <tpl fld="3" item="0"/>
          <tpl fld="0" item="6"/>
        </tpls>
      </n>
      <n v="0" in="0">
        <tpls c="4">
          <tpl fld="1" item="37"/>
          <tpl fld="2" item="0"/>
          <tpl fld="3" item="0"/>
          <tpl fld="0" item="8"/>
        </tpls>
      </n>
      <n v="-708969" in="0">
        <tpls c="4">
          <tpl fld="1" item="21"/>
          <tpl fld="2" item="0"/>
          <tpl fld="3" item="0"/>
          <tpl fld="0" item="27"/>
        </tpls>
      </n>
      <n v="0" in="0">
        <tpls c="4">
          <tpl fld="1" item="21"/>
          <tpl fld="2" item="0"/>
          <tpl fld="3" item="0"/>
          <tpl fld="0" item="3"/>
        </tpls>
      </n>
      <n v="3.9633530595525367E-3" in="0">
        <tpls c="4">
          <tpl fld="1" item="36"/>
          <tpl fld="2" item="0"/>
          <tpl fld="3" item="0"/>
          <tpl fld="0" item="17"/>
        </tpls>
      </n>
      <n v="1494491" in="0">
        <tpls c="4">
          <tpl fld="1" item="34"/>
          <tpl fld="2" item="0"/>
          <tpl fld="3" item="0"/>
          <tpl fld="0" item="1"/>
        </tpls>
      </n>
      <n v="0" in="0">
        <tpls c="4">
          <tpl fld="1" item="34"/>
          <tpl fld="2" item="0"/>
          <tpl fld="3" item="0"/>
          <tpl fld="0" item="22"/>
        </tpls>
      </n>
      <n v="344486" in="0">
        <tpls c="4">
          <tpl fld="1" item="47"/>
          <tpl fld="2" item="0"/>
          <tpl fld="3" item="0"/>
          <tpl fld="0" item="5"/>
        </tpls>
      </n>
      <n v="239.44670616379997" in="0">
        <tpls c="4">
          <tpl fld="1" item="12"/>
          <tpl fld="2" item="0"/>
          <tpl fld="3" item="0"/>
          <tpl fld="0" item="10"/>
        </tpls>
      </n>
      <n v="-314547.97888883221" in="0">
        <tpls c="4">
          <tpl fld="1" item="12"/>
          <tpl fld="2" item="0"/>
          <tpl fld="3" item="0"/>
          <tpl fld="0" item="19"/>
        </tpls>
      </n>
      <n v="1134314.1054450283" in="0">
        <tpls c="4">
          <tpl fld="1" item="41"/>
          <tpl fld="2" item="0"/>
          <tpl fld="3" item="0"/>
          <tpl fld="0" item="28"/>
        </tpls>
      </n>
      <n v="0" in="0">
        <tpls c="4">
          <tpl fld="1" item="41"/>
          <tpl fld="2" item="0"/>
          <tpl fld="3" item="0"/>
          <tpl fld="0" item="4"/>
        </tpls>
      </n>
      <n v="50344442" in="0">
        <tpls c="4">
          <tpl fld="1" item="3"/>
          <tpl fld="2" item="0"/>
          <tpl fld="3" item="0"/>
          <tpl fld="0" item="15"/>
        </tpls>
      </n>
      <n v="347641.21184995153" in="0">
        <tpls c="4">
          <tpl fld="1" item="26"/>
          <tpl fld="2" item="0"/>
          <tpl fld="3" item="0"/>
          <tpl fld="0" item="6"/>
        </tpls>
      </n>
      <n v="0" in="0">
        <tpls c="4">
          <tpl fld="1" item="26"/>
          <tpl fld="2" item="0"/>
          <tpl fld="3" item="0"/>
          <tpl fld="0" item="8"/>
        </tpls>
      </n>
      <n v="1150306" in="0">
        <tpls c="4">
          <tpl fld="1" item="20"/>
          <tpl fld="2" item="0"/>
          <tpl fld="3" item="0"/>
          <tpl fld="0" item="27"/>
        </tpls>
      </n>
      <n v="0" in="0">
        <tpls c="4">
          <tpl fld="1" item="20"/>
          <tpl fld="2" item="0"/>
          <tpl fld="3" item="0"/>
          <tpl fld="0" item="3"/>
        </tpls>
      </n>
      <n v="1.0169429152423618E-2" in="0">
        <tpls c="4">
          <tpl fld="1" item="45"/>
          <tpl fld="2" item="0"/>
          <tpl fld="3" item="0"/>
          <tpl fld="0" item="17"/>
        </tpls>
      </n>
      <n v="462034" in="0">
        <tpls c="4">
          <tpl fld="1" item="43"/>
          <tpl fld="2" item="0"/>
          <tpl fld="3" item="0"/>
          <tpl fld="0" item="1"/>
        </tpls>
      </n>
      <n v="0" in="0">
        <tpls c="4">
          <tpl fld="1" item="43"/>
          <tpl fld="2" item="0"/>
          <tpl fld="3" item="0"/>
          <tpl fld="0" item="22"/>
        </tpls>
      </n>
      <n v="207702" in="0">
        <tpls c="4">
          <tpl fld="1" item="31"/>
          <tpl fld="2" item="0"/>
          <tpl fld="3" item="0"/>
          <tpl fld="0" item="5"/>
        </tpls>
      </n>
      <n v="-302.8311259789001" in="0">
        <tpls c="4">
          <tpl fld="1" item="11"/>
          <tpl fld="2" item="0"/>
          <tpl fld="3" item="0"/>
          <tpl fld="0" item="10"/>
        </tpls>
      </n>
      <n v="-2639409.6961781085" in="0">
        <tpls c="4">
          <tpl fld="1" item="11"/>
          <tpl fld="2" item="0"/>
          <tpl fld="3" item="0"/>
          <tpl fld="0" item="19"/>
        </tpls>
      </n>
      <n v="714178.37966044713" in="0">
        <tpls c="4">
          <tpl fld="1" item="6"/>
          <tpl fld="2" item="0"/>
          <tpl fld="3" item="0"/>
          <tpl fld="0" item="28"/>
        </tpls>
      </n>
      <n v="0" in="0">
        <tpls c="4">
          <tpl fld="1" item="6"/>
          <tpl fld="2" item="0"/>
          <tpl fld="3" item="0"/>
          <tpl fld="0" item="4"/>
        </tpls>
      </n>
      <n v="21534598" in="0">
        <tpls c="4">
          <tpl fld="1" item="28"/>
          <tpl fld="2" item="0"/>
          <tpl fld="3" item="0"/>
          <tpl fld="0" item="15"/>
        </tpls>
      </n>
      <n v="545566.95745905442" in="0">
        <tpls c="4">
          <tpl fld="1" item="0"/>
          <tpl fld="2" item="0"/>
          <tpl fld="3" item="0"/>
          <tpl fld="0" item="6"/>
        </tpls>
      </n>
      <n v="0" in="0">
        <tpls c="4">
          <tpl fld="1" item="0"/>
          <tpl fld="2" item="0"/>
          <tpl fld="3" item="0"/>
          <tpl fld="0" item="8"/>
        </tpls>
      </n>
      <n v="18210" in="0">
        <tpls c="4">
          <tpl fld="1" item="19"/>
          <tpl fld="2" item="0"/>
          <tpl fld="3" item="0"/>
          <tpl fld="0" item="27"/>
        </tpls>
      </n>
      <n v="0" in="0">
        <tpls c="4">
          <tpl fld="1" item="19"/>
          <tpl fld="2" item="0"/>
          <tpl fld="3" item="0"/>
          <tpl fld="0" item="3"/>
        </tpls>
      </n>
      <n v="2.184251169448416E-2" in="0">
        <tpls c="4">
          <tpl fld="1" item="15"/>
          <tpl fld="2" item="0"/>
          <tpl fld="3" item="0"/>
          <tpl fld="0" item="17"/>
        </tpls>
      </n>
      <n v="754371" in="0">
        <tpls c="4">
          <tpl fld="1" item="14"/>
          <tpl fld="2" item="0"/>
          <tpl fld="3" item="0"/>
          <tpl fld="0" item="1"/>
        </tpls>
      </n>
      <n v="0" in="0">
        <tpls c="4">
          <tpl fld="1" item="14"/>
          <tpl fld="2" item="0"/>
          <tpl fld="3" item="0"/>
          <tpl fld="0" item="22"/>
        </tpls>
      </n>
      <n v="-2782784" in="0">
        <tpls c="4">
          <tpl fld="1" item="13"/>
          <tpl fld="2" item="0"/>
          <tpl fld="3" item="0"/>
          <tpl fld="0" item="5"/>
        </tpls>
      </n>
      <n v="217.80889801640012" in="0">
        <tpls c="4">
          <tpl fld="1" item="10"/>
          <tpl fld="2" item="0"/>
          <tpl fld="3" item="0"/>
          <tpl fld="0" item="10"/>
        </tpls>
      </n>
      <n v="-2294616.6756930472" in="0">
        <tpls c="4">
          <tpl fld="1" item="10"/>
          <tpl fld="2" item="0"/>
          <tpl fld="3" item="0"/>
          <tpl fld="0" item="19"/>
        </tpls>
      </n>
      <n v="2488089.3082601205" in="0">
        <tpls c="4">
          <tpl fld="1" item="40"/>
          <tpl fld="2" item="0"/>
          <tpl fld="3" item="0"/>
          <tpl fld="0" item="28"/>
        </tpls>
      </n>
      <n v="0" in="0">
        <tpls c="4">
          <tpl fld="1" item="40"/>
          <tpl fld="2" item="0"/>
          <tpl fld="3" item="0"/>
          <tpl fld="0" item="4"/>
        </tpls>
      </n>
      <n v="63936368" in="0">
        <tpls c="4">
          <tpl fld="1" item="38"/>
          <tpl fld="2" item="0"/>
          <tpl fld="3" item="0"/>
          <tpl fld="0" item="15"/>
        </tpls>
      </n>
      <n v="-2759540.207014286" in="0">
        <tpls c="4">
          <tpl fld="1" item="25"/>
          <tpl fld="2" item="0"/>
          <tpl fld="3" item="0"/>
          <tpl fld="0" item="6"/>
        </tpls>
      </n>
      <n v="0" in="0">
        <tpls c="4">
          <tpl fld="1" item="25"/>
          <tpl fld="2" item="0"/>
          <tpl fld="3" item="0"/>
          <tpl fld="0" item="8"/>
        </tpls>
      </n>
      <n v="-122465" in="0">
        <tpls c="4">
          <tpl fld="1" item="18"/>
          <tpl fld="2" item="0"/>
          <tpl fld="3" item="0"/>
          <tpl fld="0" item="27"/>
        </tpls>
      </n>
      <n v="0" in="0">
        <tpls c="4">
          <tpl fld="1" item="18"/>
          <tpl fld="2" item="0"/>
          <tpl fld="3" item="0"/>
          <tpl fld="0" item="3"/>
        </tpls>
      </n>
      <n v="1.8440970667368963E-2" in="0">
        <tpls c="4">
          <tpl fld="1" item="35"/>
          <tpl fld="2" item="0"/>
          <tpl fld="3" item="0"/>
          <tpl fld="0" item="17"/>
        </tpls>
      </n>
      <n v="2511134" in="0">
        <tpls c="4">
          <tpl fld="1" item="48"/>
          <tpl fld="2" item="0"/>
          <tpl fld="3" item="0"/>
          <tpl fld="0" item="1"/>
        </tpls>
      </n>
      <n v="0" in="0">
        <tpls c="4">
          <tpl fld="1" item="48"/>
          <tpl fld="2" item="0"/>
          <tpl fld="3" item="0"/>
          <tpl fld="0" item="22"/>
        </tpls>
      </n>
      <n v="1753238" in="0">
        <tpls c="4">
          <tpl fld="1" item="42"/>
          <tpl fld="2" item="0"/>
          <tpl fld="3" item="0"/>
          <tpl fld="0" item="5"/>
        </tpls>
      </n>
      <n v="-334.92318620049991" in="0">
        <tpls c="4">
          <tpl fld="1" item="9"/>
          <tpl fld="2" item="0"/>
          <tpl fld="3" item="0"/>
          <tpl fld="0" item="10"/>
        </tpls>
      </n>
      <n v="-914172.716658463" in="0">
        <tpls c="4">
          <tpl fld="1" item="9"/>
          <tpl fld="2" item="0"/>
          <tpl fld="3" item="0"/>
          <tpl fld="0" item="19"/>
        </tpls>
      </n>
      <n v="4152766.0580923567" in="0">
        <tpls c="4">
          <tpl fld="1" item="5"/>
          <tpl fld="2" item="0"/>
          <tpl fld="3" item="0"/>
          <tpl fld="0" item="28"/>
        </tpls>
      </n>
      <n v="0" in="0">
        <tpls c="4">
          <tpl fld="1" item="5"/>
          <tpl fld="2" item="0"/>
          <tpl fld="3" item="0"/>
          <tpl fld="0" item="4"/>
        </tpls>
      </n>
      <n v="40829962" in="0">
        <tpls c="4">
          <tpl fld="1" item="27"/>
          <tpl fld="2" item="0"/>
          <tpl fld="3" item="0"/>
          <tpl fld="0" item="15"/>
        </tpls>
      </n>
      <n v="-821368.25645981228" in="0">
        <tpls c="4">
          <tpl fld="1" item="24"/>
          <tpl fld="2" item="0"/>
          <tpl fld="3" item="0"/>
          <tpl fld="0" item="6"/>
        </tpls>
      </n>
      <n v="0" in="0">
        <tpls c="4">
          <tpl fld="1" item="24"/>
          <tpl fld="2" item="0"/>
          <tpl fld="3" item="0"/>
          <tpl fld="0" item="8"/>
        </tpls>
      </n>
      <n v="-41787" in="0">
        <tpls c="4">
          <tpl fld="1" item="17"/>
          <tpl fld="2" item="0"/>
          <tpl fld="3" item="0"/>
          <tpl fld="0" item="27"/>
        </tpls>
      </n>
      <n v="0" in="0">
        <tpls c="4">
          <tpl fld="1" item="17"/>
          <tpl fld="2" item="0"/>
          <tpl fld="3" item="0"/>
          <tpl fld="0" item="3"/>
        </tpls>
      </n>
      <n v="0.24350529773527274" in="0">
        <tpls c="4">
          <tpl fld="1" item="44"/>
          <tpl fld="2" item="0"/>
          <tpl fld="3" item="0"/>
          <tpl fld="0" item="17"/>
        </tpls>
      </n>
      <n v="2302337" in="0">
        <tpls c="4">
          <tpl fld="1" item="33"/>
          <tpl fld="2" item="0"/>
          <tpl fld="3" item="0"/>
          <tpl fld="0" item="1"/>
        </tpls>
      </n>
      <n v="0" in="0">
        <tpls c="4">
          <tpl fld="1" item="33"/>
          <tpl fld="2" item="0"/>
          <tpl fld="3" item="0"/>
          <tpl fld="0" item="22"/>
        </tpls>
      </n>
      <n v="-641152" in="0">
        <tpls c="4">
          <tpl fld="1" item="49"/>
          <tpl fld="2" item="0"/>
          <tpl fld="3" item="0"/>
          <tpl fld="0" item="5"/>
        </tpls>
      </n>
      <n v="4714.6276413742007" in="0">
        <tpls c="4">
          <tpl fld="1" item="8"/>
          <tpl fld="2" item="0"/>
          <tpl fld="3" item="0"/>
          <tpl fld="0" item="10"/>
        </tpls>
      </n>
      <n v="-5592044.0816286476" in="0">
        <tpls c="4">
          <tpl fld="1" item="8"/>
          <tpl fld="2" item="0"/>
          <tpl fld="3" item="0"/>
          <tpl fld="0" item="19"/>
        </tpls>
      </n>
      <n v="24256.547629517503" in="0">
        <tpls c="4">
          <tpl fld="1" item="39"/>
          <tpl fld="2" item="0"/>
          <tpl fld="3" item="0"/>
          <tpl fld="0" item="28"/>
        </tpls>
      </n>
      <e v="#NUM!" in="0">
        <tpls c="4">
          <tpl fld="1" item="2"/>
          <tpl fld="2" item="0"/>
          <tpl fld="3" item="0"/>
          <tpl fld="0" item="17"/>
        </tpls>
      </e>
      <n v="0" in="0">
        <tpls c="4">
          <tpl fld="1" item="23"/>
          <tpl fld="2" item="0"/>
          <tpl fld="3" item="0"/>
          <tpl fld="0" item="22"/>
        </tpls>
      </n>
      <n v="2254048.2893059668" in="0">
        <tpls c="4">
          <tpl fld="1" item="4"/>
          <tpl fld="2" item="0"/>
          <tpl fld="3" item="0"/>
          <tpl fld="0" item="24"/>
        </tpls>
      </n>
      <n v="1139883" in="0">
        <tpls c="4">
          <tpl fld="1" item="4"/>
          <tpl fld="2" item="0"/>
          <tpl fld="3" item="0"/>
          <tpl fld="0" item="1"/>
        </tpls>
      </n>
      <n v="-371074.79581486946" in="0">
        <tpls c="4">
          <tpl fld="1" item="14"/>
          <tpl fld="2" item="0"/>
          <tpl fld="3" item="0"/>
          <tpl fld="0" item="21"/>
        </tpls>
      </n>
      <n v="-610266" in="0">
        <tpls c="4">
          <tpl fld="1" item="40"/>
          <tpl fld="2" item="0"/>
          <tpl fld="3" item="0"/>
          <tpl fld="0" item="12"/>
        </tpls>
      </n>
      <n v="2610894.6336594876" in="0">
        <tpls c="4">
          <tpl fld="1" item="35"/>
          <tpl fld="2" item="0"/>
          <tpl fld="3" item="0"/>
          <tpl fld="0" item="9"/>
        </tpls>
      </n>
      <n v="2549043" in="0">
        <tpls c="4">
          <tpl fld="1" item="42"/>
          <tpl fld="2" item="0"/>
          <tpl fld="3" item="0"/>
          <tpl fld="0" item="16"/>
        </tpls>
      </n>
      <n v="24256.547629517503" in="0">
        <tpls c="4">
          <tpl fld="1" item="39"/>
          <tpl fld="2" item="0"/>
          <tpl fld="3" item="0"/>
          <tpl fld="0" item="13"/>
        </tpls>
      </n>
      <n v="-5637687.7236775002" in="0">
        <tpls c="4">
          <tpl fld="1" item="1"/>
          <tpl fld="2" item="0"/>
          <tpl fld="3" item="0"/>
          <tpl fld="0" item="11"/>
        </tpls>
      </n>
      <n v="0" in="0">
        <tpls c="4">
          <tpl fld="1" item="1"/>
          <tpl fld="2" item="0"/>
          <tpl fld="3" item="0"/>
          <tpl fld="0" item="23"/>
        </tpls>
      </n>
      <n v="928234" in="0">
        <tpls c="4">
          <tpl fld="1" item="22"/>
          <tpl fld="2" item="0"/>
          <tpl fld="3" item="0"/>
          <tpl fld="0" item="12"/>
        </tpls>
      </n>
      <n v="-4189201.6529155173" in="0">
        <tpls c="4">
          <tpl fld="1" item="22"/>
          <tpl fld="2" item="0"/>
          <tpl fld="3" item="0"/>
          <tpl fld="0" item="13"/>
        </tpls>
      </n>
      <n v="-3320294.1515688431" in="0">
        <tpls c="4">
          <tpl fld="1" item="16"/>
          <tpl fld="2" item="0"/>
          <tpl fld="3" item="0"/>
          <tpl fld="0" item="18"/>
        </tpls>
      </n>
      <n v="985123.88620404515" in="0">
        <tpls c="4">
          <tpl fld="1" item="46"/>
          <tpl fld="2" item="0"/>
          <tpl fld="3" item="0"/>
          <tpl fld="0" item="24"/>
        </tpls>
      </n>
      <n v="556022.90201166645" in="0">
        <tpls c="4">
          <tpl fld="1" item="46"/>
          <tpl fld="2" item="0"/>
          <tpl fld="3" item="0"/>
          <tpl fld="0" item="25"/>
        </tpls>
      </n>
      <n v="-1637710" in="0">
        <tpls c="4">
          <tpl fld="1" item="32"/>
          <tpl fld="2" item="0"/>
          <tpl fld="3" item="0"/>
          <tpl fld="0" item="7"/>
        </tpls>
      </n>
      <n v="6588100.1220309595" in="0">
        <tpls c="4">
          <tpl fld="1" item="30"/>
          <tpl fld="2" item="0"/>
          <tpl fld="3" item="0"/>
          <tpl fld="0" item="9"/>
        </tpls>
      </n>
      <n v="0" in="0">
        <tpls c="4">
          <tpl fld="1" item="30"/>
          <tpl fld="2" item="0"/>
          <tpl fld="3" item="0"/>
          <tpl fld="0" item="20"/>
        </tpls>
      </n>
      <n v="53" in="0">
        <tpls c="4">
          <tpl fld="1" item="7"/>
          <tpl fld="2" item="0"/>
          <tpl fld="3" item="0"/>
          <tpl fld="0" item="26"/>
        </tpls>
      </n>
      <n v="-3986718.6598466616" in="0">
        <tpls c="4">
          <tpl fld="1" item="7"/>
          <tpl fld="2" item="0"/>
          <tpl fld="3" item="0"/>
          <tpl fld="0" item="21"/>
        </tpls>
      </n>
      <n v="136588" in="0">
        <tpls c="4">
          <tpl fld="1" item="29"/>
          <tpl fld="2" item="0"/>
          <tpl fld="3" item="0"/>
          <tpl fld="0" item="16"/>
        </tpls>
      </n>
      <n v="384944.04759238166" in="0">
        <tpls c="4">
          <tpl fld="1" item="37"/>
          <tpl fld="2" item="0"/>
          <tpl fld="3" item="0"/>
          <tpl fld="0" item="11"/>
        </tpls>
      </n>
      <n v="0" in="0">
        <tpls c="4">
          <tpl fld="1" item="37"/>
          <tpl fld="2" item="0"/>
          <tpl fld="3" item="0"/>
          <tpl fld="0" item="23"/>
        </tpls>
      </n>
      <n v="-460009" in="0">
        <tpls c="4">
          <tpl fld="1" item="21"/>
          <tpl fld="2" item="0"/>
          <tpl fld="3" item="0"/>
          <tpl fld="0" item="12"/>
        </tpls>
      </n>
      <n v="4895274.6187872551" in="0">
        <tpls c="4">
          <tpl fld="1" item="21"/>
          <tpl fld="2" item="0"/>
          <tpl fld="3" item="0"/>
          <tpl fld="0" item="13"/>
        </tpls>
      </n>
      <n v="-841447.77518870228" in="0">
        <tpls c="4">
          <tpl fld="1" item="36"/>
          <tpl fld="2" item="0"/>
          <tpl fld="3" item="0"/>
          <tpl fld="0" item="18"/>
        </tpls>
      </n>
      <n v="-80235.272397138644" in="0">
        <tpls c="4">
          <tpl fld="1" item="34"/>
          <tpl fld="2" item="0"/>
          <tpl fld="3" item="0"/>
          <tpl fld="0" item="24"/>
        </tpls>
      </n>
      <n v="-2403332.9738531285" in="0">
        <tpls c="4">
          <tpl fld="1" item="34"/>
          <tpl fld="2" item="0"/>
          <tpl fld="3" item="0"/>
          <tpl fld="0" item="25"/>
        </tpls>
      </n>
      <n v="-1748090" in="0">
        <tpls c="4">
          <tpl fld="1" item="47"/>
          <tpl fld="2" item="0"/>
          <tpl fld="3" item="0"/>
          <tpl fld="0" item="7"/>
        </tpls>
      </n>
      <n v="292376.45112728089" in="0">
        <tpls c="4">
          <tpl fld="1" item="12"/>
          <tpl fld="2" item="0"/>
          <tpl fld="3" item="0"/>
          <tpl fld="0" item="9"/>
        </tpls>
      </n>
      <n v="0" in="0">
        <tpls c="4">
          <tpl fld="1" item="12"/>
          <tpl fld="2" item="0"/>
          <tpl fld="3" item="0"/>
          <tpl fld="0" item="20"/>
        </tpls>
      </n>
      <n v="35" in="0">
        <tpls c="4">
          <tpl fld="1" item="41"/>
          <tpl fld="2" item="0"/>
          <tpl fld="3" item="0"/>
          <tpl fld="0" item="26"/>
        </tpls>
      </n>
      <n v="-562747.08499170863" in="0">
        <tpls c="4">
          <tpl fld="1" item="41"/>
          <tpl fld="2" item="0"/>
          <tpl fld="3" item="0"/>
          <tpl fld="0" item="21"/>
        </tpls>
      </n>
      <n v="9091946" in="0">
        <tpls c="4">
          <tpl fld="1" item="3"/>
          <tpl fld="2" item="0"/>
          <tpl fld="3" item="0"/>
          <tpl fld="0" item="16"/>
        </tpls>
      </n>
      <n v="-1508950.4920362094" in="0">
        <tpls c="4">
          <tpl fld="1" item="26"/>
          <tpl fld="2" item="0"/>
          <tpl fld="3" item="0"/>
          <tpl fld="0" item="11"/>
        </tpls>
      </n>
      <n v="0" in="0">
        <tpls c="4">
          <tpl fld="1" item="26"/>
          <tpl fld="2" item="0"/>
          <tpl fld="3" item="0"/>
          <tpl fld="0" item="23"/>
        </tpls>
      </n>
      <n v="1271448" in="0">
        <tpls c="4">
          <tpl fld="1" item="20"/>
          <tpl fld="2" item="0"/>
          <tpl fld="3" item="0"/>
          <tpl fld="0" item="12"/>
        </tpls>
      </n>
      <n v="-1848213.2490336103" in="0">
        <tpls c="4">
          <tpl fld="1" item="20"/>
          <tpl fld="2" item="0"/>
          <tpl fld="3" item="0"/>
          <tpl fld="0" item="13"/>
        </tpls>
      </n>
      <n v="-2770624.8525537425" in="0">
        <tpls c="4">
          <tpl fld="1" item="45"/>
          <tpl fld="2" item="0"/>
          <tpl fld="3" item="0"/>
          <tpl fld="0" item="18"/>
        </tpls>
      </n>
      <n v="381738.46156803984" in="0">
        <tpls c="4">
          <tpl fld="1" item="43"/>
          <tpl fld="2" item="0"/>
          <tpl fld="3" item="0"/>
          <tpl fld="0" item="24"/>
        </tpls>
      </n>
      <n v="-4701881.2455918258" in="0">
        <tpls c="4">
          <tpl fld="1" item="43"/>
          <tpl fld="2" item="0"/>
          <tpl fld="3" item="0"/>
          <tpl fld="0" item="25"/>
        </tpls>
      </n>
      <n v="-1496006" in="0">
        <tpls c="4">
          <tpl fld="1" item="31"/>
          <tpl fld="2" item="0"/>
          <tpl fld="3" item="0"/>
          <tpl fld="0" item="7"/>
        </tpls>
      </n>
      <n v="1080656.6419432655" in="0">
        <tpls c="4">
          <tpl fld="1" item="11"/>
          <tpl fld="2" item="0"/>
          <tpl fld="3" item="0"/>
          <tpl fld="0" item="9"/>
        </tpls>
      </n>
      <n v="0" in="0">
        <tpls c="4">
          <tpl fld="1" item="11"/>
          <tpl fld="2" item="0"/>
          <tpl fld="3" item="0"/>
          <tpl fld="0" item="20"/>
        </tpls>
      </n>
      <n v="-48" in="0">
        <tpls c="4">
          <tpl fld="1" item="6"/>
          <tpl fld="2" item="0"/>
          <tpl fld="3" item="0"/>
          <tpl fld="0" item="26"/>
        </tpls>
      </n>
      <n v="515997.47750798624" in="0">
        <tpls c="4">
          <tpl fld="1" item="6"/>
          <tpl fld="2" item="0"/>
          <tpl fld="3" item="0"/>
          <tpl fld="0" item="21"/>
        </tpls>
      </n>
      <n v="1109348" in="0">
        <tpls c="4">
          <tpl fld="1" item="28"/>
          <tpl fld="2" item="0"/>
          <tpl fld="3" item="0"/>
          <tpl fld="0" item="16"/>
        </tpls>
      </n>
      <n v="1343031.2992193149" in="0">
        <tpls c="4">
          <tpl fld="1" item="0"/>
          <tpl fld="2" item="0"/>
          <tpl fld="3" item="0"/>
          <tpl fld="0" item="11"/>
        </tpls>
      </n>
      <n v="0" in="0">
        <tpls c="4">
          <tpl fld="1" item="0"/>
          <tpl fld="2" item="0"/>
          <tpl fld="3" item="0"/>
          <tpl fld="0" item="23"/>
        </tpls>
      </n>
      <n v="-28497" in="0">
        <tpls c="4">
          <tpl fld="1" item="19"/>
          <tpl fld="2" item="0"/>
          <tpl fld="3" item="0"/>
          <tpl fld="0" item="12"/>
        </tpls>
      </n>
      <n v="-10789539.115228442" in="0">
        <tpls c="4">
          <tpl fld="1" item="19"/>
          <tpl fld="2" item="0"/>
          <tpl fld="3" item="0"/>
          <tpl fld="0" item="13"/>
        </tpls>
      </n>
      <n v="-1584088.8823262274" in="0">
        <tpls c="4">
          <tpl fld="1" item="15"/>
          <tpl fld="2" item="0"/>
          <tpl fld="3" item="0"/>
          <tpl fld="0" item="18"/>
        </tpls>
      </n>
      <n v="549256.40433361556" in="0">
        <tpls c="4">
          <tpl fld="1" item="14"/>
          <tpl fld="2" item="0"/>
          <tpl fld="3" item="0"/>
          <tpl fld="0" item="24"/>
        </tpls>
      </n>
      <n v="-236262.79581486946" in="0">
        <tpls c="4">
          <tpl fld="1" item="14"/>
          <tpl fld="2" item="0"/>
          <tpl fld="3" item="0"/>
          <tpl fld="0" item="25"/>
        </tpls>
      </n>
      <n v="-1543993" in="0">
        <tpls c="4">
          <tpl fld="1" item="13"/>
          <tpl fld="2" item="0"/>
          <tpl fld="3" item="0"/>
          <tpl fld="0" item="7"/>
        </tpls>
      </n>
      <n v="-348387.52004761877" in="0">
        <tpls c="4">
          <tpl fld="1" item="10"/>
          <tpl fld="2" item="0"/>
          <tpl fld="3" item="0"/>
          <tpl fld="0" item="9"/>
        </tpls>
      </n>
      <n v="0" in="0">
        <tpls c="4">
          <tpl fld="1" item="10"/>
          <tpl fld="2" item="0"/>
          <tpl fld="3" item="0"/>
          <tpl fld="0" item="20"/>
        </tpls>
      </n>
      <n v="-134" in="0">
        <tpls c="4">
          <tpl fld="1" item="40"/>
          <tpl fld="2" item="0"/>
          <tpl fld="3" item="0"/>
          <tpl fld="0" item="26"/>
        </tpls>
      </n>
      <n v="329866.76746633789" in="0">
        <tpls c="4">
          <tpl fld="1" item="40"/>
          <tpl fld="2" item="0"/>
          <tpl fld="3" item="0"/>
          <tpl fld="0" item="21"/>
        </tpls>
      </n>
      <n v="499599" in="0">
        <tpls c="4">
          <tpl fld="1" item="38"/>
          <tpl fld="2" item="0"/>
          <tpl fld="3" item="0"/>
          <tpl fld="0" item="16"/>
        </tpls>
      </n>
      <n v="-4159894.4727870096" in="0">
        <tpls c="4">
          <tpl fld="1" item="25"/>
          <tpl fld="2" item="0"/>
          <tpl fld="3" item="0"/>
          <tpl fld="0" item="11"/>
        </tpls>
      </n>
      <n v="0" in="0">
        <tpls c="4">
          <tpl fld="1" item="25"/>
          <tpl fld="2" item="0"/>
          <tpl fld="3" item="0"/>
          <tpl fld="0" item="23"/>
        </tpls>
      </n>
      <n v="-65364" in="0">
        <tpls c="4">
          <tpl fld="1" item="18"/>
          <tpl fld="2" item="0"/>
          <tpl fld="3" item="0"/>
          <tpl fld="0" item="12"/>
        </tpls>
      </n>
      <n v="52503.907707592341" in="0">
        <tpls c="4">
          <tpl fld="1" item="18"/>
          <tpl fld="2" item="0"/>
          <tpl fld="3" item="0"/>
          <tpl fld="0" item="13"/>
        </tpls>
      </n>
      <n v="-2345110.4045516127" in="0">
        <tpls c="4">
          <tpl fld="1" item="35"/>
          <tpl fld="2" item="0"/>
          <tpl fld="3" item="0"/>
          <tpl fld="0" item="18"/>
        </tpls>
      </n>
      <n v="5719219.5239144983" in="0">
        <tpls c="4">
          <tpl fld="1" item="48"/>
          <tpl fld="2" item="0"/>
          <tpl fld="3" item="0"/>
          <tpl fld="0" item="24"/>
        </tpls>
      </n>
      <n v="-817228.24276001425" in="0">
        <tpls c="4">
          <tpl fld="1" item="48"/>
          <tpl fld="2" item="0"/>
          <tpl fld="3" item="0"/>
          <tpl fld="0" item="25"/>
        </tpls>
      </n>
      <n v="-3054196" in="0">
        <tpls c="4">
          <tpl fld="1" item="42"/>
          <tpl fld="2" item="0"/>
          <tpl fld="3" item="0"/>
          <tpl fld="0" item="7"/>
        </tpls>
      </n>
      <n v="-2298143.5204740344" in="0">
        <tpls c="4">
          <tpl fld="1" item="9"/>
          <tpl fld="2" item="0"/>
          <tpl fld="3" item="0"/>
          <tpl fld="0" item="9"/>
        </tpls>
      </n>
      <n v="0" in="0">
        <tpls c="4">
          <tpl fld="1" item="9"/>
          <tpl fld="2" item="0"/>
          <tpl fld="3" item="0"/>
          <tpl fld="0" item="20"/>
        </tpls>
      </n>
      <n v="-302" in="0">
        <tpls c="4">
          <tpl fld="1" item="5"/>
          <tpl fld="2" item="0"/>
          <tpl fld="3" item="0"/>
          <tpl fld="0" item="26"/>
        </tpls>
      </n>
      <n v="2718557.0397474333" in="0">
        <tpls c="4">
          <tpl fld="1" item="5"/>
          <tpl fld="2" item="0"/>
          <tpl fld="3" item="0"/>
          <tpl fld="0" item="21"/>
        </tpls>
      </n>
      <n v="1114411" in="0">
        <tpls c="4">
          <tpl fld="1" item="27"/>
          <tpl fld="2" item="0"/>
          <tpl fld="3" item="0"/>
          <tpl fld="0" item="16"/>
        </tpls>
      </n>
      <n v="-2163704.1233491618" in="0">
        <tpls c="4">
          <tpl fld="1" item="24"/>
          <tpl fld="2" item="0"/>
          <tpl fld="3" item="0"/>
          <tpl fld="0" item="11"/>
        </tpls>
      </n>
      <n v="0" in="0">
        <tpls c="4">
          <tpl fld="1" item="24"/>
          <tpl fld="2" item="0"/>
          <tpl fld="3" item="0"/>
          <tpl fld="0" item="23"/>
        </tpls>
      </n>
      <n v="152422" in="0">
        <tpls c="4">
          <tpl fld="1" item="17"/>
          <tpl fld="2" item="0"/>
          <tpl fld="3" item="0"/>
          <tpl fld="0" item="12"/>
        </tpls>
      </n>
      <n v="2306226.2673083604" in="0">
        <tpls c="4">
          <tpl fld="1" item="17"/>
          <tpl fld="2" item="0"/>
          <tpl fld="3" item="0"/>
          <tpl fld="0" item="13"/>
        </tpls>
      </n>
      <n v="-504080.41042297159" in="0">
        <tpls c="4">
          <tpl fld="1" item="44"/>
          <tpl fld="2" item="0"/>
          <tpl fld="3" item="0"/>
          <tpl fld="0" item="18"/>
        </tpls>
      </n>
      <n v="5852592.8844902022" in="0">
        <tpls c="4">
          <tpl fld="1" item="33"/>
          <tpl fld="2" item="0"/>
          <tpl fld="3" item="0"/>
          <tpl fld="0" item="24"/>
        </tpls>
      </n>
      <n v="3295717.0310652582" in="0">
        <tpls c="4">
          <tpl fld="1" item="33"/>
          <tpl fld="2" item="0"/>
          <tpl fld="3" item="0"/>
          <tpl fld="0" item="25"/>
        </tpls>
      </n>
      <n v="-1538590" in="0">
        <tpls c="4">
          <tpl fld="1" item="49"/>
          <tpl fld="2" item="0"/>
          <tpl fld="3" item="0"/>
          <tpl fld="0" item="7"/>
        </tpls>
      </n>
      <n v="16445936.082154755" in="0">
        <tpls c="4">
          <tpl fld="1" item="8"/>
          <tpl fld="2" item="0"/>
          <tpl fld="3" item="0"/>
          <tpl fld="0" item="9"/>
        </tpls>
      </n>
      <n v="0" in="0">
        <tpls c="4">
          <tpl fld="1" item="8"/>
          <tpl fld="2" item="0"/>
          <tpl fld="3" item="0"/>
          <tpl fld="0" item="20"/>
        </tpls>
      </n>
      <n v="0" in="0">
        <tpls c="4">
          <tpl fld="1" item="39"/>
          <tpl fld="2" item="0"/>
          <tpl fld="3" item="0"/>
          <tpl fld="0" item="26"/>
        </tpls>
      </n>
      <n v="0" in="0">
        <tpls c="4">
          <tpl fld="1" item="39"/>
          <tpl fld="2" item="0"/>
          <tpl fld="3" item="0"/>
          <tpl fld="0" item="3"/>
        </tpls>
      </n>
      <n v="0" in="0">
        <tpls c="4">
          <tpl fld="1" item="2"/>
          <tpl fld="2" item="0"/>
          <tpl fld="3" item="0"/>
          <tpl fld="0" item="18"/>
        </tpls>
      </n>
      <n v="-486114.44734380243" in="0">
        <tpls c="4">
          <tpl fld="1" item="23"/>
          <tpl fld="2" item="0"/>
          <tpl fld="3" item="0"/>
          <tpl fld="0" item="25"/>
        </tpls>
      </n>
      <n v="-1794058.0312843074" in="0">
        <tpls c="4">
          <tpl fld="1" item="15"/>
          <tpl fld="2" item="0"/>
          <tpl fld="3" item="0"/>
          <tpl fld="0" item="9"/>
        </tpls>
      </n>
      <n v="1254520.0202918444" in="0">
        <tpls c="4">
          <tpl fld="1" item="25"/>
          <tpl fld="2" item="0"/>
          <tpl fld="3" item="0"/>
          <tpl fld="0" item="25"/>
        </tpls>
      </n>
      <n v="-817228.24276001425" in="0">
        <tpls c="4">
          <tpl fld="1" item="48"/>
          <tpl fld="2" item="0"/>
          <tpl fld="3" item="0"/>
          <tpl fld="0" item="21"/>
        </tpls>
      </n>
      <e v="#NUM!" in="0">
        <tpls c="4">
          <tpl fld="1" item="39"/>
          <tpl fld="2" item="0"/>
          <tpl fld="3" item="0"/>
          <tpl fld="0" item="17"/>
        </tpls>
      </e>
      <n v="4553665" in="0">
        <tpls c="4">
          <tpl fld="1" item="1"/>
          <tpl fld="2" item="0"/>
          <tpl fld="3" item="0"/>
          <tpl fld="0" item="1"/>
        </tpls>
      </n>
      <n v="0" in="0">
        <tpls c="4">
          <tpl fld="1" item="1"/>
          <tpl fld="2" item="0"/>
          <tpl fld="3" item="0"/>
          <tpl fld="0" item="22"/>
        </tpls>
      </n>
      <n v="1270731" in="0">
        <tpls c="4">
          <tpl fld="1" item="22"/>
          <tpl fld="2" item="0"/>
          <tpl fld="3" item="0"/>
          <tpl fld="0" item="5"/>
        </tpls>
      </n>
      <n v="-769.98100542579971" in="0">
        <tpls c="4">
          <tpl fld="1" item="16"/>
          <tpl fld="2" item="0"/>
          <tpl fld="3" item="0"/>
          <tpl fld="0" item="10"/>
        </tpls>
      </n>
      <n v="-3003903.1515688431" in="0">
        <tpls c="4">
          <tpl fld="1" item="16"/>
          <tpl fld="2" item="0"/>
          <tpl fld="3" item="0"/>
          <tpl fld="0" item="19"/>
        </tpls>
      </n>
      <n v="2393261.8730492033" in="0">
        <tpls c="4">
          <tpl fld="1" item="46"/>
          <tpl fld="2" item="0"/>
          <tpl fld="3" item="0"/>
          <tpl fld="0" item="28"/>
        </tpls>
      </n>
      <n v="8158011" in="0">
        <tpls c="4">
          <tpl fld="1" item="46"/>
          <tpl fld="2" item="0"/>
          <tpl fld="3" item="0"/>
          <tpl fld="0" item="4"/>
        </tpls>
      </n>
      <n v="18599406" in="0">
        <tpls c="4">
          <tpl fld="1" item="32"/>
          <tpl fld="2" item="0"/>
          <tpl fld="3" item="0"/>
          <tpl fld="0" item="15"/>
        </tpls>
      </n>
      <n v="1471682.0611273926" in="0">
        <tpls c="4">
          <tpl fld="1" item="30"/>
          <tpl fld="2" item="0"/>
          <tpl fld="3" item="0"/>
          <tpl fld="0" item="6"/>
        </tpls>
      </n>
      <n v="0" in="0">
        <tpls c="4">
          <tpl fld="1" item="30"/>
          <tpl fld="2" item="0"/>
          <tpl fld="3" item="0"/>
          <tpl fld="0" item="8"/>
        </tpls>
      </n>
      <n v="781642" in="0">
        <tpls c="4">
          <tpl fld="1" item="7"/>
          <tpl fld="2" item="0"/>
          <tpl fld="3" item="0"/>
          <tpl fld="0" item="27"/>
        </tpls>
      </n>
      <n v="0" in="0">
        <tpls c="4">
          <tpl fld="1" item="7"/>
          <tpl fld="2" item="0"/>
          <tpl fld="3" item="0"/>
          <tpl fld="0" item="3"/>
        </tpls>
      </n>
      <n v="1.1698314558144275E-2" in="0">
        <tpls c="4">
          <tpl fld="1" item="29"/>
          <tpl fld="2" item="0"/>
          <tpl fld="3" item="0"/>
          <tpl fld="0" item="17"/>
        </tpls>
      </n>
      <n v="1581520" in="0">
        <tpls c="4">
          <tpl fld="1" item="37"/>
          <tpl fld="2" item="0"/>
          <tpl fld="3" item="0"/>
          <tpl fld="0" item="1"/>
        </tpls>
      </n>
      <n v="0" in="0">
        <tpls c="4">
          <tpl fld="1" item="37"/>
          <tpl fld="2" item="0"/>
          <tpl fld="3" item="0"/>
          <tpl fld="0" item="22"/>
        </tpls>
      </n>
      <n v="-1168978" in="0">
        <tpls c="4">
          <tpl fld="1" item="21"/>
          <tpl fld="2" item="0"/>
          <tpl fld="3" item="0"/>
          <tpl fld="0" item="5"/>
        </tpls>
      </n>
      <n v="-441.35307572700009" in="0">
        <tpls c="4">
          <tpl fld="1" item="36"/>
          <tpl fld="2" item="0"/>
          <tpl fld="3" item="0"/>
          <tpl fld="0" item="10"/>
        </tpls>
      </n>
      <n v="2478203.2248112978" in="0">
        <tpls c="4">
          <tpl fld="1" item="36"/>
          <tpl fld="2" item="0"/>
          <tpl fld="3" item="0"/>
          <tpl fld="0" item="19"/>
        </tpls>
      </n>
      <n v="1754180.7102717548" in="0">
        <tpls c="4">
          <tpl fld="1" item="34"/>
          <tpl fld="2" item="0"/>
          <tpl fld="3" item="0"/>
          <tpl fld="0" item="28"/>
        </tpls>
      </n>
      <n v="9000000" in="0">
        <tpls c="4">
          <tpl fld="1" item="34"/>
          <tpl fld="2" item="0"/>
          <tpl fld="3" item="0"/>
          <tpl fld="0" item="4"/>
        </tpls>
      </n>
      <n v="34927393" in="0">
        <tpls c="4">
          <tpl fld="1" item="47"/>
          <tpl fld="2" item="0"/>
          <tpl fld="3" item="0"/>
          <tpl fld="0" item="15"/>
        </tpls>
      </n>
      <n v="900816.73129241471" in="0">
        <tpls c="4">
          <tpl fld="1" item="12"/>
          <tpl fld="2" item="0"/>
          <tpl fld="3" item="0"/>
          <tpl fld="0" item="6"/>
        </tpls>
      </n>
      <n v="0" in="0">
        <tpls c="4">
          <tpl fld="1" item="12"/>
          <tpl fld="2" item="0"/>
          <tpl fld="3" item="0"/>
          <tpl fld="0" item="8"/>
        </tpls>
      </n>
      <n v="82707" in="0">
        <tpls c="4">
          <tpl fld="1" item="41"/>
          <tpl fld="2" item="0"/>
          <tpl fld="3" item="0"/>
          <tpl fld="0" item="27"/>
        </tpls>
      </n>
      <n v="0" in="0">
        <tpls c="4">
          <tpl fld="1" item="41"/>
          <tpl fld="2" item="0"/>
          <tpl fld="3" item="0"/>
          <tpl fld="0" item="3"/>
        </tpls>
      </n>
      <n v="0.18059483110369959" in="0">
        <tpls c="4">
          <tpl fld="1" item="3"/>
          <tpl fld="2" item="0"/>
          <tpl fld="3" item="0"/>
          <tpl fld="0" item="17"/>
        </tpls>
      </n>
      <n v="1883732" in="0">
        <tpls c="4">
          <tpl fld="1" item="26"/>
          <tpl fld="2" item="0"/>
          <tpl fld="3" item="0"/>
          <tpl fld="0" item="1"/>
        </tpls>
      </n>
      <n v="0" in="0">
        <tpls c="4">
          <tpl fld="1" item="26"/>
          <tpl fld="2" item="0"/>
          <tpl fld="3" item="0"/>
          <tpl fld="0" item="22"/>
        </tpls>
      </n>
      <n v="2421754" in="0">
        <tpls c="4">
          <tpl fld="1" item="20"/>
          <tpl fld="2" item="0"/>
          <tpl fld="3" item="0"/>
          <tpl fld="0" item="5"/>
        </tpls>
      </n>
      <n v="-986.61824465469965" in="0">
        <tpls c="4">
          <tpl fld="1" item="45"/>
          <tpl fld="2" item="0"/>
          <tpl fld="3" item="0"/>
          <tpl fld="0" item="10"/>
        </tpls>
      </n>
      <n v="-1957235.8525537425" in="0">
        <tpls c="4">
          <tpl fld="1" item="45"/>
          <tpl fld="2" item="0"/>
          <tpl fld="3" item="0"/>
          <tpl fld="0" item="19"/>
        </tpls>
      </n>
      <n v="-1091465.8959953852" in="0">
        <tpls c="4">
          <tpl fld="1" item="43"/>
          <tpl fld="2" item="0"/>
          <tpl fld="3" item="0"/>
          <tpl fld="0" item="28"/>
        </tpls>
      </n>
      <n v="-2056541" in="0">
        <tpls c="4">
          <tpl fld="1" item="43"/>
          <tpl fld="2" item="0"/>
          <tpl fld="3" item="0"/>
          <tpl fld="0" item="4"/>
        </tpls>
      </n>
      <n v="18842053" in="0">
        <tpls c="4">
          <tpl fld="1" item="31"/>
          <tpl fld="2" item="0"/>
          <tpl fld="3" item="0"/>
          <tpl fld="0" item="15"/>
        </tpls>
      </n>
      <n v="-940609.12724990444" in="0">
        <tpls c="4">
          <tpl fld="1" item="11"/>
          <tpl fld="2" item="0"/>
          <tpl fld="3" item="0"/>
          <tpl fld="0" item="6"/>
        </tpls>
      </n>
      <n v="0" in="0">
        <tpls c="4">
          <tpl fld="1" item="11"/>
          <tpl fld="2" item="0"/>
          <tpl fld="3" item="0"/>
          <tpl fld="0" item="8"/>
        </tpls>
      </n>
      <n v="-207349" in="0">
        <tpls c="4">
          <tpl fld="1" item="6"/>
          <tpl fld="2" item="0"/>
          <tpl fld="3" item="0"/>
          <tpl fld="0" item="27"/>
        </tpls>
      </n>
      <n v="-6144269" in="0">
        <tpls c="4">
          <tpl fld="1" item="6"/>
          <tpl fld="2" item="0"/>
          <tpl fld="3" item="0"/>
          <tpl fld="0" item="3"/>
        </tpls>
      </n>
      <n v="5.1514683487474434E-2" in="0">
        <tpls c="4">
          <tpl fld="1" item="28"/>
          <tpl fld="2" item="0"/>
          <tpl fld="3" item="0"/>
          <tpl fld="0" item="17"/>
        </tpls>
      </n>
      <n v="1229933" in="0">
        <tpls c="4">
          <tpl fld="1" item="0"/>
          <tpl fld="2" item="0"/>
          <tpl fld="3" item="0"/>
          <tpl fld="0" item="1"/>
        </tpls>
      </n>
      <n v="0" in="0">
        <tpls c="4">
          <tpl fld="1" item="0"/>
          <tpl fld="2" item="0"/>
          <tpl fld="3" item="0"/>
          <tpl fld="0" item="22"/>
        </tpls>
      </n>
      <n v="-10287" in="0">
        <tpls c="4">
          <tpl fld="1" item="19"/>
          <tpl fld="2" item="0"/>
          <tpl fld="3" item="0"/>
          <tpl fld="0" item="5"/>
        </tpls>
      </n>
      <n v="-768.28310256040004" in="0">
        <tpls c="4">
          <tpl fld="1" item="15"/>
          <tpl fld="2" item="0"/>
          <tpl fld="3" item="0"/>
          <tpl fld="0" item="10"/>
        </tpls>
      </n>
      <n v="98446.11767377262" in="0">
        <tpls c="4">
          <tpl fld="1" item="15"/>
          <tpl fld="2" item="0"/>
          <tpl fld="3" item="0"/>
          <tpl fld="0" item="19"/>
        </tpls>
      </n>
      <n v="1515405.5634289826" in="0">
        <tpls c="4">
          <tpl fld="1" item="14"/>
          <tpl fld="2" item="0"/>
          <tpl fld="3" item="0"/>
          <tpl fld="0" item="28"/>
        </tpls>
      </n>
      <n v="-134812" in="0">
        <tpls c="4">
          <tpl fld="1" item="14"/>
          <tpl fld="2" item="0"/>
          <tpl fld="3" item="0"/>
          <tpl fld="0" item="4"/>
        </tpls>
      </n>
      <n v="33938295" in="0">
        <tpls c="4">
          <tpl fld="1" item="13"/>
          <tpl fld="2" item="0"/>
          <tpl fld="3" item="0"/>
          <tpl fld="0" item="15"/>
        </tpls>
      </n>
      <n v="624801.3499751559" in="0">
        <tpls c="4">
          <tpl fld="1" item="10"/>
          <tpl fld="2" item="0"/>
          <tpl fld="3" item="0"/>
          <tpl fld="0" item="6"/>
        </tpls>
      </n>
      <n v="0" in="0">
        <tpls c="4">
          <tpl fld="1" item="10"/>
          <tpl fld="2" item="0"/>
          <tpl fld="3" item="0"/>
          <tpl fld="0" item="8"/>
        </tpls>
      </n>
      <n v="-277257" in="0">
        <tpls c="4">
          <tpl fld="1" item="40"/>
          <tpl fld="2" item="0"/>
          <tpl fld="3" item="0"/>
          <tpl fld="0" item="27"/>
        </tpls>
      </n>
      <n v="0" in="0">
        <tpls c="4">
          <tpl fld="1" item="40"/>
          <tpl fld="2" item="0"/>
          <tpl fld="3" item="0"/>
          <tpl fld="0" item="3"/>
        </tpls>
      </n>
      <n v="7.8140034479281025E-3" in="0">
        <tpls c="4">
          <tpl fld="1" item="38"/>
          <tpl fld="2" item="0"/>
          <tpl fld="3" item="0"/>
          <tpl fld="0" item="17"/>
        </tpls>
      </n>
      <n v="1633148" in="0">
        <tpls c="4">
          <tpl fld="1" item="25"/>
          <tpl fld="2" item="0"/>
          <tpl fld="3" item="0"/>
          <tpl fld="0" item="1"/>
        </tpls>
      </n>
      <n v="0" in="0">
        <tpls c="4">
          <tpl fld="1" item="25"/>
          <tpl fld="2" item="0"/>
          <tpl fld="3" item="0"/>
          <tpl fld="0" item="22"/>
        </tpls>
      </n>
      <n v="-187829" in="0">
        <tpls c="4">
          <tpl fld="1" item="18"/>
          <tpl fld="2" item="0"/>
          <tpl fld="3" item="0"/>
          <tpl fld="0" item="5"/>
        </tpls>
      </n>
      <n v="945.09601081870005" in="0">
        <tpls c="4">
          <tpl fld="1" item="35"/>
          <tpl fld="2" item="0"/>
          <tpl fld="3" item="0"/>
          <tpl fld="0" item="10"/>
        </tpls>
      </n>
      <n v="-3577826.4045516127" in="0">
        <tpls c="4">
          <tpl fld="1" item="35"/>
          <tpl fld="2" item="0"/>
          <tpl fld="3" item="0"/>
          <tpl fld="0" item="19"/>
        </tpls>
      </n>
      <n v="1354354.3088086862" in="0">
        <tpls c="4">
          <tpl fld="1" item="48"/>
          <tpl fld="2" item="0"/>
          <tpl fld="3" item="0"/>
          <tpl fld="0" item="28"/>
        </tpls>
      </n>
      <n v="0" in="0">
        <tpls c="4">
          <tpl fld="1" item="48"/>
          <tpl fld="2" item="0"/>
          <tpl fld="3" item="0"/>
          <tpl fld="0" item="4"/>
        </tpls>
      </n>
      <n v="38912123" in="0">
        <tpls c="4">
          <tpl fld="1" item="42"/>
          <tpl fld="2" item="0"/>
          <tpl fld="3" item="0"/>
          <tpl fld="0" item="15"/>
        </tpls>
      </n>
      <n v="-275929.73269404366" in="0">
        <tpls c="4">
          <tpl fld="1" item="9"/>
          <tpl fld="2" item="0"/>
          <tpl fld="3" item="0"/>
          <tpl fld="0" item="6"/>
        </tpls>
      </n>
      <n v="0" in="0">
        <tpls c="4">
          <tpl fld="1" item="9"/>
          <tpl fld="2" item="0"/>
          <tpl fld="3" item="0"/>
          <tpl fld="0" item="8"/>
        </tpls>
      </n>
      <n v="-1118108" in="0">
        <tpls c="4">
          <tpl fld="1" item="5"/>
          <tpl fld="2" item="0"/>
          <tpl fld="3" item="0"/>
          <tpl fld="0" item="27"/>
        </tpls>
      </n>
      <n v="0" in="0">
        <tpls c="4">
          <tpl fld="1" item="5"/>
          <tpl fld="2" item="0"/>
          <tpl fld="3" item="0"/>
          <tpl fld="0" item="3"/>
        </tpls>
      </n>
      <n v="2.7293951436937414E-2" in="0">
        <tpls c="4">
          <tpl fld="1" item="27"/>
          <tpl fld="2" item="0"/>
          <tpl fld="3" item="0"/>
          <tpl fld="0" item="17"/>
        </tpls>
      </n>
      <n v="507067" in="0">
        <tpls c="4">
          <tpl fld="1" item="24"/>
          <tpl fld="2" item="0"/>
          <tpl fld="3" item="0"/>
          <tpl fld="0" item="1"/>
        </tpls>
      </n>
      <n v="0" in="0">
        <tpls c="4">
          <tpl fld="1" item="24"/>
          <tpl fld="2" item="0"/>
          <tpl fld="3" item="0"/>
          <tpl fld="0" item="22"/>
        </tpls>
      </n>
      <n v="110635" in="0">
        <tpls c="4">
          <tpl fld="1" item="17"/>
          <tpl fld="2" item="0"/>
          <tpl fld="3" item="0"/>
          <tpl fld="0" item="5"/>
        </tpls>
      </n>
      <n v="-101.1075815927999" in="0">
        <tpls c="4">
          <tpl fld="1" item="44"/>
          <tpl fld="2" item="0"/>
          <tpl fld="3" item="0"/>
          <tpl fld="0" item="10"/>
        </tpls>
      </n>
      <n v="-170238.41042297159" in="0">
        <tpls c="4">
          <tpl fld="1" item="44"/>
          <tpl fld="2" item="0"/>
          <tpl fld="3" item="0"/>
          <tpl fld="0" item="19"/>
        </tpls>
      </n>
      <n v="5588244.6355191655" in="0">
        <tpls c="4">
          <tpl fld="1" item="33"/>
          <tpl fld="2" item="0"/>
          <tpl fld="3" item="0"/>
          <tpl fld="0" item="28"/>
        </tpls>
      </n>
      <n v="4000000" in="0">
        <tpls c="4">
          <tpl fld="1" item="33"/>
          <tpl fld="2" item="0"/>
          <tpl fld="3" item="0"/>
          <tpl fld="0" item="4"/>
        </tpls>
      </n>
      <n v="33953797" in="0">
        <tpls c="4">
          <tpl fld="1" item="49"/>
          <tpl fld="2" item="0"/>
          <tpl fld="3" item="0"/>
          <tpl fld="0" item="15"/>
        </tpls>
      </n>
      <n v="6281673.3547568051" in="0">
        <tpls c="4">
          <tpl fld="1" item="8"/>
          <tpl fld="2" item="0"/>
          <tpl fld="3" item="0"/>
          <tpl fld="0" item="6"/>
        </tpls>
      </n>
      <n v="0" in="0">
        <tpls c="4">
          <tpl fld="1" item="8"/>
          <tpl fld="2" item="0"/>
          <tpl fld="3" item="0"/>
          <tpl fld="0" item="8"/>
        </tpls>
      </n>
      <n v="0" in="0">
        <tpls c="4">
          <tpl fld="1" item="39"/>
          <tpl fld="2" item="0"/>
          <tpl fld="3" item="0"/>
          <tpl fld="0" item="27"/>
        </tpls>
      </n>
      <n v="12.844022851199997" in="0">
        <tpls c="4">
          <tpl fld="1" item="2"/>
          <tpl fld="2" item="0"/>
          <tpl fld="3" item="0"/>
          <tpl fld="0" item="10"/>
        </tpls>
      </n>
      <n v="0" in="0">
        <tpls c="4">
          <tpl fld="1" item="2"/>
          <tpl fld="2" item="0"/>
          <tpl fld="3" item="0"/>
          <tpl fld="0" item="19"/>
        </tpls>
      </n>
      <n v="-486114.44734380243" in="0">
        <tpls c="4">
          <tpl fld="1" item="23"/>
          <tpl fld="2" item="0"/>
          <tpl fld="3" item="0"/>
          <tpl fld="0" item="28"/>
        </tpls>
      </n>
      <n v="0" in="0">
        <tpls c="4">
          <tpl fld="1" item="23"/>
          <tpl fld="2" item="0"/>
          <tpl fld="3" item="0"/>
          <tpl fld="0" item="4"/>
        </tpls>
      </n>
      <n v="18" in="0">
        <tpls c="4">
          <tpl fld="1" item="14"/>
          <tpl fld="2" item="0"/>
          <tpl fld="3" item="0"/>
          <tpl fld="0" item="26"/>
        </tpls>
      </n>
      <n v="-4485438.7345167305" in="0">
        <tpls c="4">
          <tpl fld="1" item="38"/>
          <tpl fld="2" item="0"/>
          <tpl fld="3" item="0"/>
          <tpl fld="0" item="18"/>
        </tpls>
      </n>
      <n v="-86" in="0">
        <tpls c="4">
          <tpl fld="1" item="48"/>
          <tpl fld="2" item="0"/>
          <tpl fld="3" item="0"/>
          <tpl fld="0" item="26"/>
        </tpls>
      </n>
      <n v="0" in="0">
        <tpls c="4">
          <tpl fld="1" item="4"/>
          <tpl fld="2" item="0"/>
          <tpl fld="3" item="0"/>
          <tpl fld="0" item="23"/>
        </tpls>
      </n>
      <n v="-46948.59838463366" in="0">
        <tpls c="4">
          <tpl fld="1" item="1"/>
          <tpl fld="2" item="0"/>
          <tpl fld="3" item="0"/>
          <tpl fld="0" item="24"/>
        </tpls>
      </n>
      <n v="1373528.3250714121" in="0">
        <tpls c="4">
          <tpl fld="1" item="1"/>
          <tpl fld="2" item="0"/>
          <tpl fld="3" item="0"/>
          <tpl fld="0" item="25"/>
        </tpls>
      </n>
      <n v="-2063630" in="0">
        <tpls c="4">
          <tpl fld="1" item="22"/>
          <tpl fld="2" item="0"/>
          <tpl fld="3" item="0"/>
          <tpl fld="0" item="7"/>
        </tpls>
      </n>
      <n v="-3651012.89874605" in="0">
        <tpls c="4">
          <tpl fld="1" item="16"/>
          <tpl fld="2" item="0"/>
          <tpl fld="3" item="0"/>
          <tpl fld="0" item="9"/>
        </tpls>
      </n>
      <n v="0" in="0">
        <tpls c="4">
          <tpl fld="1" item="16"/>
          <tpl fld="2" item="0"/>
          <tpl fld="3" item="0"/>
          <tpl fld="0" item="20"/>
        </tpls>
      </n>
      <n v="-112" in="0">
        <tpls c="4">
          <tpl fld="1" item="46"/>
          <tpl fld="2" item="0"/>
          <tpl fld="3" item="0"/>
          <tpl fld="0" item="26"/>
        </tpls>
      </n>
      <n v="8714033.9020116664" in="0">
        <tpls c="4">
          <tpl fld="1" item="46"/>
          <tpl fld="2" item="0"/>
          <tpl fld="3" item="0"/>
          <tpl fld="0" item="21"/>
        </tpls>
      </n>
      <n v="406482" in="0">
        <tpls c="4">
          <tpl fld="1" item="32"/>
          <tpl fld="2" item="0"/>
          <tpl fld="3" item="0"/>
          <tpl fld="0" item="16"/>
        </tpls>
      </n>
      <n v="8059782.183158352" in="0">
        <tpls c="4">
          <tpl fld="1" item="30"/>
          <tpl fld="2" item="0"/>
          <tpl fld="3" item="0"/>
          <tpl fld="0" item="11"/>
        </tpls>
      </n>
      <n v="0" in="0">
        <tpls c="4">
          <tpl fld="1" item="30"/>
          <tpl fld="2" item="0"/>
          <tpl fld="3" item="0"/>
          <tpl fld="0" item="23"/>
        </tpls>
      </n>
      <n v="-318103" in="0">
        <tpls c="4">
          <tpl fld="1" item="7"/>
          <tpl fld="2" item="0"/>
          <tpl fld="3" item="0"/>
          <tpl fld="0" item="12"/>
        </tpls>
      </n>
      <n v="-3986718.6598466616" in="0">
        <tpls c="4">
          <tpl fld="1" item="7"/>
          <tpl fld="2" item="0"/>
          <tpl fld="3" item="0"/>
          <tpl fld="0" item="13"/>
        </tpls>
      </n>
      <n v="-985542.34713610203" in="0">
        <tpls c="4">
          <tpl fld="1" item="29"/>
          <tpl fld="2" item="0"/>
          <tpl fld="3" item="0"/>
          <tpl fld="0" item="18"/>
        </tpls>
      </n>
      <n v="2036032.5540019297" in="0">
        <tpls c="4">
          <tpl fld="1" item="37"/>
          <tpl fld="2" item="0"/>
          <tpl fld="3" item="0"/>
          <tpl fld="0" item="24"/>
        </tpls>
      </n>
      <n v="-652955.73514063959" in="0">
        <tpls c="4">
          <tpl fld="1" item="37"/>
          <tpl fld="2" item="0"/>
          <tpl fld="3" item="0"/>
          <tpl fld="0" item="25"/>
        </tpls>
      </n>
      <n v="-3073999" in="0">
        <tpls c="4">
          <tpl fld="1" item="21"/>
          <tpl fld="2" item="0"/>
          <tpl fld="3" item="0"/>
          <tpl fld="0" item="7"/>
        </tpls>
      </n>
      <n v="-157388.264153831" in="0">
        <tpls c="4">
          <tpl fld="1" item="36"/>
          <tpl fld="2" item="0"/>
          <tpl fld="3" item="0"/>
          <tpl fld="0" item="9"/>
        </tpls>
      </n>
      <n v="0" in="0">
        <tpls c="4">
          <tpl fld="1" item="36"/>
          <tpl fld="2" item="0"/>
          <tpl fld="3" item="0"/>
          <tpl fld="0" item="20"/>
        </tpls>
      </n>
      <n v="135" in="0">
        <tpls c="4">
          <tpl fld="1" item="34"/>
          <tpl fld="2" item="0"/>
          <tpl fld="3" item="0"/>
          <tpl fld="0" item="26"/>
        </tpls>
      </n>
      <n v="6596667.026146872" in="0">
        <tpls c="4">
          <tpl fld="1" item="34"/>
          <tpl fld="2" item="0"/>
          <tpl fld="3" item="0"/>
          <tpl fld="0" item="21"/>
        </tpls>
      </n>
      <n v="3060781" in="0">
        <tpls c="4">
          <tpl fld="1" item="47"/>
          <tpl fld="2" item="0"/>
          <tpl fld="3" item="0"/>
          <tpl fld="0" item="16"/>
        </tpls>
      </n>
      <n v="1193193.1824196957" in="0">
        <tpls c="4">
          <tpl fld="1" item="12"/>
          <tpl fld="2" item="0"/>
          <tpl fld="3" item="0"/>
          <tpl fld="0" item="11"/>
        </tpls>
      </n>
      <n v="0" in="0">
        <tpls c="4">
          <tpl fld="1" item="12"/>
          <tpl fld="2" item="0"/>
          <tpl fld="3" item="0"/>
          <tpl fld="0" item="23"/>
        </tpls>
      </n>
      <n v="130636" in="0">
        <tpls c="4">
          <tpl fld="1" item="41"/>
          <tpl fld="2" item="0"/>
          <tpl fld="3" item="0"/>
          <tpl fld="0" item="12"/>
        </tpls>
      </n>
      <n v="-562747.08499170863" in="0">
        <tpls c="4">
          <tpl fld="1" item="41"/>
          <tpl fld="2" item="0"/>
          <tpl fld="3" item="0"/>
          <tpl fld="0" item="13"/>
        </tpls>
      </n>
      <n v="-2778994.6033980874" in="0">
        <tpls c="4">
          <tpl fld="1" item="3"/>
          <tpl fld="2" item="0"/>
          <tpl fld="3" item="0"/>
          <tpl fld="0" item="18"/>
        </tpls>
      </n>
      <n v="27140.29611383914" in="0">
        <tpls c="4">
          <tpl fld="1" item="26"/>
          <tpl fld="2" item="0"/>
          <tpl fld="3" item="0"/>
          <tpl fld="0" item="24"/>
        </tpls>
      </n>
      <n v="86183.308304091217" in="0">
        <tpls c="4">
          <tpl fld="1" item="26"/>
          <tpl fld="2" item="0"/>
          <tpl fld="3" item="0"/>
          <tpl fld="0" item="25"/>
        </tpls>
      </n>
      <n v="-2769513" in="0">
        <tpls c="4">
          <tpl fld="1" item="20"/>
          <tpl fld="2" item="0"/>
          <tpl fld="3" item="0"/>
          <tpl fld="0" item="7"/>
        </tpls>
      </n>
      <n v="-3165675.2417427655" in="0">
        <tpls c="4">
          <tpl fld="1" item="45"/>
          <tpl fld="2" item="0"/>
          <tpl fld="3" item="0"/>
          <tpl fld="0" item="9"/>
        </tpls>
      </n>
      <n v="0" in="0">
        <tpls c="4">
          <tpl fld="1" item="45"/>
          <tpl fld="2" item="0"/>
          <tpl fld="3" item="0"/>
          <tpl fld="0" item="20"/>
        </tpls>
      </n>
      <n v="278" in="0">
        <tpls c="4">
          <tpl fld="1" item="43"/>
          <tpl fld="2" item="0"/>
          <tpl fld="3" item="0"/>
          <tpl fld="0" item="26"/>
        </tpls>
      </n>
      <n v="-6758422.2455918258" in="0">
        <tpls c="4">
          <tpl fld="1" item="43"/>
          <tpl fld="2" item="0"/>
          <tpl fld="3" item="0"/>
          <tpl fld="0" item="21"/>
        </tpls>
      </n>
      <n v="187530" in="0">
        <tpls c="4">
          <tpl fld="1" item="31"/>
          <tpl fld="2" item="0"/>
          <tpl fld="3" item="0"/>
          <tpl fld="0" item="16"/>
        </tpls>
      </n>
      <n v="140047.51469336101" in="0">
        <tpls c="4">
          <tpl fld="1" item="11"/>
          <tpl fld="2" item="0"/>
          <tpl fld="3" item="0"/>
          <tpl fld="0" item="11"/>
        </tpls>
      </n>
      <n v="0" in="0">
        <tpls c="4">
          <tpl fld="1" item="11"/>
          <tpl fld="2" item="0"/>
          <tpl fld="3" item="0"/>
          <tpl fld="0" item="23"/>
        </tpls>
      </n>
      <n v="-172958" in="0">
        <tpls c="4">
          <tpl fld="1" item="6"/>
          <tpl fld="2" item="0"/>
          <tpl fld="3" item="0"/>
          <tpl fld="0" item="12"/>
        </tpls>
      </n>
      <n v="-5628271.5224920139" in="0">
        <tpls c="4">
          <tpl fld="1" item="6"/>
          <tpl fld="2" item="0"/>
          <tpl fld="3" item="0"/>
          <tpl fld="0" item="13"/>
        </tpls>
      </n>
      <n v="-1354790.8170029456" in="0">
        <tpls c="4">
          <tpl fld="1" item="28"/>
          <tpl fld="2" item="0"/>
          <tpl fld="3" item="0"/>
          <tpl fld="0" item="18"/>
        </tpls>
      </n>
      <n v="2027397.3417602605" in="0">
        <tpls c="4">
          <tpl fld="1" item="0"/>
          <tpl fld="2" item="0"/>
          <tpl fld="3" item="0"/>
          <tpl fld="0" item="24"/>
        </tpls>
      </n>
      <n v="-2704303.8574914001" in="0">
        <tpls c="4">
          <tpl fld="1" item="0"/>
          <tpl fld="2" item="0"/>
          <tpl fld="3" item="0"/>
          <tpl fld="0" item="25"/>
        </tpls>
      </n>
      <n v="0" in="0">
        <tpls c="4">
          <tpl fld="1" item="15"/>
          <tpl fld="2" item="0"/>
          <tpl fld="3" item="0"/>
          <tpl fld="0" item="20"/>
        </tpls>
      </n>
      <n v="285195" in="0">
        <tpls c="4">
          <tpl fld="1" item="13"/>
          <tpl fld="2" item="0"/>
          <tpl fld="3" item="0"/>
          <tpl fld="0" item="16"/>
        </tpls>
      </n>
      <n v="276413.82992753712" in="0">
        <tpls c="4">
          <tpl fld="1" item="10"/>
          <tpl fld="2" item="0"/>
          <tpl fld="3" item="0"/>
          <tpl fld="0" item="11"/>
        </tpls>
      </n>
      <n v="0" in="0">
        <tpls c="4">
          <tpl fld="1" item="10"/>
          <tpl fld="2" item="0"/>
          <tpl fld="3" item="0"/>
          <tpl fld="0" item="23"/>
        </tpls>
      </n>
      <n v="329866.76746633789" in="0">
        <tpls c="4">
          <tpl fld="1" item="40"/>
          <tpl fld="2" item="0"/>
          <tpl fld="3" item="0"/>
          <tpl fld="0" item="13"/>
        </tpls>
      </n>
      <n v="232793.73422727664" in="0">
        <tpls c="4">
          <tpl fld="1" item="25"/>
          <tpl fld="2" item="0"/>
          <tpl fld="3" item="0"/>
          <tpl fld="0" item="24"/>
        </tpls>
      </n>
      <n v="0" in="0">
        <tpls c="4">
          <tpl fld="1" item="35"/>
          <tpl fld="2" item="0"/>
          <tpl fld="3" item="0"/>
          <tpl fld="0" item="20"/>
        </tpls>
      </n>
      <n v="46" in="0">
        <tpls c="4">
          <tpl fld="1" item="1"/>
          <tpl fld="2" item="0"/>
          <tpl fld="3" item="0"/>
          <tpl fld="0" item="26"/>
        </tpls>
      </n>
      <n v="1373528.3250714121" in="0">
        <tpls c="4">
          <tpl fld="1" item="1"/>
          <tpl fld="2" item="0"/>
          <tpl fld="3" item="0"/>
          <tpl fld="0" item="21"/>
        </tpls>
      </n>
      <n v="5472073" in="0">
        <tpls c="4">
          <tpl fld="1" item="22"/>
          <tpl fld="2" item="0"/>
          <tpl fld="3" item="0"/>
          <tpl fld="0" item="16"/>
        </tpls>
      </n>
      <n v="-3777635.3090751697" in="0">
        <tpls c="4">
          <tpl fld="1" item="16"/>
          <tpl fld="2" item="0"/>
          <tpl fld="3" item="0"/>
          <tpl fld="0" item="11"/>
        </tpls>
      </n>
      <n v="0" in="0">
        <tpls c="4">
          <tpl fld="1" item="16"/>
          <tpl fld="2" item="0"/>
          <tpl fld="3" item="0"/>
          <tpl fld="0" item="23"/>
        </tpls>
      </n>
      <n v="-394401" in="0">
        <tpls c="4">
          <tpl fld="1" item="46"/>
          <tpl fld="2" item="0"/>
          <tpl fld="3" item="0"/>
          <tpl fld="0" item="12"/>
        </tpls>
      </n>
      <n v="8714033.9020116664" in="0">
        <tpls c="4">
          <tpl fld="1" item="46"/>
          <tpl fld="2" item="0"/>
          <tpl fld="3" item="0"/>
          <tpl fld="0" item="13"/>
        </tpls>
      </n>
      <n v="-1601918.5539602716" in="0">
        <tpls c="4">
          <tpl fld="1" item="32"/>
          <tpl fld="2" item="0"/>
          <tpl fld="3" item="0"/>
          <tpl fld="0" item="18"/>
        </tpls>
      </n>
      <n v="8437031.1220309585" in="0">
        <tpls c="4">
          <tpl fld="1" item="30"/>
          <tpl fld="2" item="0"/>
          <tpl fld="3" item="0"/>
          <tpl fld="0" item="24"/>
        </tpls>
      </n>
      <n v="-403818.97609932499" in="0">
        <tpls c="4">
          <tpl fld="1" item="30"/>
          <tpl fld="2" item="0"/>
          <tpl fld="3" item="0"/>
          <tpl fld="0" item="25"/>
        </tpls>
      </n>
      <n v="-7626466" in="0">
        <tpls c="4">
          <tpl fld="1" item="7"/>
          <tpl fld="2" item="0"/>
          <tpl fld="3" item="0"/>
          <tpl fld="0" item="7"/>
        </tpls>
      </n>
      <n v="-454046.09546678571" in="0">
        <tpls c="4">
          <tpl fld="1" item="29"/>
          <tpl fld="2" item="0"/>
          <tpl fld="3" item="0"/>
          <tpl fld="0" item="9"/>
        </tpls>
      </n>
      <n v="0" in="0">
        <tpls c="4">
          <tpl fld="1" item="29"/>
          <tpl fld="2" item="0"/>
          <tpl fld="3" item="0"/>
          <tpl fld="0" item="20"/>
        </tpls>
      </n>
      <n v="-307" in="0">
        <tpls c="4">
          <tpl fld="1" item="37"/>
          <tpl fld="2" item="0"/>
          <tpl fld="3" item="0"/>
          <tpl fld="0" item="26"/>
        </tpls>
      </n>
      <n v="-652955.73514063959" in="0">
        <tpls c="4">
          <tpl fld="1" item="37"/>
          <tpl fld="2" item="0"/>
          <tpl fld="3" item="0"/>
          <tpl fld="0" item="21"/>
        </tpls>
      </n>
      <n v="1211308" in="0">
        <tpls c="4">
          <tpl fld="1" item="21"/>
          <tpl fld="2" item="0"/>
          <tpl fld="3" item="0"/>
          <tpl fld="0" item="16"/>
        </tpls>
      </n>
      <n v="-1543327.7990271393" in="0">
        <tpls c="4">
          <tpl fld="1" item="36"/>
          <tpl fld="2" item="0"/>
          <tpl fld="3" item="0"/>
          <tpl fld="0" item="11"/>
        </tpls>
      </n>
      <n v="0" in="0">
        <tpls c="4">
          <tpl fld="1" item="36"/>
          <tpl fld="2" item="0"/>
          <tpl fld="3" item="0"/>
          <tpl fld="0" item="23"/>
        </tpls>
      </n>
      <n v="208659" in="0">
        <tpls c="4">
          <tpl fld="1" item="34"/>
          <tpl fld="2" item="0"/>
          <tpl fld="3" item="0"/>
          <tpl fld="0" item="12"/>
        </tpls>
      </n>
      <n v="6596667.026146872" in="0">
        <tpls c="4">
          <tpl fld="1" item="34"/>
          <tpl fld="2" item="0"/>
          <tpl fld="3" item="0"/>
          <tpl fld="0" item="13"/>
        </tpls>
      </n>
      <n v="-1594900.191121622" in="0">
        <tpls c="4">
          <tpl fld="1" item="47"/>
          <tpl fld="2" item="0"/>
          <tpl fld="3" item="0"/>
          <tpl fld="0" item="18"/>
        </tpls>
      </n>
      <n v="407471.45112728089" in="0">
        <tpls c="4">
          <tpl fld="1" item="12"/>
          <tpl fld="2" item="0"/>
          <tpl fld="3" item="0"/>
          <tpl fld="0" item="24"/>
        </tpls>
      </n>
      <n v="-1100269.710181247" in="0">
        <tpls c="4">
          <tpl fld="1" item="12"/>
          <tpl fld="2" item="0"/>
          <tpl fld="3" item="0"/>
          <tpl fld="0" item="25"/>
        </tpls>
      </n>
      <n v="-1516059" in="0">
        <tpls c="4">
          <tpl fld="1" item="41"/>
          <tpl fld="2" item="0"/>
          <tpl fld="3" item="0"/>
          <tpl fld="0" item="7"/>
        </tpls>
      </n>
      <n v="-941331.85587569117" in="0">
        <tpls c="4">
          <tpl fld="1" item="3"/>
          <tpl fld="2" item="0"/>
          <tpl fld="3" item="0"/>
          <tpl fld="0" item="9"/>
        </tpls>
      </n>
      <n v="0" in="0">
        <tpls c="4">
          <tpl fld="1" item="3"/>
          <tpl fld="2" item="0"/>
          <tpl fld="3" item="0"/>
          <tpl fld="0" item="20"/>
        </tpls>
      </n>
      <n v="-8" in="0">
        <tpls c="4">
          <tpl fld="1" item="26"/>
          <tpl fld="2" item="0"/>
          <tpl fld="3" item="0"/>
          <tpl fld="0" item="26"/>
        </tpls>
      </n>
      <n v="86183.308304091217" in="0">
        <tpls c="4">
          <tpl fld="1" item="26"/>
          <tpl fld="2" item="0"/>
          <tpl fld="3" item="0"/>
          <tpl fld="0" item="21"/>
        </tpls>
      </n>
      <n v="1155232" in="0">
        <tpls c="4">
          <tpl fld="1" item="20"/>
          <tpl fld="2" item="0"/>
          <tpl fld="3" item="0"/>
          <tpl fld="0" item="16"/>
        </tpls>
      </n>
      <n v="-5429898.5811149441" in="0">
        <tpls c="4">
          <tpl fld="1" item="45"/>
          <tpl fld="2" item="0"/>
          <tpl fld="3" item="0"/>
          <tpl fld="0" item="11"/>
        </tpls>
      </n>
      <n v="0" in="0">
        <tpls c="4">
          <tpl fld="1" item="45"/>
          <tpl fld="2" item="0"/>
          <tpl fld="3" item="0"/>
          <tpl fld="0" item="23"/>
        </tpls>
      </n>
      <n v="1692786" in="0">
        <tpls c="4">
          <tpl fld="1" item="43"/>
          <tpl fld="2" item="0"/>
          <tpl fld="3" item="0"/>
          <tpl fld="0" item="12"/>
        </tpls>
      </n>
      <n v="-6758422.2455918258" in="0">
        <tpls c="4">
          <tpl fld="1" item="43"/>
          <tpl fld="2" item="0"/>
          <tpl fld="3" item="0"/>
          <tpl fld="0" item="13"/>
        </tpls>
      </n>
      <n v="-1481116.6455766789" in="0">
        <tpls c="4">
          <tpl fld="1" item="31"/>
          <tpl fld="2" item="0"/>
          <tpl fld="3" item="0"/>
          <tpl fld="0" item="18"/>
        </tpls>
      </n>
      <n v="2604372.6419432657" in="0">
        <tpls c="4">
          <tpl fld="1" item="11"/>
          <tpl fld="2" item="0"/>
          <tpl fld="3" item="0"/>
          <tpl fld="0" item="24"/>
        </tpls>
      </n>
      <n v="-175084.56892820355" in="0">
        <tpls c="4">
          <tpl fld="1" item="11"/>
          <tpl fld="2" item="0"/>
          <tpl fld="3" item="0"/>
          <tpl fld="0" item="25"/>
        </tpls>
      </n>
      <n v="-583169" in="0">
        <tpls c="4">
          <tpl fld="1" item="6"/>
          <tpl fld="2" item="0"/>
          <tpl fld="3" item="0"/>
          <tpl fld="0" item="7"/>
        </tpls>
      </n>
      <n v="-19606.59277016166" in="0">
        <tpls c="4">
          <tpl fld="1" item="28"/>
          <tpl fld="2" item="0"/>
          <tpl fld="3" item="0"/>
          <tpl fld="0" item="9"/>
        </tpls>
      </n>
      <n v="0" in="0">
        <tpls c="4">
          <tpl fld="1" item="28"/>
          <tpl fld="2" item="0"/>
          <tpl fld="3" item="0"/>
          <tpl fld="0" item="20"/>
        </tpls>
      </n>
      <n v="118" in="0">
        <tpls c="4">
          <tpl fld="1" item="0"/>
          <tpl fld="2" item="0"/>
          <tpl fld="3" item="0"/>
          <tpl fld="0" item="26"/>
        </tpls>
      </n>
      <n v="-2704303.8574914001" in="0">
        <tpls c="4">
          <tpl fld="1" item="0"/>
          <tpl fld="2" item="0"/>
          <tpl fld="3" item="0"/>
          <tpl fld="0" item="21"/>
        </tpls>
      </n>
      <n v="171082" in="0">
        <tpls c="4">
          <tpl fld="1" item="19"/>
          <tpl fld="2" item="0"/>
          <tpl fld="3" item="0"/>
          <tpl fld="0" item="16"/>
        </tpls>
      </n>
      <n v="-2208412.534265955" in="0">
        <tpls c="4">
          <tpl fld="1" item="15"/>
          <tpl fld="2" item="0"/>
          <tpl fld="3" item="0"/>
          <tpl fld="0" item="11"/>
        </tpls>
      </n>
      <n v="0" in="0">
        <tpls c="4">
          <tpl fld="1" item="15"/>
          <tpl fld="2" item="0"/>
          <tpl fld="3" item="0"/>
          <tpl fld="0" item="23"/>
        </tpls>
      </n>
      <n v="24571" in="0">
        <tpls c="4">
          <tpl fld="1" item="14"/>
          <tpl fld="2" item="0"/>
          <tpl fld="3" item="0"/>
          <tpl fld="0" item="12"/>
        </tpls>
      </n>
      <n v="4045175.2041851305" in="0">
        <tpls c="4">
          <tpl fld="1" item="14"/>
          <tpl fld="2" item="0"/>
          <tpl fld="3" item="0"/>
          <tpl fld="0" item="13"/>
        </tpls>
      </n>
      <n v="-1531018.3033148837" in="0">
        <tpls c="4">
          <tpl fld="1" item="13"/>
          <tpl fld="2" item="0"/>
          <tpl fld="3" item="0"/>
          <tpl fld="0" item="18"/>
        </tpls>
      </n>
      <n v="367286.47995238123" in="0">
        <tpls c="4">
          <tpl fld="1" item="10"/>
          <tpl fld="2" item="0"/>
          <tpl fld="3" item="0"/>
          <tpl fld="0" item="24"/>
        </tpls>
      </n>
      <n v="-2203744.0256682029" in="0">
        <tpls c="4">
          <tpl fld="1" item="10"/>
          <tpl fld="2" item="0"/>
          <tpl fld="3" item="0"/>
          <tpl fld="0" item="25"/>
        </tpls>
      </n>
      <n v="-3063505" in="0">
        <tpls c="4">
          <tpl fld="1" item="40"/>
          <tpl fld="2" item="0"/>
          <tpl fld="3" item="0"/>
          <tpl fld="0" item="7"/>
        </tpls>
      </n>
      <n v="-596708.51083186758" in="0">
        <tpls c="4">
          <tpl fld="1" item="38"/>
          <tpl fld="2" item="0"/>
          <tpl fld="3" item="0"/>
          <tpl fld="0" item="9"/>
        </tpls>
      </n>
      <n v="82641" in="0">
        <tpls c="4">
          <tpl fld="1" item="1"/>
          <tpl fld="2" item="0"/>
          <tpl fld="3" item="0"/>
          <tpl fld="0" item="27"/>
        </tpls>
      </n>
      <n v="0" in="0">
        <tpls c="4">
          <tpl fld="1" item="1"/>
          <tpl fld="2" item="0"/>
          <tpl fld="3" item="0"/>
          <tpl fld="0" item="3"/>
        </tpls>
      </n>
      <n v="0.13952822037902826" in="0">
        <tpls c="4">
          <tpl fld="1" item="22"/>
          <tpl fld="2" item="0"/>
          <tpl fld="3" item="0"/>
          <tpl fld="0" item="17"/>
        </tpls>
      </n>
      <n v="1841654" in="0">
        <tpls c="4">
          <tpl fld="1" item="16"/>
          <tpl fld="2" item="0"/>
          <tpl fld="3" item="0"/>
          <tpl fld="0" item="1"/>
        </tpls>
      </n>
      <n v="0" in="0">
        <tpls c="4">
          <tpl fld="1" item="16"/>
          <tpl fld="2" item="0"/>
          <tpl fld="3" item="0"/>
          <tpl fld="0" item="22"/>
        </tpls>
      </n>
      <n v="-642489" in="0">
        <tpls c="4">
          <tpl fld="1" item="46"/>
          <tpl fld="2" item="0"/>
          <tpl fld="3" item="0"/>
          <tpl fld="0" item="5"/>
        </tpls>
      </n>
      <n v="-317.95623042369999" in="0">
        <tpls c="4">
          <tpl fld="1" item="32"/>
          <tpl fld="2" item="0"/>
          <tpl fld="3" item="0"/>
          <tpl fld="0" item="10"/>
        </tpls>
      </n>
      <n v="-2004969.5539602716" in="0">
        <tpls c="4">
          <tpl fld="1" item="32"/>
          <tpl fld="2" item="0"/>
          <tpl fld="3" item="0"/>
          <tpl fld="0" item="19"/>
        </tpls>
      </n>
      <n v="377248.93887260649" in="0">
        <tpls c="4">
          <tpl fld="1" item="30"/>
          <tpl fld="2" item="0"/>
          <tpl fld="3" item="0"/>
          <tpl fld="0" item="28"/>
        </tpls>
      </n>
      <n v="0" in="0">
        <tpls c="4">
          <tpl fld="1" item="30"/>
          <tpl fld="2" item="0"/>
          <tpl fld="3" item="0"/>
          <tpl fld="0" item="4"/>
        </tpls>
      </n>
      <n v="211100411" in="0">
        <tpls c="4">
          <tpl fld="1" item="7"/>
          <tpl fld="2" item="0"/>
          <tpl fld="3" item="0"/>
          <tpl fld="0" item="15"/>
        </tpls>
      </n>
      <n v="142794.87759441556" in="0">
        <tpls c="4">
          <tpl fld="1" item="29"/>
          <tpl fld="2" item="0"/>
          <tpl fld="3" item="0"/>
          <tpl fld="0" item="6"/>
        </tpls>
      </n>
      <n v="0" in="0">
        <tpls c="4">
          <tpl fld="1" item="29"/>
          <tpl fld="2" item="0"/>
          <tpl fld="3" item="0"/>
          <tpl fld="0" item="8"/>
        </tpls>
      </n>
      <n v="-640599" in="0">
        <tpls c="4">
          <tpl fld="1" item="37"/>
          <tpl fld="2" item="0"/>
          <tpl fld="3" item="0"/>
          <tpl fld="0" item="27"/>
        </tpls>
      </n>
      <n v="0" in="0">
        <tpls c="4">
          <tpl fld="1" item="37"/>
          <tpl fld="2" item="0"/>
          <tpl fld="3" item="0"/>
          <tpl fld="0" item="3"/>
        </tpls>
      </n>
      <n v="1.7256651338792742E-2" in="0">
        <tpls c="4">
          <tpl fld="1" item="21"/>
          <tpl fld="2" item="0"/>
          <tpl fld="3" item="0"/>
          <tpl fld="0" item="17"/>
        </tpls>
      </n>
      <n v="-930" in="0">
        <tpls c="4">
          <tpl fld="1" item="36"/>
          <tpl fld="2" item="0"/>
          <tpl fld="3" item="0"/>
          <tpl fld="0" item="1"/>
        </tpls>
      </n>
      <n v="0" in="0">
        <tpls c="4">
          <tpl fld="1" item="36"/>
          <tpl fld="2" item="0"/>
          <tpl fld="3" item="0"/>
          <tpl fld="0" item="22"/>
        </tpls>
      </n>
      <n v="812916" in="0">
        <tpls c="4">
          <tpl fld="1" item="34"/>
          <tpl fld="2" item="0"/>
          <tpl fld="3" item="0"/>
          <tpl fld="0" item="5"/>
        </tpls>
      </n>
      <n v="286.30601611359992" in="0">
        <tpls c="4">
          <tpl fld="1" item="47"/>
          <tpl fld="2" item="0"/>
          <tpl fld="3" item="0"/>
          <tpl fld="0" item="10"/>
        </tpls>
      </n>
      <n v="-1939386.191121622" in="0">
        <tpls c="4">
          <tpl fld="1" item="47"/>
          <tpl fld="2" item="0"/>
          <tpl fld="3" item="0"/>
          <tpl fld="0" item="19"/>
        </tpls>
      </n>
      <n v="-785721.73129241471" in="0">
        <tpls c="4">
          <tpl fld="1" item="12"/>
          <tpl fld="2" item="0"/>
          <tpl fld="3" item="0"/>
          <tpl fld="0" item="28"/>
        </tpls>
      </n>
      <n v="0" in="0">
        <tpls c="4">
          <tpl fld="1" item="12"/>
          <tpl fld="2" item="0"/>
          <tpl fld="3" item="0"/>
          <tpl fld="0" item="4"/>
        </tpls>
      </n>
      <n v="20898683" in="0">
        <tpls c="4">
          <tpl fld="1" item="41"/>
          <tpl fld="2" item="0"/>
          <tpl fld="3" item="0"/>
          <tpl fld="0" item="15"/>
        </tpls>
      </n>
      <n v="-989493.88375990686" in="0">
        <tpls c="4">
          <tpl fld="1" item="3"/>
          <tpl fld="2" item="0"/>
          <tpl fld="3" item="0"/>
          <tpl fld="0" item="6"/>
        </tpls>
      </n>
      <n v="0" in="0">
        <tpls c="4">
          <tpl fld="1" item="3"/>
          <tpl fld="2" item="0"/>
          <tpl fld="3" item="0"/>
          <tpl fld="0" item="8"/>
        </tpls>
      </n>
      <n v="-211415" in="0">
        <tpls c="4">
          <tpl fld="1" item="26"/>
          <tpl fld="2" item="0"/>
          <tpl fld="3" item="0"/>
          <tpl fld="0" item="27"/>
        </tpls>
      </n>
      <n v="0" in="0">
        <tpls c="4">
          <tpl fld="1" item="26"/>
          <tpl fld="2" item="0"/>
          <tpl fld="3" item="0"/>
          <tpl fld="0" item="3"/>
        </tpls>
      </n>
      <n v="2.1906450064803521E-2" in="0">
        <tpls c="4">
          <tpl fld="1" item="20"/>
          <tpl fld="2" item="0"/>
          <tpl fld="3" item="0"/>
          <tpl fld="0" item="17"/>
        </tpls>
      </n>
      <n v="1764854" in="0">
        <tpls c="4">
          <tpl fld="1" item="45"/>
          <tpl fld="2" item="0"/>
          <tpl fld="3" item="0"/>
          <tpl fld="0" item="1"/>
        </tpls>
      </n>
      <n v="0" in="0">
        <tpls c="4">
          <tpl fld="1" item="45"/>
          <tpl fld="2" item="0"/>
          <tpl fld="3" item="0"/>
          <tpl fld="0" item="22"/>
        </tpls>
      </n>
      <n v="2014632" in="0">
        <tpls c="4">
          <tpl fld="1" item="43"/>
          <tpl fld="2" item="0"/>
          <tpl fld="3" item="0"/>
          <tpl fld="0" item="5"/>
        </tpls>
      </n>
      <n v="620.93751621000001" in="0">
        <tpls c="4">
          <tpl fld="1" item="31"/>
          <tpl fld="2" item="0"/>
          <tpl fld="3" item="0"/>
          <tpl fld="0" item="10"/>
        </tpls>
      </n>
      <n v="-1688818.6455766789" in="0">
        <tpls c="4">
          <tpl fld="1" item="31"/>
          <tpl fld="2" item="0"/>
          <tpl fld="3" item="0"/>
          <tpl fld="0" item="19"/>
        </tpls>
      </n>
      <n v="2464325.1272499049" in="0">
        <tpls c="4">
          <tpl fld="1" item="11"/>
          <tpl fld="2" item="0"/>
          <tpl fld="3" item="0"/>
          <tpl fld="0" item="28"/>
        </tpls>
      </n>
      <n v="0" in="0">
        <tpls c="4">
          <tpl fld="1" item="11"/>
          <tpl fld="2" item="0"/>
          <tpl fld="3" item="0"/>
          <tpl fld="0" item="4"/>
        </tpls>
      </n>
      <n v="8347701" in="0">
        <tpls c="4">
          <tpl fld="1" item="6"/>
          <tpl fld="2" item="0"/>
          <tpl fld="3" item="0"/>
          <tpl fld="0" item="15"/>
        </tpls>
      </n>
      <n v="-169665.03012855811" in="0">
        <tpls c="4">
          <tpl fld="1" item="28"/>
          <tpl fld="2" item="0"/>
          <tpl fld="3" item="0"/>
          <tpl fld="0" item="6"/>
        </tpls>
      </n>
      <n v="0" in="0">
        <tpls c="4">
          <tpl fld="1" item="28"/>
          <tpl fld="2" item="0"/>
          <tpl fld="3" item="0"/>
          <tpl fld="0" item="8"/>
        </tpls>
      </n>
      <n v="383024" in="0">
        <tpls c="4">
          <tpl fld="1" item="0"/>
          <tpl fld="2" item="0"/>
          <tpl fld="3" item="0"/>
          <tpl fld="0" item="27"/>
        </tpls>
      </n>
      <n v="0" in="0">
        <tpls c="4">
          <tpl fld="1" item="0"/>
          <tpl fld="2" item="0"/>
          <tpl fld="3" item="0"/>
          <tpl fld="0" item="3"/>
        </tpls>
      </n>
      <n v="6.3200867838105268E-3" in="0">
        <tpls c="4">
          <tpl fld="1" item="19"/>
          <tpl fld="2" item="0"/>
          <tpl fld="3" item="0"/>
          <tpl fld="0" item="17"/>
        </tpls>
      </n>
      <n v="1187077" in="0">
        <tpls c="4">
          <tpl fld="1" item="15"/>
          <tpl fld="2" item="0"/>
          <tpl fld="3" item="0"/>
          <tpl fld="0" item="1"/>
        </tpls>
      </n>
      <n v="0" in="0">
        <tpls c="4">
          <tpl fld="1" item="15"/>
          <tpl fld="2" item="0"/>
          <tpl fld="3" item="0"/>
          <tpl fld="0" item="22"/>
        </tpls>
      </n>
      <n v="129386" in="0">
        <tpls c="4">
          <tpl fld="1" item="14"/>
          <tpl fld="2" item="0"/>
          <tpl fld="3" item="0"/>
          <tpl fld="0" item="5"/>
        </tpls>
      </n>
      <n v="-654.35995583409988" in="0">
        <tpls c="4">
          <tpl fld="1" item="13"/>
          <tpl fld="2" item="0"/>
          <tpl fld="3" item="0"/>
          <tpl fld="0" item="10"/>
        </tpls>
      </n>
      <n v="1251765.6966851163" in="0">
        <tpls c="4">
          <tpl fld="1" item="13"/>
          <tpl fld="2" item="0"/>
          <tpl fld="3" item="0"/>
          <tpl fld="0" item="19"/>
        </tpls>
      </n>
      <n v="90872.650024844101" in="0">
        <tpls c="4">
          <tpl fld="1" item="10"/>
          <tpl fld="2" item="0"/>
          <tpl fld="3" item="0"/>
          <tpl fld="0" item="28"/>
        </tpls>
      </n>
      <n v="0" in="0">
        <tpls c="4">
          <tpl fld="1" item="10"/>
          <tpl fld="2" item="0"/>
          <tpl fld="3" item="0"/>
          <tpl fld="0" item="4"/>
        </tpls>
      </n>
      <n v="42025289" in="0">
        <tpls c="4">
          <tpl fld="1" item="40"/>
          <tpl fld="2" item="0"/>
          <tpl fld="3" item="0"/>
          <tpl fld="0" item="15"/>
        </tpls>
      </n>
      <n v="-1971644.8158180369" in="0">
        <tpls c="4">
          <tpl fld="1" item="38"/>
          <tpl fld="2" item="0"/>
          <tpl fld="3" item="0"/>
          <tpl fld="0" item="6"/>
        </tpls>
      </n>
      <n v="153106" in="0">
        <tpls c="4">
          <tpl fld="1" item="1"/>
          <tpl fld="2" item="0"/>
          <tpl fld="3" item="0"/>
          <tpl fld="0" item="12"/>
        </tpls>
      </n>
      <n v="1373528.3250714121" in="0">
        <tpls c="4">
          <tpl fld="1" item="1"/>
          <tpl fld="2" item="0"/>
          <tpl fld="3" item="0"/>
          <tpl fld="0" item="13"/>
        </tpls>
      </n>
      <n v="-1775695.3785792259" in="0">
        <tpls c="4">
          <tpl fld="1" item="22"/>
          <tpl fld="2" item="0"/>
          <tpl fld="3" item="0"/>
          <tpl fld="0" item="18"/>
        </tpls>
      </n>
      <n v="-1809358.89874605" in="0">
        <tpls c="4">
          <tpl fld="1" item="16"/>
          <tpl fld="2" item="0"/>
          <tpl fld="3" item="0"/>
          <tpl fld="0" item="24"/>
        </tpls>
      </n>
      <n v="-1035626.7412397233" in="0">
        <tpls c="4">
          <tpl fld="1" item="16"/>
          <tpl fld="2" item="0"/>
          <tpl fld="3" item="0"/>
          <tpl fld="0" item="25"/>
        </tpls>
      </n>
      <n v="-2560298" in="0">
        <tpls c="4">
          <tpl fld="1" item="46"/>
          <tpl fld="2" item="0"/>
          <tpl fld="3" item="0"/>
          <tpl fld="0" item="7"/>
        </tpls>
      </n>
      <n v="-1860215.9887589165" in="0">
        <tpls c="4">
          <tpl fld="1" item="32"/>
          <tpl fld="2" item="0"/>
          <tpl fld="3" item="0"/>
          <tpl fld="0" item="9"/>
        </tpls>
      </n>
      <n v="0" in="0">
        <tpls c="4">
          <tpl fld="1" item="32"/>
          <tpl fld="2" item="0"/>
          <tpl fld="3" item="0"/>
          <tpl fld="0" item="20"/>
        </tpls>
      </n>
      <n v="-5" in="0">
        <tpls c="4">
          <tpl fld="1" item="30"/>
          <tpl fld="2" item="0"/>
          <tpl fld="3" item="0"/>
          <tpl fld="0" item="26"/>
        </tpls>
      </n>
      <n v="-403818.97609932499" in="0">
        <tpls c="4">
          <tpl fld="1" item="30"/>
          <tpl fld="2" item="0"/>
          <tpl fld="3" item="0"/>
          <tpl fld="0" item="21"/>
        </tpls>
      </n>
      <n v="32683559" in="0">
        <tpls c="4">
          <tpl fld="1" item="7"/>
          <tpl fld="2" item="0"/>
          <tpl fld="3" item="0"/>
          <tpl fld="0" item="16"/>
        </tpls>
      </n>
      <n v="-311251.21787237015" in="0">
        <tpls c="4">
          <tpl fld="1" item="29"/>
          <tpl fld="2" item="0"/>
          <tpl fld="3" item="0"/>
          <tpl fld="0" item="11"/>
        </tpls>
      </n>
      <n v="0" in="0">
        <tpls c="4">
          <tpl fld="1" item="29"/>
          <tpl fld="2" item="0"/>
          <tpl fld="3" item="0"/>
          <tpl fld="0" item="23"/>
        </tpls>
      </n>
      <n v="-1362137" in="0">
        <tpls c="4">
          <tpl fld="1" item="37"/>
          <tpl fld="2" item="0"/>
          <tpl fld="3" item="0"/>
          <tpl fld="0" item="12"/>
        </tpls>
      </n>
      <n v="-652955.73514063959" in="0">
        <tpls c="4">
          <tpl fld="1" item="37"/>
          <tpl fld="2" item="0"/>
          <tpl fld="3" item="0"/>
          <tpl fld="0" item="13"/>
        </tpls>
      </n>
      <n v="-3020952.0710412026" in="0">
        <tpls c="4">
          <tpl fld="1" item="21"/>
          <tpl fld="2" item="0"/>
          <tpl fld="3" item="0"/>
          <tpl fld="0" item="18"/>
        </tpls>
      </n>
      <n v="-158318.264153831" in="0">
        <tpls c="4">
          <tpl fld="1" item="36"/>
          <tpl fld="2" item="0"/>
          <tpl fld="3" item="0"/>
          <tpl fld="0" item="24"/>
        </tpls>
      </n>
      <n v="3863212.7596846065" in="0">
        <tpls c="4">
          <tpl fld="1" item="36"/>
          <tpl fld="2" item="0"/>
          <tpl fld="3" item="0"/>
          <tpl fld="0" item="25"/>
        </tpls>
      </n>
      <n v="-3369149" in="0">
        <tpls c="4">
          <tpl fld="1" item="34"/>
          <tpl fld="2" item="0"/>
          <tpl fld="3" item="0"/>
          <tpl fld="0" item="7"/>
        </tpls>
      </n>
      <n v="944076.67509209411" in="0">
        <tpls c="4">
          <tpl fld="1" item="47"/>
          <tpl fld="2" item="0"/>
          <tpl fld="3" item="0"/>
          <tpl fld="0" item="9"/>
        </tpls>
      </n>
      <n v="0" in="0">
        <tpls c="4">
          <tpl fld="1" item="47"/>
          <tpl fld="2" item="0"/>
          <tpl fld="3" item="0"/>
          <tpl fld="0" item="20"/>
        </tpls>
      </n>
      <n v="5" in="0">
        <tpls c="4">
          <tpl fld="1" item="12"/>
          <tpl fld="2" item="0"/>
          <tpl fld="3" item="0"/>
          <tpl fld="0" item="26"/>
        </tpls>
      </n>
      <n v="-1100269.710181247" in="0">
        <tpls c="4">
          <tpl fld="1" item="12"/>
          <tpl fld="2" item="0"/>
          <tpl fld="3" item="0"/>
          <tpl fld="0" item="21"/>
        </tpls>
      </n>
      <n v="445814" in="0">
        <tpls c="4">
          <tpl fld="1" item="41"/>
          <tpl fld="2" item="0"/>
          <tpl fld="3" item="0"/>
          <tpl fld="0" item="16"/>
        </tpls>
      </n>
      <n v="-1930825.7396355979" in="0">
        <tpls c="4">
          <tpl fld="1" item="3"/>
          <tpl fld="2" item="0"/>
          <tpl fld="3" item="0"/>
          <tpl fld="0" item="11"/>
        </tpls>
      </n>
      <n v="0" in="0">
        <tpls c="4">
          <tpl fld="1" item="3"/>
          <tpl fld="2" item="0"/>
          <tpl fld="3" item="0"/>
          <tpl fld="0" item="23"/>
        </tpls>
      </n>
      <n v="137164" in="0">
        <tpls c="4">
          <tpl fld="1" item="26"/>
          <tpl fld="2" item="0"/>
          <tpl fld="3" item="0"/>
          <tpl fld="0" item="12"/>
        </tpls>
      </n>
      <n v="86183.308304091217" in="0">
        <tpls c="4">
          <tpl fld="1" item="26"/>
          <tpl fld="2" item="0"/>
          <tpl fld="3" item="0"/>
          <tpl fld="0" item="13"/>
        </tpls>
      </n>
      <n v="-2708842.8017616756" in="0">
        <tpls c="4">
          <tpl fld="1" item="20"/>
          <tpl fld="2" item="0"/>
          <tpl fld="3" item="0"/>
          <tpl fld="0" item="18"/>
        </tpls>
      </n>
      <n v="-1400821.2417427655" in="0">
        <tpls c="4">
          <tpl fld="1" item="45"/>
          <tpl fld="2" item="0"/>
          <tpl fld="3" item="0"/>
          <tpl fld="0" item="24"/>
        </tpls>
      </n>
      <n v="2071841.4868184361" in="0">
        <tpls c="4">
          <tpl fld="1" item="45"/>
          <tpl fld="2" item="0"/>
          <tpl fld="3" item="0"/>
          <tpl fld="0" item="25"/>
        </tpls>
      </n>
      <n v="-2032334" in="0">
        <tpls c="4">
          <tpl fld="1" item="43"/>
          <tpl fld="2" item="0"/>
          <tpl fld="3" item="0"/>
          <tpl fld="0" item="7"/>
        </tpls>
      </n>
      <n v="1429963.7858799938" in="0">
        <tpls c="4">
          <tpl fld="1" item="31"/>
          <tpl fld="2" item="0"/>
          <tpl fld="3" item="0"/>
          <tpl fld="0" item="9"/>
        </tpls>
      </n>
      <n v="0" in="0">
        <tpls c="4">
          <tpl fld="1" item="31"/>
          <tpl fld="2" item="0"/>
          <tpl fld="3" item="0"/>
          <tpl fld="0" item="20"/>
        </tpls>
      </n>
      <n v="-187" in="0">
        <tpls c="4">
          <tpl fld="1" item="11"/>
          <tpl fld="2" item="0"/>
          <tpl fld="3" item="0"/>
          <tpl fld="0" item="26"/>
        </tpls>
      </n>
      <n v="-175084.56892820355" in="0">
        <tpls c="4">
          <tpl fld="1" item="11"/>
          <tpl fld="2" item="0"/>
          <tpl fld="3" item="0"/>
          <tpl fld="0" item="21"/>
        </tpls>
      </n>
      <n v="67007" in="0">
        <tpls c="4">
          <tpl fld="1" item="6"/>
          <tpl fld="2" item="0"/>
          <tpl fld="3" item="0"/>
          <tpl fld="0" item="16"/>
        </tpls>
      </n>
      <n v="-189271.62289871977" in="0">
        <tpls c="4">
          <tpl fld="1" item="28"/>
          <tpl fld="2" item="0"/>
          <tpl fld="3" item="0"/>
          <tpl fld="0" item="11"/>
        </tpls>
      </n>
      <n v="0" in="0">
        <tpls c="4">
          <tpl fld="1" item="28"/>
          <tpl fld="2" item="0"/>
          <tpl fld="3" item="0"/>
          <tpl fld="0" item="23"/>
        </tpls>
      </n>
      <n v="433748" in="0">
        <tpls c="4">
          <tpl fld="1" item="0"/>
          <tpl fld="2" item="0"/>
          <tpl fld="3" item="0"/>
          <tpl fld="0" item="12"/>
        </tpls>
      </n>
      <n v="-2704303.8574914001" in="0">
        <tpls c="4">
          <tpl fld="1" item="0"/>
          <tpl fld="2" item="0"/>
          <tpl fld="3" item="0"/>
          <tpl fld="0" item="13"/>
        </tpls>
      </n>
      <n v="-1304079.6824271835" in="0">
        <tpls c="4">
          <tpl fld="1" item="19"/>
          <tpl fld="2" item="0"/>
          <tpl fld="3" item="0"/>
          <tpl fld="0" item="18"/>
        </tpls>
      </n>
      <n v="-606981.03128430736" in="0">
        <tpls c="4">
          <tpl fld="1" item="15"/>
          <tpl fld="2" item="0"/>
          <tpl fld="3" item="0"/>
          <tpl fld="0" item="24"/>
        </tpls>
      </n>
      <n v="1699877.6206554202" in="0">
        <tpls c="4">
          <tpl fld="1" item="15"/>
          <tpl fld="2" item="0"/>
          <tpl fld="3" item="0"/>
          <tpl fld="0" item="25"/>
        </tpls>
      </n>
      <n v="-1651974" in="0">
        <tpls c="4">
          <tpl fld="1" item="14"/>
          <tpl fld="2" item="0"/>
          <tpl fld="3" item="0"/>
          <tpl fld="0" item="7"/>
        </tpls>
      </n>
      <n v="229915.78163855709" in="0">
        <tpls c="4">
          <tpl fld="1" item="13"/>
          <tpl fld="2" item="0"/>
          <tpl fld="3" item="0"/>
          <tpl fld="0" item="9"/>
        </tpls>
      </n>
      <n v="0" in="0">
        <tpls c="4">
          <tpl fld="1" item="13"/>
          <tpl fld="2" item="0"/>
          <tpl fld="3" item="0"/>
          <tpl fld="0" item="20"/>
        </tpls>
      </n>
      <n v="135" in="0">
        <tpls c="4">
          <tpl fld="1" item="10"/>
          <tpl fld="2" item="0"/>
          <tpl fld="3" item="0"/>
          <tpl fld="0" item="26"/>
        </tpls>
      </n>
      <n v="-2203744.0256682029" in="0">
        <tpls c="4">
          <tpl fld="1" item="10"/>
          <tpl fld="2" item="0"/>
          <tpl fld="3" item="0"/>
          <tpl fld="0" item="21"/>
        </tpls>
      </n>
      <n v="243625" in="0">
        <tpls c="4">
          <tpl fld="1" item="40"/>
          <tpl fld="2" item="0"/>
          <tpl fld="3" item="0"/>
          <tpl fld="0" item="16"/>
        </tpls>
      </n>
      <n v="-2568353.3266499043" in="0">
        <tpls c="4">
          <tpl fld="1" item="38"/>
          <tpl fld="2" item="0"/>
          <tpl fld="3" item="0"/>
          <tpl fld="0" item="11"/>
        </tpls>
      </n>
      <n v="0" in="0">
        <tpls c="4">
          <tpl fld="1" item="38"/>
          <tpl fld="2" item="0"/>
          <tpl fld="3" item="0"/>
          <tpl fld="0" item="23"/>
        </tpls>
      </n>
      <n v="-3236" in="0">
        <tpls c="4">
          <tpl fld="1" item="25"/>
          <tpl fld="2" item="0"/>
          <tpl fld="3" item="0"/>
          <tpl fld="0" item="12"/>
        </tpls>
      </n>
      <n v="1254520.0202918444" in="0">
        <tpls c="4">
          <tpl fld="1" item="25"/>
          <tpl fld="2" item="0"/>
          <tpl fld="3" item="0"/>
          <tpl fld="0" item="13"/>
        </tpls>
      </n>
      <n v="-91164.096350034655" in="0">
        <tpls c="4">
          <tpl fld="1" item="18"/>
          <tpl fld="2" item="0"/>
          <tpl fld="3" item="0"/>
          <tpl fld="0" item="18"/>
        </tpls>
      </n>
      <n v="4492751.6336594876" in="0">
        <tpls c="4">
          <tpl fld="1" item="35"/>
          <tpl fld="2" item="0"/>
          <tpl fld="3" item="0"/>
          <tpl fld="0" item="24"/>
        </tpls>
      </n>
      <n v="-3192997.9965920555" in="0">
        <tpls c="4">
          <tpl fld="1" item="35"/>
          <tpl fld="2" item="0"/>
          <tpl fld="3" item="0"/>
          <tpl fld="0" item="25"/>
        </tpls>
      </n>
      <n v="235747" in="0">
        <tpls c="4">
          <tpl fld="1" item="1"/>
          <tpl fld="2" item="0"/>
          <tpl fld="3" item="0"/>
          <tpl fld="0" item="5"/>
        </tpls>
      </n>
      <n v="476.37529580929998" in="0">
        <tpls c="4">
          <tpl fld="1" item="22"/>
          <tpl fld="2" item="0"/>
          <tpl fld="3" item="0"/>
          <tpl fld="0" item="10"/>
        </tpls>
      </n>
      <n v="-3046426.3785792259" in="0">
        <tpls c="4">
          <tpl fld="1" item="22"/>
          <tpl fld="2" item="0"/>
          <tpl fld="3" item="0"/>
          <tpl fld="0" item="19"/>
        </tpls>
      </n>
      <n v="1968276.4103291198" in="0">
        <tpls c="4">
          <tpl fld="1" item="16"/>
          <tpl fld="2" item="0"/>
          <tpl fld="3" item="0"/>
          <tpl fld="0" item="28"/>
        </tpls>
      </n>
      <n v="0" in="0">
        <tpls c="4">
          <tpl fld="1" item="16"/>
          <tpl fld="2" item="0"/>
          <tpl fld="3" item="0"/>
          <tpl fld="0" item="4"/>
        </tpls>
      </n>
      <n v="38683588" in="0">
        <tpls c="4">
          <tpl fld="1" item="46"/>
          <tpl fld="2" item="0"/>
          <tpl fld="3" item="0"/>
          <tpl fld="0" item="15"/>
        </tpls>
      </n>
      <n v="-913446.17580867698" in="0">
        <tpls c="4">
          <tpl fld="1" item="32"/>
          <tpl fld="2" item="0"/>
          <tpl fld="3" item="0"/>
          <tpl fld="0" item="6"/>
        </tpls>
      </n>
      <n v="0" in="0">
        <tpls c="4">
          <tpl fld="1" item="32"/>
          <tpl fld="2" item="0"/>
          <tpl fld="3" item="0"/>
          <tpl fld="0" item="8"/>
        </tpls>
      </n>
      <n v="287244" in="0">
        <tpls c="4">
          <tpl fld="1" item="30"/>
          <tpl fld="2" item="0"/>
          <tpl fld="3" item="0"/>
          <tpl fld="0" item="27"/>
        </tpls>
      </n>
      <n v="0" in="0">
        <tpls c="4">
          <tpl fld="1" item="30"/>
          <tpl fld="2" item="0"/>
          <tpl fld="3" item="0"/>
          <tpl fld="0" item="3"/>
        </tpls>
      </n>
      <n v="0.15482470567051621" in="0">
        <tpls c="4">
          <tpl fld="1" item="7"/>
          <tpl fld="2" item="0"/>
          <tpl fld="3" item="0"/>
          <tpl fld="0" item="17"/>
        </tpls>
      </n>
      <n v="219308" in="0">
        <tpls c="4">
          <tpl fld="1" item="29"/>
          <tpl fld="2" item="0"/>
          <tpl fld="3" item="0"/>
          <tpl fld="0" item="1"/>
        </tpls>
      </n>
      <n v="0" in="0">
        <tpls c="4">
          <tpl fld="1" item="29"/>
          <tpl fld="2" item="0"/>
          <tpl fld="3" item="0"/>
          <tpl fld="0" item="22"/>
        </tpls>
      </n>
      <n v="-2002736" in="0">
        <tpls c="4">
          <tpl fld="1" item="37"/>
          <tpl fld="2" item="0"/>
          <tpl fld="3" item="0"/>
          <tpl fld="0" item="5"/>
        </tpls>
      </n>
      <n v="-1996.9555223336004" in="0">
        <tpls c="4">
          <tpl fld="1" item="21"/>
          <tpl fld="2" item="0"/>
          <tpl fld="3" item="0"/>
          <tpl fld="0" item="10"/>
        </tpls>
      </n>
      <n v="-1851974.0710412026" in="0">
        <tpls c="4">
          <tpl fld="1" item="21"/>
          <tpl fld="2" item="0"/>
          <tpl fld="3" item="0"/>
          <tpl fld="0" item="19"/>
        </tpls>
      </n>
      <n v="1385009.5348733084" in="0">
        <tpls c="4">
          <tpl fld="1" item="36"/>
          <tpl fld="2" item="0"/>
          <tpl fld="3" item="0"/>
          <tpl fld="0" item="28"/>
        </tpls>
      </n>
      <n v="0" in="0">
        <tpls c="4">
          <tpl fld="1" item="36"/>
          <tpl fld="2" item="0"/>
          <tpl fld="3" item="0"/>
          <tpl fld="0" item="4"/>
        </tpls>
      </n>
      <n v="78555561" in="0">
        <tpls c="4">
          <tpl fld="1" item="34"/>
          <tpl fld="2" item="0"/>
          <tpl fld="3" item="0"/>
          <tpl fld="0" item="15"/>
        </tpls>
      </n>
      <n v="1342131.6931911595" in="0">
        <tpls c="4">
          <tpl fld="1" item="47"/>
          <tpl fld="2" item="0"/>
          <tpl fld="3" item="0"/>
          <tpl fld="0" item="6"/>
        </tpls>
      </n>
      <n v="0" in="0">
        <tpls c="4">
          <tpl fld="1" item="47"/>
          <tpl fld="2" item="0"/>
          <tpl fld="3" item="0"/>
          <tpl fld="0" item="8"/>
        </tpls>
      </n>
      <n v="22437" in="0">
        <tpls c="4">
          <tpl fld="1" item="12"/>
          <tpl fld="2" item="0"/>
          <tpl fld="3" item="0"/>
          <tpl fld="0" item="27"/>
        </tpls>
      </n>
      <n v="0" in="0">
        <tpls c="4">
          <tpl fld="1" item="12"/>
          <tpl fld="2" item="0"/>
          <tpl fld="3" item="0"/>
          <tpl fld="0" item="3"/>
        </tpls>
      </n>
      <n v="2.1332157629263049E-2" in="0">
        <tpls c="4">
          <tpl fld="1" item="41"/>
          <tpl fld="2" item="0"/>
          <tpl fld="3" item="0"/>
          <tpl fld="0" item="17"/>
        </tpls>
      </n>
      <n v="727617" in="0">
        <tpls c="4">
          <tpl fld="1" item="3"/>
          <tpl fld="2" item="0"/>
          <tpl fld="3" item="0"/>
          <tpl fld="0" item="1"/>
        </tpls>
      </n>
      <n v="0" in="0">
        <tpls c="4">
          <tpl fld="1" item="3"/>
          <tpl fld="2" item="0"/>
          <tpl fld="3" item="0"/>
          <tpl fld="0" item="22"/>
        </tpls>
      </n>
      <n v="-74251" in="0">
        <tpls c="4">
          <tpl fld="1" item="26"/>
          <tpl fld="2" item="0"/>
          <tpl fld="3" item="0"/>
          <tpl fld="0" item="5"/>
        </tpls>
      </n>
      <n v="832.88716648479999" in="0">
        <tpls c="4">
          <tpl fld="1" item="20"/>
          <tpl fld="2" item="0"/>
          <tpl fld="3" item="0"/>
          <tpl fld="0" item="10"/>
        </tpls>
      </n>
      <n v="-5130596.8017616756" in="0">
        <tpls c="4">
          <tpl fld="1" item="20"/>
          <tpl fld="2" item="0"/>
          <tpl fld="3" item="0"/>
          <tpl fld="0" item="19"/>
        </tpls>
      </n>
      <n v="4029077.3393721785" in="0">
        <tpls c="4">
          <tpl fld="1" item="45"/>
          <tpl fld="2" item="0"/>
          <tpl fld="3" item="0"/>
          <tpl fld="0" item="28"/>
        </tpls>
      </n>
      <n v="0" in="0">
        <tpls c="4">
          <tpl fld="1" item="45"/>
          <tpl fld="2" item="0"/>
          <tpl fld="3" item="0"/>
          <tpl fld="0" item="4"/>
        </tpls>
      </n>
      <n v="35280302" in="0">
        <tpls c="4">
          <tpl fld="1" item="43"/>
          <tpl fld="2" item="0"/>
          <tpl fld="3" item="0"/>
          <tpl fld="0" item="15"/>
        </tpls>
      </n>
      <n v="1330562.8120841086" in="0">
        <tpls c="4">
          <tpl fld="1" item="31"/>
          <tpl fld="2" item="0"/>
          <tpl fld="3" item="0"/>
          <tpl fld="0" item="6"/>
        </tpls>
      </n>
      <n v="0" in="0">
        <tpls c="4">
          <tpl fld="1" item="31"/>
          <tpl fld="2" item="0"/>
          <tpl fld="3" item="0"/>
          <tpl fld="0" item="8"/>
        </tpls>
      </n>
      <n v="-342559" in="0">
        <tpls c="4">
          <tpl fld="1" item="11"/>
          <tpl fld="2" item="0"/>
          <tpl fld="3" item="0"/>
          <tpl fld="0" item="27"/>
        </tpls>
      </n>
      <n v="0" in="0">
        <tpls c="4">
          <tpl fld="1" item="11"/>
          <tpl fld="2" item="0"/>
          <tpl fld="3" item="0"/>
          <tpl fld="0" item="3"/>
        </tpls>
      </n>
      <n v="8.027000487918769E-3" in="0">
        <tpls c="4">
          <tpl fld="1" item="6"/>
          <tpl fld="2" item="0"/>
          <tpl fld="3" item="0"/>
          <tpl fld="0" item="17"/>
        </tpls>
      </n>
      <n v="890276" in="0">
        <tpls c="4">
          <tpl fld="1" item="28"/>
          <tpl fld="2" item="0"/>
          <tpl fld="3" item="0"/>
          <tpl fld="0" item="1"/>
        </tpls>
      </n>
      <n v="0" in="0">
        <tpls c="4">
          <tpl fld="1" item="28"/>
          <tpl fld="2" item="0"/>
          <tpl fld="3" item="0"/>
          <tpl fld="0" item="22"/>
        </tpls>
      </n>
      <n v="816772" in="0">
        <tpls c="4">
          <tpl fld="1" item="0"/>
          <tpl fld="2" item="0"/>
          <tpl fld="3" item="0"/>
          <tpl fld="0" item="5"/>
        </tpls>
      </n>
      <n v="-904.30463707929994" in="0">
        <tpls c="4">
          <tpl fld="1" item="19"/>
          <tpl fld="2" item="0"/>
          <tpl fld="3" item="0"/>
          <tpl fld="0" item="10"/>
        </tpls>
      </n>
      <n v="-1293792.6824271835" in="0">
        <tpls c="4">
          <tpl fld="1" item="19"/>
          <tpl fld="2" item="0"/>
          <tpl fld="3" item="0"/>
          <tpl fld="0" item="19"/>
        </tpls>
      </n>
      <n v="1601431.5029816476" in="0">
        <tpls c="4">
          <tpl fld="1" item="15"/>
          <tpl fld="2" item="0"/>
          <tpl fld="3" item="0"/>
          <tpl fld="0" item="28"/>
        </tpls>
      </n>
      <n v="-443432" in="0">
        <tpls c="4">
          <tpl fld="1" item="15"/>
          <tpl fld="2" item="0"/>
          <tpl fld="3" item="0"/>
          <tpl fld="0" item="4"/>
        </tpls>
      </n>
      <n v="23081514" in="0">
        <tpls c="4">
          <tpl fld="1" item="14"/>
          <tpl fld="2" item="0"/>
          <tpl fld="3" item="0"/>
          <tpl fld="0" item="15"/>
        </tpls>
      </n>
      <n v="-1372226.971945765" in="0">
        <tpls c="4">
          <tpl fld="1" item="13"/>
          <tpl fld="2" item="0"/>
          <tpl fld="3" item="0"/>
          <tpl fld="0" item="6"/>
        </tpls>
      </n>
      <n v="0" in="0">
        <tpls c="4">
          <tpl fld="1" item="13"/>
          <tpl fld="2" item="0"/>
          <tpl fld="3" item="0"/>
          <tpl fld="0" item="8"/>
        </tpls>
      </n>
      <n v="232040" in="0">
        <tpls c="4">
          <tpl fld="1" item="10"/>
          <tpl fld="2" item="0"/>
          <tpl fld="3" item="0"/>
          <tpl fld="0" item="27"/>
        </tpls>
      </n>
      <n v="0" in="0">
        <tpls c="4">
          <tpl fld="1" item="10"/>
          <tpl fld="2" item="0"/>
          <tpl fld="3" item="0"/>
          <tpl fld="0" item="3"/>
        </tpls>
      </n>
      <n v="5.7971046909397819E-3" in="0">
        <tpls c="4">
          <tpl fld="1" item="40"/>
          <tpl fld="2" item="0"/>
          <tpl fld="3" item="0"/>
          <tpl fld="0" item="17"/>
        </tpls>
      </n>
      <n v="2842543" in="0">
        <tpls c="4">
          <tpl fld="1" item="38"/>
          <tpl fld="2" item="0"/>
          <tpl fld="3" item="0"/>
          <tpl fld="0" item="1"/>
        </tpls>
      </n>
      <n v="0" in="0">
        <tpls c="4">
          <tpl fld="1" item="38"/>
          <tpl fld="2" item="0"/>
          <tpl fld="3" item="0"/>
          <tpl fld="0" item="22"/>
        </tpls>
      </n>
      <n v="108249957" in="0">
        <tpls c="4">
          <tpl fld="1" item="1"/>
          <tpl fld="2" item="0"/>
          <tpl fld="3" item="0"/>
          <tpl fld="0" item="15"/>
        </tpls>
      </n>
      <n v="2222630.2743362915" in="0">
        <tpls c="4">
          <tpl fld="1" item="22"/>
          <tpl fld="2" item="0"/>
          <tpl fld="3" item="0"/>
          <tpl fld="0" item="6"/>
        </tpls>
      </n>
      <n v="0" in="0">
        <tpls c="4">
          <tpl fld="1" item="22"/>
          <tpl fld="2" item="0"/>
          <tpl fld="3" item="0"/>
          <tpl fld="0" item="8"/>
        </tpls>
      </n>
      <n v="-688835" in="0">
        <tpls c="4">
          <tpl fld="1" item="16"/>
          <tpl fld="2" item="0"/>
          <tpl fld="3" item="0"/>
          <tpl fld="0" item="27"/>
        </tpls>
      </n>
      <n v="0" in="0">
        <tpls c="4">
          <tpl fld="1" item="16"/>
          <tpl fld="2" item="0"/>
          <tpl fld="3" item="0"/>
          <tpl fld="0" item="3"/>
        </tpls>
      </n>
      <n v="3.1469004374671761E-2" in="0">
        <tpls c="4">
          <tpl fld="1" item="46"/>
          <tpl fld="2" item="0"/>
          <tpl fld="3" item="0"/>
          <tpl fld="0" item="17"/>
        </tpls>
      </n>
      <n v="0" in="0">
        <tpls c="4">
          <tpl fld="1" item="32"/>
          <tpl fld="2" item="0"/>
          <tpl fld="3" item="0"/>
          <tpl fld="0" item="1"/>
        </tpls>
      </n>
      <n v="0" in="0">
        <tpls c="4">
          <tpl fld="1" item="32"/>
          <tpl fld="2" item="0"/>
          <tpl fld="3" item="0"/>
          <tpl fld="0" item="22"/>
        </tpls>
      </n>
      <n v="-35194" in="0">
        <tpls c="4">
          <tpl fld="1" item="30"/>
          <tpl fld="2" item="0"/>
          <tpl fld="3" item="0"/>
          <tpl fld="0" item="5"/>
        </tpls>
      </n>
      <n v="1982.4487353168997" in="0">
        <tpls c="4">
          <tpl fld="1" item="7"/>
          <tpl fld="2" item="0"/>
          <tpl fld="3" item="0"/>
          <tpl fld="0" item="10"/>
        </tpls>
      </n>
      <n v="-6909239.6462438013" in="0">
        <tpls c="4">
          <tpl fld="1" item="7"/>
          <tpl fld="2" item="0"/>
          <tpl fld="3" item="0"/>
          <tpl fld="0" item="19"/>
        </tpls>
      </n>
      <n v="76513.122405584436" in="0">
        <tpls c="4">
          <tpl fld="1" item="29"/>
          <tpl fld="2" item="0"/>
          <tpl fld="3" item="0"/>
          <tpl fld="0" item="28"/>
        </tpls>
      </n>
      <n v="-119310" in="0">
        <tpls c="4">
          <tpl fld="1" item="29"/>
          <tpl fld="2" item="0"/>
          <tpl fld="3" item="0"/>
          <tpl fld="0" item="4"/>
        </tpls>
      </n>
      <n v="60594778" in="0">
        <tpls c="4">
          <tpl fld="1" item="37"/>
          <tpl fld="2" item="0"/>
          <tpl fld="3" item="0"/>
          <tpl fld="0" item="15"/>
        </tpls>
      </n>
      <n v="-4347826.6898284582" in="0">
        <tpls c="4">
          <tpl fld="1" item="21"/>
          <tpl fld="2" item="0"/>
          <tpl fld="3" item="0"/>
          <tpl fld="0" item="6"/>
        </tpls>
      </n>
      <n v="0" in="0">
        <tpls c="4">
          <tpl fld="1" item="21"/>
          <tpl fld="2" item="0"/>
          <tpl fld="3" item="0"/>
          <tpl fld="0" item="8"/>
        </tpls>
      </n>
      <n v="-1378161" in="0">
        <tpls c="4">
          <tpl fld="1" item="36"/>
          <tpl fld="2" item="0"/>
          <tpl fld="3" item="0"/>
          <tpl fld="0" item="27"/>
        </tpls>
      </n>
      <n v="0" in="0">
        <tpls c="4">
          <tpl fld="1" item="36"/>
          <tpl fld="2" item="0"/>
          <tpl fld="3" item="0"/>
          <tpl fld="0" item="3"/>
        </tpls>
      </n>
      <n v="7.2870970904274999E-3" in="0">
        <tpls c="4">
          <tpl fld="1" item="34"/>
          <tpl fld="2" item="0"/>
          <tpl fld="3" item="0"/>
          <tpl fld="0" item="17"/>
        </tpls>
      </n>
      <n v="1384918" in="0">
        <tpls c="4">
          <tpl fld="1" item="47"/>
          <tpl fld="2" item="0"/>
          <tpl fld="3" item="0"/>
          <tpl fld="0" item="1"/>
        </tpls>
      </n>
      <n v="0" in="0">
        <tpls c="4">
          <tpl fld="1" item="47"/>
          <tpl fld="2" item="0"/>
          <tpl fld="3" item="0"/>
          <tpl fld="0" item="22"/>
        </tpls>
      </n>
      <n v="42892" in="0">
        <tpls c="4">
          <tpl fld="1" item="12"/>
          <tpl fld="2" item="0"/>
          <tpl fld="3" item="0"/>
          <tpl fld="0" item="5"/>
        </tpls>
      </n>
      <n v="-557.74167052380005" in="0">
        <tpls c="4">
          <tpl fld="1" item="41"/>
          <tpl fld="2" item="0"/>
          <tpl fld="3" item="0"/>
          <tpl fld="0" item="10"/>
        </tpls>
      </n>
      <n v="-1697061.1904367369" in="0">
        <tpls c="4">
          <tpl fld="1" item="41"/>
          <tpl fld="2" item="0"/>
          <tpl fld="3" item="0"/>
          <tpl fld="0" item="19"/>
        </tpls>
      </n>
      <n v="1717110.8837599067" in="0">
        <tpls c="4">
          <tpl fld="1" item="3"/>
          <tpl fld="2" item="0"/>
          <tpl fld="3" item="0"/>
          <tpl fld="0" item="28"/>
        </tpls>
      </n>
      <n v="0" in="0">
        <tpls c="4">
          <tpl fld="1" item="3"/>
          <tpl fld="2" item="0"/>
          <tpl fld="3" item="0"/>
          <tpl fld="0" item="4"/>
        </tpls>
      </n>
      <n v="30326943" in="0">
        <tpls c="4">
          <tpl fld="1" item="26"/>
          <tpl fld="2" item="0"/>
          <tpl fld="3" item="0"/>
          <tpl fld="0" item="15"/>
        </tpls>
      </n>
      <n v="269996.44727193401" in="0">
        <tpls c="4">
          <tpl fld="1" item="20"/>
          <tpl fld="2" item="0"/>
          <tpl fld="3" item="0"/>
          <tpl fld="0" item="6"/>
        </tpls>
      </n>
      <n v="0" in="0">
        <tpls c="4">
          <tpl fld="1" item="20"/>
          <tpl fld="2" item="0"/>
          <tpl fld="3" item="0"/>
          <tpl fld="0" item="8"/>
        </tpls>
      </n>
      <n v="-602026" in="0">
        <tpls c="4">
          <tpl fld="1" item="45"/>
          <tpl fld="2" item="0"/>
          <tpl fld="3" item="0"/>
          <tpl fld="0" item="27"/>
        </tpls>
      </n>
      <n v="0" in="0">
        <tpls c="4">
          <tpl fld="1" item="45"/>
          <tpl fld="2" item="0"/>
          <tpl fld="3" item="0"/>
          <tpl fld="0" item="3"/>
        </tpls>
      </n>
      <n v="0.21480261138354201" in="0">
        <tpls c="4">
          <tpl fld="1" item="43"/>
          <tpl fld="2" item="0"/>
          <tpl fld="3" item="0"/>
          <tpl fld="0" item="17"/>
        </tpls>
      </n>
      <n v="769786" in="0">
        <tpls c="4">
          <tpl fld="1" item="31"/>
          <tpl fld="2" item="0"/>
          <tpl fld="3" item="0"/>
          <tpl fld="0" item="1"/>
        </tpls>
      </n>
      <n v="0" in="0">
        <tpls c="4">
          <tpl fld="1" item="31"/>
          <tpl fld="2" item="0"/>
          <tpl fld="3" item="0"/>
          <tpl fld="0" item="22"/>
        </tpls>
      </n>
      <n v="-1451330" in="0">
        <tpls c="4">
          <tpl fld="1" item="11"/>
          <tpl fld="2" item="0"/>
          <tpl fld="3" item="0"/>
          <tpl fld="0" item="5"/>
        </tpls>
      </n>
      <n v="-115.89823296440001" in="0">
        <tpls c="4">
          <tpl fld="1" item="6"/>
          <tpl fld="2" item="0"/>
          <tpl fld="3" item="0"/>
          <tpl fld="0" item="10"/>
        </tpls>
      </n>
      <n v="-198180.90215246088" in="0">
        <tpls c="4">
          <tpl fld="1" item="6"/>
          <tpl fld="2" item="0"/>
          <tpl fld="3" item="0"/>
          <tpl fld="0" item="19"/>
        </tpls>
      </n>
      <n v="1059941.0301285582" in="0">
        <tpls c="4">
          <tpl fld="1" item="28"/>
          <tpl fld="2" item="0"/>
          <tpl fld="3" item="0"/>
          <tpl fld="0" item="28"/>
        </tpls>
      </n>
      <n v="0" in="0">
        <tpls c="4">
          <tpl fld="1" item="28"/>
          <tpl fld="2" item="0"/>
          <tpl fld="3" item="0"/>
          <tpl fld="0" item="4"/>
        </tpls>
      </n>
      <n v="35946187" in="0">
        <tpls c="4">
          <tpl fld="1" item="0"/>
          <tpl fld="2" item="0"/>
          <tpl fld="3" item="0"/>
          <tpl fld="0" item="15"/>
        </tpls>
      </n>
      <n v="-2757613.5671987412" in="0">
        <tpls c="4">
          <tpl fld="1" item="19"/>
          <tpl fld="2" item="0"/>
          <tpl fld="3" item="0"/>
          <tpl fld="0" item="6"/>
        </tpls>
      </n>
      <n v="0" in="0">
        <tpls c="4">
          <tpl fld="1" item="19"/>
          <tpl fld="2" item="0"/>
          <tpl fld="3" item="0"/>
          <tpl fld="0" item="8"/>
        </tpls>
      </n>
      <n v="-561523" in="0">
        <tpls c="4">
          <tpl fld="1" item="15"/>
          <tpl fld="2" item="0"/>
          <tpl fld="3" item="0"/>
          <tpl fld="0" item="27"/>
        </tpls>
      </n>
      <n v="0" in="0">
        <tpls c="4">
          <tpl fld="1" item="15"/>
          <tpl fld="2" item="0"/>
          <tpl fld="3" item="0"/>
          <tpl fld="0" item="3"/>
        </tpls>
      </n>
      <n v="1.7973431032297101E-2" in="0">
        <tpls c="4">
          <tpl fld="1" item="14"/>
          <tpl fld="2" item="0"/>
          <tpl fld="3" item="0"/>
          <tpl fld="0" item="17"/>
        </tpls>
      </n>
      <n v="328816" in="0">
        <tpls c="4">
          <tpl fld="1" item="13"/>
          <tpl fld="2" item="0"/>
          <tpl fld="3" item="0"/>
          <tpl fld="0" item="1"/>
        </tpls>
      </n>
      <n v="0" in="0">
        <tpls c="4">
          <tpl fld="1" item="13"/>
          <tpl fld="2" item="0"/>
          <tpl fld="3" item="0"/>
          <tpl fld="0" item="22"/>
        </tpls>
      </n>
      <n v="901268" in="0">
        <tpls c="4">
          <tpl fld="1" item="10"/>
          <tpl fld="2" item="0"/>
          <tpl fld="3" item="0"/>
          <tpl fld="0" item="5"/>
        </tpls>
      </n>
      <n v="-715.87020364729983" in="0">
        <tpls c="4">
          <tpl fld="1" item="40"/>
          <tpl fld="2" item="0"/>
          <tpl fld="3" item="0"/>
          <tpl fld="0" item="10"/>
        </tpls>
      </n>
      <n v="-2158222.5407937826" in="0">
        <tpls c="4">
          <tpl fld="1" item="40"/>
          <tpl fld="2" item="0"/>
          <tpl fld="3" item="0"/>
          <tpl fld="0" item="19"/>
        </tpls>
      </n>
      <n v="4814187.8158180369" in="0">
        <tpls c="4">
          <tpl fld="1" item="38"/>
          <tpl fld="2" item="0"/>
          <tpl fld="3" item="0"/>
          <tpl fld="0" item="28"/>
        </tpls>
      </n>
      <n v="0" in="0">
        <tpls c="4">
          <tpl fld="1" item="38"/>
          <tpl fld="2" item="0"/>
          <tpl fld="3" item="0"/>
          <tpl fld="0" item="4"/>
        </tpls>
      </n>
      <n v="37198978" in="0">
        <tpls c="4">
          <tpl fld="1" item="25"/>
          <tpl fld="2" item="0"/>
          <tpl fld="3" item="0"/>
          <tpl fld="0" item="15"/>
        </tpls>
      </n>
      <n v="77257.995942372989" in="0">
        <tpls c="4">
          <tpl fld="1" item="18"/>
          <tpl fld="2" item="0"/>
          <tpl fld="3" item="0"/>
          <tpl fld="0" item="6"/>
        </tpls>
      </n>
      <n v="0" in="0">
        <tpls c="4">
          <tpl fld="1" item="18"/>
          <tpl fld="2" item="0"/>
          <tpl fld="3" item="0"/>
          <tpl fld="0" item="8"/>
        </tpls>
      </n>
      <n v="699026" in="0">
        <tpls c="4">
          <tpl fld="1" item="35"/>
          <tpl fld="2" item="0"/>
          <tpl fld="3" item="0"/>
          <tpl fld="0" item="27"/>
        </tpls>
      </n>
      <n v="0" in="0">
        <tpls c="4">
          <tpl fld="1" item="35"/>
          <tpl fld="2" item="0"/>
          <tpl fld="3" item="0"/>
          <tpl fld="0" item="3"/>
        </tpls>
      </n>
      <n v="2.7864819457298941E-2" in="0">
        <tpls c="4">
          <tpl fld="1" item="48"/>
          <tpl fld="2" item="0"/>
          <tpl fld="3" item="0"/>
          <tpl fld="0" item="17"/>
        </tpls>
      </n>
      <n v="1909196" in="0">
        <tpls c="4">
          <tpl fld="1" item="42"/>
          <tpl fld="2" item="0"/>
          <tpl fld="3" item="0"/>
          <tpl fld="0" item="1"/>
        </tpls>
      </n>
      <n v="0" in="0">
        <tpls c="4">
          <tpl fld="1" item="42"/>
          <tpl fld="2" item="0"/>
          <tpl fld="3" item="0"/>
          <tpl fld="0" item="22"/>
        </tpls>
      </n>
      <n v="245413" in="0">
        <tpls c="4">
          <tpl fld="1" item="9"/>
          <tpl fld="2" item="0"/>
          <tpl fld="3" item="0"/>
          <tpl fld="0" item="5"/>
        </tpls>
      </n>
      <n v="-1225.3477832133999" in="0">
        <tpls c="4">
          <tpl fld="1" item="5"/>
          <tpl fld="2" item="0"/>
          <tpl fld="3" item="0"/>
          <tpl fld="0" item="10"/>
        </tpls>
      </n>
      <n v="-1434209.0183449234" in="0">
        <tpls c="4">
          <tpl fld="1" item="5"/>
          <tpl fld="2" item="0"/>
          <tpl fld="3" item="0"/>
          <tpl fld="0" item="19"/>
        </tpls>
      </n>
      <n v="3648492.6512288749" in="0">
        <tpls c="4">
          <tpl fld="1" item="27"/>
          <tpl fld="2" item="0"/>
          <tpl fld="3" item="0"/>
          <tpl fld="0" item="28"/>
        </tpls>
      </n>
      <n v="0" in="0">
        <tpls c="4">
          <tpl fld="1" item="27"/>
          <tpl fld="2" item="0"/>
          <tpl fld="3" item="0"/>
          <tpl fld="0" item="4"/>
        </tpls>
      </n>
      <n v="321173" in="0">
        <tpls c="4">
          <tpl fld="1" item="24"/>
          <tpl fld="2" item="0"/>
          <tpl fld="3" item="0"/>
          <tpl fld="0" item="15"/>
        </tpls>
      </n>
      <n v="-2647155.8733668379" in="0">
        <tpls c="4">
          <tpl fld="1" item="17"/>
          <tpl fld="2" item="0"/>
          <tpl fld="3" item="0"/>
          <tpl fld="0" item="6"/>
        </tpls>
      </n>
      <n v="0" in="0">
        <tpls c="4">
          <tpl fld="1" item="17"/>
          <tpl fld="2" item="0"/>
          <tpl fld="3" item="0"/>
          <tpl fld="0" item="8"/>
        </tpls>
      </n>
      <n v="-182888" in="0">
        <tpls c="4">
          <tpl fld="1" item="44"/>
          <tpl fld="2" item="0"/>
          <tpl fld="3" item="0"/>
          <tpl fld="0" item="27"/>
        </tpls>
      </n>
      <n v="0" in="0">
        <tpls c="4">
          <tpl fld="1" item="44"/>
          <tpl fld="2" item="0"/>
          <tpl fld="3" item="0"/>
          <tpl fld="0" item="3"/>
        </tpls>
      </n>
      <n v="6.1015319946253442E-2" in="0">
        <tpls c="4">
          <tpl fld="1" item="33"/>
          <tpl fld="2" item="0"/>
          <tpl fld="3" item="0"/>
          <tpl fld="0" item="17"/>
        </tpls>
      </n>
      <n v="2023191" in="0">
        <tpls c="4">
          <tpl fld="1" item="49"/>
          <tpl fld="2" item="0"/>
          <tpl fld="3" item="0"/>
          <tpl fld="0" item="1"/>
        </tpls>
      </n>
      <n v="0" in="0">
        <tpls c="4">
          <tpl fld="1" item="49"/>
          <tpl fld="2" item="0"/>
          <tpl fld="3" item="0"/>
          <tpl fld="0" item="22"/>
        </tpls>
      </n>
      <n v="4351164" in="0">
        <tpls c="4">
          <tpl fld="1" item="8"/>
          <tpl fld="2" item="0"/>
          <tpl fld="3" item="0"/>
          <tpl fld="0" item="5"/>
        </tpls>
      </n>
      <n v="-194.89535953100008" in="0">
        <tpls c="4">
          <tpl fld="1" item="39"/>
          <tpl fld="2" item="0"/>
          <tpl fld="3" item="0"/>
          <tpl fld="0" item="10"/>
        </tpls>
      </n>
      <n v="0" in="0">
        <tpls c="4">
          <tpl fld="1" item="39"/>
          <tpl fld="2" item="0"/>
          <tpl fld="3" item="0"/>
          <tpl fld="0" item="20"/>
        </tpls>
      </n>
      <n v="0" in="0">
        <tpls c="4">
          <tpl fld="1" item="2"/>
          <tpl fld="2" item="0"/>
          <tpl fld="3" item="0"/>
          <tpl fld="0" item="27"/>
        </tpls>
      </n>
      <n v="1000000" in="0">
        <tpls c="4">
          <tpl fld="1" item="2"/>
          <tpl fld="2" item="0"/>
          <tpl fld="3" item="0"/>
          <tpl fld="0" item="3"/>
        </tpls>
      </n>
      <n v="0" in="0">
        <tpls c="4">
          <tpl fld="1" item="22"/>
          <tpl fld="2" item="0"/>
          <tpl fld="3" item="0"/>
          <tpl fld="0" item="20"/>
        </tpls>
      </n>
      <n v="-1091523.3781515947" in="0">
        <tpls c="4">
          <tpl fld="1" item="32"/>
          <tpl fld="2" item="0"/>
          <tpl fld="3" item="0"/>
          <tpl fld="0" item="21"/>
        </tpls>
      </n>
      <n v="1651088.506409548" in="0">
        <tpls c="4">
          <tpl fld="1" item="37"/>
          <tpl fld="2" item="0"/>
          <tpl fld="3" item="0"/>
          <tpl fld="0" item="28"/>
        </tpls>
      </n>
      <n v="572442" in="0">
        <tpls c="4">
          <tpl fld="1" item="34"/>
          <tpl fld="2" item="0"/>
          <tpl fld="3" item="0"/>
          <tpl fld="0" item="16"/>
        </tpls>
      </n>
      <n v="0" in="0">
        <tpls c="4">
          <tpl fld="1" item="41"/>
          <tpl fld="2" item="0"/>
          <tpl fld="3" item="0"/>
          <tpl fld="0" item="23"/>
        </tpls>
      </n>
      <n v="-2264223.3393721785" in="0">
        <tpls c="4">
          <tpl fld="1" item="45"/>
          <tpl fld="2" item="0"/>
          <tpl fld="3" item="0"/>
          <tpl fld="0" item="6"/>
        </tpls>
      </n>
      <n v="-1108771" in="0">
        <tpls c="4">
          <tpl fld="1" item="11"/>
          <tpl fld="2" item="0"/>
          <tpl fld="3" item="0"/>
          <tpl fld="0" item="12"/>
        </tpls>
      </n>
      <n v="-2571897.9000323457" in="0">
        <tpls c="4">
          <tpl fld="1" item="0"/>
          <tpl fld="2" item="0"/>
          <tpl fld="3" item="0"/>
          <tpl fld="0" item="18"/>
        </tpls>
      </n>
      <n v="4416250" in="0">
        <tpls c="4">
          <tpl fld="1" item="14"/>
          <tpl fld="2" item="0"/>
          <tpl fld="3" item="0"/>
          <tpl fld="0" item="3"/>
        </tpls>
      </n>
      <n v="2245834.4891681327" in="0">
        <tpls c="4">
          <tpl fld="1" item="38"/>
          <tpl fld="2" item="0"/>
          <tpl fld="3" item="0"/>
          <tpl fld="0" item="24"/>
        </tpls>
      </n>
      <n v="3.1613947936000066" in="0">
        <tpls c="4">
          <tpl fld="1" item="18"/>
          <tpl fld="2" item="0"/>
          <tpl fld="3" item="0"/>
          <tpl fld="0" item="10"/>
        </tpls>
      </n>
      <n v="1232716" in="0">
        <tpls c="4">
          <tpl fld="1" item="35"/>
          <tpl fld="2" item="0"/>
          <tpl fld="3" item="0"/>
          <tpl fld="0" item="5"/>
        </tpls>
      </n>
      <n v="0" in="0">
        <tpls c="4">
          <tpl fld="1" item="48"/>
          <tpl fld="2" item="0"/>
          <tpl fld="3" item="0"/>
          <tpl fld="0" item="20"/>
        </tpls>
      </n>
      <n v="-3803864.481030751" in="0">
        <tpls c="4">
          <tpl fld="1" item="42"/>
          <tpl fld="2" item="0"/>
          <tpl fld="3" item="0"/>
          <tpl fld="0" item="21"/>
        </tpls>
      </n>
      <n v="-3014884.983964419" in="0">
        <tpls c="4">
          <tpl fld="1" item="9"/>
          <tpl fld="2" item="0"/>
          <tpl fld="3" item="0"/>
          <tpl fld="0" item="21"/>
        </tpls>
      </n>
      <n v="2718557.0397474333" in="0">
        <tpls c="4">
          <tpl fld="1" item="5"/>
          <tpl fld="2" item="0"/>
          <tpl fld="3" item="0"/>
          <tpl fld="0" item="13"/>
        </tpls>
      </n>
      <n v="3505938.5739175859" in="0">
        <tpls c="4">
          <tpl fld="1" item="27"/>
          <tpl fld="2" item="0"/>
          <tpl fld="3" item="0"/>
          <tpl fld="0" item="25"/>
        </tpls>
      </n>
      <n v="1738788.3285019828" in="0">
        <tpls c="4">
          <tpl fld="1" item="24"/>
          <tpl fld="2" item="0"/>
          <tpl fld="3" item="0"/>
          <tpl fld="0" item="21"/>
        </tpls>
      </n>
      <n v="2306226.2673083604" in="0">
        <tpls c="4">
          <tpl fld="1" item="17"/>
          <tpl fld="2" item="0"/>
          <tpl fld="3" item="0"/>
          <tpl fld="0" item="25"/>
        </tpls>
      </n>
      <n v="321300.83424026752" in="0">
        <tpls c="4">
          <tpl fld="1" item="44"/>
          <tpl fld="2" item="0"/>
          <tpl fld="3" item="0"/>
          <tpl fld="0" item="25"/>
        </tpls>
      </n>
      <n v="7295717.0310652582" in="0">
        <tpls c="4">
          <tpl fld="1" item="33"/>
          <tpl fld="2" item="0"/>
          <tpl fld="3" item="0"/>
          <tpl fld="0" item="21"/>
        </tpls>
      </n>
      <n v="0" in="0">
        <tpls c="4">
          <tpl fld="1" item="49"/>
          <tpl fld="2" item="0"/>
          <tpl fld="3" item="0"/>
          <tpl fld="0" item="23"/>
        </tpls>
      </n>
      <n v="-11873717.436385453" in="0">
        <tpls c="4">
          <tpl fld="1" item="8"/>
          <tpl fld="2" item="0"/>
          <tpl fld="3" item="0"/>
          <tpl fld="0" item="25"/>
        </tpls>
      </n>
      <n v="0" in="0">
        <tpls c="4">
          <tpl fld="1" item="39"/>
          <tpl fld="2" item="0"/>
          <tpl fld="3" item="0"/>
          <tpl fld="0" item="22"/>
        </tpls>
      </n>
      <n v="-64995.223129209495" in="0">
        <tpls c="4">
          <tpl fld="1" item="2"/>
          <tpl fld="2" item="0"/>
          <tpl fld="3" item="0"/>
          <tpl fld="0" item="25"/>
        </tpls>
      </n>
      <n v="0" in="0">
        <tpls c="4">
          <tpl fld="1" item="23"/>
          <tpl fld="2" item="0"/>
          <tpl fld="3" item="0"/>
          <tpl fld="0" item="8"/>
        </tpls>
      </n>
      <n v="995986.63782071183" in="0">
        <tpls c="4">
          <tpl fld="1" item="4"/>
          <tpl fld="2" item="0"/>
          <tpl fld="3" item="0"/>
          <tpl fld="0" item="13"/>
        </tpls>
      </n>
      <n v="-4189201.6529155173" in="0">
        <tpls c="4">
          <tpl fld="1" item="22"/>
          <tpl fld="2" item="0"/>
          <tpl fld="3" item="0"/>
          <tpl fld="0" item="25"/>
        </tpls>
      </n>
      <n v="1848931" in="0">
        <tpls c="4">
          <tpl fld="1" item="30"/>
          <tpl fld="2" item="0"/>
          <tpl fld="3" item="0"/>
          <tpl fld="0" item="1"/>
        </tpls>
      </n>
      <n v="-4339370" in="0">
        <tpls c="4">
          <tpl fld="1" item="37"/>
          <tpl fld="2" item="0"/>
          <tpl fld="3" item="0"/>
          <tpl fld="0" item="7"/>
        </tpls>
      </n>
      <n v="0" in="0">
        <tpls c="4">
          <tpl fld="1" item="34"/>
          <tpl fld="2" item="0"/>
          <tpl fld="3" item="0"/>
          <tpl fld="0" item="20"/>
        </tpls>
      </n>
      <n v="-359.17540754069972" in="0">
        <tpls c="4">
          <tpl fld="1" item="3"/>
          <tpl fld="2" item="0"/>
          <tpl fld="3" item="0"/>
          <tpl fld="0" item="10"/>
        </tpls>
      </n>
      <n v="-121" in="0">
        <tpls c="4">
          <tpl fld="1" item="45"/>
          <tpl fld="2" item="0"/>
          <tpl fld="3" item="0"/>
          <tpl fld="0" item="26"/>
        </tpls>
      </n>
      <n v="2122803" in="0">
        <tpls c="4">
          <tpl fld="1" item="11"/>
          <tpl fld="2" item="0"/>
          <tpl fld="3" item="0"/>
          <tpl fld="0" item="16"/>
        </tpls>
      </n>
      <n v="0" in="0">
        <tpls c="4">
          <tpl fld="1" item="0"/>
          <tpl fld="2" item="0"/>
          <tpl fld="3" item="0"/>
          <tpl fld="0" item="4"/>
        </tpls>
      </n>
      <n v="-1142311.1903072079" in="0">
        <tpls c="4">
          <tpl fld="1" item="13"/>
          <tpl fld="2" item="0"/>
          <tpl fld="3" item="0"/>
          <tpl fld="0" item="11"/>
        </tpls>
      </n>
      <n v="654383" in="0">
        <tpls c="4">
          <tpl fld="1" item="38"/>
          <tpl fld="2" item="0"/>
          <tpl fld="3" item="0"/>
          <tpl fld="0" item="12"/>
        </tpls>
      </n>
      <n v="166958.80986689788" in="0">
        <tpls c="4">
          <tpl fld="1" item="18"/>
          <tpl fld="2" item="0"/>
          <tpl fld="3" item="0"/>
          <tpl fld="0" item="9"/>
        </tpls>
      </n>
      <n v="-2389169" in="0">
        <tpls c="4">
          <tpl fld="1" item="35"/>
          <tpl fld="2" item="0"/>
          <tpl fld="3" item="0"/>
          <tpl fld="0" item="7"/>
        </tpls>
      </n>
      <n v="0" in="0">
        <tpls c="4">
          <tpl fld="1" item="48"/>
          <tpl fld="2" item="0"/>
          <tpl fld="3" item="0"/>
          <tpl fld="0" item="3"/>
        </tpls>
      </n>
      <n v="0" in="0">
        <tpls c="4">
          <tpl fld="1" item="42"/>
          <tpl fld="2" item="0"/>
          <tpl fld="3" item="0"/>
          <tpl fld="0" item="3"/>
        </tpls>
      </n>
      <n v="0" in="0">
        <tpls c="4">
          <tpl fld="1" item="9"/>
          <tpl fld="2" item="0"/>
          <tpl fld="3" item="0"/>
          <tpl fld="0" item="3"/>
        </tpls>
      </n>
      <n v="-1876.4098550873998" in="0">
        <tpls c="4">
          <tpl fld="1" item="27"/>
          <tpl fld="2" item="0"/>
          <tpl fld="3" item="0"/>
          <tpl fld="0" item="10"/>
        </tpls>
      </n>
      <n v="0" in="0">
        <tpls c="4">
          <tpl fld="1" item="27"/>
          <tpl fld="2" item="0"/>
          <tpl fld="3" item="0"/>
          <tpl fld="0" item="3"/>
        </tpls>
      </n>
      <n v="0" in="0">
        <tpls c="4">
          <tpl fld="1" item="24"/>
          <tpl fld="2" item="0"/>
          <tpl fld="3" item="0"/>
          <tpl fld="0" item="3"/>
        </tpls>
      </n>
      <n v="0" in="0">
        <tpls c="4">
          <tpl fld="1" item="17"/>
          <tpl fld="2" item="0"/>
          <tpl fld="3" item="0"/>
          <tpl fld="0" item="4"/>
        </tpls>
      </n>
      <n v="0" in="0">
        <tpls c="4">
          <tpl fld="1" item="33"/>
          <tpl fld="2" item="0"/>
          <tpl fld="3" item="0"/>
          <tpl fld="0" item="3"/>
        </tpls>
      </n>
      <n v="0" in="0">
        <tpls c="4">
          <tpl fld="1" item="49"/>
          <tpl fld="2" item="0"/>
          <tpl fld="3" item="0"/>
          <tpl fld="0" item="4"/>
        </tpls>
      </n>
      <n v="24256.547629517503" in="0">
        <tpls c="4">
          <tpl fld="1" item="39"/>
          <tpl fld="2" item="0"/>
          <tpl fld="3" item="0"/>
          <tpl fld="0" item="25"/>
        </tpls>
      </n>
      <n v="0" in="0">
        <tpls c="4">
          <tpl fld="1" item="2"/>
          <tpl fld="2" item="0"/>
          <tpl fld="3" item="0"/>
          <tpl fld="0" item="4"/>
        </tpls>
      </n>
      <n v="0" in="0">
        <tpls c="4">
          <tpl fld="1" item="4"/>
          <tpl fld="2" item="0"/>
          <tpl fld="3" item="0"/>
          <tpl fld="0" item="3"/>
        </tpls>
      </n>
      <n v="-14768.089252818987" in="0">
        <tpls c="4">
          <tpl fld="1" item="44"/>
          <tpl fld="2" item="0"/>
          <tpl fld="3" item="0"/>
          <tpl fld="0" item="11"/>
        </tpls>
      </n>
      <n v="-126622.41032911971" in="0">
        <tpls c="4">
          <tpl fld="1" item="16"/>
          <tpl fld="2" item="0"/>
          <tpl fld="3" item="0"/>
          <tpl fld="0" item="6"/>
        </tpls>
      </n>
      <n v="-322438" in="0">
        <tpls c="4">
          <tpl fld="1" item="30"/>
          <tpl fld="2" item="0"/>
          <tpl fld="3" item="0"/>
          <tpl fld="0" item="12"/>
        </tpls>
      </n>
      <n v="-4306780.2415501876" in="0">
        <tpls c="4">
          <tpl fld="1" item="37"/>
          <tpl fld="2" item="0"/>
          <tpl fld="3" item="0"/>
          <tpl fld="0" item="18"/>
        </tpls>
      </n>
      <n v="0" in="0">
        <tpls c="4">
          <tpl fld="1" item="34"/>
          <tpl fld="2" item="0"/>
          <tpl fld="3" item="0"/>
          <tpl fld="0" item="3"/>
        </tpls>
      </n>
      <n v="-213714.85587569117" in="0">
        <tpls c="4">
          <tpl fld="1" item="3"/>
          <tpl fld="2" item="0"/>
          <tpl fld="3" item="0"/>
          <tpl fld="0" item="24"/>
        </tpls>
      </n>
      <n v="-2799090" in="0">
        <tpls c="4">
          <tpl fld="1" item="45"/>
          <tpl fld="2" item="0"/>
          <tpl fld="3" item="0"/>
          <tpl fld="0" item="7"/>
        </tpls>
      </n>
      <n v="0" in="0">
        <tpls c="4">
          <tpl fld="1" item="11"/>
          <tpl fld="2" item="0"/>
          <tpl fld="3" item="0"/>
          <tpl fld="0" item="22"/>
        </tpls>
      </n>
      <n v="-4339182.242250002" in="0">
        <tpls c="4">
          <tpl fld="1" item="19"/>
          <tpl fld="2" item="0"/>
          <tpl fld="3" item="0"/>
          <tpl fld="0" item="9"/>
        </tpls>
      </n>
      <n v="-373" in="0">
        <tpls c="4">
          <tpl fld="1" item="13"/>
          <tpl fld="2" item="0"/>
          <tpl fld="3" item="0"/>
          <tpl fld="0" item="26"/>
        </tpls>
      </n>
      <n v="-5466433.7345167305" in="0">
        <tpls c="4">
          <tpl fld="1" item="38"/>
          <tpl fld="2" item="0"/>
          <tpl fld="3" item="0"/>
          <tpl fld="0" item="19"/>
        </tpls>
      </n>
      <n v="33097" in="0">
        <tpls c="4">
          <tpl fld="1" item="18"/>
          <tpl fld="2" item="0"/>
          <tpl fld="3" item="0"/>
          <tpl fld="0" item="1"/>
        </tpls>
      </n>
      <n v="0" in="0">
        <tpls c="4">
          <tpl fld="1" item="35"/>
          <tpl fld="2" item="0"/>
          <tpl fld="3" item="0"/>
          <tpl fld="0" item="8"/>
        </tpls>
      </n>
      <n v="-817228.24276001425" in="0">
        <tpls c="4">
          <tpl fld="1" item="48"/>
          <tpl fld="2" item="0"/>
          <tpl fld="3" item="0"/>
          <tpl fld="0" item="13"/>
        </tpls>
      </n>
      <n v="-2574073.2531680781" in="0">
        <tpls c="4">
          <tpl fld="1" item="9"/>
          <tpl fld="2" item="0"/>
          <tpl fld="3" item="0"/>
          <tpl fld="0" item="11"/>
        </tpls>
      </n>
      <n v="-3014884.983964419" in="0">
        <tpls c="4">
          <tpl fld="1" item="9"/>
          <tpl fld="2" item="0"/>
          <tpl fld="3" item="0"/>
          <tpl fld="0" item="13"/>
        </tpls>
      </n>
      <n v="-6506867.9558555465" in="0">
        <tpls c="4">
          <tpl fld="1" item="27"/>
          <tpl fld="2" item="0"/>
          <tpl fld="3" item="0"/>
          <tpl fld="0" item="9"/>
        </tpls>
      </n>
      <n v="3505938.5739175859" in="0">
        <tpls c="4">
          <tpl fld="1" item="27"/>
          <tpl fld="2" item="0"/>
          <tpl fld="3" item="0"/>
          <tpl fld="0" item="13"/>
        </tpls>
      </n>
      <n v="1738788.3285019828" in="0">
        <tpls c="4">
          <tpl fld="1" item="24"/>
          <tpl fld="2" item="0"/>
          <tpl fld="3" item="0"/>
          <tpl fld="0" item="13"/>
        </tpls>
      </n>
      <n v="24135.155410420106" in="0">
        <tpls c="4">
          <tpl fld="1" item="44"/>
          <tpl fld="2" item="0"/>
          <tpl fld="3" item="0"/>
          <tpl fld="0" item="9"/>
        </tpls>
      </n>
      <n v="321300.83424026752" in="0">
        <tpls c="4">
          <tpl fld="1" item="44"/>
          <tpl fld="2" item="0"/>
          <tpl fld="3" item="0"/>
          <tpl fld="0" item="21"/>
        </tpls>
      </n>
      <n v="7295717.0310652582" in="0">
        <tpls c="4">
          <tpl fld="1" item="33"/>
          <tpl fld="2" item="0"/>
          <tpl fld="3" item="0"/>
          <tpl fld="0" item="13"/>
        </tpls>
      </n>
      <n v="3537524.6894966075" in="0">
        <tpls c="4">
          <tpl fld="1" item="49"/>
          <tpl fld="2" item="0"/>
          <tpl fld="3" item="0"/>
          <tpl fld="0" item="21"/>
        </tpls>
      </n>
      <n v="-11873717.436385453" in="0">
        <tpls c="4">
          <tpl fld="1" item="8"/>
          <tpl fld="2" item="0"/>
          <tpl fld="3" item="0"/>
          <tpl fld="0" item="21"/>
        </tpls>
      </n>
      <n v="-9653.4101716408968" in="0">
        <tpls c="4">
          <tpl fld="1" item="2"/>
          <tpl fld="2" item="0"/>
          <tpl fld="3" item="0"/>
          <tpl fld="0" item="9"/>
        </tpls>
      </n>
      <n v="-64995.223129209495" in="0">
        <tpls c="4">
          <tpl fld="1" item="2"/>
          <tpl fld="2" item="0"/>
          <tpl fld="3" item="0"/>
          <tpl fld="0" item="21"/>
        </tpls>
      </n>
      <n v="0" in="0">
        <tpls c="4">
          <tpl fld="1" item="23"/>
          <tpl fld="2" item="0"/>
          <tpl fld="3" item="0"/>
          <tpl fld="0" item="3"/>
        </tpls>
      </n>
      <n v="995986.63782071183" in="0">
        <tpls c="4">
          <tpl fld="1" item="4"/>
          <tpl fld="2" item="0"/>
          <tpl fld="3" item="0"/>
          <tpl fld="0" item="21"/>
        </tpls>
      </n>
      <n v="-3643561" in="0">
        <tpls c="4">
          <tpl fld="1" item="16"/>
          <tpl fld="2" item="0"/>
          <tpl fld="3" item="0"/>
          <tpl fld="0" item="7"/>
        </tpls>
      </n>
      <n v="0" in="0">
        <tpls c="4">
          <tpl fld="1" item="30"/>
          <tpl fld="2" item="0"/>
          <tpl fld="3" item="0"/>
          <tpl fld="0" item="22"/>
        </tpls>
      </n>
      <n v="49" in="0">
        <tpls c="4">
          <tpl fld="1" item="47"/>
          <tpl fld="2" item="0"/>
          <tpl fld="3" item="0"/>
          <tpl fld="0" item="26"/>
        </tpls>
      </n>
      <n v="2071841.4868184361" in="0">
        <tpls c="4">
          <tpl fld="1" item="45"/>
          <tpl fld="2" item="0"/>
          <tpl fld="3" item="0"/>
          <tpl fld="0" item="21"/>
        </tpls>
      </n>
      <n v="27069565" in="0">
        <tpls c="4">
          <tpl fld="1" item="19"/>
          <tpl fld="2" item="0"/>
          <tpl fld="3" item="0"/>
          <tpl fld="0" item="15"/>
        </tpls>
      </n>
      <n v="0" in="0">
        <tpls c="4">
          <tpl fld="1" item="38"/>
          <tpl fld="2" item="0"/>
          <tpl fld="3" item="0"/>
          <tpl fld="0" item="8"/>
        </tpls>
      </n>
      <n v="0" in="0">
        <tpls c="4">
          <tpl fld="1" item="35"/>
          <tpl fld="2" item="0"/>
          <tpl fld="3" item="0"/>
          <tpl fld="0" item="22"/>
        </tpls>
      </n>
      <n v="-1653828.5204740344" in="0">
        <tpls c="4">
          <tpl fld="1" item="9"/>
          <tpl fld="2" item="0"/>
          <tpl fld="3" item="0"/>
          <tpl fld="0" item="24"/>
        </tpls>
      </n>
      <n v="-8266259.6070844214" in="0">
        <tpls c="4">
          <tpl fld="1" item="27"/>
          <tpl fld="2" item="0"/>
          <tpl fld="3" item="0"/>
          <tpl fld="0" item="11"/>
        </tpls>
      </n>
      <n v="243025.40731749046" in="0">
        <tpls c="4">
          <tpl fld="1" item="17"/>
          <tpl fld="2" item="0"/>
          <tpl fld="3" item="0"/>
          <tpl fld="0" item="9"/>
        </tpls>
      </n>
      <n v="22727609.436911561" in="0">
        <tpls c="4">
          <tpl fld="1" item="8"/>
          <tpl fld="2" item="0"/>
          <tpl fld="3" item="0"/>
          <tpl fld="0" item="11"/>
        </tpls>
      </n>
      <n v="0" in="0">
        <tpls c="4">
          <tpl fld="1" item="4"/>
          <tpl fld="2" item="0"/>
          <tpl fld="3" item="0"/>
          <tpl fld="0" item="22"/>
        </tpls>
      </n>
      <n v="-51" in="0">
        <tpls c="4">
          <tpl fld="1" item="16"/>
          <tpl fld="2" item="0"/>
          <tpl fld="3" item="0"/>
          <tpl fld="0" item="26"/>
        </tpls>
      </n>
      <n v="681907" in="0">
        <tpls c="4">
          <tpl fld="1" item="30"/>
          <tpl fld="2" item="0"/>
          <tpl fld="3" item="0"/>
          <tpl fld="0" item="16"/>
        </tpls>
      </n>
      <n v="0" in="0">
        <tpls c="4">
          <tpl fld="1" item="37"/>
          <tpl fld="2" item="0"/>
          <tpl fld="3" item="0"/>
          <tpl fld="0" item="4"/>
        </tpls>
      </n>
      <n v="2286208.3682832536" in="0">
        <tpls c="4">
          <tpl fld="1" item="47"/>
          <tpl fld="2" item="0"/>
          <tpl fld="3" item="0"/>
          <tpl fld="0" item="11"/>
        </tpls>
      </n>
      <n v="-183942" in="0">
        <tpls c="4">
          <tpl fld="1" item="3"/>
          <tpl fld="2" item="0"/>
          <tpl fld="3" item="0"/>
          <tpl fld="0" item="12"/>
        </tpls>
      </n>
      <n v="0" in="0">
        <tpls c="4">
          <tpl fld="1" item="45"/>
          <tpl fld="2" item="0"/>
          <tpl fld="3" item="0"/>
          <tpl fld="0" item="8"/>
        </tpls>
      </n>
      <n v="-175084.56892820355" in="0">
        <tpls c="4">
          <tpl fld="1" item="11"/>
          <tpl fld="2" item="0"/>
          <tpl fld="3" item="0"/>
          <tpl fld="0" item="13"/>
        </tpls>
      </n>
      <n v="-3864624.242250002" in="0">
        <tpls c="4">
          <tpl fld="1" item="19"/>
          <tpl fld="2" item="0"/>
          <tpl fld="3" item="0"/>
          <tpl fld="0" item="24"/>
        </tpls>
      </n>
      <n v="8.4033390599026845E-3" in="0">
        <tpls c="4">
          <tpl fld="1" item="13"/>
          <tpl fld="2" item="0"/>
          <tpl fld="3" item="0"/>
          <tpl fld="0" item="17"/>
        </tpls>
      </n>
      <n v="0" in="0">
        <tpls c="4">
          <tpl fld="1" item="38"/>
          <tpl fld="2" item="0"/>
          <tpl fld="3" item="0"/>
          <tpl fld="0" item="20"/>
        </tpls>
      </n>
      <n v="200055.80986689788" in="0">
        <tpls c="4">
          <tpl fld="1" item="18"/>
          <tpl fld="2" item="0"/>
          <tpl fld="3" item="0"/>
          <tpl fld="0" item="24"/>
        </tpls>
      </n>
      <n v="0" in="0">
        <tpls c="4">
          <tpl fld="1" item="35"/>
          <tpl fld="2" item="0"/>
          <tpl fld="3" item="0"/>
          <tpl fld="0" item="23"/>
        </tpls>
      </n>
      <n v="363.81013685879992" in="0">
        <tpls c="4">
          <tpl fld="1" item="42"/>
          <tpl fld="2" item="0"/>
          <tpl fld="3" item="0"/>
          <tpl fld="0" item="10"/>
        </tpls>
      </n>
      <n v="644315" in="0">
        <tpls c="4">
          <tpl fld="1" item="9"/>
          <tpl fld="2" item="0"/>
          <tpl fld="3" item="0"/>
          <tpl fld="0" item="1"/>
        </tpls>
      </n>
      <n v="-3141833.0580923562" in="0">
        <tpls c="4">
          <tpl fld="1" item="5"/>
          <tpl fld="2" item="0"/>
          <tpl fld="3" item="0"/>
          <tpl fld="0" item="6"/>
        </tpls>
      </n>
      <n v="-1759391.6512288749" in="0">
        <tpls c="4">
          <tpl fld="1" item="27"/>
          <tpl fld="2" item="0"/>
          <tpl fld="3" item="0"/>
          <tpl fld="0" item="6"/>
        </tpls>
      </n>
      <n v="-353.18199761690005" in="0">
        <tpls c="4">
          <tpl fld="1" item="24"/>
          <tpl fld="2" item="0"/>
          <tpl fld="3" item="0"/>
          <tpl fld="0" item="10"/>
        </tpls>
      </n>
      <n v="289.49194627240007" in="0">
        <tpls c="4">
          <tpl fld="1" item="17"/>
          <tpl fld="2" item="0"/>
          <tpl fld="3" item="0"/>
          <tpl fld="0" item="10"/>
        </tpls>
      </n>
      <n v="-38903.244663239093" in="0">
        <tpls c="4">
          <tpl fld="1" item="44"/>
          <tpl fld="2" item="0"/>
          <tpl fld="3" item="0"/>
          <tpl fld="0" item="6"/>
        </tpls>
      </n>
      <n v="365.77825533640032" in="0">
        <tpls c="4">
          <tpl fld="1" item="33"/>
          <tpl fld="2" item="0"/>
          <tpl fld="3" item="0"/>
          <tpl fld="0" item="10"/>
        </tpls>
      </n>
      <n v="-731.75415399929989" in="0">
        <tpls c="4">
          <tpl fld="1" item="49"/>
          <tpl fld="2" item="0"/>
          <tpl fld="3" item="0"/>
          <tpl fld="0" item="10"/>
        </tpls>
      </n>
      <n v="0" in="0">
        <tpls c="4">
          <tpl fld="1" item="49"/>
          <tpl fld="2" item="0"/>
          <tpl fld="3" item="0"/>
          <tpl fld="0" item="3"/>
        </tpls>
      </n>
      <n v="8000000" in="0">
        <tpls c="4">
          <tpl fld="1" item="8"/>
          <tpl fld="2" item="0"/>
          <tpl fld="3" item="0"/>
          <tpl fld="0" item="3"/>
        </tpls>
      </n>
      <n v="64995.223129209495" in="0">
        <tpls c="4">
          <tpl fld="1" item="2"/>
          <tpl fld="2" item="0"/>
          <tpl fld="3" item="0"/>
          <tpl fld="0" item="6"/>
        </tpls>
      </n>
      <n v="90.412829558100029" in="0">
        <tpls c="4">
          <tpl fld="1" item="23"/>
          <tpl fld="2" item="0"/>
          <tpl fld="3" item="0"/>
          <tpl fld="0" item="10"/>
        </tpls>
      </n>
      <n v="-486114.44734380243" in="0">
        <tpls c="4">
          <tpl fld="1" item="23"/>
          <tpl fld="2" item="0"/>
          <tpl fld="3" item="0"/>
          <tpl fld="0" item="13"/>
        </tpls>
      </n>
      <n v="3910603" in="0">
        <tpls c="4">
          <tpl fld="1" item="4"/>
          <tpl fld="2" item="0"/>
          <tpl fld="3" item="0"/>
          <tpl fld="0" item="4"/>
        </tpls>
      </n>
      <n v="-9835831.7799408827" in="0">
        <tpls c="4">
          <tpl fld="1" item="21"/>
          <tpl fld="2" item="0"/>
          <tpl fld="3" item="0"/>
          <tpl fld="0" item="9"/>
        </tpls>
      </n>
      <n v="-2305699.6033980874" in="0">
        <tpls c="4">
          <tpl fld="1" item="3"/>
          <tpl fld="2" item="0"/>
          <tpl fld="3" item="0"/>
          <tpl fld="0" item="19"/>
        </tpls>
      </n>
      <n v="-610590.55000600638" in="0">
        <tpls c="4">
          <tpl fld="1" item="6"/>
          <tpl fld="2" item="0"/>
          <tpl fld="3" item="0"/>
          <tpl fld="0" item="11"/>
        </tpls>
      </n>
      <n v="0" in="0">
        <tpls c="4">
          <tpl fld="1" item="13"/>
          <tpl fld="2" item="0"/>
          <tpl fld="3" item="0"/>
          <tpl fld="0" item="23"/>
        </tpls>
      </n>
      <n v="1060695" in="0">
        <tpls c="4">
          <tpl fld="1" item="18"/>
          <tpl fld="2" item="0"/>
          <tpl fld="3" item="0"/>
          <tpl fld="0" item="15"/>
        </tpls>
      </n>
      <n v="-829535.13971203915" in="0">
        <tpls c="4">
          <tpl fld="1" item="42"/>
          <tpl fld="2" item="0"/>
          <tpl fld="3" item="0"/>
          <tpl fld="0" item="9"/>
        </tpls>
      </n>
      <n v="-5974099.5290762819" in="0">
        <tpls c="4">
          <tpl fld="1" item="5"/>
          <tpl fld="2" item="0"/>
          <tpl fld="3" item="0"/>
          <tpl fld="0" item="11"/>
        </tpls>
      </n>
      <n v="-835268.86688934942" in="0">
        <tpls c="4">
          <tpl fld="1" item="24"/>
          <tpl fld="2" item="0"/>
          <tpl fld="3" item="0"/>
          <tpl fld="0" item="24"/>
        </tpls>
      </n>
      <n v="3550255.8844902022" in="0">
        <tpls c="4">
          <tpl fld="1" item="33"/>
          <tpl fld="2" item="0"/>
          <tpl fld="3" item="0"/>
          <tpl fld="0" item="9"/>
        </tpls>
      </n>
      <n v="55341.812957568596" in="0">
        <tpls c="4">
          <tpl fld="1" item="2"/>
          <tpl fld="2" item="0"/>
          <tpl fld="3" item="0"/>
          <tpl fld="0" item="11"/>
        </tpls>
      </n>
      <n v="0" in="0">
        <tpls c="4">
          <tpl fld="1" item="16"/>
          <tpl fld="2" item="0"/>
          <tpl fld="3" item="0"/>
          <tpl fld="0" item="8"/>
        </tpls>
      </n>
      <n v="-403818.97609932499" in="0">
        <tpls c="4">
          <tpl fld="1" item="30"/>
          <tpl fld="2" item="0"/>
          <tpl fld="3" item="0"/>
          <tpl fld="0" item="13"/>
        </tpls>
      </n>
      <n v="-7436409.7799408827" in="0">
        <tpls c="4">
          <tpl fld="1" item="21"/>
          <tpl fld="2" item="0"/>
          <tpl fld="3" item="0"/>
          <tpl fld="0" item="24"/>
        </tpls>
      </n>
      <n v="8.7632678453842802E-2" in="0">
        <tpls c="4">
          <tpl fld="1" item="47"/>
          <tpl fld="2" item="0"/>
          <tpl fld="3" item="0"/>
          <tpl fld="0" item="17"/>
        </tpls>
      </n>
      <n v="-588588.71963818069" in="0">
        <tpls c="4">
          <tpl fld="1" item="3"/>
          <tpl fld="2" item="0"/>
          <tpl fld="3" item="0"/>
          <tpl fld="0" item="25"/>
        </tpls>
      </n>
      <n v="-80295.538431960158" in="0">
        <tpls c="4">
          <tpl fld="1" item="43"/>
          <tpl fld="2" item="0"/>
          <tpl fld="3" item="0"/>
          <tpl fld="0" item="9"/>
        </tpls>
      </n>
      <n v="-380307" in="0">
        <tpls c="4">
          <tpl fld="1" item="6"/>
          <tpl fld="2" item="0"/>
          <tpl fld="3" item="0"/>
          <tpl fld="0" item="5"/>
        </tpls>
      </n>
      <n v="0" in="0">
        <tpls c="4">
          <tpl fld="1" item="19"/>
          <tpl fld="2" item="0"/>
          <tpl fld="3" item="0"/>
          <tpl fld="0" item="20"/>
        </tpls>
      </n>
      <n v="2952808.6686308812" in="0">
        <tpls c="4">
          <tpl fld="1" item="13"/>
          <tpl fld="2" item="0"/>
          <tpl fld="3" item="0"/>
          <tpl fld="0" item="21"/>
        </tpls>
      </n>
      <n v="-652245.91869869363" in="0">
        <tpls c="4">
          <tpl fld="1" item="38"/>
          <tpl fld="2" item="0"/>
          <tpl fld="3" item="0"/>
          <tpl fld="0" item="25"/>
        </tpls>
      </n>
      <n v="31146" in="0">
        <tpls c="4">
          <tpl fld="1" item="18"/>
          <tpl fld="2" item="0"/>
          <tpl fld="3" item="0"/>
          <tpl fld="0" item="16"/>
        </tpls>
      </n>
      <n v="0" in="0">
        <tpls c="4">
          <tpl fld="1" item="35"/>
          <tpl fld="2" item="0"/>
          <tpl fld="3" item="0"/>
          <tpl fld="0" item="4"/>
        </tpls>
      </n>
      <n v="1105699.7829790411" in="0">
        <tpls c="4">
          <tpl fld="1" item="42"/>
          <tpl fld="2" item="0"/>
          <tpl fld="3" item="0"/>
          <tpl fld="0" item="6"/>
        </tpls>
      </n>
      <n v="920244.73269404378" in="0">
        <tpls c="4">
          <tpl fld="1" item="9"/>
          <tpl fld="2" item="0"/>
          <tpl fld="3" item="0"/>
          <tpl fld="0" item="28"/>
        </tpls>
      </n>
      <n v="1010933" in="0">
        <tpls c="4">
          <tpl fld="1" item="5"/>
          <tpl fld="2" item="0"/>
          <tpl fld="3" item="0"/>
          <tpl fld="0" item="1"/>
        </tpls>
      </n>
      <n v="1889101" in="0">
        <tpls c="4">
          <tpl fld="1" item="27"/>
          <tpl fld="2" item="0"/>
          <tpl fld="3" item="0"/>
          <tpl fld="0" item="1"/>
        </tpls>
      </n>
      <n v="1328435.2564598124" in="0">
        <tpls c="4">
          <tpl fld="1" item="24"/>
          <tpl fld="2" item="0"/>
          <tpl fld="3" item="0"/>
          <tpl fld="0" item="28"/>
        </tpls>
      </n>
      <n v="324130" in="0">
        <tpls c="4">
          <tpl fld="1" item="17"/>
          <tpl fld="2" item="0"/>
          <tpl fld="3" item="0"/>
          <tpl fld="0" item="1"/>
        </tpls>
      </n>
      <n v="452636" in="0">
        <tpls c="4">
          <tpl fld="1" item="44"/>
          <tpl fld="2" item="0"/>
          <tpl fld="3" item="0"/>
          <tpl fld="0" item="1"/>
        </tpls>
      </n>
      <n v="-3285907.6355191655" in="0">
        <tpls c="4">
          <tpl fld="1" item="33"/>
          <tpl fld="2" item="0"/>
          <tpl fld="3" item="0"/>
          <tpl fld="0" item="6"/>
        </tpls>
      </n>
      <n v="-2374898.1904263864" in="0">
        <tpls c="4">
          <tpl fld="1" item="49"/>
          <tpl fld="2" item="0"/>
          <tpl fld="3" item="0"/>
          <tpl fld="0" item="6"/>
        </tpls>
      </n>
      <n v="0" in="0">
        <tpls c="4">
          <tpl fld="1" item="8"/>
          <tpl fld="2" item="0"/>
          <tpl fld="3" item="0"/>
          <tpl fld="0" item="1"/>
        </tpls>
      </n>
      <n v="3853.4523704824001" in="0">
        <tpls c="4">
          <tpl fld="1" item="39"/>
          <tpl fld="2" item="0"/>
          <tpl fld="3" item="0"/>
          <tpl fld="0" item="6"/>
        </tpls>
      </n>
      <n v="0" in="0">
        <tpls c="4">
          <tpl fld="1" item="2"/>
          <tpl fld="2" item="0"/>
          <tpl fld="3" item="0"/>
          <tpl fld="0" item="1"/>
        </tpls>
      </n>
      <n v="516460.44734380243" in="0">
        <tpls c="4">
          <tpl fld="1" item="23"/>
          <tpl fld="2" item="0"/>
          <tpl fld="3" item="0"/>
          <tpl fld="0" item="6"/>
        </tpls>
      </n>
      <n v="7.3270706734953533E-2" in="0">
        <tpls c="4">
          <tpl fld="1" item="4"/>
          <tpl fld="2" item="0"/>
          <tpl fld="3" item="0"/>
          <tpl fld="0" item="17"/>
        </tpls>
      </n>
      <n v="0" in="0">
        <tpls c="4">
          <tpl fld="1" item="4"/>
          <tpl fld="2" item="0"/>
          <tpl fld="3" item="0"/>
          <tpl fld="0" item="8"/>
        </tpls>
      </n>
      <n v="0" in="0">
        <tpls c="4">
          <tpl fld="1" item="23"/>
          <tpl fld="2" item="0"/>
          <tpl fld="3" item="0"/>
          <tpl fld="0" item="26"/>
        </tpls>
      </n>
      <n v="0" in="0">
        <tpls c="4">
          <tpl fld="1" item="4"/>
          <tpl fld="2" item="0"/>
          <tpl fld="3" item="0"/>
          <tpl fld="0" item="20"/>
        </tpls>
      </n>
      <n v="-953140" in="0">
        <tpls c="4">
          <tpl fld="1" item="33"/>
          <tpl fld="2" item="0"/>
          <tpl fld="3" item="0"/>
          <tpl fld="0" item="27"/>
        </tpls>
      </n>
      <n v="-64995.223129209495" in="0">
        <tpls c="4">
          <tpl fld="1" item="2"/>
          <tpl fld="2" item="0"/>
          <tpl fld="3" item="0"/>
          <tpl fld="0" item="28"/>
        </tpls>
      </n>
      <n v="132" in="0">
        <tpls c="4">
          <tpl fld="1" item="25"/>
          <tpl fld="2" item="0"/>
          <tpl fld="3" item="0"/>
          <tpl fld="0" item="26"/>
        </tpls>
      </n>
      <n v="-62906" in="0">
        <tpls c="4">
          <tpl fld="1" item="24"/>
          <tpl fld="2" item="0"/>
          <tpl fld="3" item="0"/>
          <tpl fld="0" item="12"/>
        </tpls>
      </n>
      <n v="762" in="0">
        <tpls c="4">
          <tpl fld="1" item="8"/>
          <tpl fld="2" item="0"/>
          <tpl fld="3" item="0"/>
          <tpl fld="0" item="26"/>
        </tpls>
      </n>
      <n v="39446924" in="0">
        <tpls c="4">
          <tpl fld="1" item="4"/>
          <tpl fld="2" item="0"/>
          <tpl fld="3" item="0"/>
          <tpl fld="0" item="15"/>
        </tpls>
      </n>
      <n v="341839" in="0">
        <tpls c="4">
          <tpl fld="1" item="24"/>
          <tpl fld="2" item="0"/>
          <tpl fld="3" item="0"/>
          <tpl fld="0" item="7"/>
        </tpls>
      </n>
      <n v="813729" in="0">
        <tpls c="4">
          <tpl fld="1" item="49"/>
          <tpl fld="2" item="0"/>
          <tpl fld="3" item="0"/>
          <tpl fld="0" item="16"/>
        </tpls>
      </n>
      <n v="0" in="0">
        <tpls c="4">
          <tpl fld="1" item="23"/>
          <tpl fld="2" item="0"/>
          <tpl fld="3" item="0"/>
          <tpl fld="0" item="7"/>
        </tpls>
      </n>
      <n v="2.0770137603655675E-2" in="0">
        <tpls c="4">
          <tpl fld="1" item="8"/>
          <tpl fld="2" item="0"/>
          <tpl fld="3" item="0"/>
          <tpl fld="0" item="17"/>
        </tpls>
      </n>
      <n v="-1574726.2723971386" in="0">
        <tpls c="4">
          <tpl fld="1" item="34"/>
          <tpl fld="2" item="0"/>
          <tpl fld="3" item="0"/>
          <tpl fld="0" item="9"/>
        </tpls>
      </n>
      <n v="414854" in="0">
        <tpls c="4">
          <tpl fld="1" item="14"/>
          <tpl fld="2" item="0"/>
          <tpl fld="3" item="0"/>
          <tpl fld="0" item="16"/>
        </tpls>
      </n>
      <n v="6072.0160355807748" in="0">
        <tpls c="4">
          <tpl fld="1" item="9"/>
          <tpl fld="2" item="0"/>
          <tpl fld="3" item="0"/>
          <tpl fld="0" item="25"/>
        </tpls>
      </n>
      <n v="0" in="0">
        <tpls c="4">
          <tpl fld="1" item="49"/>
          <tpl fld="2" item="0"/>
          <tpl fld="3" item="0"/>
          <tpl fld="0" item="20"/>
        </tpls>
      </n>
      <n v="-1035626.7412397233" in="0">
        <tpls c="4">
          <tpl fld="1" item="16"/>
          <tpl fld="2" item="0"/>
          <tpl fld="3" item="0"/>
          <tpl fld="0" item="21"/>
        </tpls>
      </n>
      <n v="13427424.732207341" in="0">
        <tpls c="4">
          <tpl fld="1" item="7"/>
          <tpl fld="2" item="0"/>
          <tpl fld="3" item="0"/>
          <tpl fld="0" item="11"/>
        </tpls>
      </n>
      <n v="70193688" in="0">
        <tpls c="4">
          <tpl fld="1" item="21"/>
          <tpl fld="2" item="0"/>
          <tpl fld="3" item="0"/>
          <tpl fld="0" item="15"/>
        </tpls>
      </n>
      <n v="0" in="0">
        <tpls c="4">
          <tpl fld="1" item="47"/>
          <tpl fld="2" item="0"/>
          <tpl fld="3" item="0"/>
          <tpl fld="0" item="23"/>
        </tpls>
      </n>
      <n v="-588588.71963818069" in="0">
        <tpls c="4">
          <tpl fld="1" item="3"/>
          <tpl fld="2" item="0"/>
          <tpl fld="3" item="0"/>
          <tpl fld="0" item="13"/>
        </tpls>
      </n>
      <n v="321846" in="0">
        <tpls c="4">
          <tpl fld="1" item="43"/>
          <tpl fld="2" item="0"/>
          <tpl fld="3" item="0"/>
          <tpl fld="0" item="27"/>
        </tpls>
      </n>
      <n v="-578487.90215246088" in="0">
        <tpls c="4">
          <tpl fld="1" item="6"/>
          <tpl fld="2" item="0"/>
          <tpl fld="3" item="0"/>
          <tpl fld="0" item="18"/>
        </tpls>
      </n>
      <n v="1938378.8847715578" in="0">
        <tpls c="4">
          <tpl fld="1" item="19"/>
          <tpl fld="2" item="0"/>
          <tpl fld="3" item="0"/>
          <tpl fld="0" item="25"/>
        </tpls>
      </n>
      <n v="715674" in="0">
        <tpls c="4">
          <tpl fld="1" item="10"/>
          <tpl fld="2" item="0"/>
          <tpl fld="3" item="0"/>
          <tpl fld="0" item="1"/>
        </tpls>
      </n>
      <n v="-652245.91869869363" in="0">
        <tpls c="4">
          <tpl fld="1" item="38"/>
          <tpl fld="2" item="0"/>
          <tpl fld="3" item="0"/>
          <tpl fld="0" item="13"/>
        </tpls>
      </n>
      <n v="2.9363766209890684E-2" in="0">
        <tpls c="4">
          <tpl fld="1" item="18"/>
          <tpl fld="2" item="0"/>
          <tpl fld="3" item="0"/>
          <tpl fld="0" item="17"/>
        </tpls>
      </n>
      <n v="-3192997.9965920555" in="0">
        <tpls c="4">
          <tpl fld="1" item="35"/>
          <tpl fld="2" item="0"/>
          <tpl fld="3" item="0"/>
          <tpl fld="0" item="21"/>
        </tpls>
      </n>
      <n v="276164.64326700196" in="0">
        <tpls c="4">
          <tpl fld="1" item="42"/>
          <tpl fld="2" item="0"/>
          <tpl fld="3" item="0"/>
          <tpl fld="0" item="11"/>
        </tpls>
      </n>
      <n v="45" in="0">
        <tpls c="4">
          <tpl fld="1" item="9"/>
          <tpl fld="2" item="0"/>
          <tpl fld="3" item="0"/>
          <tpl fld="0" item="26"/>
        </tpls>
      </n>
      <n v="-650610" in="0">
        <tpls c="4">
          <tpl fld="1" item="5"/>
          <tpl fld="2" item="0"/>
          <tpl fld="3" item="0"/>
          <tpl fld="0" item="12"/>
        </tpls>
      </n>
      <n v="-4617766.9558555465" in="0">
        <tpls c="4">
          <tpl fld="1" item="27"/>
          <tpl fld="2" item="0"/>
          <tpl fld="3" item="0"/>
          <tpl fld="0" item="24"/>
        </tpls>
      </n>
      <n v="-28" in="0">
        <tpls c="4">
          <tpl fld="1" item="24"/>
          <tpl fld="2" item="0"/>
          <tpl fld="3" item="0"/>
          <tpl fld="0" item="26"/>
        </tpls>
      </n>
      <n v="567155.40731749043" in="0">
        <tpls c="4">
          <tpl fld="1" item="17"/>
          <tpl fld="2" item="0"/>
          <tpl fld="3" item="0"/>
          <tpl fld="0" item="24"/>
        </tpls>
      </n>
      <n v="476771.15541042009" in="0">
        <tpls c="4">
          <tpl fld="1" item="44"/>
          <tpl fld="2" item="0"/>
          <tpl fld="3" item="0"/>
          <tpl fld="0" item="24"/>
        </tpls>
      </n>
      <n v="-186" in="0">
        <tpls c="4">
          <tpl fld="1" item="33"/>
          <tpl fld="2" item="0"/>
          <tpl fld="3" item="0"/>
          <tpl fld="0" item="26"/>
        </tpls>
      </n>
      <n v="-3310085.3429912645" in="0">
        <tpls c="4">
          <tpl fld="1" item="49"/>
          <tpl fld="2" item="0"/>
          <tpl fld="3" item="0"/>
          <tpl fld="0" item="11"/>
        </tpls>
      </n>
      <n v="16445936.082154755" in="0">
        <tpls c="4">
          <tpl fld="1" item="8"/>
          <tpl fld="2" item="0"/>
          <tpl fld="3" item="0"/>
          <tpl fld="0" item="24"/>
        </tpls>
      </n>
      <n v="-1067251.9755045453" in="0">
        <tpls c="4">
          <tpl fld="1" item="39"/>
          <tpl fld="2" item="0"/>
          <tpl fld="3" item="0"/>
          <tpl fld="0" item="11"/>
        </tpls>
      </n>
      <n v="-9653.4101716408968" in="0">
        <tpls c="4">
          <tpl fld="1" item="2"/>
          <tpl fld="2" item="0"/>
          <tpl fld="3" item="0"/>
          <tpl fld="0" item="24"/>
        </tpls>
      </n>
      <n v="-2319731.3096848819" in="0">
        <tpls c="4">
          <tpl fld="1" item="4"/>
          <tpl fld="2" item="0"/>
          <tpl fld="3" item="0"/>
          <tpl fld="0" item="18"/>
        </tpls>
      </n>
      <n v="4398089.190426386" in="0">
        <tpls c="4">
          <tpl fld="1" item="49"/>
          <tpl fld="2" item="0"/>
          <tpl fld="3" item="0"/>
          <tpl fld="0" item="28"/>
        </tpls>
      </n>
      <n v="0" in="0">
        <tpls c="4">
          <tpl fld="1" item="23"/>
          <tpl fld="2" item="0"/>
          <tpl fld="3" item="0"/>
          <tpl fld="0" item="27"/>
        </tpls>
      </n>
      <n v="0" in="0">
        <tpls c="4">
          <tpl fld="1" item="18"/>
          <tpl fld="2" item="0"/>
          <tpl fld="3" item="0"/>
          <tpl fld="0" item="20"/>
        </tpls>
      </n>
      <n v="-609918" in="0">
        <tpls c="4">
          <tpl fld="1" item="17"/>
          <tpl fld="2" item="0"/>
          <tpl fld="3" item="0"/>
          <tpl fld="0" item="7"/>
        </tpls>
      </n>
      <n v="0" in="0">
        <tpls c="4">
          <tpl fld="1" item="39"/>
          <tpl fld="2" item="0"/>
          <tpl fld="3" item="0"/>
          <tpl fld="0" item="12"/>
        </tpls>
      </n>
      <n v="-2405038.077311289" in="0">
        <tpls c="4">
          <tpl fld="1" item="27"/>
          <tpl fld="2" item="0"/>
          <tpl fld="3" item="0"/>
          <tpl fld="0" item="18"/>
        </tpls>
      </n>
      <n v="1057975" in="0">
        <tpls c="4">
          <tpl fld="1" item="8"/>
          <tpl fld="2" item="0"/>
          <tpl fld="3" item="0"/>
          <tpl fld="0" item="12"/>
        </tpls>
      </n>
      <n v="-860564.50092977821" in="0">
        <tpls c="4">
          <tpl fld="1" item="49"/>
          <tpl fld="2" item="0"/>
          <tpl fld="3" item="0"/>
          <tpl fld="0" item="19"/>
        </tpls>
      </n>
      <n v="4750404.5423392123" in="0">
        <tpls c="4">
          <tpl fld="1" item="31"/>
          <tpl fld="2" item="0"/>
          <tpl fld="3" item="0"/>
          <tpl fld="0" item="21"/>
        </tpls>
      </n>
      <n v="1738788.3285019828" in="0">
        <tpls c="4">
          <tpl fld="1" item="24"/>
          <tpl fld="2" item="0"/>
          <tpl fld="3" item="0"/>
          <tpl fld="0" item="25"/>
        </tpls>
      </n>
      <n v="0" in="0">
        <tpls c="4">
          <tpl fld="1" item="23"/>
          <tpl fld="2" item="0"/>
          <tpl fld="3" item="0"/>
          <tpl fld="0" item="19"/>
        </tpls>
      </n>
      <n v="-1004489.1137959549" in="0">
        <tpls c="4">
          <tpl fld="1" item="46"/>
          <tpl fld="2" item="0"/>
          <tpl fld="3" item="0"/>
          <tpl fld="0" item="9"/>
        </tpls>
      </n>
      <n v="463539" in="0">
        <tpls c="4">
          <tpl fld="1" item="7"/>
          <tpl fld="2" item="0"/>
          <tpl fld="3" item="0"/>
          <tpl fld="0" item="5"/>
        </tpls>
      </n>
      <n v="0" in="0">
        <tpls c="4">
          <tpl fld="1" item="21"/>
          <tpl fld="2" item="0"/>
          <tpl fld="3" item="0"/>
          <tpl fld="0" item="20"/>
        </tpls>
      </n>
      <n v="-1896599.8843127815" in="0">
        <tpls c="4">
          <tpl fld="1" item="47"/>
          <tpl fld="2" item="0"/>
          <tpl fld="3" item="0"/>
          <tpl fld="0" item="21"/>
        </tpls>
      </n>
      <n v="1536090.7881500486" in="0">
        <tpls c="4">
          <tpl fld="1" item="26"/>
          <tpl fld="2" item="0"/>
          <tpl fld="3" item="0"/>
          <tpl fld="0" item="28"/>
        </tpls>
      </n>
      <n v="7578301" in="0">
        <tpls c="4">
          <tpl fld="1" item="43"/>
          <tpl fld="2" item="0"/>
          <tpl fld="3" item="0"/>
          <tpl fld="0" item="16"/>
        </tpls>
      </n>
      <n v="0" in="0">
        <tpls c="4">
          <tpl fld="1" item="6"/>
          <tpl fld="2" item="0"/>
          <tpl fld="3" item="0"/>
          <tpl fld="0" item="23"/>
        </tpls>
      </n>
      <n v="-414354.50298164762" in="0">
        <tpls c="4">
          <tpl fld="1" item="15"/>
          <tpl fld="2" item="0"/>
          <tpl fld="3" item="0"/>
          <tpl fld="0" item="6"/>
        </tpls>
      </n>
      <n v="669228" in="0">
        <tpls c="4">
          <tpl fld="1" item="10"/>
          <tpl fld="2" item="0"/>
          <tpl fld="3" item="0"/>
          <tpl fld="0" item="12"/>
        </tpls>
      </n>
      <n v="4392688.207014286" in="0">
        <tpls c="4">
          <tpl fld="1" item="25"/>
          <tpl fld="2" item="0"/>
          <tpl fld="3" item="0"/>
          <tpl fld="0" item="28"/>
        </tpls>
      </n>
      <n v="96664.903649965345" in="0">
        <tpls c="4">
          <tpl fld="1" item="18"/>
          <tpl fld="2" item="0"/>
          <tpl fld="3" item="0"/>
          <tpl fld="0" item="19"/>
        </tpls>
      </n>
      <n v="621.70226826089993" in="0">
        <tpls c="4">
          <tpl fld="1" item="48"/>
          <tpl fld="2" item="0"/>
          <tpl fld="3" item="0"/>
          <tpl fld="0" item="10"/>
        </tpls>
      </n>
      <n v="803496.21702095889" in="0">
        <tpls c="4">
          <tpl fld="1" item="42"/>
          <tpl fld="2" item="0"/>
          <tpl fld="3" item="0"/>
          <tpl fld="0" item="28"/>
        </tpls>
      </n>
      <n v="59277" in="0">
        <tpls c="4">
          <tpl fld="1" item="9"/>
          <tpl fld="2" item="0"/>
          <tpl fld="3" item="0"/>
          <tpl fld="0" item="27"/>
        </tpls>
      </n>
      <n v="-1768718" in="0">
        <tpls c="4">
          <tpl fld="1" item="5"/>
          <tpl fld="2" item="0"/>
          <tpl fld="3" item="0"/>
          <tpl fld="0" item="5"/>
        </tpls>
      </n>
      <n v="-2033778" in="0">
        <tpls c="4">
          <tpl fld="1" item="27"/>
          <tpl fld="2" item="0"/>
          <tpl fld="3" item="0"/>
          <tpl fld="0" item="27"/>
        </tpls>
      </n>
      <n v="-89305" in="0">
        <tpls c="4">
          <tpl fld="1" item="24"/>
          <tpl fld="2" item="0"/>
          <tpl fld="3" item="0"/>
          <tpl fld="0" item="27"/>
        </tpls>
      </n>
      <n v="2971285.8733668379" in="0">
        <tpls c="4">
          <tpl fld="1" item="17"/>
          <tpl fld="2" item="0"/>
          <tpl fld="3" item="0"/>
          <tpl fld="0" item="28"/>
        </tpls>
      </n>
      <n v="491539.24466323911" in="0">
        <tpls c="4">
          <tpl fld="1" item="44"/>
          <tpl fld="2" item="0"/>
          <tpl fld="3" item="0"/>
          <tpl fld="0" item="28"/>
        </tpls>
      </n>
      <n v="-6281673.354756806" in="0">
        <tpls c="4">
          <tpl fld="1" item="8"/>
          <tpl fld="2" item="0"/>
          <tpl fld="3" item="0"/>
          <tpl fld="0" item="28"/>
        </tpls>
      </n>
      <n v="28110" in="0">
        <tpls c="4">
          <tpl fld="1" item="39"/>
          <tpl fld="2" item="0"/>
          <tpl fld="3" item="0"/>
          <tpl fld="0" item="1"/>
        </tpls>
      </n>
      <n v="2890304" in="0">
        <tpls c="4">
          <tpl fld="1" item="4"/>
          <tpl fld="2" item="0"/>
          <tpl fld="3" item="0"/>
          <tpl fld="0" item="16"/>
        </tpls>
      </n>
      <n v="3208085.5239144983" in="0">
        <tpls c="4">
          <tpl fld="1" item="48"/>
          <tpl fld="2" item="0"/>
          <tpl fld="3" item="0"/>
          <tpl fld="0" item="9"/>
        </tpls>
      </n>
      <n v="-228706" in="0">
        <tpls c="4">
          <tpl fld="1" item="27"/>
          <tpl fld="2" item="0"/>
          <tpl fld="3" item="0"/>
          <tpl fld="0" item="12"/>
        </tpls>
      </n>
      <n v="-218876" in="0">
        <tpls c="4">
          <tpl fld="1" item="33"/>
          <tpl fld="2" item="0"/>
          <tpl fld="3" item="0"/>
          <tpl fld="0" item="12"/>
        </tpls>
      </n>
      <n v="0" in="0">
        <tpls c="4">
          <tpl fld="1" item="23"/>
          <tpl fld="2" item="0"/>
          <tpl fld="3" item="0"/>
          <tpl fld="0" item="12"/>
        </tpls>
      </n>
      <n v="545614" in="0">
        <tpls c="4">
          <tpl fld="1" item="9"/>
          <tpl fld="2" item="0"/>
          <tpl fld="3" item="0"/>
          <tpl fld="0" item="16"/>
        </tpls>
      </n>
      <n v="0" in="0">
        <tpls c="4">
          <tpl fld="1" item="2"/>
          <tpl fld="2" item="0"/>
          <tpl fld="3" item="0"/>
          <tpl fld="0" item="7"/>
        </tpls>
      </n>
      <n v="0" in="0">
        <tpls c="4">
          <tpl fld="1" item="5"/>
          <tpl fld="2" item="0"/>
          <tpl fld="3" item="0"/>
          <tpl fld="0" item="23"/>
        </tpls>
      </n>
      <n v="-248088" in="0">
        <tpls c="4">
          <tpl fld="1" item="46"/>
          <tpl fld="2" item="0"/>
          <tpl fld="3" item="0"/>
          <tpl fld="0" item="27"/>
        </tpls>
      </n>
      <n v="-6445700.6462438013" in="0">
        <tpls c="4">
          <tpl fld="1" item="7"/>
          <tpl fld="2" item="0"/>
          <tpl fld="3" item="0"/>
          <tpl fld="0" item="18"/>
        </tpls>
      </n>
      <n v="4895274.6187872551" in="0">
        <tpls c="4">
          <tpl fld="1" item="21"/>
          <tpl fld="2" item="0"/>
          <tpl fld="3" item="0"/>
          <tpl fld="0" item="25"/>
        </tpls>
      </n>
      <n v="115095" in="0">
        <tpls c="4">
          <tpl fld="1" item="12"/>
          <tpl fld="2" item="0"/>
          <tpl fld="3" item="0"/>
          <tpl fld="0" item="1"/>
        </tpls>
      </n>
      <n v="-1624015" in="0">
        <tpls c="4">
          <tpl fld="1" item="26"/>
          <tpl fld="2" item="0"/>
          <tpl fld="3" item="0"/>
          <tpl fld="0" item="7"/>
        </tpls>
      </n>
      <n v="0" in="0">
        <tpls c="4">
          <tpl fld="1" item="43"/>
          <tpl fld="2" item="0"/>
          <tpl fld="3" item="0"/>
          <tpl fld="0" item="20"/>
        </tpls>
      </n>
      <n v="239.48178589649996" in="0">
        <tpls c="4">
          <tpl fld="1" item="28"/>
          <tpl fld="2" item="0"/>
          <tpl fld="3" item="0"/>
          <tpl fld="0" item="10"/>
        </tpls>
      </n>
      <n v="-304" in="0">
        <tpls c="4">
          <tpl fld="1" item="15"/>
          <tpl fld="2" item="0"/>
          <tpl fld="3" item="0"/>
          <tpl fld="0" item="26"/>
        </tpls>
      </n>
      <n v="120273" in="0">
        <tpls c="4">
          <tpl fld="1" item="10"/>
          <tpl fld="2" item="0"/>
          <tpl fld="3" item="0"/>
          <tpl fld="0" item="16"/>
        </tpls>
      </n>
      <n v="276" in="0">
        <tpls c="4">
          <tpl fld="1" item="42"/>
          <tpl fld="2" item="0"/>
          <tpl fld="3" item="0"/>
          <tpl fld="0" item="26"/>
        </tpls>
      </n>
      <n v="186136" in="0">
        <tpls c="4">
          <tpl fld="1" item="9"/>
          <tpl fld="2" item="0"/>
          <tpl fld="3" item="0"/>
          <tpl fld="0" item="12"/>
        </tpls>
      </n>
      <n v="-3230493" in="0">
        <tpls c="4">
          <tpl fld="1" item="5"/>
          <tpl fld="2" item="0"/>
          <tpl fld="3" item="0"/>
          <tpl fld="0" item="7"/>
        </tpls>
      </n>
      <n v="-65" in="0">
        <tpls c="4">
          <tpl fld="1" item="44"/>
          <tpl fld="2" item="0"/>
          <tpl fld="3" item="0"/>
          <tpl fld="0" item="26"/>
        </tpls>
      </n>
      <n v="-123" in="0">
        <tpls c="4">
          <tpl fld="1" item="49"/>
          <tpl fld="2" item="0"/>
          <tpl fld="3" item="0"/>
          <tpl fld="0" item="26"/>
        </tpls>
      </n>
      <n v="0" in="0">
        <tpls c="4">
          <tpl fld="1" item="2"/>
          <tpl fld="2" item="0"/>
          <tpl fld="3" item="0"/>
          <tpl fld="0" item="26"/>
        </tpls>
      </n>
      <n v="660582" in="0">
        <tpls c="4">
          <tpl fld="1" item="17"/>
          <tpl fld="2" item="0"/>
          <tpl fld="3" item="0"/>
          <tpl fld="0" item="16"/>
        </tpls>
      </n>
      <n v="0" in="0">
        <tpls c="4">
          <tpl fld="1" item="39"/>
          <tpl fld="2" item="0"/>
          <tpl fld="3" item="0"/>
          <tpl fld="0" item="7"/>
        </tpls>
      </n>
      <e v="#NUM!" in="0">
        <tpls c="4">
          <tpl fld="1" item="23"/>
          <tpl fld="2" item="0"/>
          <tpl fld="3" item="0"/>
          <tpl fld="0" item="17"/>
        </tpls>
      </e>
      <n v="2.1854568903974674E-2" in="0">
        <tpls c="4">
          <tpl fld="1" item="32"/>
          <tpl fld="2" item="0"/>
          <tpl fld="3" item="0"/>
          <tpl fld="0" item="17"/>
        </tpls>
      </n>
      <n v="0" in="0">
        <tpls c="4">
          <tpl fld="1" item="40"/>
          <tpl fld="2" item="0"/>
          <tpl fld="3" item="0"/>
          <tpl fld="0" item="23"/>
        </tpls>
      </n>
      <n v="0" in="0">
        <tpls c="4">
          <tpl fld="1" item="44"/>
          <tpl fld="2" item="0"/>
          <tpl fld="3" item="0"/>
          <tpl fld="0" item="23"/>
        </tpls>
      </n>
      <n v="5590739.1252928665" in="0">
        <tpls c="4">
          <tpl fld="1" item="1"/>
          <tpl fld="2" item="0"/>
          <tpl fld="3" item="0"/>
          <tpl fld="0" item="28"/>
        </tpls>
      </n>
      <n v="1217334" in="0">
        <tpls c="4">
          <tpl fld="1" item="46"/>
          <tpl fld="2" item="0"/>
          <tpl fld="3" item="0"/>
          <tpl fld="0" item="16"/>
        </tpls>
      </n>
      <n v="0" in="0">
        <tpls c="4">
          <tpl fld="1" item="7"/>
          <tpl fld="2" item="0"/>
          <tpl fld="3" item="0"/>
          <tpl fld="0" item="23"/>
        </tpls>
      </n>
      <n v="-1385939.5348733084" in="0">
        <tpls c="4">
          <tpl fld="1" item="36"/>
          <tpl fld="2" item="0"/>
          <tpl fld="3" item="0"/>
          <tpl fld="0" item="6"/>
        </tpls>
      </n>
      <n v="20455" in="0">
        <tpls c="4">
          <tpl fld="1" item="12"/>
          <tpl fld="2" item="0"/>
          <tpl fld="3" item="0"/>
          <tpl fld="0" item="12"/>
        </tpls>
      </n>
      <n v="-1524158.4798459574" in="0">
        <tpls c="4">
          <tpl fld="1" item="26"/>
          <tpl fld="2" item="0"/>
          <tpl fld="3" item="0"/>
          <tpl fld="0" item="18"/>
        </tpls>
      </n>
      <n v="0" in="0">
        <tpls c="4">
          <tpl fld="1" item="43"/>
          <tpl fld="2" item="0"/>
          <tpl fld="3" item="0"/>
          <tpl fld="0" item="3"/>
        </tpls>
      </n>
      <n v="870669.40722983831" in="0">
        <tpls c="4">
          <tpl fld="1" item="28"/>
          <tpl fld="2" item="0"/>
          <tpl fld="3" item="0"/>
          <tpl fld="0" item="24"/>
        </tpls>
      </n>
      <n v="-1619462" in="0">
        <tpls c="4">
          <tpl fld="1" item="15"/>
          <tpl fld="2" item="0"/>
          <tpl fld="3" item="0"/>
          <tpl fld="0" item="7"/>
        </tpls>
      </n>
      <n v="0" in="0">
        <tpls c="4">
          <tpl fld="1" item="10"/>
          <tpl fld="2" item="0"/>
          <tpl fld="3" item="0"/>
          <tpl fld="0" item="22"/>
        </tpls>
      </n>
      <n v="884112" in="0">
        <tpls c="4">
          <tpl fld="1" item="25"/>
          <tpl fld="2" item="0"/>
          <tpl fld="3" item="0"/>
          <tpl fld="0" item="27"/>
        </tpls>
      </n>
      <n v="0" in="0">
        <tpls c="4">
          <tpl fld="1" item="18"/>
          <tpl fld="2" item="0"/>
          <tpl fld="3" item="0"/>
          <tpl fld="0" item="22"/>
        </tpls>
      </n>
      <n v="-34497" in="0">
        <tpls c="4">
          <tpl fld="1" item="48"/>
          <tpl fld="2" item="0"/>
          <tpl fld="3" item="0"/>
          <tpl fld="0" item="27"/>
        </tpls>
      </n>
      <n v="6.5507682528655659E-2" in="0">
        <tpls c="4">
          <tpl fld="1" item="42"/>
          <tpl fld="2" item="0"/>
          <tpl fld="3" item="0"/>
          <tpl fld="0" item="17"/>
        </tpls>
      </n>
      <n v="12657050" in="0">
        <tpls c="4">
          <tpl fld="1" item="9"/>
          <tpl fld="2" item="0"/>
          <tpl fld="3" item="0"/>
          <tpl fld="0" item="15"/>
        </tpls>
      </n>
      <n v="47443371" in="0">
        <tpls c="4">
          <tpl fld="1" item="5"/>
          <tpl fld="2" item="0"/>
          <tpl fld="3" item="0"/>
          <tpl fld="0" item="15"/>
        </tpls>
      </n>
      <n v="-2262484" in="0">
        <tpls c="4">
          <tpl fld="1" item="27"/>
          <tpl fld="2" item="0"/>
          <tpl fld="3" item="0"/>
          <tpl fld="0" item="5"/>
        </tpls>
      </n>
      <n v="-152211" in="0">
        <tpls c="4">
          <tpl fld="1" item="24"/>
          <tpl fld="2" item="0"/>
          <tpl fld="3" item="0"/>
          <tpl fld="0" item="5"/>
        </tpls>
      </n>
      <n v="7260339" in="0">
        <tpls c="4">
          <tpl fld="1" item="17"/>
          <tpl fld="2" item="0"/>
          <tpl fld="3" item="0"/>
          <tpl fld="0" item="15"/>
        </tpls>
      </n>
      <n v="-333842" in="0">
        <tpls c="4">
          <tpl fld="1" item="44"/>
          <tpl fld="2" item="0"/>
          <tpl fld="3" item="0"/>
          <tpl fld="0" item="5"/>
        </tpls>
      </n>
      <n v="-1172016" in="0">
        <tpls c="4">
          <tpl fld="1" item="33"/>
          <tpl fld="2" item="0"/>
          <tpl fld="3" item="0"/>
          <tpl fld="0" item="5"/>
        </tpls>
      </n>
      <n v="-175834" in="0">
        <tpls c="4">
          <tpl fld="1" item="49"/>
          <tpl fld="2" item="0"/>
          <tpl fld="3" item="0"/>
          <tpl fld="0" item="27"/>
        </tpls>
      </n>
      <n v="3293189" in="0">
        <tpls c="4">
          <tpl fld="1" item="8"/>
          <tpl fld="2" item="0"/>
          <tpl fld="3" item="0"/>
          <tpl fld="0" item="27"/>
        </tpls>
      </n>
      <n v="0" in="0">
        <tpls c="4">
          <tpl fld="1" item="39"/>
          <tpl fld="2" item="0"/>
          <tpl fld="3" item="0"/>
          <tpl fld="0" item="5"/>
        </tpls>
      </n>
      <n v="0" in="0">
        <tpls c="4">
          <tpl fld="1" item="2"/>
          <tpl fld="2" item="0"/>
          <tpl fld="3" item="0"/>
          <tpl fld="0" item="5"/>
        </tpls>
      </n>
      <n v="0" in="0">
        <tpls c="4">
          <tpl fld="1" item="23"/>
          <tpl fld="2" item="0"/>
          <tpl fld="3" item="0"/>
          <tpl fld="0" item="5"/>
        </tpls>
      </n>
      <n v="27213" in="0">
        <tpls c="4">
          <tpl fld="1" item="4"/>
          <tpl fld="2" item="0"/>
          <tpl fld="3" item="0"/>
          <tpl fld="0" item="5"/>
        </tpls>
      </n>
      <n v="-2203744.0256682029" in="0">
        <tpls c="4">
          <tpl fld="1" item="10"/>
          <tpl fld="2" item="0"/>
          <tpl fld="3" item="0"/>
          <tpl fld="0" item="13"/>
        </tpls>
      </n>
      <n v="-666337" in="0">
        <tpls c="4">
          <tpl fld="1" item="44"/>
          <tpl fld="2" item="0"/>
          <tpl fld="3" item="0"/>
          <tpl fld="0" item="7"/>
        </tpls>
      </n>
      <n v="-2070" in="0">
        <tpls c="4">
          <tpl fld="1" item="4"/>
          <tpl fld="2" item="0"/>
          <tpl fld="3" item="0"/>
          <tpl fld="0" item="12"/>
        </tpls>
      </n>
      <n v="-1606047.2247305177" in="0">
        <tpls c="4">
          <tpl fld="1" item="29"/>
          <tpl fld="2" item="0"/>
          <tpl fld="3" item="0"/>
          <tpl fld="0" item="25"/>
        </tpls>
      </n>
      <n v="1066724" in="0">
        <tpls c="4">
          <tpl fld="1" item="48"/>
          <tpl fld="2" item="0"/>
          <tpl fld="3" item="0"/>
          <tpl fld="0" item="16"/>
        </tpls>
      </n>
      <n v="0" in="0">
        <tpls c="4">
          <tpl fld="1" item="8"/>
          <tpl fld="2" item="0"/>
          <tpl fld="3" item="0"/>
          <tpl fld="0" item="23"/>
        </tpls>
      </n>
      <n v="165682.06507799437" in="0">
        <tpls c="4">
          <tpl fld="1" item="23"/>
          <tpl fld="2" item="0"/>
          <tpl fld="3" item="0"/>
          <tpl fld="0" item="9"/>
        </tpls>
      </n>
      <n v="-4256973" in="0">
        <tpls c="4">
          <tpl fld="1" item="1"/>
          <tpl fld="2" item="0"/>
          <tpl fld="3" item="0"/>
          <tpl fld="0" item="7"/>
        </tpls>
      </n>
      <n v="0" in="0">
        <tpls c="4">
          <tpl fld="1" item="46"/>
          <tpl fld="2" item="0"/>
          <tpl fld="3" item="0"/>
          <tpl fld="0" item="20"/>
        </tpls>
      </n>
      <n v="30.735212394300056" in="0">
        <tpls c="4">
          <tpl fld="1" item="29"/>
          <tpl fld="2" item="0"/>
          <tpl fld="3" item="0"/>
          <tpl fld="0" item="10"/>
        </tpls>
      </n>
      <n v="-378" in="0">
        <tpls c="4">
          <tpl fld="1" item="36"/>
          <tpl fld="2" item="0"/>
          <tpl fld="3" item="0"/>
          <tpl fld="0" item="26"/>
        </tpls>
      </n>
      <n v="1177050" in="0">
        <tpls c="4">
          <tpl fld="1" item="12"/>
          <tpl fld="2" item="0"/>
          <tpl fld="3" item="0"/>
          <tpl fld="0" item="16"/>
        </tpls>
      </n>
      <n v="0" in="0">
        <tpls c="4">
          <tpl fld="1" item="26"/>
          <tpl fld="2" item="0"/>
          <tpl fld="3" item="0"/>
          <tpl fld="0" item="4"/>
        </tpls>
      </n>
      <n v="2760526.5979641024" in="0">
        <tpls c="4">
          <tpl fld="1" item="31"/>
          <tpl fld="2" item="0"/>
          <tpl fld="3" item="0"/>
          <tpl fld="0" item="11"/>
        </tpls>
      </n>
      <n v="1313129" in="0">
        <tpls c="4">
          <tpl fld="1" item="28"/>
          <tpl fld="2" item="0"/>
          <tpl fld="3" item="0"/>
          <tpl fld="0" item="12"/>
        </tpls>
      </n>
      <n v="0" in="0">
        <tpls c="4">
          <tpl fld="1" item="15"/>
          <tpl fld="2" item="0"/>
          <tpl fld="3" item="0"/>
          <tpl fld="0" item="8"/>
        </tpls>
      </n>
      <n v="880876" in="0">
        <tpls c="4">
          <tpl fld="1" item="25"/>
          <tpl fld="2" item="0"/>
          <tpl fld="3" item="0"/>
          <tpl fld="0" item="5"/>
        </tpls>
      </n>
      <n v="52503.907707592341" in="0">
        <tpls c="4">
          <tpl fld="1" item="18"/>
          <tpl fld="2" item="0"/>
          <tpl fld="3" item="0"/>
          <tpl fld="0" item="25"/>
        </tpls>
      </n>
      <n v="-461403" in="0">
        <tpls c="4">
          <tpl fld="1" item="48"/>
          <tpl fld="2" item="0"/>
          <tpl fld="3" item="0"/>
          <tpl fld="0" item="12"/>
        </tpls>
      </n>
      <n v="-2854122.6980517101" in="0">
        <tpls c="4">
          <tpl fld="1" item="42"/>
          <tpl fld="2" item="0"/>
          <tpl fld="3" item="0"/>
          <tpl fld="0" item="18"/>
        </tpls>
      </n>
      <n v="404837" in="0">
        <tpls c="4">
          <tpl fld="1" item="5"/>
          <tpl fld="2" item="0"/>
          <tpl fld="3" item="0"/>
          <tpl fld="0" item="16"/>
        </tpls>
      </n>
      <n v="-3689670" in="0">
        <tpls c="4">
          <tpl fld="1" item="33"/>
          <tpl fld="2" item="0"/>
          <tpl fld="3" item="0"/>
          <tpl fld="0" item="7"/>
        </tpls>
      </n>
      <n v="1707555.0524944062" in="0">
        <tpls c="4">
          <tpl fld="1" item="4"/>
          <tpl fld="2" item="0"/>
          <tpl fld="3" item="0"/>
          <tpl fld="0" item="6"/>
        </tpls>
      </n>
      <n v="213343" in="0">
        <tpls c="4">
          <tpl fld="1" item="41"/>
          <tpl fld="2" item="0"/>
          <tpl fld="3" item="0"/>
          <tpl fld="0" item="5"/>
        </tpls>
      </n>
      <n v="384828.40795955714" in="0">
        <tpls c="4">
          <tpl fld="1" item="35"/>
          <tpl fld="2" item="0"/>
          <tpl fld="3" item="0"/>
          <tpl fld="0" item="28"/>
        </tpls>
      </n>
      <n v="0" in="0">
        <tpls c="4">
          <tpl fld="1" item="27"/>
          <tpl fld="2" item="0"/>
          <tpl fld="3" item="0"/>
          <tpl fld="0" item="23"/>
        </tpls>
      </n>
      <n v="0" in="0">
        <tpls c="4">
          <tpl fld="1" item="39"/>
          <tpl fld="2" item="0"/>
          <tpl fld="3" item="0"/>
          <tpl fld="0" item="19"/>
        </tpls>
      </n>
      <n v="-3873717.4363854527" in="0">
        <tpls c="4">
          <tpl fld="1" item="8"/>
          <tpl fld="2" item="0"/>
          <tpl fld="3" item="0"/>
          <tpl fld="0" item="13"/>
        </tpls>
      </n>
      <n v="-3981463.8002214544" in="0">
        <tpls c="4">
          <tpl fld="1" item="1"/>
          <tpl fld="2" item="0"/>
          <tpl fld="3" item="0"/>
          <tpl fld="0" item="18"/>
        </tpls>
      </n>
      <n v="0" in="0">
        <tpls c="4">
          <tpl fld="1" item="46"/>
          <tpl fld="2" item="0"/>
          <tpl fld="3" item="0"/>
          <tpl fld="0" item="3"/>
        </tpls>
      </n>
      <n v="-234738.09546678571" in="0">
        <tpls c="4">
          <tpl fld="1" item="29"/>
          <tpl fld="2" item="0"/>
          <tpl fld="3" item="0"/>
          <tpl fld="0" item="24"/>
        </tpls>
      </n>
      <n v="-844796" in="0">
        <tpls c="4">
          <tpl fld="1" item="36"/>
          <tpl fld="2" item="0"/>
          <tpl fld="3" item="0"/>
          <tpl fld="0" item="7"/>
        </tpls>
      </n>
      <n v="0" in="0">
        <tpls c="4">
          <tpl fld="1" item="12"/>
          <tpl fld="2" item="0"/>
          <tpl fld="3" item="0"/>
          <tpl fld="0" item="22"/>
        </tpls>
      </n>
      <n v="2207840.3916524225" in="0">
        <tpls c="4">
          <tpl fld="1" item="20"/>
          <tpl fld="2" item="0"/>
          <tpl fld="3" item="0"/>
          <tpl fld="0" item="9"/>
        </tpls>
      </n>
      <n v="40" in="0">
        <tpls c="4">
          <tpl fld="1" item="31"/>
          <tpl fld="2" item="0"/>
          <tpl fld="3" item="0"/>
          <tpl fld="0" item="26"/>
        </tpls>
      </n>
      <n v="-3375205.8170029456" in="0">
        <tpls c="4">
          <tpl fld="1" item="28"/>
          <tpl fld="2" item="0"/>
          <tpl fld="3" item="0"/>
          <tpl fld="0" item="19"/>
        </tpls>
      </n>
      <n v="1256445.6206554202" in="0">
        <tpls c="4">
          <tpl fld="1" item="15"/>
          <tpl fld="2" item="0"/>
          <tpl fld="3" item="0"/>
          <tpl fld="0" item="21"/>
        </tpls>
      </n>
      <n v="-3690842.9110585549" in="0">
        <tpls c="4">
          <tpl fld="1" item="40"/>
          <tpl fld="2" item="0"/>
          <tpl fld="3" item="0"/>
          <tpl fld="0" item="11"/>
        </tpls>
      </n>
      <n v="-2326645" in="0">
        <tpls c="4">
          <tpl fld="1" item="25"/>
          <tpl fld="2" item="0"/>
          <tpl fld="3" item="0"/>
          <tpl fld="0" item="7"/>
        </tpls>
      </n>
      <n v="1497028.5920404426" in="0">
        <tpls c="4">
          <tpl fld="1" item="35"/>
          <tpl fld="2" item="0"/>
          <tpl fld="3" item="0"/>
          <tpl fld="0" item="6"/>
        </tpls>
      </n>
      <n v="-495900" in="0">
        <tpls c="4">
          <tpl fld="1" item="48"/>
          <tpl fld="2" item="0"/>
          <tpl fld="3" item="0"/>
          <tpl fld="0" item="5"/>
        </tpls>
      </n>
      <n v="-4607360.6980517097" in="0">
        <tpls c="4">
          <tpl fld="1" item="42"/>
          <tpl fld="2" item="0"/>
          <tpl fld="3" item="0"/>
          <tpl fld="0" item="19"/>
        </tpls>
      </n>
      <n v="4.3107517154471225E-2" in="0">
        <tpls c="4">
          <tpl fld="1" item="9"/>
          <tpl fld="2" item="0"/>
          <tpl fld="3" item="0"/>
          <tpl fld="0" item="17"/>
        </tpls>
      </n>
      <n v="8.5330572315360977E-3" in="0">
        <tpls c="4">
          <tpl fld="1" item="5"/>
          <tpl fld="2" item="0"/>
          <tpl fld="3" item="0"/>
          <tpl fld="0" item="17"/>
        </tpls>
      </n>
      <n v="-142554.07731128903" in="0">
        <tpls c="4">
          <tpl fld="1" item="27"/>
          <tpl fld="2" item="0"/>
          <tpl fld="3" item="0"/>
          <tpl fld="0" item="19"/>
        </tpls>
      </n>
      <n v="0.24484312193117105" in="0">
        <tpls c="4">
          <tpl fld="1" item="24"/>
          <tpl fld="2" item="0"/>
          <tpl fld="3" item="0"/>
          <tpl fld="0" item="17"/>
        </tpls>
      </n>
      <n v="9.0985007724845912E-2" in="0">
        <tpls c="4">
          <tpl fld="1" item="17"/>
          <tpl fld="2" item="0"/>
          <tpl fld="3" item="0"/>
          <tpl fld="0" item="17"/>
        </tpls>
      </n>
      <n v="9253388" in="0">
        <tpls c="4">
          <tpl fld="1" item="44"/>
          <tpl fld="2" item="0"/>
          <tpl fld="3" item="0"/>
          <tpl fld="0" item="15"/>
        </tpls>
      </n>
      <n v="46301011" in="0">
        <tpls c="4">
          <tpl fld="1" item="33"/>
          <tpl fld="2" item="0"/>
          <tpl fld="3" item="0"/>
          <tpl fld="0" item="15"/>
        </tpls>
      </n>
      <n v="2.3965773253577502E-2" in="0">
        <tpls c="4">
          <tpl fld="1" item="49"/>
          <tpl fld="2" item="0"/>
          <tpl fld="3" item="0"/>
          <tpl fld="0" item="17"/>
        </tpls>
      </n>
      <n v="11127466" in="0">
        <tpls c="4">
          <tpl fld="1" item="8"/>
          <tpl fld="2" item="0"/>
          <tpl fld="3" item="0"/>
          <tpl fld="0" item="15"/>
        </tpls>
      </n>
      <n v="0" in="0">
        <tpls c="4">
          <tpl fld="1" item="39"/>
          <tpl fld="2" item="0"/>
          <tpl fld="3" item="0"/>
          <tpl fld="0" item="15"/>
        </tpls>
      </n>
      <n v="0" in="0">
        <tpls c="4">
          <tpl fld="1" item="2"/>
          <tpl fld="2" item="0"/>
          <tpl fld="3" item="0"/>
          <tpl fld="0" item="15"/>
        </tpls>
      </n>
      <n v="0" in="0">
        <tpls c="4">
          <tpl fld="1" item="23"/>
          <tpl fld="2" item="0"/>
          <tpl fld="3" item="0"/>
          <tpl fld="0" item="15"/>
        </tpls>
      </n>
      <n v="29283" in="0">
        <tpls c="4">
          <tpl fld="1" item="4"/>
          <tpl fld="2" item="0"/>
          <tpl fld="3" item="0"/>
          <tpl fld="0" item="27"/>
        </tpls>
      </n>
      <n v="38282107" in="0">
        <tpls c="4">
          <tpl fld="1" item="48"/>
          <tpl fld="2" item="0"/>
          <tpl fld="3" item="0"/>
          <tpl fld="0" item="15"/>
        </tpls>
      </n>
      <n v="0" in="0">
        <tpls c="4">
          <tpl fld="1" item="44"/>
          <tpl fld="2" item="0"/>
          <tpl fld="3" item="0"/>
          <tpl fld="0" item="8"/>
        </tpls>
      </n>
      <n v="0" in="0">
        <tpls c="4">
          <tpl fld="1" item="2"/>
          <tpl fld="2" item="0"/>
          <tpl fld="3" item="0"/>
          <tpl fld="0" item="8"/>
        </tpls>
      </n>
      <n v="1254520.0202918444" in="0">
        <tpls c="4">
          <tpl fld="1" item="25"/>
          <tpl fld="2" item="0"/>
          <tpl fld="3" item="0"/>
          <tpl fld="0" item="21"/>
        </tpls>
      </n>
      <n v="0" in="0">
        <tpls c="4">
          <tpl fld="1" item="2"/>
          <tpl fld="2" item="0"/>
          <tpl fld="3" item="0"/>
          <tpl fld="0" item="23"/>
        </tpls>
      </n>
      <n v="0" in="0">
        <tpls c="4">
          <tpl fld="1" item="1"/>
          <tpl fld="2" item="0"/>
          <tpl fld="3" item="0"/>
          <tpl fld="0" item="4"/>
        </tpls>
      </n>
      <n v="-2773662.1645675935" in="0">
        <tpls c="4">
          <tpl fld="1" item="32"/>
          <tpl fld="2" item="0"/>
          <tpl fld="3" item="0"/>
          <tpl fld="0" item="11"/>
        </tpls>
      </n>
      <n v="413483" in="0">
        <tpls c="4">
          <tpl fld="1" item="29"/>
          <tpl fld="2" item="0"/>
          <tpl fld="3" item="0"/>
          <tpl fld="0" item="12"/>
        </tpls>
      </n>
      <n v="0" in="0">
        <tpls c="4">
          <tpl fld="1" item="36"/>
          <tpl fld="2" item="0"/>
          <tpl fld="3" item="0"/>
          <tpl fld="0" item="8"/>
        </tpls>
      </n>
      <n v="-1100269.710181247" in="0">
        <tpls c="4">
          <tpl fld="1" item="12"/>
          <tpl fld="2" item="0"/>
          <tpl fld="3" item="0"/>
          <tpl fld="0" item="13"/>
        </tpls>
      </n>
      <n v="5760220.391652422" in="0">
        <tpls c="4">
          <tpl fld="1" item="20"/>
          <tpl fld="2" item="0"/>
          <tpl fld="3" item="0"/>
          <tpl fld="0" item="24"/>
        </tpls>
      </n>
      <n v="9.9527371035417426E-3" in="0">
        <tpls c="4">
          <tpl fld="1" item="31"/>
          <tpl fld="2" item="0"/>
          <tpl fld="3" item="0"/>
          <tpl fld="0" item="17"/>
        </tpls>
      </n>
      <n v="-2315264.7868743874" in="0">
        <tpls c="4">
          <tpl fld="1" item="28"/>
          <tpl fld="2" item="0"/>
          <tpl fld="3" item="0"/>
          <tpl fld="0" item="25"/>
        </tpls>
      </n>
      <n v="-205114.59566638441" in="0">
        <tpls c="4">
          <tpl fld="1" item="14"/>
          <tpl fld="2" item="0"/>
          <tpl fld="3" item="0"/>
          <tpl fld="0" item="9"/>
        </tpls>
      </n>
      <n v="-887523" in="0">
        <tpls c="4">
          <tpl fld="1" item="40"/>
          <tpl fld="2" item="0"/>
          <tpl fld="3" item="0"/>
          <tpl fld="0" item="5"/>
        </tpls>
      </n>
      <n v="-2257292.1867224416" in="0">
        <tpls c="4">
          <tpl fld="1" item="25"/>
          <tpl fld="2" item="0"/>
          <tpl fld="3" item="0"/>
          <tpl fld="0" item="18"/>
        </tpls>
      </n>
      <n v="4107923.2256999305" in="0">
        <tpls c="4">
          <tpl fld="1" item="35"/>
          <tpl fld="2" item="0"/>
          <tpl fld="3" item="0"/>
          <tpl fld="0" item="11"/>
        </tpls>
      </n>
      <n v="-2743942" in="0">
        <tpls c="4">
          <tpl fld="1" item="48"/>
          <tpl fld="2" item="0"/>
          <tpl fld="3" item="0"/>
          <tpl fld="0" item="7"/>
        </tpls>
      </n>
      <n v="0" in="0">
        <tpls c="4">
          <tpl fld="1" item="42"/>
          <tpl fld="2" item="0"/>
          <tpl fld="3" item="0"/>
          <tpl fld="0" item="20"/>
        </tpls>
      </n>
      <n v="0" in="0">
        <tpls c="4">
          <tpl fld="1" item="9"/>
          <tpl fld="2" item="0"/>
          <tpl fld="3" item="0"/>
          <tpl fld="0" item="23"/>
        </tpls>
      </n>
      <n v="-3202927.0183449234" in="0">
        <tpls c="4">
          <tpl fld="1" item="5"/>
          <tpl fld="2" item="0"/>
          <tpl fld="3" item="0"/>
          <tpl fld="0" item="18"/>
        </tpls>
      </n>
      <n v="0" in="0">
        <tpls c="4">
          <tpl fld="1" item="27"/>
          <tpl fld="2" item="0"/>
          <tpl fld="3" item="0"/>
          <tpl fld="0" item="20"/>
        </tpls>
      </n>
      <n v="258142.07204217042" in="0">
        <tpls c="4">
          <tpl fld="1" item="24"/>
          <tpl fld="2" item="0"/>
          <tpl fld="3" item="0"/>
          <tpl fld="0" item="18"/>
        </tpls>
      </n>
      <n v="-554424.60605847742" in="0">
        <tpls c="4">
          <tpl fld="1" item="17"/>
          <tpl fld="2" item="0"/>
          <tpl fld="3" item="0"/>
          <tpl fld="0" item="18"/>
        </tpls>
      </n>
      <n v="0" in="0">
        <tpls c="4">
          <tpl fld="1" item="44"/>
          <tpl fld="2" item="0"/>
          <tpl fld="3" item="0"/>
          <tpl fld="0" item="20"/>
        </tpls>
      </n>
      <n v="2825071" in="0">
        <tpls c="4">
          <tpl fld="1" item="33"/>
          <tpl fld="2" item="0"/>
          <tpl fld="3" item="0"/>
          <tpl fld="0" item="16"/>
        </tpls>
      </n>
      <n v="-1501716.5009297782" in="0">
        <tpls c="4">
          <tpl fld="1" item="49"/>
          <tpl fld="2" item="0"/>
          <tpl fld="3" item="0"/>
          <tpl fld="0" item="18"/>
        </tpls>
      </n>
      <n v="231119" in="0">
        <tpls c="4">
          <tpl fld="1" item="8"/>
          <tpl fld="2" item="0"/>
          <tpl fld="3" item="0"/>
          <tpl fld="0" item="16"/>
        </tpls>
      </n>
      <n v="0" in="0">
        <tpls c="4">
          <tpl fld="1" item="39"/>
          <tpl fld="2" item="0"/>
          <tpl fld="3" item="0"/>
          <tpl fld="0" item="16"/>
        </tpls>
      </n>
      <n v="0" in="0">
        <tpls c="4">
          <tpl fld="1" item="2"/>
          <tpl fld="2" item="0"/>
          <tpl fld="3" item="0"/>
          <tpl fld="0" item="20"/>
        </tpls>
      </n>
      <n v="0" in="0">
        <tpls c="4">
          <tpl fld="1" item="23"/>
          <tpl fld="2" item="0"/>
          <tpl fld="3" item="0"/>
          <tpl fld="0" item="16"/>
        </tpls>
      </n>
      <n v="2821720.341800373" in="0">
        <tpls c="4">
          <tpl fld="1" item="4"/>
          <tpl fld="2" item="0"/>
          <tpl fld="3" item="0"/>
          <tpl fld="0" item="11"/>
        </tpls>
      </n>
      <n v="0" in="0">
        <tpls c="4">
          <tpl fld="1" item="42"/>
          <tpl fld="2" item="0"/>
          <tpl fld="3" item="0"/>
          <tpl fld="0" item="8"/>
        </tpls>
      </n>
      <n v="-665059.60605847742" in="0">
        <tpls c="4">
          <tpl fld="1" item="17"/>
          <tpl fld="2" item="0"/>
          <tpl fld="3" item="0"/>
          <tpl fld="0" item="19"/>
        </tpls>
      </n>
      <n v="0" in="0">
        <tpls c="4">
          <tpl fld="1" item="39"/>
          <tpl fld="2" item="0"/>
          <tpl fld="3" item="0"/>
          <tpl fld="0" item="18"/>
        </tpls>
      </n>
      <n v="684366.04254094558" in="0">
        <tpls c="4">
          <tpl fld="1" item="0"/>
          <tpl fld="2" item="0"/>
          <tpl fld="3" item="0"/>
          <tpl fld="0" item="28"/>
        </tpls>
      </n>
      <n v="0" in="0">
        <tpls c="4">
          <tpl fld="1" item="17"/>
          <tpl fld="2" item="0"/>
          <tpl fld="3" item="0"/>
          <tpl fld="0" item="20"/>
        </tpls>
      </n>
      <n v="699192.09530814551" in="0">
        <tpls c="4">
          <tpl fld="1" item="22"/>
          <tpl fld="2" item="0"/>
          <tpl fld="3" item="0"/>
          <tpl fld="0" item="9"/>
        </tpls>
      </n>
      <n v="63" in="0">
        <tpls c="4">
          <tpl fld="1" item="32"/>
          <tpl fld="2" item="0"/>
          <tpl fld="3" item="0"/>
          <tpl fld="0" item="26"/>
        </tpls>
      </n>
      <n v="-1682560.3471361022" in="0">
        <tpls c="4">
          <tpl fld="1" item="29"/>
          <tpl fld="2" item="0"/>
          <tpl fld="3" item="0"/>
          <tpl fld="0" item="19"/>
        </tpls>
      </n>
      <n v="3863212.7596846065" in="0">
        <tpls c="4">
          <tpl fld="1" item="36"/>
          <tpl fld="2" item="0"/>
          <tpl fld="3" item="0"/>
          <tpl fld="0" item="21"/>
        </tpls>
      </n>
      <n v="-2998048.8960795072" in="0">
        <tpls c="4">
          <tpl fld="1" item="41"/>
          <tpl fld="2" item="0"/>
          <tpl fld="3" item="0"/>
          <tpl fld="0" item="11"/>
        </tpls>
      </n>
      <n v="52734788" in="0">
        <tpls c="4">
          <tpl fld="1" item="20"/>
          <tpl fld="2" item="0"/>
          <tpl fld="3" item="0"/>
          <tpl fld="0" item="15"/>
        </tpls>
      </n>
      <n v="0" in="0">
        <tpls c="4">
          <tpl fld="1" item="31"/>
          <tpl fld="2" item="0"/>
          <tpl fld="3" item="0"/>
          <tpl fld="0" item="23"/>
        </tpls>
      </n>
      <n v="-2315264.7868743874" in="0">
        <tpls c="4">
          <tpl fld="1" item="28"/>
          <tpl fld="2" item="0"/>
          <tpl fld="3" item="0"/>
          <tpl fld="0" item="13"/>
        </tpls>
      </n>
      <n v="104815" in="0">
        <tpls c="4">
          <tpl fld="1" item="14"/>
          <tpl fld="2" item="0"/>
          <tpl fld="3" item="0"/>
          <tpl fld="0" item="27"/>
        </tpls>
      </n>
      <n v="-3045745.5407937826" in="0">
        <tpls c="4">
          <tpl fld="1" item="40"/>
          <tpl fld="2" item="0"/>
          <tpl fld="3" item="0"/>
          <tpl fld="0" item="18"/>
        </tpls>
      </n>
      <n v="0" in="0">
        <tpls c="4">
          <tpl fld="1" item="25"/>
          <tpl fld="2" item="0"/>
          <tpl fld="3" item="0"/>
          <tpl fld="0" item="4"/>
        </tpls>
      </n>
      <n v="1881857" in="0">
        <tpls c="4">
          <tpl fld="1" item="35"/>
          <tpl fld="2" item="0"/>
          <tpl fld="3" item="0"/>
          <tpl fld="0" item="1"/>
        </tpls>
      </n>
      <n v="0" in="0">
        <tpls c="4">
          <tpl fld="1" item="9"/>
          <tpl fld="2" item="0"/>
          <tpl fld="3" item="0"/>
          <tpl fld="0" item="22"/>
        </tpls>
      </n>
      <n v="0" in="0">
        <tpls c="4">
          <tpl fld="1" item="5"/>
          <tpl fld="2" item="0"/>
          <tpl fld="3" item="0"/>
          <tpl fld="0" item="8"/>
        </tpls>
      </n>
      <n v="0" in="0">
        <tpls c="4">
          <tpl fld="1" item="27"/>
          <tpl fld="2" item="0"/>
          <tpl fld="3" item="0"/>
          <tpl fld="0" item="8"/>
        </tpls>
      </n>
      <n v="410353.07204217045" in="0">
        <tpls c="4">
          <tpl fld="1" item="24"/>
          <tpl fld="2" item="0"/>
          <tpl fld="3" item="0"/>
          <tpl fld="0" item="19"/>
        </tpls>
      </n>
      <n v="-2292527.6044539073" in="0">
        <tpls c="4">
          <tpl fld="1" item="33"/>
          <tpl fld="2" item="0"/>
          <tpl fld="3" item="0"/>
          <tpl fld="0" item="19"/>
        </tpls>
      </n>
      <n v="1779047.0953081455" in="0">
        <tpls c="4">
          <tpl fld="1" item="22"/>
          <tpl fld="2" item="0"/>
          <tpl fld="3" item="0"/>
          <tpl fld="0" item="24"/>
        </tpls>
      </n>
      <n v="0" in="0">
        <tpls c="4">
          <tpl fld="1" item="20"/>
          <tpl fld="2" item="0"/>
          <tpl fld="3" item="0"/>
          <tpl fld="0" item="20"/>
        </tpls>
      </n>
      <n v="0" in="0">
        <tpls c="4">
          <tpl fld="1" item="42"/>
          <tpl fld="2" item="0"/>
          <tpl fld="3" item="0"/>
          <tpl fld="0" item="23"/>
        </tpls>
      </n>
      <n v="0" in="0">
        <tpls c="4">
          <tpl fld="1" item="33"/>
          <tpl fld="2" item="0"/>
          <tpl fld="3" item="0"/>
          <tpl fld="0" item="20"/>
        </tpls>
      </n>
      <n v="1114165.2893059668" in="0">
        <tpls c="4">
          <tpl fld="1" item="4"/>
          <tpl fld="2" item="0"/>
          <tpl fld="3" item="0"/>
          <tpl fld="0" item="9"/>
        </tpls>
      </n>
      <n v="39218396" in="0">
        <tpls c="4">
          <tpl fld="1" item="22"/>
          <tpl fld="2" item="0"/>
          <tpl fld="3" item="0"/>
          <tpl fld="0" item="15"/>
        </tpls>
      </n>
      <n v="0" in="0">
        <tpls c="4">
          <tpl fld="1" item="32"/>
          <tpl fld="2" item="0"/>
          <tpl fld="3" item="0"/>
          <tpl fld="0" item="23"/>
        </tpls>
      </n>
      <n v="-7497338.2247305177" in="0">
        <tpls c="4">
          <tpl fld="1" item="29"/>
          <tpl fld="2" item="0"/>
          <tpl fld="3" item="0"/>
          <tpl fld="0" item="13"/>
        </tpls>
      </n>
      <n v="604257" in="0">
        <tpls c="4">
          <tpl fld="1" item="34"/>
          <tpl fld="2" item="0"/>
          <tpl fld="3" item="0"/>
          <tpl fld="0" item="27"/>
        </tpls>
      </n>
      <n v="-1483718.1904367369" in="0">
        <tpls c="4">
          <tpl fld="1" item="41"/>
          <tpl fld="2" item="0"/>
          <tpl fld="3" item="0"/>
          <tpl fld="0" item="18"/>
        </tpls>
      </n>
      <n v="-1848213.2490336103" in="0">
        <tpls c="4">
          <tpl fld="1" item="20"/>
          <tpl fld="2" item="0"/>
          <tpl fld="3" item="0"/>
          <tpl fld="0" item="25"/>
        </tpls>
      </n>
      <n v="1523716" in="0">
        <tpls c="4">
          <tpl fld="1" item="11"/>
          <tpl fld="2" item="0"/>
          <tpl fld="3" item="0"/>
          <tpl fld="0" item="1"/>
        </tpls>
      </n>
      <n v="-2631970" in="0">
        <tpls c="4">
          <tpl fld="1" item="0"/>
          <tpl fld="2" item="0"/>
          <tpl fld="3" item="0"/>
          <tpl fld="0" item="7"/>
        </tpls>
      </n>
      <n v="0" in="0">
        <tpls c="4">
          <tpl fld="1" item="14"/>
          <tpl fld="2" item="0"/>
          <tpl fld="3" item="0"/>
          <tpl fld="0" item="20"/>
        </tpls>
      </n>
      <n v="-255.36969086460002" in="0">
        <tpls c="4">
          <tpl fld="1" item="38"/>
          <tpl fld="2" item="0"/>
          <tpl fld="3" item="0"/>
          <tpl fld="0" item="10"/>
        </tpls>
      </n>
      <n v="0" in="0">
        <tpls c="4">
          <tpl fld="1" item="25"/>
          <tpl fld="2" item="0"/>
          <tpl fld="3" item="0"/>
          <tpl fld="0" item="3"/>
        </tpls>
      </n>
      <n v="223" in="0">
        <tpls c="4">
          <tpl fld="1" item="35"/>
          <tpl fld="2" item="0"/>
          <tpl fld="3" item="0"/>
          <tpl fld="0" item="26"/>
        </tpls>
      </n>
      <n v="-2171582.5515687005" in="0">
        <tpls c="4">
          <tpl fld="1" item="48"/>
          <tpl fld="2" item="0"/>
          <tpl fld="3" item="0"/>
          <tpl fld="0" item="19"/>
        </tpls>
      </n>
      <n v="0" in="0">
        <tpls c="4">
          <tpl fld="1" item="42"/>
          <tpl fld="2" item="0"/>
          <tpl fld="3" item="0"/>
          <tpl fld="0" item="4"/>
        </tpls>
      </n>
      <n v="-3020957" in="0">
        <tpls c="4">
          <tpl fld="1" item="9"/>
          <tpl fld="2" item="0"/>
          <tpl fld="3" item="0"/>
          <tpl fld="0" item="4"/>
        </tpls>
      </n>
      <n v="0" in="0">
        <tpls c="4">
          <tpl fld="1" item="5"/>
          <tpl fld="2" item="0"/>
          <tpl fld="3" item="0"/>
          <tpl fld="0" item="22"/>
        </tpls>
      </n>
      <n v="0" in="0">
        <tpls c="4">
          <tpl fld="1" item="27"/>
          <tpl fld="2" item="0"/>
          <tpl fld="3" item="0"/>
          <tpl fld="0" item="22"/>
        </tpls>
      </n>
      <n v="0" in="0">
        <tpls c="4">
          <tpl fld="1" item="24"/>
          <tpl fld="2" item="0"/>
          <tpl fld="3" item="0"/>
          <tpl fld="0" item="4"/>
        </tpls>
      </n>
      <n v="0" in="0">
        <tpls c="4">
          <tpl fld="1" item="17"/>
          <tpl fld="2" item="0"/>
          <tpl fld="3" item="0"/>
          <tpl fld="0" item="22"/>
        </tpls>
      </n>
      <n v="0" in="0">
        <tpls c="4">
          <tpl fld="1" item="44"/>
          <tpl fld="2" item="0"/>
          <tpl fld="3" item="0"/>
          <tpl fld="0" item="22"/>
        </tpls>
      </n>
      <n v="0" in="0">
        <tpls c="4">
          <tpl fld="1" item="33"/>
          <tpl fld="2" item="0"/>
          <tpl fld="3" item="0"/>
          <tpl fld="0" item="8"/>
        </tpls>
      </n>
      <n v="0" in="0">
        <tpls c="4">
          <tpl fld="1" item="49"/>
          <tpl fld="2" item="0"/>
          <tpl fld="3" item="0"/>
          <tpl fld="0" item="8"/>
        </tpls>
      </n>
      <n v="0" in="0">
        <tpls c="4">
          <tpl fld="1" item="8"/>
          <tpl fld="2" item="0"/>
          <tpl fld="3" item="0"/>
          <tpl fld="0" item="22"/>
        </tpls>
      </n>
      <n v="0" in="0">
        <tpls c="4">
          <tpl fld="1" item="39"/>
          <tpl fld="2" item="0"/>
          <tpl fld="3" item="0"/>
          <tpl fld="0" item="23"/>
        </tpls>
      </n>
      <n v="0" in="0">
        <tpls c="4">
          <tpl fld="1" item="2"/>
          <tpl fld="2" item="0"/>
          <tpl fld="3" item="0"/>
          <tpl fld="0" item="22"/>
        </tpls>
      </n>
      <n v="0" in="0">
        <tpls c="4">
          <tpl fld="1" item="23"/>
          <tpl fld="2" item="0"/>
          <tpl fld="3" item="0"/>
          <tpl fld="0" item="20"/>
        </tpls>
      </n>
      <n v="438.0109106380998" in="0">
        <tpls c="4">
          <tpl fld="1" item="4"/>
          <tpl fld="2" item="0"/>
          <tpl fld="3" item="0"/>
          <tpl fld="0" item="10"/>
        </tpls>
      </n>
      <n v="0" in="0">
        <tpls c="4">
          <tpl fld="1" item="44"/>
          <tpl fld="2" item="0"/>
          <tpl fld="3" item="0"/>
          <tpl fld="0" item="4"/>
        </tpls>
      </n>
      <n v="0" in="0">
        <tpls c="4">
          <tpl fld="1" item="8"/>
          <tpl fld="2" item="0"/>
          <tpl fld="3" item="0"/>
          <tpl fld="0" item="4"/>
        </tpls>
      </n>
      <n v="-486114.44734380243" in="0">
        <tpls c="4">
          <tpl fld="1" item="23"/>
          <tpl fld="2" item="0"/>
          <tpl fld="3" item="0"/>
          <tpl fld="0" item="21"/>
        </tpls>
      </n>
      <n v="-935187.15256487834" in="0">
        <tpls c="4">
          <tpl fld="1" item="49"/>
          <tpl fld="2" item="0"/>
          <tpl fld="3" item="0"/>
          <tpl fld="0" item="9"/>
        </tpls>
      </n>
      <n v="-2407951" in="0">
        <tpls c="4">
          <tpl fld="1" item="27"/>
          <tpl hier="2" item="0"/>
          <tpl hier="3" item="1"/>
          <tpl fld="0" item="5"/>
        </tpls>
      </n>
      <n v="-11088525" in="0">
        <tpls c="4">
          <tpl fld="1" item="27"/>
          <tpl hier="2" item="0"/>
          <tpl hier="3" item="1"/>
          <tpl fld="0" item="7"/>
        </tpls>
      </n>
      <n v="0" in="0">
        <tpls c="4">
          <tpl fld="1" item="27"/>
          <tpl hier="2" item="0"/>
          <tpl hier="3" item="1"/>
          <tpl fld="0" item="3"/>
        </tpls>
      </n>
      <n v="43261427" in="0">
        <tpls c="4">
          <tpl fld="1" item="21"/>
          <tpl hier="2" item="0"/>
          <tpl hier="3" item="1"/>
          <tpl fld="0" item="4"/>
        </tpls>
      </n>
      <n v="41900317" in="0">
        <tpls c="4">
          <tpl fld="1" item="27"/>
          <tpl hier="2" item="0"/>
          <tpl hier="3" item="1"/>
          <tpl fld="0" item="4"/>
        </tpls>
      </n>
      <n v="31792295.099139828" in="0">
        <tpls c="4">
          <tpl fld="1" item="27"/>
          <tpl hier="2" item="0"/>
          <tpl hier="3" item="1"/>
          <tpl fld="0" item="28"/>
        </tpls>
      </n>
      <n v="-4345.9392661712" in="0">
        <tpls c="4">
          <tpl fld="1" item="27"/>
          <tpl hier="2" item="0"/>
          <tpl hier="3" item="1"/>
          <tpl fld="0" item="10"/>
        </tpls>
      </n>
      <n v="-11186621.727683313" in="0">
        <tpls c="4">
          <tpl fld="1" item="27"/>
          <tpl hier="2" item="0"/>
          <tpl hier="3" item="1"/>
          <tpl fld="0" item="9"/>
        </tpls>
      </n>
      <n v="-11414096.099139825" in="0">
        <tpls c="4">
          <tpl fld="1" item="27"/>
          <tpl hier="2" item="0"/>
          <tpl hier="3" item="1"/>
          <tpl fld="0" item="6"/>
        </tpls>
      </n>
      <n v="-22600717.826823134" in="0">
        <tpls c="4">
          <tpl fld="1" item="27"/>
          <tpl hier="2" item="0"/>
          <tpl hier="3" item="1"/>
          <tpl fld="0" item="11"/>
        </tpls>
      </n>
      <n v="20378199" in="0">
        <tpls c="4">
          <tpl fld="1" item="27"/>
          <tpl hier="2" item="0"/>
          <tpl hier="3" item="1"/>
          <tpl fld="0" item="1"/>
        </tpls>
      </n>
      <n v="9191577.2723166887" in="0">
        <tpls c="4">
          <tpl fld="1" item="27"/>
          <tpl hier="2" item="0"/>
          <tpl hier="3" item="1"/>
          <tpl fld="0" item="24"/>
        </tpls>
      </n>
      <n v="-5771981" in="0">
        <tpls c="4">
          <tpl fld="1" item="29"/>
          <tpl hier="2" item="0"/>
          <tpl hier="3" item="1"/>
          <tpl fld="0" item="3"/>
        </tpls>
      </n>
      <n v="0" in="0">
        <tpls c="4">
          <tpl fld="1" item="28"/>
          <tpl hier="2" item="0"/>
          <tpl hier="3" item="1"/>
          <tpl fld="0" item="3"/>
        </tpls>
      </n>
      <n v="0" in="0">
        <tpls c="4">
          <tpl fld="1" item="37"/>
          <tpl hier="2" item="0"/>
          <tpl hier="3" item="1"/>
          <tpl fld="0" item="3"/>
        </tpls>
      </n>
      <n v="-201178" in="0">
        <tpls c="4">
          <tpl fld="1" item="0"/>
          <tpl hier="2" item="0"/>
          <tpl hier="3" item="1"/>
          <tpl fld="0" item="3"/>
        </tpls>
      </n>
      <n v="0" in="0">
        <tpls c="4">
          <tpl fld="1" item="24"/>
          <tpl hier="2" item="0"/>
          <tpl hier="3" item="1"/>
          <tpl fld="0" item="3"/>
        </tpls>
      </n>
      <n v="-28255000" in="0">
        <tpls c="4">
          <tpl fld="1" item="21"/>
          <tpl hier="2" item="0"/>
          <tpl hier="3" item="1"/>
          <tpl fld="0" item="3"/>
        </tpls>
      </n>
      <n v="0" in="0">
        <tpls c="4">
          <tpl fld="1" item="19"/>
          <tpl hier="2" item="0"/>
          <tpl hier="3" item="1"/>
          <tpl fld="0" item="3"/>
        </tpls>
      </n>
      <n v="6253680" in="0">
        <tpls c="4">
          <tpl fld="1" item="17"/>
          <tpl hier="2" item="0"/>
          <tpl hier="3" item="1"/>
          <tpl fld="0" item="3"/>
        </tpls>
      </n>
      <n v="0" in="0">
        <tpls c="4">
          <tpl fld="1" item="36"/>
          <tpl hier="2" item="0"/>
          <tpl hier="3" item="1"/>
          <tpl fld="0" item="3"/>
        </tpls>
      </n>
      <n v="0" in="0">
        <tpls c="4">
          <tpl fld="1" item="15"/>
          <tpl hier="2" item="0"/>
          <tpl hier="3" item="1"/>
          <tpl fld="0" item="3"/>
        </tpls>
      </n>
      <n v="2223762" in="0">
        <tpls c="4">
          <tpl fld="1" item="44"/>
          <tpl hier="2" item="0"/>
          <tpl hier="3" item="1"/>
          <tpl fld="0" item="3"/>
        </tpls>
      </n>
      <n v="2600862" in="0">
        <tpls c="4">
          <tpl fld="1" item="34"/>
          <tpl hier="2" item="0"/>
          <tpl hier="3" item="1"/>
          <tpl fld="0" item="3"/>
        </tpls>
      </n>
      <n v="4416250" in="0">
        <tpls c="4">
          <tpl fld="1" item="14"/>
          <tpl hier="2" item="0"/>
          <tpl hier="3" item="1"/>
          <tpl fld="0" item="3"/>
        </tpls>
      </n>
      <n v="0" in="0">
        <tpls c="4">
          <tpl fld="1" item="33"/>
          <tpl hier="2" item="0"/>
          <tpl hier="3" item="1"/>
          <tpl fld="0" item="3"/>
        </tpls>
      </n>
      <n v="0" in="0">
        <tpls c="4">
          <tpl fld="1" item="47"/>
          <tpl hier="2" item="0"/>
          <tpl hier="3" item="1"/>
          <tpl fld="0" item="3"/>
        </tpls>
      </n>
      <n v="6519861" in="0">
        <tpls c="4">
          <tpl fld="1" item="13"/>
          <tpl hier="2" item="0"/>
          <tpl hier="3" item="1"/>
          <tpl fld="0" item="3"/>
        </tpls>
      </n>
      <n v="0" in="0">
        <tpls c="4">
          <tpl fld="1" item="49"/>
          <tpl hier="2" item="0"/>
          <tpl hier="3" item="1"/>
          <tpl fld="0" item="3"/>
        </tpls>
      </n>
      <n v="24414425" in="0">
        <tpls c="4">
          <tpl fld="1" item="12"/>
          <tpl hier="2" item="0"/>
          <tpl hier="3" item="1"/>
          <tpl fld="0" item="3"/>
        </tpls>
      </n>
      <n v="0" in="0">
        <tpls c="4">
          <tpl fld="1" item="10"/>
          <tpl hier="2" item="0"/>
          <tpl hier="3" item="1"/>
          <tpl fld="0" item="3"/>
        </tpls>
      </n>
      <n v="21914668" in="0">
        <tpls c="4">
          <tpl fld="1" item="8"/>
          <tpl hier="2" item="0"/>
          <tpl hier="3" item="1"/>
          <tpl fld="0" item="3"/>
        </tpls>
      </n>
      <n v="0" in="0">
        <tpls c="4">
          <tpl fld="1" item="41"/>
          <tpl hier="2" item="0"/>
          <tpl hier="3" item="1"/>
          <tpl fld="0" item="3"/>
        </tpls>
      </n>
      <n v="-3914554" in="0">
        <tpls c="4">
          <tpl fld="1" item="40"/>
          <tpl hier="2" item="0"/>
          <tpl hier="3" item="1"/>
          <tpl fld="0" item="3"/>
        </tpls>
      </n>
      <n v="0" in="0">
        <tpls c="4">
          <tpl fld="1" item="39"/>
          <tpl hier="2" item="0"/>
          <tpl hier="3" item="1"/>
          <tpl fld="0" item="3"/>
        </tpls>
      </n>
      <n v="39019918" in="0">
        <tpls c="4">
          <tpl fld="1" item="3"/>
          <tpl hier="2" item="0"/>
          <tpl hier="3" item="1"/>
          <tpl fld="0" item="3"/>
        </tpls>
      </n>
      <n v="0" in="0">
        <tpls c="4">
          <tpl fld="1" item="38"/>
          <tpl hier="2" item="0"/>
          <tpl hier="3" item="1"/>
          <tpl fld="0" item="3"/>
        </tpls>
      </n>
      <n v="1000000" in="0">
        <tpls c="4">
          <tpl fld="1" item="2"/>
          <tpl hier="2" item="0"/>
          <tpl hier="3" item="1"/>
          <tpl fld="0" item="3"/>
        </tpls>
      </n>
      <n v="0" in="0">
        <tpls c="4">
          <tpl fld="1" item="1"/>
          <tpl hier="2" item="0"/>
          <tpl hier="3" item="1"/>
          <tpl fld="0" item="3"/>
        </tpls>
      </n>
      <n v="8600000" in="0">
        <tpls c="4">
          <tpl fld="1" item="26"/>
          <tpl hier="2" item="0"/>
          <tpl hier="3" item="1"/>
          <tpl fld="0" item="3"/>
        </tpls>
      </n>
      <n v="0" in="0">
        <tpls c="4">
          <tpl fld="1" item="25"/>
          <tpl hier="2" item="0"/>
          <tpl hier="3" item="1"/>
          <tpl fld="0" item="3"/>
        </tpls>
      </n>
      <n v="0" in="0">
        <tpls c="4">
          <tpl fld="1" item="23"/>
          <tpl hier="2" item="0"/>
          <tpl hier="3" item="1"/>
          <tpl fld="0" item="3"/>
        </tpls>
      </n>
      <n v="0" in="0">
        <tpls c="4">
          <tpl fld="1" item="22"/>
          <tpl hier="2" item="0"/>
          <tpl hier="3" item="1"/>
          <tpl fld="0" item="3"/>
        </tpls>
      </n>
      <n v="0" in="0">
        <tpls c="4">
          <tpl fld="1" item="18"/>
          <tpl hier="2" item="0"/>
          <tpl hier="3" item="1"/>
          <tpl fld="0" item="3"/>
        </tpls>
      </n>
      <n v="0" in="0">
        <tpls c="4">
          <tpl fld="1" item="16"/>
          <tpl hier="2" item="0"/>
          <tpl hier="3" item="1"/>
          <tpl fld="0" item="3"/>
        </tpls>
      </n>
      <n v="0" in="0">
        <tpls c="4">
          <tpl fld="1" item="45"/>
          <tpl hier="2" item="0"/>
          <tpl hier="3" item="1"/>
          <tpl fld="0" item="3"/>
        </tpls>
      </n>
      <n v="6900000" in="0">
        <tpls c="4">
          <tpl fld="1" item="35"/>
          <tpl hier="2" item="0"/>
          <tpl hier="3" item="1"/>
          <tpl fld="0" item="3"/>
        </tpls>
      </n>
      <n v="0" in="0">
        <tpls c="4">
          <tpl fld="1" item="46"/>
          <tpl hier="2" item="0"/>
          <tpl hier="3" item="1"/>
          <tpl fld="0" item="3"/>
        </tpls>
      </n>
      <n v="-1012394" in="0">
        <tpls c="4">
          <tpl fld="1" item="43"/>
          <tpl hier="2" item="0"/>
          <tpl hier="3" item="1"/>
          <tpl fld="0" item="3"/>
        </tpls>
      </n>
      <n v="0" in="0">
        <tpls c="4">
          <tpl fld="1" item="48"/>
          <tpl hier="2" item="0"/>
          <tpl hier="3" item="1"/>
          <tpl fld="0" item="3"/>
        </tpls>
      </n>
      <n v="0" in="0">
        <tpls c="4">
          <tpl fld="1" item="32"/>
          <tpl hier="2" item="0"/>
          <tpl hier="3" item="1"/>
          <tpl fld="0" item="3"/>
        </tpls>
      </n>
      <n v="6436168" in="0">
        <tpls c="4">
          <tpl fld="1" item="31"/>
          <tpl hier="2" item="0"/>
          <tpl hier="3" item="1"/>
          <tpl fld="0" item="3"/>
        </tpls>
      </n>
      <n v="0" in="0">
        <tpls c="4">
          <tpl fld="1" item="42"/>
          <tpl hier="2" item="0"/>
          <tpl hier="3" item="1"/>
          <tpl fld="0" item="3"/>
        </tpls>
      </n>
      <n v="0" in="0">
        <tpls c="4">
          <tpl fld="1" item="7"/>
          <tpl hier="2" item="0"/>
          <tpl hier="3" item="1"/>
          <tpl fld="0" item="3"/>
        </tpls>
      </n>
      <n v="-6144269" in="0">
        <tpls c="4">
          <tpl fld="1" item="6"/>
          <tpl hier="2" item="0"/>
          <tpl hier="3" item="1"/>
          <tpl fld="0" item="3"/>
        </tpls>
      </n>
      <n v="0" in="0">
        <tpls c="4">
          <tpl fld="1" item="5"/>
          <tpl hier="2" item="0"/>
          <tpl hier="3" item="1"/>
          <tpl fld="0" item="3"/>
        </tpls>
      </n>
      <n v="15000000" in="0">
        <tpls c="4">
          <tpl fld="1" item="30"/>
          <tpl hier="2" item="0"/>
          <tpl hier="3" item="1"/>
          <tpl fld="0" item="3"/>
        </tpls>
      </n>
      <n v="0" in="0">
        <tpls c="4">
          <tpl fld="1" item="9"/>
          <tpl hier="2" item="0"/>
          <tpl hier="3" item="1"/>
          <tpl fld="0" item="3"/>
        </tpls>
      </n>
      <n v="-599941" in="0">
        <tpls c="4">
          <tpl fld="1" item="11"/>
          <tpl hier="2" item="0"/>
          <tpl hier="3" item="1"/>
          <tpl fld="0" item="3"/>
        </tpls>
      </n>
      <n v="0" in="0">
        <tpls c="4">
          <tpl fld="1" item="30"/>
          <tpl hier="2" item="0"/>
          <tpl hier="3" item="1"/>
          <tpl fld="0" item="4"/>
        </tpls>
      </n>
      <n v="955575" in="0">
        <tpls c="4">
          <tpl fld="1" item="11"/>
          <tpl hier="2" item="0"/>
          <tpl hier="3" item="1"/>
          <tpl fld="0" item="4"/>
        </tpls>
      </n>
      <n v="-72699573" in="0">
        <tpls c="4">
          <tpl fld="1" item="9"/>
          <tpl hier="2" item="0"/>
          <tpl hier="3" item="1"/>
          <tpl fld="0" item="4"/>
        </tpls>
      </n>
      <n v="-3618446" in="0">
        <tpls c="4">
          <tpl fld="1" item="7"/>
          <tpl hier="2" item="0"/>
          <tpl hier="3" item="1"/>
          <tpl fld="0" item="4"/>
        </tpls>
      </n>
      <n v="-610460" in="0">
        <tpls c="4">
          <tpl fld="1" item="6"/>
          <tpl hier="2" item="0"/>
          <tpl hier="3" item="1"/>
          <tpl fld="0" item="4"/>
        </tpls>
      </n>
      <n v="-15806416" in="0">
        <tpls c="4">
          <tpl fld="1" item="5"/>
          <tpl hier="2" item="0"/>
          <tpl hier="3" item="1"/>
          <tpl fld="0" item="4"/>
        </tpls>
      </n>
      <n v="-758943" in="0">
        <tpls c="4">
          <tpl fld="1" item="29"/>
          <tpl hier="2" item="0"/>
          <tpl hier="3" item="1"/>
          <tpl fld="0" item="4"/>
        </tpls>
      </n>
      <n v="-975561" in="0">
        <tpls c="4">
          <tpl fld="1" item="28"/>
          <tpl hier="2" item="0"/>
          <tpl hier="3" item="1"/>
          <tpl fld="0" item="4"/>
        </tpls>
      </n>
      <n v="-13316095" in="0">
        <tpls c="4">
          <tpl fld="1" item="37"/>
          <tpl hier="2" item="0"/>
          <tpl hier="3" item="1"/>
          <tpl fld="0" item="4"/>
        </tpls>
      </n>
      <n v="-1502333" in="0">
        <tpls c="4">
          <tpl fld="1" item="0"/>
          <tpl hier="2" item="0"/>
          <tpl hier="3" item="1"/>
          <tpl fld="0" item="4"/>
        </tpls>
      </n>
      <n v="0" in="0">
        <tpls c="4">
          <tpl fld="1" item="24"/>
          <tpl hier="2" item="0"/>
          <tpl hier="3" item="1"/>
          <tpl fld="0" item="4"/>
        </tpls>
      </n>
      <n v="-18180268" in="0">
        <tpls c="4">
          <tpl fld="1" item="19"/>
          <tpl hier="2" item="0"/>
          <tpl hier="3" item="1"/>
          <tpl fld="0" item="4"/>
        </tpls>
      </n>
      <n v="6791746" in="0">
        <tpls c="4">
          <tpl fld="1" item="17"/>
          <tpl hier="2" item="0"/>
          <tpl hier="3" item="1"/>
          <tpl fld="0" item="4"/>
        </tpls>
      </n>
      <n v="-77481756" in="0">
        <tpls c="4">
          <tpl fld="1" item="36"/>
          <tpl hier="2" item="0"/>
          <tpl hier="3" item="1"/>
          <tpl fld="0" item="4"/>
        </tpls>
      </n>
      <n v="-1743432" in="0">
        <tpls c="4">
          <tpl fld="1" item="15"/>
          <tpl hier="2" item="0"/>
          <tpl hier="3" item="1"/>
          <tpl fld="0" item="4"/>
        </tpls>
      </n>
      <n v="0" in="0">
        <tpls c="4">
          <tpl fld="1" item="44"/>
          <tpl hier="2" item="0"/>
          <tpl hier="3" item="1"/>
          <tpl fld="0" item="4"/>
        </tpls>
      </n>
      <n v="38191942" in="0">
        <tpls c="4">
          <tpl fld="1" item="34"/>
          <tpl hier="2" item="0"/>
          <tpl hier="3" item="1"/>
          <tpl fld="0" item="4"/>
        </tpls>
      </n>
      <n v="-7672654" in="0">
        <tpls c="4">
          <tpl fld="1" item="14"/>
          <tpl hier="2" item="0"/>
          <tpl hier="3" item="1"/>
          <tpl fld="0" item="4"/>
        </tpls>
      </n>
      <n v="-2815716" in="0">
        <tpls c="4">
          <tpl fld="1" item="33"/>
          <tpl hier="2" item="0"/>
          <tpl hier="3" item="1"/>
          <tpl fld="0" item="4"/>
        </tpls>
      </n>
      <n v="-3961922" in="0">
        <tpls c="4">
          <tpl fld="1" item="47"/>
          <tpl hier="2" item="0"/>
          <tpl hier="3" item="1"/>
          <tpl fld="0" item="4"/>
        </tpls>
      </n>
      <n v="-473103" in="0">
        <tpls c="4">
          <tpl fld="1" item="13"/>
          <tpl hier="2" item="0"/>
          <tpl hier="3" item="1"/>
          <tpl fld="0" item="4"/>
        </tpls>
      </n>
      <n v="22110945" in="0">
        <tpls c="4">
          <tpl fld="1" item="49"/>
          <tpl hier="2" item="0"/>
          <tpl hier="3" item="1"/>
          <tpl fld="0" item="4"/>
        </tpls>
      </n>
      <n v="293015" in="0">
        <tpls c="4">
          <tpl fld="1" item="12"/>
          <tpl hier="2" item="0"/>
          <tpl hier="3" item="1"/>
          <tpl fld="0" item="4"/>
        </tpls>
      </n>
      <n v="-4389933" in="0">
        <tpls c="4">
          <tpl fld="1" item="10"/>
          <tpl hier="2" item="0"/>
          <tpl hier="3" item="1"/>
          <tpl fld="0" item="4"/>
        </tpls>
      </n>
      <n v="9367745" in="0">
        <tpls c="4">
          <tpl fld="1" item="8"/>
          <tpl hier="2" item="0"/>
          <tpl hier="3" item="1"/>
          <tpl fld="0" item="4"/>
        </tpls>
      </n>
      <n v="0" in="0">
        <tpls c="4">
          <tpl fld="1" item="41"/>
          <tpl hier="2" item="0"/>
          <tpl hier="3" item="1"/>
          <tpl fld="0" item="4"/>
        </tpls>
      </n>
      <n v="-784896" in="0">
        <tpls c="4">
          <tpl fld="1" item="40"/>
          <tpl hier="2" item="0"/>
          <tpl hier="3" item="1"/>
          <tpl fld="0" item="4"/>
        </tpls>
      </n>
      <n v="0" in="0">
        <tpls c="4">
          <tpl fld="1" item="39"/>
          <tpl hier="2" item="0"/>
          <tpl hier="3" item="1"/>
          <tpl fld="0" item="4"/>
        </tpls>
      </n>
      <n v="-5361563" in="0">
        <tpls c="4">
          <tpl fld="1" item="3"/>
          <tpl hier="2" item="0"/>
          <tpl hier="3" item="1"/>
          <tpl fld="0" item="4"/>
        </tpls>
      </n>
      <n v="1616001" in="0">
        <tpls c="4">
          <tpl fld="1" item="38"/>
          <tpl hier="2" item="0"/>
          <tpl hier="3" item="1"/>
          <tpl fld="0" item="4"/>
        </tpls>
      </n>
      <n v="0" in="0">
        <tpls c="4">
          <tpl fld="1" item="2"/>
          <tpl hier="2" item="0"/>
          <tpl hier="3" item="1"/>
          <tpl fld="0" item="4"/>
        </tpls>
      </n>
      <n v="-6569110" in="0">
        <tpls c="4">
          <tpl fld="1" item="1"/>
          <tpl hier="2" item="0"/>
          <tpl hier="3" item="1"/>
          <tpl fld="0" item="4"/>
        </tpls>
      </n>
      <n v="4842592" in="0">
        <tpls c="4">
          <tpl fld="1" item="26"/>
          <tpl hier="2" item="0"/>
          <tpl hier="3" item="1"/>
          <tpl fld="0" item="4"/>
        </tpls>
      </n>
      <n v="-8328400" in="0">
        <tpls c="4">
          <tpl fld="1" item="25"/>
          <tpl hier="2" item="0"/>
          <tpl hier="3" item="1"/>
          <tpl fld="0" item="4"/>
        </tpls>
      </n>
      <n v="0" in="0">
        <tpls c="4">
          <tpl fld="1" item="23"/>
          <tpl hier="2" item="0"/>
          <tpl hier="3" item="1"/>
          <tpl fld="0" item="4"/>
        </tpls>
      </n>
      <n v="51756035" in="0">
        <tpls c="4">
          <tpl fld="1" item="22"/>
          <tpl hier="2" item="0"/>
          <tpl hier="3" item="1"/>
          <tpl fld="0" item="4"/>
        </tpls>
      </n>
      <n v="101253" in="0">
        <tpls c="4">
          <tpl fld="1" item="18"/>
          <tpl hier="2" item="0"/>
          <tpl hier="3" item="1"/>
          <tpl fld="0" item="4"/>
        </tpls>
      </n>
      <n v="0" in="0">
        <tpls c="4">
          <tpl fld="1" item="16"/>
          <tpl hier="2" item="0"/>
          <tpl hier="3" item="1"/>
          <tpl fld="0" item="4"/>
        </tpls>
      </n>
      <n v="-19400715" in="0">
        <tpls c="4">
          <tpl fld="1" item="45"/>
          <tpl hier="2" item="0"/>
          <tpl hier="3" item="1"/>
          <tpl fld="0" item="4"/>
        </tpls>
      </n>
      <n v="-6148726" in="0">
        <tpls c="4">
          <tpl fld="1" item="35"/>
          <tpl hier="2" item="0"/>
          <tpl hier="3" item="1"/>
          <tpl fld="0" item="4"/>
        </tpls>
      </n>
      <n v="-3951861" in="0">
        <tpls c="4">
          <tpl fld="1" item="32"/>
          <tpl hier="2" item="0"/>
          <tpl hier="3" item="1"/>
          <tpl fld="0" item="4"/>
        </tpls>
      </n>
      <n v="9641822" in="0">
        <tpls c="4">
          <tpl fld="1" item="31"/>
          <tpl hier="2" item="0"/>
          <tpl hier="3" item="1"/>
          <tpl fld="0" item="4"/>
        </tpls>
      </n>
      <n v="13021751" in="0">
        <tpls c="4">
          <tpl fld="1" item="42"/>
          <tpl hier="2" item="0"/>
          <tpl hier="3" item="1"/>
          <tpl fld="0" item="4"/>
        </tpls>
      </n>
      <n v="8158011" in="0">
        <tpls c="4">
          <tpl fld="1" item="46"/>
          <tpl hier="2" item="0"/>
          <tpl hier="3" item="1"/>
          <tpl fld="0" item="4"/>
        </tpls>
      </n>
      <n v="-3696522" in="0">
        <tpls c="4">
          <tpl fld="1" item="43"/>
          <tpl hier="2" item="0"/>
          <tpl hier="3" item="1"/>
          <tpl fld="0" item="4"/>
        </tpls>
      </n>
      <n v="-61619" in="0">
        <tpls c="4">
          <tpl fld="1" item="48"/>
          <tpl hier="2" item="0"/>
          <tpl hier="3" item="1"/>
          <tpl fld="0" item="4"/>
        </tpls>
      </n>
      <n v="-413021" in="0">
        <tpls c="4">
          <tpl fld="1" item="22"/>
          <tpl hier="2" item="0"/>
          <tpl hier="3" item="1"/>
          <tpl fld="0" item="5"/>
        </tpls>
      </n>
      <n v="-827570" in="0">
        <tpls c="4">
          <tpl fld="1" item="18"/>
          <tpl hier="2" item="0"/>
          <tpl hier="3" item="1"/>
          <tpl fld="0" item="5"/>
        </tpls>
      </n>
      <n v="3132994" in="0">
        <tpls c="4">
          <tpl fld="1" item="16"/>
          <tpl hier="2" item="0"/>
          <tpl hier="3" item="1"/>
          <tpl fld="0" item="5"/>
        </tpls>
      </n>
      <n v="-332294" in="0">
        <tpls c="4">
          <tpl fld="1" item="45"/>
          <tpl hier="2" item="0"/>
          <tpl hier="3" item="1"/>
          <tpl fld="0" item="5"/>
        </tpls>
      </n>
      <n v="3630490" in="0">
        <tpls c="4">
          <tpl fld="1" item="35"/>
          <tpl hier="2" item="0"/>
          <tpl hier="3" item="1"/>
          <tpl fld="0" item="5"/>
        </tpls>
      </n>
      <n v="-212087" in="0">
        <tpls c="4">
          <tpl fld="1" item="46"/>
          <tpl hier="2" item="0"/>
          <tpl hier="3" item="1"/>
          <tpl fld="0" item="5"/>
        </tpls>
      </n>
      <n v="3804115" in="0">
        <tpls c="4">
          <tpl fld="1" item="43"/>
          <tpl hier="2" item="0"/>
          <tpl hier="3" item="1"/>
          <tpl fld="0" item="5"/>
        </tpls>
      </n>
      <n v="2532769" in="0">
        <tpls c="4">
          <tpl fld="1" item="48"/>
          <tpl hier="2" item="0"/>
          <tpl hier="3" item="1"/>
          <tpl fld="0" item="5"/>
        </tpls>
      </n>
      <n v="110733" in="0">
        <tpls c="4">
          <tpl fld="1" item="32"/>
          <tpl hier="2" item="0"/>
          <tpl hier="3" item="1"/>
          <tpl fld="0" item="5"/>
        </tpls>
      </n>
      <n v="1765515" in="0">
        <tpls c="4">
          <tpl fld="1" item="31"/>
          <tpl hier="2" item="0"/>
          <tpl hier="3" item="1"/>
          <tpl fld="0" item="5"/>
        </tpls>
      </n>
      <n v="4444005" in="0">
        <tpls c="4">
          <tpl fld="1" item="42"/>
          <tpl hier="2" item="0"/>
          <tpl hier="3" item="1"/>
          <tpl fld="0" item="5"/>
        </tpls>
      </n>
      <n v="-2076509" in="0">
        <tpls c="4">
          <tpl fld="1" item="30"/>
          <tpl hier="2" item="0"/>
          <tpl hier="3" item="1"/>
          <tpl fld="0" item="5"/>
        </tpls>
      </n>
      <n v="-2133142" in="0">
        <tpls c="4">
          <tpl fld="1" item="11"/>
          <tpl hier="2" item="0"/>
          <tpl hier="3" item="1"/>
          <tpl fld="0" item="5"/>
        </tpls>
      </n>
      <n v="-6275455" in="0">
        <tpls c="4">
          <tpl fld="1" item="9"/>
          <tpl hier="2" item="0"/>
          <tpl hier="3" item="1"/>
          <tpl fld="0" item="5"/>
        </tpls>
      </n>
      <n v="11537278" in="0">
        <tpls c="4">
          <tpl fld="1" item="7"/>
          <tpl hier="2" item="0"/>
          <tpl hier="3" item="1"/>
          <tpl fld="0" item="5"/>
        </tpls>
      </n>
      <n v="-3541059" in="0">
        <tpls c="4">
          <tpl fld="1" item="6"/>
          <tpl hier="2" item="0"/>
          <tpl hier="3" item="1"/>
          <tpl fld="0" item="5"/>
        </tpls>
      </n>
      <n v="-2303471" in="0">
        <tpls c="4">
          <tpl fld="1" item="5"/>
          <tpl hier="2" item="0"/>
          <tpl hier="3" item="1"/>
          <tpl fld="0" item="5"/>
        </tpls>
      </n>
      <n v="-4817831" in="0">
        <tpls c="4">
          <tpl fld="1" item="29"/>
          <tpl hier="2" item="0"/>
          <tpl hier="3" item="1"/>
          <tpl fld="0" item="5"/>
        </tpls>
      </n>
      <n v="2787382" in="0">
        <tpls c="4">
          <tpl fld="1" item="28"/>
          <tpl hier="2" item="0"/>
          <tpl hier="3" item="1"/>
          <tpl fld="0" item="5"/>
        </tpls>
      </n>
      <n v="-9632630" in="0">
        <tpls c="4">
          <tpl fld="1" item="37"/>
          <tpl hier="2" item="0"/>
          <tpl hier="3" item="1"/>
          <tpl fld="0" item="5"/>
        </tpls>
      </n>
      <n v="5844288" in="0">
        <tpls c="4">
          <tpl fld="1" item="0"/>
          <tpl hier="2" item="0"/>
          <tpl hier="3" item="1"/>
          <tpl fld="0" item="5"/>
        </tpls>
      </n>
      <n v="-185598" in="0">
        <tpls c="4">
          <tpl fld="1" item="24"/>
          <tpl hier="2" item="0"/>
          <tpl hier="3" item="1"/>
          <tpl fld="0" item="5"/>
        </tpls>
      </n>
      <n v="-1890126" in="0">
        <tpls c="4">
          <tpl fld="1" item="21"/>
          <tpl hier="2" item="0"/>
          <tpl hier="3" item="1"/>
          <tpl fld="0" item="5"/>
        </tpls>
      </n>
      <n v="-38609" in="0">
        <tpls c="4">
          <tpl fld="1" item="19"/>
          <tpl hier="2" item="0"/>
          <tpl hier="3" item="1"/>
          <tpl fld="0" item="5"/>
        </tpls>
      </n>
      <n v="582702" in="0">
        <tpls c="4">
          <tpl fld="1" item="17"/>
          <tpl hier="2" item="0"/>
          <tpl hier="3" item="1"/>
          <tpl fld="0" item="5"/>
        </tpls>
      </n>
      <n v="-17671866" in="0">
        <tpls c="4">
          <tpl fld="1" item="36"/>
          <tpl hier="2" item="0"/>
          <tpl hier="3" item="1"/>
          <tpl fld="0" item="5"/>
        </tpls>
      </n>
      <n v="-2091497" in="0">
        <tpls c="4">
          <tpl fld="1" item="15"/>
          <tpl hier="2" item="0"/>
          <tpl hier="3" item="1"/>
          <tpl fld="0" item="5"/>
        </tpls>
      </n>
      <n v="322379" in="0">
        <tpls c="4">
          <tpl fld="1" item="44"/>
          <tpl hier="2" item="0"/>
          <tpl hier="3" item="1"/>
          <tpl fld="0" item="5"/>
        </tpls>
      </n>
      <n v="927970" in="0">
        <tpls c="4">
          <tpl fld="1" item="34"/>
          <tpl hier="2" item="0"/>
          <tpl hier="3" item="1"/>
          <tpl fld="0" item="5"/>
        </tpls>
      </n>
      <n v="4631993" in="0">
        <tpls c="4">
          <tpl fld="1" item="14"/>
          <tpl hier="2" item="0"/>
          <tpl hier="3" item="1"/>
          <tpl fld="0" item="5"/>
        </tpls>
      </n>
      <n v="-1078508" in="0">
        <tpls c="4">
          <tpl fld="1" item="33"/>
          <tpl hier="2" item="0"/>
          <tpl hier="3" item="1"/>
          <tpl fld="0" item="5"/>
        </tpls>
      </n>
      <n v="4270385" in="0">
        <tpls c="4">
          <tpl fld="1" item="47"/>
          <tpl hier="2" item="0"/>
          <tpl hier="3" item="1"/>
          <tpl fld="0" item="5"/>
        </tpls>
      </n>
      <n v="-5660840" in="0">
        <tpls c="4">
          <tpl fld="1" item="13"/>
          <tpl hier="2" item="0"/>
          <tpl hier="3" item="1"/>
          <tpl fld="0" item="5"/>
        </tpls>
      </n>
      <n v="5197939" in="0">
        <tpls c="4">
          <tpl fld="1" item="49"/>
          <tpl hier="2" item="0"/>
          <tpl hier="3" item="1"/>
          <tpl fld="0" item="5"/>
        </tpls>
      </n>
      <n v="593498" in="0">
        <tpls c="4">
          <tpl fld="1" item="12"/>
          <tpl hier="2" item="0"/>
          <tpl hier="3" item="1"/>
          <tpl fld="0" item="5"/>
        </tpls>
      </n>
      <n v="2787591" in="0">
        <tpls c="4">
          <tpl fld="1" item="10"/>
          <tpl hier="2" item="0"/>
          <tpl hier="3" item="1"/>
          <tpl fld="0" item="5"/>
        </tpls>
      </n>
      <n v="8200956" in="0">
        <tpls c="4">
          <tpl fld="1" item="8"/>
          <tpl hier="2" item="0"/>
          <tpl hier="3" item="1"/>
          <tpl fld="0" item="5"/>
        </tpls>
      </n>
      <n v="1753387" in="0">
        <tpls c="4">
          <tpl fld="1" item="41"/>
          <tpl hier="2" item="0"/>
          <tpl hier="3" item="1"/>
          <tpl fld="0" item="5"/>
        </tpls>
      </n>
      <n v="699451" in="0">
        <tpls c="4">
          <tpl fld="1" item="40"/>
          <tpl hier="2" item="0"/>
          <tpl hier="3" item="1"/>
          <tpl fld="0" item="5"/>
        </tpls>
      </n>
      <n v="2878" in="0">
        <tpls c="4">
          <tpl fld="1" item="39"/>
          <tpl hier="2" item="0"/>
          <tpl hier="3" item="1"/>
          <tpl fld="0" item="5"/>
        </tpls>
      </n>
      <n v="-1118779" in="0">
        <tpls c="4">
          <tpl fld="1" item="1"/>
          <tpl hier="2" item="0"/>
          <tpl hier="3" item="1"/>
          <tpl fld="0" item="5"/>
        </tpls>
      </n>
      <n v="6131543" in="0">
        <tpls c="4">
          <tpl fld="1" item="26"/>
          <tpl hier="2" item="0"/>
          <tpl hier="3" item="1"/>
          <tpl fld="0" item="5"/>
        </tpls>
      </n>
      <n v="2007037" in="0">
        <tpls c="4">
          <tpl fld="1" item="25"/>
          <tpl hier="2" item="0"/>
          <tpl hier="3" item="1"/>
          <tpl fld="0" item="5"/>
        </tpls>
      </n>
      <n v="0" in="0">
        <tpls c="4">
          <tpl fld="1" item="23"/>
          <tpl hier="2" item="0"/>
          <tpl hier="3" item="1"/>
          <tpl fld="0" item="5"/>
        </tpls>
      </n>
      <n v="0" in="0">
        <tpls c="4">
          <tpl fld="1" item="2"/>
          <tpl hier="2" item="0"/>
          <tpl hier="3" item="1"/>
          <tpl fld="0" item="5"/>
        </tpls>
      </n>
      <n v="2034036" in="0">
        <tpls c="4">
          <tpl fld="1" item="3"/>
          <tpl hier="2" item="0"/>
          <tpl hier="3" item="1"/>
          <tpl fld="0" item="5"/>
        </tpls>
      </n>
      <n v="403475" in="0">
        <tpls c="4">
          <tpl fld="1" item="38"/>
          <tpl hier="2" item="0"/>
          <tpl hier="3" item="1"/>
          <tpl fld="0" item="5"/>
        </tpls>
      </n>
      <n v="10639717.597668957" in="0">
        <tpls c="4">
          <tpl fld="1" item="3"/>
          <tpl hier="2" item="0"/>
          <tpl hier="3" item="1"/>
          <tpl fld="0" item="28"/>
        </tpls>
      </n>
      <n v="38854344.51162605" in="0">
        <tpls c="4">
          <tpl fld="1" item="38"/>
          <tpl hier="2" item="0"/>
          <tpl hier="3" item="1"/>
          <tpl fld="0" item="28"/>
        </tpls>
      </n>
      <n v="-189315.96609005274" in="0">
        <tpls c="4">
          <tpl fld="1" item="2"/>
          <tpl hier="2" item="0"/>
          <tpl hier="3" item="1"/>
          <tpl fld="0" item="28"/>
        </tpls>
      </n>
      <n v="56128540.034111068" in="0">
        <tpls c="4">
          <tpl fld="1" item="1"/>
          <tpl hier="2" item="0"/>
          <tpl hier="3" item="1"/>
          <tpl fld="0" item="28"/>
        </tpls>
      </n>
      <n v="19384163.074497849" in="0">
        <tpls c="4">
          <tpl fld="1" item="26"/>
          <tpl hier="2" item="0"/>
          <tpl hier="3" item="1"/>
          <tpl fld="0" item="28"/>
        </tpls>
      </n>
      <n v="31287840.356798716" in="0">
        <tpls c="4">
          <tpl fld="1" item="25"/>
          <tpl hier="2" item="0"/>
          <tpl hier="3" item="1"/>
          <tpl fld="0" item="28"/>
        </tpls>
      </n>
      <n v="1240977.9110610795" in="0">
        <tpls c="4">
          <tpl fld="1" item="23"/>
          <tpl hier="2" item="0"/>
          <tpl hier="3" item="1"/>
          <tpl fld="0" item="28"/>
        </tpls>
      </n>
      <n v="825259.62140338123" in="0">
        <tpls c="4">
          <tpl fld="1" item="22"/>
          <tpl hier="2" item="0"/>
          <tpl hier="3" item="1"/>
          <tpl fld="0" item="28"/>
        </tpls>
      </n>
      <n v="2412881.5557911485" in="0">
        <tpls c="4">
          <tpl fld="1" item="18"/>
          <tpl hier="2" item="0"/>
          <tpl hier="3" item="1"/>
          <tpl fld="0" item="28"/>
        </tpls>
      </n>
      <n v="17691861.401445858" in="0">
        <tpls c="4">
          <tpl fld="1" item="16"/>
          <tpl hier="2" item="0"/>
          <tpl hier="3" item="1"/>
          <tpl fld="0" item="28"/>
        </tpls>
      </n>
      <n v="33349414.086734071" in="0">
        <tpls c="4">
          <tpl fld="1" item="45"/>
          <tpl hier="2" item="0"/>
          <tpl hier="3" item="1"/>
          <tpl fld="0" item="28"/>
        </tpls>
      </n>
      <n v="22416577.260115433" in="0">
        <tpls c="4">
          <tpl fld="1" item="35"/>
          <tpl hier="2" item="0"/>
          <tpl hier="3" item="1"/>
          <tpl fld="0" item="28"/>
        </tpls>
      </n>
      <n v="23833738.385067124" in="0">
        <tpls c="4">
          <tpl fld="1" item="46"/>
          <tpl hier="2" item="0"/>
          <tpl hier="3" item="1"/>
          <tpl fld="0" item="28"/>
        </tpls>
      </n>
      <n v="2026500.4339594059" in="0">
        <tpls c="4">
          <tpl fld="1" item="43"/>
          <tpl hier="2" item="0"/>
          <tpl hier="3" item="1"/>
          <tpl fld="0" item="28"/>
        </tpls>
      </n>
      <n v="22529393.050702304" in="0">
        <tpls c="4">
          <tpl fld="1" item="48"/>
          <tpl hier="2" item="0"/>
          <tpl hier="3" item="1"/>
          <tpl fld="0" item="28"/>
        </tpls>
      </n>
      <n v="11528720.547335219" in="0">
        <tpls c="4">
          <tpl fld="1" item="32"/>
          <tpl hier="2" item="0"/>
          <tpl hier="3" item="1"/>
          <tpl fld="0" item="28"/>
        </tpls>
      </n>
      <n v="11815579.978269838" in="0">
        <tpls c="4">
          <tpl fld="1" item="31"/>
          <tpl hier="2" item="0"/>
          <tpl hier="3" item="1"/>
          <tpl fld="0" item="28"/>
        </tpls>
      </n>
      <n v="17418810.16651465" in="0">
        <tpls c="4">
          <tpl fld="1" item="42"/>
          <tpl hier="2" item="0"/>
          <tpl hier="3" item="1"/>
          <tpl fld="0" item="28"/>
        </tpls>
      </n>
      <n v="33306529.041409668" in="0">
        <tpls c="4">
          <tpl fld="1" item="30"/>
          <tpl hier="2" item="0"/>
          <tpl hier="3" item="1"/>
          <tpl fld="0" item="28"/>
        </tpls>
      </n>
      <n v="26604326.363187909" in="0">
        <tpls c="4">
          <tpl fld="1" item="11"/>
          <tpl hier="2" item="0"/>
          <tpl hier="3" item="1"/>
          <tpl fld="0" item="28"/>
        </tpls>
      </n>
      <n v="12882755.967540484" in="0">
        <tpls c="4">
          <tpl fld="1" item="9"/>
          <tpl hier="2" item="0"/>
          <tpl hier="3" item="1"/>
          <tpl fld="0" item="28"/>
        </tpls>
      </n>
      <n v="48773433.305746347" in="0">
        <tpls c="4">
          <tpl fld="1" item="7"/>
          <tpl hier="2" item="0"/>
          <tpl hier="3" item="1"/>
          <tpl fld="0" item="28"/>
        </tpls>
      </n>
      <n v="5320994.5135159837" in="0">
        <tpls c="4">
          <tpl fld="1" item="6"/>
          <tpl hier="2" item="0"/>
          <tpl hier="3" item="1"/>
          <tpl fld="0" item="28"/>
        </tpls>
      </n>
      <n v="22010508.572144754" in="0">
        <tpls c="4">
          <tpl fld="1" item="5"/>
          <tpl hier="2" item="0"/>
          <tpl hier="3" item="1"/>
          <tpl fld="0" item="28"/>
        </tpls>
      </n>
      <n v="6983459.7618014775" in="0">
        <tpls c="4">
          <tpl fld="1" item="29"/>
          <tpl hier="2" item="0"/>
          <tpl hier="3" item="1"/>
          <tpl fld="0" item="28"/>
        </tpls>
      </n>
      <n v="15800453.700126264" in="0">
        <tpls c="4">
          <tpl fld="1" item="28"/>
          <tpl hier="2" item="0"/>
          <tpl hier="3" item="1"/>
          <tpl fld="0" item="28"/>
        </tpls>
      </n>
      <n v="24206892.618021909" in="0">
        <tpls c="4">
          <tpl fld="1" item="37"/>
          <tpl hier="2" item="0"/>
          <tpl hier="3" item="1"/>
          <tpl fld="0" item="28"/>
        </tpls>
      </n>
      <n v="16619057.584255096" in="0">
        <tpls c="4">
          <tpl fld="1" item="0"/>
          <tpl hier="2" item="0"/>
          <tpl hier="3" item="1"/>
          <tpl fld="0" item="28"/>
        </tpls>
      </n>
      <n v="17757178.486731265" in="0">
        <tpls c="4">
          <tpl fld="1" item="24"/>
          <tpl hier="2" item="0"/>
          <tpl hier="3" item="1"/>
          <tpl fld="0" item="28"/>
        </tpls>
      </n>
      <n v="56680643.497585483" in="0">
        <tpls c="4">
          <tpl fld="1" item="21"/>
          <tpl hier="2" item="0"/>
          <tpl hier="3" item="1"/>
          <tpl fld="0" item="28"/>
        </tpls>
      </n>
      <n v="15245174.269555677" in="0">
        <tpls c="4">
          <tpl fld="1" item="19"/>
          <tpl hier="2" item="0"/>
          <tpl hier="3" item="1"/>
          <tpl fld="0" item="28"/>
        </tpls>
      </n>
      <n v="9049304.2507893499" in="0">
        <tpls c="4">
          <tpl fld="1" item="17"/>
          <tpl hier="2" item="0"/>
          <tpl hier="3" item="1"/>
          <tpl fld="0" item="28"/>
        </tpls>
      </n>
      <n v="22997783.622285835" in="0">
        <tpls c="4">
          <tpl fld="1" item="36"/>
          <tpl hier="2" item="0"/>
          <tpl hier="3" item="1"/>
          <tpl fld="0" item="28"/>
        </tpls>
      </n>
      <n v="13153573.355300257" in="0">
        <tpls c="4">
          <tpl fld="1" item="15"/>
          <tpl hier="2" item="0"/>
          <tpl hier="3" item="1"/>
          <tpl fld="0" item="28"/>
        </tpls>
      </n>
      <n v="8581597.2538149524" in="0">
        <tpls c="4">
          <tpl fld="1" item="44"/>
          <tpl hier="2" item="0"/>
          <tpl hier="3" item="1"/>
          <tpl fld="0" item="28"/>
        </tpls>
      </n>
      <n v="18326519.375088908" in="0">
        <tpls c="4">
          <tpl fld="1" item="34"/>
          <tpl hier="2" item="0"/>
          <tpl hier="3" item="1"/>
          <tpl fld="0" item="28"/>
        </tpls>
      </n>
      <n v="4958100.3373807641" in="0">
        <tpls c="4">
          <tpl fld="1" item="14"/>
          <tpl hier="2" item="0"/>
          <tpl hier="3" item="1"/>
          <tpl fld="0" item="28"/>
        </tpls>
      </n>
      <n v="17794392.723137885" in="0">
        <tpls c="4">
          <tpl fld="1" item="33"/>
          <tpl hier="2" item="0"/>
          <tpl hier="3" item="1"/>
          <tpl fld="0" item="28"/>
        </tpls>
      </n>
      <n v="22183539.656661548" in="0">
        <tpls c="4">
          <tpl fld="1" item="47"/>
          <tpl hier="2" item="0"/>
          <tpl hier="3" item="1"/>
          <tpl fld="0" item="28"/>
        </tpls>
      </n>
      <n v="9450412.4704394806" in="0">
        <tpls c="4">
          <tpl fld="1" item="13"/>
          <tpl hier="2" item="0"/>
          <tpl hier="3" item="1"/>
          <tpl fld="0" item="28"/>
        </tpls>
      </n>
      <n v="16720415.877520336" in="0">
        <tpls c="4">
          <tpl fld="1" item="49"/>
          <tpl hier="2" item="0"/>
          <tpl hier="3" item="1"/>
          <tpl fld="0" item="28"/>
        </tpls>
      </n>
      <n v="9779765.9694951549" in="0">
        <tpls c="4">
          <tpl fld="1" item="41"/>
          <tpl hier="2" item="0"/>
          <tpl hier="3" item="1"/>
          <tpl fld="0" item="28"/>
        </tpls>
      </n>
      <n v="17954396.971381377" in="0">
        <tpls c="4">
          <tpl fld="1" item="40"/>
          <tpl hier="2" item="0"/>
          <tpl hier="3" item="1"/>
          <tpl fld="0" item="28"/>
        </tpls>
      </n>
      <n v="337404.32179014216" in="0">
        <tpls c="4">
          <tpl fld="1" item="39"/>
          <tpl hier="2" item="0"/>
          <tpl hier="3" item="1"/>
          <tpl fld="0" item="28"/>
        </tpls>
      </n>
      <n v="15095954.271708231" in="0">
        <tpls c="4">
          <tpl fld="1" item="10"/>
          <tpl hier="2" item="0"/>
          <tpl hier="3" item="1"/>
          <tpl fld="0" item="28"/>
        </tpls>
      </n>
      <n v="-11746223.185893925" in="0">
        <tpls c="4">
          <tpl fld="1" item="8"/>
          <tpl hier="2" item="0"/>
          <tpl hier="3" item="1"/>
          <tpl fld="0" item="28"/>
        </tpls>
      </n>
      <n v="2021888.4405163738" in="0">
        <tpls c="4">
          <tpl fld="1" item="12"/>
          <tpl hier="2" item="0"/>
          <tpl hier="3" item="1"/>
          <tpl fld="0" item="28"/>
        </tpls>
      </n>
      <n v="3046463.3589495877" in="0">
        <tpls c="4">
          <tpl fld="1" item="12"/>
          <tpl hier="2" item="0"/>
          <tpl hier="3" item="1"/>
          <tpl fld="0" item="24"/>
        </tpls>
      </n>
      <n v="11534877.090252878" in="0">
        <tpls c="4">
          <tpl fld="1" item="10"/>
          <tpl hier="2" item="0"/>
          <tpl hier="3" item="1"/>
          <tpl fld="0" item="24"/>
        </tpls>
      </n>
      <n v="38083466.42736154" in="0">
        <tpls c="4">
          <tpl fld="1" item="8"/>
          <tpl hier="2" item="0"/>
          <tpl hier="3" item="1"/>
          <tpl fld="0" item="24"/>
        </tpls>
      </n>
      <n v="7957465.1691752728" in="0">
        <tpls c="4">
          <tpl fld="1" item="41"/>
          <tpl hier="2" item="0"/>
          <tpl hier="3" item="1"/>
          <tpl fld="0" item="24"/>
        </tpls>
      </n>
      <n v="10120538.932097465" in="0">
        <tpls c="4">
          <tpl fld="1" item="40"/>
          <tpl hier="2" item="0"/>
          <tpl hier="3" item="1"/>
          <tpl fld="0" item="24"/>
        </tpls>
      </n>
      <n v="-1535191.5161623028" in="0">
        <tpls c="4">
          <tpl fld="1" item="39"/>
          <tpl hier="2" item="0"/>
          <tpl hier="3" item="1"/>
          <tpl fld="0" item="24"/>
        </tpls>
      </n>
      <n v="20229160.547317475" in="0">
        <tpls c="4">
          <tpl fld="1" item="3"/>
          <tpl hier="2" item="0"/>
          <tpl hier="3" item="1"/>
          <tpl fld="0" item="24"/>
        </tpls>
      </n>
      <n v="36168774.472459093" in="0">
        <tpls c="4">
          <tpl fld="1" item="38"/>
          <tpl hier="2" item="0"/>
          <tpl hier="3" item="1"/>
          <tpl fld="0" item="24"/>
        </tpls>
      </n>
      <n v="604716.62157996628" in="0">
        <tpls c="4">
          <tpl fld="1" item="2"/>
          <tpl hier="2" item="0"/>
          <tpl hier="3" item="1"/>
          <tpl fld="0" item="24"/>
        </tpls>
      </n>
      <n v="60006567.200661041" in="0">
        <tpls c="4">
          <tpl fld="1" item="1"/>
          <tpl hier="2" item="0"/>
          <tpl hier="3" item="1"/>
          <tpl fld="0" item="24"/>
        </tpls>
      </n>
      <n v="30984926.142415453" in="0">
        <tpls c="4">
          <tpl fld="1" item="26"/>
          <tpl hier="2" item="0"/>
          <tpl hier="3" item="1"/>
          <tpl fld="0" item="24"/>
        </tpls>
      </n>
      <n v="2308272.0539376959" in="0">
        <tpls c="4">
          <tpl fld="1" item="25"/>
          <tpl hier="2" item="0"/>
          <tpl hier="3" item="1"/>
          <tpl fld="0" item="24"/>
        </tpls>
      </n>
      <n v="-457532.76895306213" in="0">
        <tpls c="4">
          <tpl fld="1" item="23"/>
          <tpl hier="2" item="0"/>
          <tpl hier="3" item="1"/>
          <tpl fld="0" item="24"/>
        </tpls>
      </n>
      <n v="33539405.920363128" in="0">
        <tpls c="4">
          <tpl fld="1" item="22"/>
          <tpl hier="2" item="0"/>
          <tpl hier="3" item="1"/>
          <tpl fld="0" item="24"/>
        </tpls>
      </n>
      <n v="-1521519.0258084596" in="0">
        <tpls c="4">
          <tpl fld="1" item="18"/>
          <tpl hier="2" item="0"/>
          <tpl hier="3" item="1"/>
          <tpl fld="0" item="24"/>
        </tpls>
      </n>
      <n v="-815141.43378849886" in="0">
        <tpls c="4">
          <tpl fld="1" item="16"/>
          <tpl hier="2" item="0"/>
          <tpl hier="3" item="1"/>
          <tpl fld="0" item="24"/>
        </tpls>
      </n>
      <n v="7607073.5765920412" in="0">
        <tpls c="4">
          <tpl fld="1" item="45"/>
          <tpl hier="2" item="0"/>
          <tpl hier="3" item="1"/>
          <tpl fld="0" item="24"/>
        </tpls>
      </n>
      <n v="16687625.939460803" in="0">
        <tpls c="4">
          <tpl fld="1" item="35"/>
          <tpl hier="2" item="0"/>
          <tpl hier="3" item="1"/>
          <tpl fld="0" item="24"/>
        </tpls>
      </n>
      <n v="24485400.930043265" in="0">
        <tpls c="4">
          <tpl fld="1" item="46"/>
          <tpl hier="2" item="0"/>
          <tpl hier="3" item="1"/>
          <tpl fld="0" item="24"/>
        </tpls>
      </n>
      <n v="-6949952.6436579544" in="0">
        <tpls c="4">
          <tpl fld="1" item="43"/>
          <tpl hier="2" item="0"/>
          <tpl hier="3" item="1"/>
          <tpl fld="0" item="24"/>
        </tpls>
      </n>
      <n v="23264155.251755074" in="0">
        <tpls c="4">
          <tpl fld="1" item="48"/>
          <tpl hier="2" item="0"/>
          <tpl hier="3" item="1"/>
          <tpl fld="0" item="24"/>
        </tpls>
      </n>
      <n v="-4255289.5956517793" in="0">
        <tpls c="4">
          <tpl fld="1" item="32"/>
          <tpl hier="2" item="0"/>
          <tpl hier="3" item="1"/>
          <tpl fld="0" item="24"/>
        </tpls>
      </n>
      <n v="12069402.942677194" in="0">
        <tpls c="4">
          <tpl fld="1" item="31"/>
          <tpl hier="2" item="0"/>
          <tpl hier="3" item="1"/>
          <tpl fld="0" item="24"/>
        </tpls>
      </n>
      <n v="16369724.980494101" in="0">
        <tpls c="4">
          <tpl fld="1" item="42"/>
          <tpl hier="2" item="0"/>
          <tpl hier="3" item="1"/>
          <tpl fld="0" item="24"/>
        </tpls>
      </n>
      <n v="43928591.859220177" in="0">
        <tpls c="4">
          <tpl fld="1" item="30"/>
          <tpl hier="2" item="0"/>
          <tpl hier="3" item="1"/>
          <tpl fld="0" item="24"/>
        </tpls>
      </n>
      <n v="33933731.218677618" in="0">
        <tpls c="4">
          <tpl fld="1" item="11"/>
          <tpl hier="2" item="0"/>
          <tpl hier="3" item="1"/>
          <tpl fld="0" item="24"/>
        </tpls>
      </n>
      <n v="-24090030.781038772" in="0">
        <tpls c="4">
          <tpl fld="1" item="9"/>
          <tpl hier="2" item="0"/>
          <tpl hier="3" item="1"/>
          <tpl fld="0" item="24"/>
        </tpls>
      </n>
      <n v="95676449.373428762" in="0">
        <tpls c="4">
          <tpl fld="1" item="7"/>
          <tpl hier="2" item="0"/>
          <tpl hier="3" item="1"/>
          <tpl fld="0" item="24"/>
        </tpls>
      </n>
      <n v="-5638223.288411947" in="0">
        <tpls c="4">
          <tpl fld="1" item="6"/>
          <tpl hier="2" item="0"/>
          <tpl hier="3" item="1"/>
          <tpl fld="0" item="24"/>
        </tpls>
      </n>
      <n v="-15365326.135114705" in="0">
        <tpls c="4">
          <tpl fld="1" item="5"/>
          <tpl hier="2" item="0"/>
          <tpl hier="3" item="1"/>
          <tpl fld="0" item="24"/>
        </tpls>
      </n>
      <n v="-10101403.378095798" in="0">
        <tpls c="4">
          <tpl fld="1" item="29"/>
          <tpl hier="2" item="0"/>
          <tpl hier="3" item="1"/>
          <tpl fld="0" item="24"/>
        </tpls>
      </n>
      <n v="5193330.4764212342" in="0">
        <tpls c="4">
          <tpl fld="1" item="28"/>
          <tpl hier="2" item="0"/>
          <tpl hier="3" item="1"/>
          <tpl fld="0" item="24"/>
        </tpls>
      </n>
      <n v="4703442.0390141308" in="0">
        <tpls c="4">
          <tpl fld="1" item="37"/>
          <tpl hier="2" item="0"/>
          <tpl hier="3" item="1"/>
          <tpl fld="0" item="24"/>
        </tpls>
      </n>
      <n v="7164156.0877346266" in="0">
        <tpls c="4">
          <tpl fld="1" item="0"/>
          <tpl hier="2" item="0"/>
          <tpl hier="3" item="1"/>
          <tpl fld="0" item="24"/>
        </tpls>
      </n>
      <n v="1603945.7125312774" in="0">
        <tpls c="4">
          <tpl fld="1" item="24"/>
          <tpl hier="2" item="0"/>
          <tpl hier="3" item="1"/>
          <tpl fld="0" item="24"/>
        </tpls>
      </n>
      <n v="-16905816.428464979" in="0">
        <tpls c="4">
          <tpl fld="1" item="21"/>
          <tpl hier="2" item="0"/>
          <tpl hier="3" item="1"/>
          <tpl fld="0" item="24"/>
        </tpls>
      </n>
      <n v="-12907461.09499447" in="0">
        <tpls c="4">
          <tpl fld="1" item="19"/>
          <tpl hier="2" item="0"/>
          <tpl hier="3" item="1"/>
          <tpl fld="0" item="24"/>
        </tpls>
      </n>
      <n v="1972826.4066729636" in="0">
        <tpls c="4">
          <tpl fld="1" item="17"/>
          <tpl hier="2" item="0"/>
          <tpl hier="3" item="1"/>
          <tpl fld="0" item="24"/>
        </tpls>
      </n>
      <n v="-28021087.463660877" in="0">
        <tpls c="4">
          <tpl fld="1" item="36"/>
          <tpl hier="2" item="0"/>
          <tpl hier="3" item="1"/>
          <tpl fld="0" item="24"/>
        </tpls>
      </n>
      <n v="10514238.925254995" in="0">
        <tpls c="4">
          <tpl fld="1" item="15"/>
          <tpl hier="2" item="0"/>
          <tpl hier="3" item="1"/>
          <tpl fld="0" item="24"/>
        </tpls>
      </n>
      <n v="6621209.1701070564" in="0">
        <tpls c="4">
          <tpl fld="1" item="44"/>
          <tpl hier="2" item="0"/>
          <tpl hier="3" item="1"/>
          <tpl fld="0" item="24"/>
        </tpls>
      </n>
      <n v="21350975.251788288" in="0">
        <tpls c="4">
          <tpl fld="1" item="47"/>
          <tpl hier="2" item="0"/>
          <tpl hier="3" item="1"/>
          <tpl fld="0" item="24"/>
        </tpls>
      </n>
      <n v="10393007.493432617" in="0">
        <tpls c="4">
          <tpl fld="1" item="13"/>
          <tpl hier="2" item="0"/>
          <tpl hier="3" item="1"/>
          <tpl fld="0" item="24"/>
        </tpls>
      </n>
      <n v="33895789.432497889" in="0">
        <tpls c="4">
          <tpl fld="1" item="49"/>
          <tpl hier="2" item="0"/>
          <tpl hier="3" item="1"/>
          <tpl fld="0" item="24"/>
        </tpls>
      </n>
      <n v="12510733.553394705" in="0">
        <tpls c="4">
          <tpl fld="1" item="34"/>
          <tpl hier="2" item="0"/>
          <tpl hier="3" item="1"/>
          <tpl fld="0" item="24"/>
        </tpls>
      </n>
      <n v="24939145.209292676" in="0">
        <tpls c="4">
          <tpl fld="1" item="14"/>
          <tpl hier="2" item="0"/>
          <tpl hier="3" item="1"/>
          <tpl fld="0" item="24"/>
        </tpls>
      </n>
      <n v="19472108.245092664" in="0">
        <tpls c="4">
          <tpl fld="1" item="33"/>
          <tpl hier="2" item="0"/>
          <tpl hier="3" item="1"/>
          <tpl fld="0" item="24"/>
        </tpls>
      </n>
      <n v="9070646" in="0">
        <tpls c="4">
          <tpl fld="1" item="34"/>
          <tpl hier="2" item="0"/>
          <tpl hier="3" item="1"/>
          <tpl fld="0" item="1"/>
        </tpls>
      </n>
      <n v="11624170" in="0">
        <tpls c="4">
          <tpl fld="1" item="14"/>
          <tpl hier="2" item="0"/>
          <tpl hier="3" item="1"/>
          <tpl fld="0" item="1"/>
        </tpls>
      </n>
      <n v="16627327" in="0">
        <tpls c="4">
          <tpl fld="1" item="33"/>
          <tpl hier="2" item="0"/>
          <tpl hier="3" item="1"/>
          <tpl fld="0" item="1"/>
        </tpls>
      </n>
      <n v="15268086" in="0">
        <tpls c="4">
          <tpl fld="1" item="47"/>
          <tpl hier="2" item="0"/>
          <tpl hier="3" item="1"/>
          <tpl fld="0" item="1"/>
        </tpls>
      </n>
      <n v="-1497912" in="0">
        <tpls c="4">
          <tpl fld="1" item="13"/>
          <tpl hier="2" item="0"/>
          <tpl hier="3" item="1"/>
          <tpl fld="0" item="1"/>
        </tpls>
      </n>
      <n v="18278830" in="0">
        <tpls c="4">
          <tpl fld="1" item="49"/>
          <tpl hier="2" item="0"/>
          <tpl hier="3" item="1"/>
          <tpl fld="0" item="1"/>
        </tpls>
      </n>
      <n v="1653728" in="0">
        <tpls c="4">
          <tpl fld="1" item="12"/>
          <tpl hier="2" item="0"/>
          <tpl hier="3" item="1"/>
          <tpl fld="0" item="1"/>
        </tpls>
      </n>
      <n v="10222344" in="0">
        <tpls c="4">
          <tpl fld="1" item="10"/>
          <tpl hier="2" item="0"/>
          <tpl hier="3" item="1"/>
          <tpl fld="0" item="1"/>
        </tpls>
      </n>
      <n v="3804252" in="0">
        <tpls c="4">
          <tpl fld="1" item="8"/>
          <tpl hier="2" item="0"/>
          <tpl hier="3" item="1"/>
          <tpl fld="0" item="1"/>
        </tpls>
      </n>
      <n v="10177613" in="0">
        <tpls c="4">
          <tpl fld="1" item="41"/>
          <tpl hier="2" item="0"/>
          <tpl hier="3" item="1"/>
          <tpl fld="0" item="1"/>
        </tpls>
      </n>
      <n v="10019727" in="0">
        <tpls c="4">
          <tpl fld="1" item="40"/>
          <tpl hier="2" item="0"/>
          <tpl hier="3" item="1"/>
          <tpl fld="0" item="1"/>
        </tpls>
      </n>
      <n v="62332" in="0">
        <tpls c="4">
          <tpl fld="1" item="39"/>
          <tpl hier="2" item="0"/>
          <tpl hier="3" item="1"/>
          <tpl fld="0" item="1"/>
        </tpls>
      </n>
      <n v="19567791" in="0">
        <tpls c="4">
          <tpl fld="1" item="3"/>
          <tpl hier="2" item="0"/>
          <tpl hier="3" item="1"/>
          <tpl fld="0" item="1"/>
        </tpls>
      </n>
      <n v="32285793" in="0">
        <tpls c="4">
          <tpl fld="1" item="38"/>
          <tpl hier="2" item="0"/>
          <tpl hier="3" item="1"/>
          <tpl fld="0" item="1"/>
        </tpls>
      </n>
      <n v="157579" in="0">
        <tpls c="4">
          <tpl fld="1" item="2"/>
          <tpl hier="2" item="0"/>
          <tpl hier="3" item="1"/>
          <tpl fld="0" item="1"/>
        </tpls>
      </n>
      <n v="41971027" in="0">
        <tpls c="4">
          <tpl fld="1" item="1"/>
          <tpl hier="2" item="0"/>
          <tpl hier="3" item="1"/>
          <tpl fld="0" item="1"/>
        </tpls>
      </n>
      <n v="27413431" in="0">
        <tpls c="4">
          <tpl fld="1" item="26"/>
          <tpl hier="2" item="0"/>
          <tpl hier="3" item="1"/>
          <tpl fld="0" item="1"/>
        </tpls>
      </n>
      <n v="11251776" in="0">
        <tpls c="4">
          <tpl fld="1" item="25"/>
          <tpl hier="2" item="0"/>
          <tpl hier="3" item="1"/>
          <tpl fld="0" item="1"/>
        </tpls>
      </n>
      <n v="-1625" in="0">
        <tpls c="4">
          <tpl fld="1" item="23"/>
          <tpl hier="2" item="0"/>
          <tpl hier="3" item="1"/>
          <tpl fld="0" item="1"/>
        </tpls>
      </n>
      <n v="10680128" in="0">
        <tpls c="4">
          <tpl fld="1" item="22"/>
          <tpl hier="2" item="0"/>
          <tpl hier="3" item="1"/>
          <tpl fld="0" item="1"/>
        </tpls>
      </n>
      <n v="123191" in="0">
        <tpls c="4">
          <tpl fld="1" item="18"/>
          <tpl hier="2" item="0"/>
          <tpl hier="3" item="1"/>
          <tpl fld="0" item="1"/>
        </tpls>
      </n>
      <n v="14593515" in="0">
        <tpls c="4">
          <tpl fld="1" item="16"/>
          <tpl hier="2" item="0"/>
          <tpl hier="3" item="1"/>
          <tpl fld="0" item="1"/>
        </tpls>
      </n>
      <n v="17141335" in="0">
        <tpls c="4">
          <tpl fld="1" item="45"/>
          <tpl hier="2" item="0"/>
          <tpl hier="3" item="1"/>
          <tpl fld="0" item="1"/>
        </tpls>
      </n>
      <n v="19373602" in="0">
        <tpls c="4">
          <tpl fld="1" item="35"/>
          <tpl hier="2" item="0"/>
          <tpl hier="3" item="1"/>
          <tpl fld="0" item="1"/>
        </tpls>
      </n>
      <n v="31496940" in="0">
        <tpls c="4">
          <tpl fld="1" item="46"/>
          <tpl hier="2" item="0"/>
          <tpl hier="3" item="1"/>
          <tpl fld="0" item="1"/>
        </tpls>
      </n>
      <n v="-6231000" in="0">
        <tpls c="4">
          <tpl fld="1" item="43"/>
          <tpl hier="2" item="0"/>
          <tpl hier="3" item="1"/>
          <tpl fld="0" item="1"/>
        </tpls>
      </n>
      <n v="24230152" in="0">
        <tpls c="4">
          <tpl fld="1" item="48"/>
          <tpl hier="2" item="0"/>
          <tpl hier="3" item="1"/>
          <tpl fld="0" item="1"/>
        </tpls>
      </n>
      <n v="5315438" in="0">
        <tpls c="4">
          <tpl fld="1" item="32"/>
          <tpl hier="2" item="0"/>
          <tpl hier="3" item="1"/>
          <tpl fld="0" item="1"/>
        </tpls>
      </n>
      <n v="11030311" in="0">
        <tpls c="4">
          <tpl fld="1" item="31"/>
          <tpl hier="2" item="0"/>
          <tpl hier="3" item="1"/>
          <tpl fld="0" item="1"/>
        </tpls>
      </n>
      <n v="18357889" in="0">
        <tpls c="4">
          <tpl fld="1" item="42"/>
          <tpl hier="2" item="0"/>
          <tpl hier="3" item="1"/>
          <tpl fld="0" item="1"/>
        </tpls>
      </n>
      <n v="15130331" in="0">
        <tpls c="4">
          <tpl fld="1" item="30"/>
          <tpl hier="2" item="0"/>
          <tpl hier="3" item="1"/>
          <tpl fld="0" item="1"/>
        </tpls>
      </n>
      <n v="16477250" in="0">
        <tpls c="4">
          <tpl fld="1" item="11"/>
          <tpl hier="2" item="0"/>
          <tpl hier="3" item="1"/>
          <tpl fld="0" item="1"/>
        </tpls>
      </n>
      <n v="3604509" in="0">
        <tpls c="4">
          <tpl fld="1" item="9"/>
          <tpl hier="2" item="0"/>
          <tpl hier="3" item="1"/>
          <tpl fld="0" item="1"/>
        </tpls>
      </n>
      <n v="48205387" in="0">
        <tpls c="4">
          <tpl fld="1" item="7"/>
          <tpl hier="2" item="0"/>
          <tpl hier="3" item="1"/>
          <tpl fld="0" item="1"/>
        </tpls>
      </n>
      <n v="1894204" in="0">
        <tpls c="4">
          <tpl fld="1" item="6"/>
          <tpl hier="2" item="0"/>
          <tpl hier="3" item="1"/>
          <tpl fld="0" item="1"/>
        </tpls>
      </n>
      <n v="4360524" in="0">
        <tpls c="4">
          <tpl fld="1" item="5"/>
          <tpl hier="2" item="0"/>
          <tpl hier="3" item="1"/>
          <tpl fld="0" item="1"/>
        </tpls>
      </n>
      <n v="474962" in="0">
        <tpls c="4">
          <tpl fld="1" item="29"/>
          <tpl hier="2" item="0"/>
          <tpl hier="3" item="1"/>
          <tpl fld="0" item="1"/>
        </tpls>
      </n>
      <n v="9362158" in="0">
        <tpls c="4">
          <tpl fld="1" item="28"/>
          <tpl hier="2" item="0"/>
          <tpl hier="3" item="1"/>
          <tpl fld="0" item="1"/>
        </tpls>
      </n>
      <n v="12853137" in="0">
        <tpls c="4">
          <tpl fld="1" item="37"/>
          <tpl hier="2" item="0"/>
          <tpl hier="3" item="1"/>
          <tpl fld="0" item="1"/>
        </tpls>
      </n>
      <n v="13854017" in="0">
        <tpls c="4">
          <tpl fld="1" item="0"/>
          <tpl hier="2" item="0"/>
          <tpl hier="3" item="1"/>
          <tpl fld="0" item="1"/>
        </tpls>
      </n>
      <n v="3608005" in="0">
        <tpls c="4">
          <tpl fld="1" item="24"/>
          <tpl hier="2" item="0"/>
          <tpl hier="3" item="1"/>
          <tpl fld="0" item="1"/>
        </tpls>
      </n>
      <n v="-3159202" in="0">
        <tpls c="4">
          <tpl fld="1" item="36"/>
          <tpl hier="2" item="0"/>
          <tpl hier="3" item="1"/>
          <tpl fld="0" item="1"/>
        </tpls>
      </n>
      <n v="11939354" in="0">
        <tpls c="4">
          <tpl fld="1" item="15"/>
          <tpl hier="2" item="0"/>
          <tpl hier="3" item="1"/>
          <tpl fld="0" item="1"/>
        </tpls>
      </n>
      <n v="6090662" in="0">
        <tpls c="4">
          <tpl fld="1" item="44"/>
          <tpl hier="2" item="0"/>
          <tpl hier="3" item="1"/>
          <tpl fld="0" item="1"/>
        </tpls>
      </n>
      <n v="19165198" in="0">
        <tpls c="4">
          <tpl fld="1" item="21"/>
          <tpl hier="2" item="0"/>
          <tpl hier="3" item="1"/>
          <tpl fld="0" item="1"/>
        </tpls>
      </n>
      <n v="2244694" in="0">
        <tpls c="4">
          <tpl fld="1" item="19"/>
          <tpl hier="2" item="0"/>
          <tpl hier="3" item="1"/>
          <tpl fld="0" item="1"/>
        </tpls>
      </n>
      <n v="3422187" in="0">
        <tpls c="4">
          <tpl fld="1" item="17"/>
          <tpl hier="2" item="0"/>
          <tpl hier="3" item="1"/>
          <tpl fld="0" item="1"/>
        </tpls>
      </n>
      <n v="-73586459.926050454" in="0">
        <tpls c="4">
          <tpl fld="1" item="21"/>
          <tpl hier="2" item="0"/>
          <tpl hier="3" item="1"/>
          <tpl fld="0" item="11"/>
        </tpls>
      </n>
      <n v="-28152635.364550151" in="0">
        <tpls c="4">
          <tpl fld="1" item="19"/>
          <tpl hier="2" item="0"/>
          <tpl hier="3" item="1"/>
          <tpl fld="0" item="11"/>
        </tpls>
      </n>
      <n v="-7076477.8441163879" in="0">
        <tpls c="4">
          <tpl fld="1" item="17"/>
          <tpl hier="2" item="0"/>
          <tpl hier="3" item="1"/>
          <tpl fld="0" item="11"/>
        </tpls>
      </n>
      <n v="-51018871.085946709" in="0">
        <tpls c="4">
          <tpl fld="1" item="36"/>
          <tpl hier="2" item="0"/>
          <tpl hier="3" item="1"/>
          <tpl fld="0" item="11"/>
        </tpls>
      </n>
      <n v="-2639334.4300452606" in="0">
        <tpls c="4">
          <tpl fld="1" item="15"/>
          <tpl hier="2" item="0"/>
          <tpl hier="3" item="1"/>
          <tpl fld="0" item="11"/>
        </tpls>
      </n>
      <n v="-1960388.0837078947" in="0">
        <tpls c="4">
          <tpl fld="1" item="44"/>
          <tpl hier="2" item="0"/>
          <tpl hier="3" item="1"/>
          <tpl fld="0" item="11"/>
        </tpls>
      </n>
      <n v="-5815785.8216942018" in="0">
        <tpls c="4">
          <tpl fld="1" item="34"/>
          <tpl hier="2" item="0"/>
          <tpl hier="3" item="1"/>
          <tpl fld="0" item="11"/>
        </tpls>
      </n>
      <n v="19981044.871911913" in="0">
        <tpls c="4">
          <tpl fld="1" item="14"/>
          <tpl hier="2" item="0"/>
          <tpl hier="3" item="1"/>
          <tpl fld="0" item="11"/>
        </tpls>
      </n>
      <n v="1677715.5219547835" in="0">
        <tpls c="4">
          <tpl fld="1" item="33"/>
          <tpl hier="2" item="0"/>
          <tpl hier="3" item="1"/>
          <tpl fld="0" item="11"/>
        </tpls>
      </n>
      <n v="-832564.40487325937" in="0">
        <tpls c="4">
          <tpl fld="1" item="47"/>
          <tpl hier="2" item="0"/>
          <tpl hier="3" item="1"/>
          <tpl fld="0" item="11"/>
        </tpls>
      </n>
      <n v="942595.02299313527" in="0">
        <tpls c="4">
          <tpl fld="1" item="13"/>
          <tpl hier="2" item="0"/>
          <tpl hier="3" item="1"/>
          <tpl fld="0" item="11"/>
        </tpls>
      </n>
      <n v="17175373.554977551" in="0">
        <tpls c="4">
          <tpl fld="1" item="49"/>
          <tpl hier="2" item="0"/>
          <tpl hier="3" item="1"/>
          <tpl fld="0" item="11"/>
        </tpls>
      </n>
      <n v="1024574.9184332138" in="0">
        <tpls c="4">
          <tpl fld="1" item="12"/>
          <tpl hier="2" item="0"/>
          <tpl hier="3" item="1"/>
          <tpl fld="0" item="11"/>
        </tpls>
      </n>
      <n v="-3561077.1814553533" in="0">
        <tpls c="4">
          <tpl fld="1" item="10"/>
          <tpl hier="2" item="0"/>
          <tpl hier="3" item="1"/>
          <tpl fld="0" item="11"/>
        </tpls>
      </n>
      <n v="49829689.613255471" in="0">
        <tpls c="4">
          <tpl fld="1" item="8"/>
          <tpl hier="2" item="0"/>
          <tpl hier="3" item="1"/>
          <tpl fld="0" item="11"/>
        </tpls>
      </n>
      <n v="-1822300.8003198849" in="0">
        <tpls c="4">
          <tpl fld="1" item="41"/>
          <tpl hier="2" item="0"/>
          <tpl hier="3" item="1"/>
          <tpl fld="0" item="11"/>
        </tpls>
      </n>
      <n v="-7833858.0392839108" in="0">
        <tpls c="4">
          <tpl fld="1" item="40"/>
          <tpl hier="2" item="0"/>
          <tpl hier="3" item="1"/>
          <tpl fld="0" item="11"/>
        </tpls>
      </n>
      <n v="-1872595.837952445" in="0">
        <tpls c="4">
          <tpl fld="1" item="39"/>
          <tpl hier="2" item="0"/>
          <tpl hier="3" item="1"/>
          <tpl fld="0" item="11"/>
        </tpls>
      </n>
      <n v="9589442.9496485181" in="0">
        <tpls c="4">
          <tpl fld="1" item="3"/>
          <tpl hier="2" item="0"/>
          <tpl hier="3" item="1"/>
          <tpl fld="0" item="11"/>
        </tpls>
      </n>
      <n v="-2685570.0391669618" in="0">
        <tpls c="4">
          <tpl fld="1" item="38"/>
          <tpl hier="2" item="0"/>
          <tpl hier="3" item="1"/>
          <tpl fld="0" item="11"/>
        </tpls>
      </n>
      <n v="794032.58767001913" in="0">
        <tpls c="4">
          <tpl fld="1" item="2"/>
          <tpl hier="2" item="0"/>
          <tpl hier="3" item="1"/>
          <tpl fld="0" item="11"/>
        </tpls>
      </n>
      <n v="3878027.1665499774" in="0">
        <tpls c="4">
          <tpl fld="1" item="1"/>
          <tpl hier="2" item="0"/>
          <tpl hier="3" item="1"/>
          <tpl fld="0" item="11"/>
        </tpls>
      </n>
      <n v="11600763.067917604" in="0">
        <tpls c="4">
          <tpl fld="1" item="26"/>
          <tpl hier="2" item="0"/>
          <tpl hier="3" item="1"/>
          <tpl fld="0" item="11"/>
        </tpls>
      </n>
      <n v="-28979568.302861016" in="0">
        <tpls c="4">
          <tpl fld="1" item="25"/>
          <tpl hier="2" item="0"/>
          <tpl hier="3" item="1"/>
          <tpl fld="0" item="11"/>
        </tpls>
      </n>
      <n v="-1698510.6800141414" in="0">
        <tpls c="4">
          <tpl fld="1" item="23"/>
          <tpl hier="2" item="0"/>
          <tpl hier="3" item="1"/>
          <tpl fld="0" item="11"/>
        </tpls>
      </n>
      <n v="32714146.298959747" in="0">
        <tpls c="4">
          <tpl fld="1" item="22"/>
          <tpl hier="2" item="0"/>
          <tpl hier="3" item="1"/>
          <tpl fld="0" item="11"/>
        </tpls>
      </n>
      <n v="-3934400.5815996081" in="0">
        <tpls c="4">
          <tpl fld="1" item="18"/>
          <tpl hier="2" item="0"/>
          <tpl hier="3" item="1"/>
          <tpl fld="0" item="11"/>
        </tpls>
      </n>
      <n v="-18507002.835234355" in="0">
        <tpls c="4">
          <tpl fld="1" item="16"/>
          <tpl hier="2" item="0"/>
          <tpl hier="3" item="1"/>
          <tpl fld="0" item="11"/>
        </tpls>
      </n>
      <n v="-25742340.510142028" in="0">
        <tpls c="4">
          <tpl fld="1" item="45"/>
          <tpl hier="2" item="0"/>
          <tpl hier="3" item="1"/>
          <tpl fld="0" item="11"/>
        </tpls>
      </n>
      <n v="-5728951.3206546288" in="0">
        <tpls c="4">
          <tpl fld="1" item="35"/>
          <tpl hier="2" item="0"/>
          <tpl hier="3" item="1"/>
          <tpl fld="0" item="11"/>
        </tpls>
      </n>
      <n v="651662.54497613944" in="0">
        <tpls c="4">
          <tpl fld="1" item="46"/>
          <tpl hier="2" item="0"/>
          <tpl hier="3" item="1"/>
          <tpl fld="0" item="11"/>
        </tpls>
      </n>
      <n v="-8976453.0776173621" in="0">
        <tpls c="4">
          <tpl fld="1" item="43"/>
          <tpl hier="2" item="0"/>
          <tpl hier="3" item="1"/>
          <tpl fld="0" item="11"/>
        </tpls>
      </n>
      <n v="734762.20105277002" in="0">
        <tpls c="4">
          <tpl fld="1" item="48"/>
          <tpl hier="2" item="0"/>
          <tpl hier="3" item="1"/>
          <tpl fld="0" item="11"/>
        </tpls>
      </n>
      <n v="-15784010.142986994" in="0">
        <tpls c="4">
          <tpl fld="1" item="32"/>
          <tpl hier="2" item="0"/>
          <tpl hier="3" item="1"/>
          <tpl fld="0" item="11"/>
        </tpls>
      </n>
      <n v="253822.96440735413" in="0">
        <tpls c="4">
          <tpl fld="1" item="31"/>
          <tpl hier="2" item="0"/>
          <tpl hier="3" item="1"/>
          <tpl fld="0" item="11"/>
        </tpls>
      </n>
      <n v="-1049085.1860205531" in="0">
        <tpls c="4">
          <tpl fld="1" item="42"/>
          <tpl hier="2" item="0"/>
          <tpl hier="3" item="1"/>
          <tpl fld="0" item="11"/>
        </tpls>
      </n>
      <n v="10622062.817810502" in="0">
        <tpls c="4">
          <tpl fld="1" item="30"/>
          <tpl hier="2" item="0"/>
          <tpl hier="3" item="1"/>
          <tpl fld="0" item="11"/>
        </tpls>
      </n>
      <n v="7329404.8554897122" in="0">
        <tpls c="4">
          <tpl fld="1" item="11"/>
          <tpl hier="2" item="0"/>
          <tpl hier="3" item="1"/>
          <tpl fld="0" item="11"/>
        </tpls>
      </n>
      <n v="-36972786.748579256" in="0">
        <tpls c="4">
          <tpl fld="1" item="9"/>
          <tpl hier="2" item="0"/>
          <tpl hier="3" item="1"/>
          <tpl fld="0" item="11"/>
        </tpls>
      </n>
      <n v="46903016.06768243" in="0">
        <tpls c="4">
          <tpl fld="1" item="7"/>
          <tpl hier="2" item="0"/>
          <tpl hier="3" item="1"/>
          <tpl fld="0" item="11"/>
        </tpls>
      </n>
      <n v="-10959217.801927932" in="0">
        <tpls c="4">
          <tpl fld="1" item="6"/>
          <tpl hier="2" item="0"/>
          <tpl hier="3" item="1"/>
          <tpl fld="0" item="11"/>
        </tpls>
      </n>
      <n v="-37375834.707259469" in="0">
        <tpls c="4">
          <tpl fld="1" item="5"/>
          <tpl hier="2" item="0"/>
          <tpl hier="3" item="1"/>
          <tpl fld="0" item="11"/>
        </tpls>
      </n>
      <n v="-19503450.579007782" in="0">
        <tpls c="4">
          <tpl fld="1" item="37"/>
          <tpl hier="2" item="0"/>
          <tpl hier="3" item="1"/>
          <tpl fld="0" item="11"/>
        </tpls>
      </n>
      <n v="-9454901.4965204652" in="0">
        <tpls c="4">
          <tpl fld="1" item="0"/>
          <tpl hier="2" item="0"/>
          <tpl hier="3" item="1"/>
          <tpl fld="0" item="11"/>
        </tpls>
      </n>
      <n v="-16153232.774199989" in="0">
        <tpls c="4">
          <tpl fld="1" item="24"/>
          <tpl hier="2" item="0"/>
          <tpl hier="3" item="1"/>
          <tpl fld="0" item="11"/>
        </tpls>
      </n>
      <n v="-17084863.139897279" in="0">
        <tpls c="4">
          <tpl fld="1" item="29"/>
          <tpl hier="2" item="0"/>
          <tpl hier="3" item="1"/>
          <tpl fld="0" item="11"/>
        </tpls>
      </n>
      <n v="-10607123.223705033" in="0">
        <tpls c="4">
          <tpl fld="1" item="28"/>
          <tpl hier="2" item="0"/>
          <tpl hier="3" item="1"/>
          <tpl fld="0" item="11"/>
        </tpls>
      </n>
      <n v="-6508497.7618014775" in="0">
        <tpls c="4">
          <tpl fld="1" item="29"/>
          <tpl hier="2" item="0"/>
          <tpl hier="3" item="1"/>
          <tpl fld="0" item="6"/>
        </tpls>
      </n>
      <n v="-6438295.7001262633" in="0">
        <tpls c="4">
          <tpl fld="1" item="28"/>
          <tpl hier="2" item="0"/>
          <tpl hier="3" item="1"/>
          <tpl fld="0" item="6"/>
        </tpls>
      </n>
      <n v="-11353755.618021915" in="0">
        <tpls c="4">
          <tpl fld="1" item="37"/>
          <tpl hier="2" item="0"/>
          <tpl hier="3" item="1"/>
          <tpl fld="0" item="6"/>
        </tpls>
      </n>
      <n v="-2765040.5842550937" in="0">
        <tpls c="4">
          <tpl fld="1" item="0"/>
          <tpl hier="2" item="0"/>
          <tpl hier="3" item="1"/>
          <tpl fld="0" item="6"/>
        </tpls>
      </n>
      <n v="-14149173.486731265" in="0">
        <tpls c="4">
          <tpl fld="1" item="24"/>
          <tpl hier="2" item="0"/>
          <tpl hier="3" item="1"/>
          <tpl fld="0" item="6"/>
        </tpls>
      </n>
      <n v="-37515445.497585475" in="0">
        <tpls c="4">
          <tpl fld="1" item="21"/>
          <tpl hier="2" item="0"/>
          <tpl hier="3" item="1"/>
          <tpl fld="0" item="6"/>
        </tpls>
      </n>
      <n v="-13000480.269555679" in="0">
        <tpls c="4">
          <tpl fld="1" item="19"/>
          <tpl hier="2" item="0"/>
          <tpl hier="3" item="1"/>
          <tpl fld="0" item="6"/>
        </tpls>
      </n>
      <n v="-5627117.2507893508" in="0">
        <tpls c="4">
          <tpl fld="1" item="17"/>
          <tpl hier="2" item="0"/>
          <tpl hier="3" item="1"/>
          <tpl fld="0" item="6"/>
        </tpls>
      </n>
      <n v="-26156985.622285835" in="0">
        <tpls c="4">
          <tpl fld="1" item="36"/>
          <tpl hier="2" item="0"/>
          <tpl hier="3" item="1"/>
          <tpl fld="0" item="6"/>
        </tpls>
      </n>
      <n v="-1214219.3553002577" in="0">
        <tpls c="4">
          <tpl fld="1" item="15"/>
          <tpl hier="2" item="0"/>
          <tpl hier="3" item="1"/>
          <tpl fld="0" item="6"/>
        </tpls>
      </n>
      <n v="-2490935.2538149511" in="0">
        <tpls c="4">
          <tpl fld="1" item="44"/>
          <tpl hier="2" item="0"/>
          <tpl hier="3" item="1"/>
          <tpl fld="0" item="6"/>
        </tpls>
      </n>
      <n v="-9255873.3750889078" in="0">
        <tpls c="4">
          <tpl fld="1" item="34"/>
          <tpl hier="2" item="0"/>
          <tpl hier="3" item="1"/>
          <tpl fld="0" item="6"/>
        </tpls>
      </n>
      <n v="6666069.6626192359" in="0">
        <tpls c="4">
          <tpl fld="1" item="14"/>
          <tpl hier="2" item="0"/>
          <tpl hier="3" item="1"/>
          <tpl fld="0" item="6"/>
        </tpls>
      </n>
      <n v="-1167065.7231378835" in="0">
        <tpls c="4">
          <tpl fld="1" item="33"/>
          <tpl hier="2" item="0"/>
          <tpl hier="3" item="1"/>
          <tpl fld="0" item="6"/>
        </tpls>
      </n>
      <n v="-6915453.656661544" in="0">
        <tpls c="4">
          <tpl fld="1" item="47"/>
          <tpl hier="2" item="0"/>
          <tpl hier="3" item="1"/>
          <tpl fld="0" item="6"/>
        </tpls>
      </n>
      <n v="-10948324.470439481" in="0">
        <tpls c="4">
          <tpl fld="1" item="13"/>
          <tpl hier="2" item="0"/>
          <tpl hier="3" item="1"/>
          <tpl fld="0" item="6"/>
        </tpls>
      </n>
      <n v="1558414.1224796609" in="0">
        <tpls c="4">
          <tpl fld="1" item="49"/>
          <tpl hier="2" item="0"/>
          <tpl hier="3" item="1"/>
          <tpl fld="0" item="6"/>
        </tpls>
      </n>
      <n v="-368160.44051637402" in="0">
        <tpls c="4">
          <tpl fld="1" item="12"/>
          <tpl hier="2" item="0"/>
          <tpl hier="3" item="1"/>
          <tpl fld="0" item="6"/>
        </tpls>
      </n>
      <n v="-4873610.2717082324" in="0">
        <tpls c="4">
          <tpl fld="1" item="10"/>
          <tpl hier="2" item="0"/>
          <tpl hier="3" item="1"/>
          <tpl fld="0" item="6"/>
        </tpls>
      </n>
      <n v="15550475.185893925" in="0">
        <tpls c="4">
          <tpl fld="1" item="8"/>
          <tpl hier="2" item="0"/>
          <tpl hier="3" item="1"/>
          <tpl fld="0" item="6"/>
        </tpls>
      </n>
      <n v="397847.03050484415" in="0">
        <tpls c="4">
          <tpl fld="1" item="41"/>
          <tpl hier="2" item="0"/>
          <tpl hier="3" item="1"/>
          <tpl fld="0" item="6"/>
        </tpls>
      </n>
      <n v="-7934669.9713813746" in="0">
        <tpls c="4">
          <tpl fld="1" item="40"/>
          <tpl hier="2" item="0"/>
          <tpl hier="3" item="1"/>
          <tpl fld="0" item="6"/>
        </tpls>
      </n>
      <n v="-275072.32179014216" in="0">
        <tpls c="4">
          <tpl fld="1" item="39"/>
          <tpl hier="2" item="0"/>
          <tpl hier="3" item="1"/>
          <tpl fld="0" item="6"/>
        </tpls>
      </n>
      <n v="8928073.4023310412" in="0">
        <tpls c="4">
          <tpl fld="1" item="3"/>
          <tpl hier="2" item="0"/>
          <tpl hier="3" item="1"/>
          <tpl fld="0" item="6"/>
        </tpls>
      </n>
      <n v="-6568551.5116260536" in="0">
        <tpls c="4">
          <tpl fld="1" item="38"/>
          <tpl hier="2" item="0"/>
          <tpl hier="3" item="1"/>
          <tpl fld="0" item="6"/>
        </tpls>
      </n>
      <n v="346894.96609005274" in="0">
        <tpls c="4">
          <tpl fld="1" item="2"/>
          <tpl hier="2" item="0"/>
          <tpl hier="3" item="1"/>
          <tpl fld="0" item="6"/>
        </tpls>
      </n>
      <n v="-14157513.03411107" in="0">
        <tpls c="4">
          <tpl fld="1" item="1"/>
          <tpl hier="2" item="0"/>
          <tpl hier="3" item="1"/>
          <tpl fld="0" item="6"/>
        </tpls>
      </n>
      <n v="8029267.925502155" in="0">
        <tpls c="4">
          <tpl fld="1" item="26"/>
          <tpl hier="2" item="0"/>
          <tpl hier="3" item="1"/>
          <tpl fld="0" item="6"/>
        </tpls>
      </n>
      <n v="-20036064.356798712" in="0">
        <tpls c="4">
          <tpl fld="1" item="25"/>
          <tpl hier="2" item="0"/>
          <tpl hier="3" item="1"/>
          <tpl fld="0" item="6"/>
        </tpls>
      </n>
      <n v="-1242602.9110610795" in="0">
        <tpls c="4">
          <tpl fld="1" item="23"/>
          <tpl hier="2" item="0"/>
          <tpl hier="3" item="1"/>
          <tpl fld="0" item="6"/>
        </tpls>
      </n>
      <n v="9854868.3785966206" in="0">
        <tpls c="4">
          <tpl fld="1" item="22"/>
          <tpl hier="2" item="0"/>
          <tpl hier="3" item="1"/>
          <tpl fld="0" item="6"/>
        </tpls>
      </n>
      <n v="-2289690.5557911485" in="0">
        <tpls c="4">
          <tpl fld="1" item="18"/>
          <tpl hier="2" item="0"/>
          <tpl hier="3" item="1"/>
          <tpl fld="0" item="6"/>
        </tpls>
      </n>
      <n v="-3098346.4014458572" in="0">
        <tpls c="4">
          <tpl fld="1" item="16"/>
          <tpl hier="2" item="0"/>
          <tpl hier="3" item="1"/>
          <tpl fld="0" item="6"/>
        </tpls>
      </n>
      <n v="-16208079.08673407" in="0">
        <tpls c="4">
          <tpl fld="1" item="45"/>
          <tpl hier="2" item="0"/>
          <tpl hier="3" item="1"/>
          <tpl fld="0" item="6"/>
        </tpls>
      </n>
      <n v="-3042975.2601154363" in="0">
        <tpls c="4">
          <tpl fld="1" item="35"/>
          <tpl hier="2" item="0"/>
          <tpl hier="3" item="1"/>
          <tpl fld="0" item="6"/>
        </tpls>
      </n>
      <n v="7663201.6149328724" in="0">
        <tpls c="4">
          <tpl fld="1" item="46"/>
          <tpl hier="2" item="0"/>
          <tpl hier="3" item="1"/>
          <tpl fld="0" item="6"/>
        </tpls>
      </n>
      <n v="-8257500.4339594049" in="0">
        <tpls c="4">
          <tpl fld="1" item="43"/>
          <tpl hier="2" item="0"/>
          <tpl hier="3" item="1"/>
          <tpl fld="0" item="6"/>
        </tpls>
      </n>
      <n v="1700758.9492976954" in="0">
        <tpls c="4">
          <tpl fld="1" item="48"/>
          <tpl hier="2" item="0"/>
          <tpl hier="3" item="1"/>
          <tpl fld="0" item="6"/>
        </tpls>
      </n>
      <n v="-6213282.5473352177" in="0">
        <tpls c="4">
          <tpl fld="1" item="32"/>
          <tpl hier="2" item="0"/>
          <tpl hier="3" item="1"/>
          <tpl fld="0" item="6"/>
        </tpls>
      </n>
      <n v="-785268.97826983919" in="0">
        <tpls c="4">
          <tpl fld="1" item="31"/>
          <tpl hier="2" item="0"/>
          <tpl hier="3" item="1"/>
          <tpl fld="0" item="6"/>
        </tpls>
      </n>
      <n v="939078.83348534605" in="0">
        <tpls c="4">
          <tpl fld="1" item="42"/>
          <tpl hier="2" item="0"/>
          <tpl hier="3" item="1"/>
          <tpl fld="0" item="6"/>
        </tpls>
      </n>
      <n v="-568046.30574635416" in="0">
        <tpls c="4">
          <tpl fld="1" item="7"/>
          <tpl hier="2" item="0"/>
          <tpl hier="3" item="1"/>
          <tpl fld="0" item="6"/>
        </tpls>
      </n>
      <n v="-3426790.5135159832" in="0">
        <tpls c="4">
          <tpl fld="1" item="6"/>
          <tpl hier="2" item="0"/>
          <tpl hier="3" item="1"/>
          <tpl fld="0" item="6"/>
        </tpls>
      </n>
      <n v="-17649984.572144758" in="0">
        <tpls c="4">
          <tpl fld="1" item="5"/>
          <tpl hier="2" item="0"/>
          <tpl hier="3" item="1"/>
          <tpl fld="0" item="6"/>
        </tpls>
      </n>
      <n v="-18176198.041409671" in="0">
        <tpls c="4">
          <tpl fld="1" item="30"/>
          <tpl hier="2" item="0"/>
          <tpl hier="3" item="1"/>
          <tpl fld="0" item="6"/>
        </tpls>
      </n>
      <n v="-10127076.363187911" in="0">
        <tpls c="4">
          <tpl fld="1" item="11"/>
          <tpl hier="2" item="0"/>
          <tpl hier="3" item="1"/>
          <tpl fld="0" item="6"/>
        </tpls>
      </n>
      <n v="-9278246.9675404839" in="0">
        <tpls c="4">
          <tpl fld="1" item="9"/>
          <tpl hier="2" item="0"/>
          <tpl hier="3" item="1"/>
          <tpl fld="0" item="6"/>
        </tpls>
      </n>
      <n v="28798260.859220173" in="0">
        <tpls c="4">
          <tpl fld="1" item="30"/>
          <tpl hier="2" item="0"/>
          <tpl hier="3" item="1"/>
          <tpl fld="0" item="9"/>
        </tpls>
      </n>
      <n v="17456481.218677621" in="0">
        <tpls c="4">
          <tpl fld="1" item="11"/>
          <tpl hier="2" item="0"/>
          <tpl hier="3" item="1"/>
          <tpl fld="0" item="9"/>
        </tpls>
      </n>
      <n v="-27694539.781038776" in="0">
        <tpls c="4">
          <tpl fld="1" item="9"/>
          <tpl hier="2" item="0"/>
          <tpl hier="3" item="1"/>
          <tpl fld="0" item="9"/>
        </tpls>
      </n>
      <n v="47471062.373428777" in="0">
        <tpls c="4">
          <tpl fld="1" item="7"/>
          <tpl hier="2" item="0"/>
          <tpl hier="3" item="1"/>
          <tpl fld="0" item="9"/>
        </tpls>
      </n>
      <n v="-7532427.288411947" in="0">
        <tpls c="4">
          <tpl fld="1" item="6"/>
          <tpl hier="2" item="0"/>
          <tpl hier="3" item="1"/>
          <tpl fld="0" item="9"/>
        </tpls>
      </n>
      <n v="-19725850.135114707" in="0">
        <tpls c="4">
          <tpl fld="1" item="5"/>
          <tpl hier="2" item="0"/>
          <tpl hier="3" item="1"/>
          <tpl fld="0" item="9"/>
        </tpls>
      </n>
      <n v="-10576365.378095798" in="0">
        <tpls c="4">
          <tpl fld="1" item="29"/>
          <tpl hier="2" item="0"/>
          <tpl hier="3" item="1"/>
          <tpl fld="0" item="9"/>
        </tpls>
      </n>
      <n v="-4168827.5235787649" in="0">
        <tpls c="4">
          <tpl fld="1" item="28"/>
          <tpl hier="2" item="0"/>
          <tpl hier="3" item="1"/>
          <tpl fld="0" item="9"/>
        </tpls>
      </n>
      <n v="-8149694.9609858673" in="0">
        <tpls c="4">
          <tpl fld="1" item="37"/>
          <tpl hier="2" item="0"/>
          <tpl hier="3" item="1"/>
          <tpl fld="0" item="9"/>
        </tpls>
      </n>
      <n v="-6689860.9122653734" in="0">
        <tpls c="4">
          <tpl fld="1" item="0"/>
          <tpl hier="2" item="0"/>
          <tpl hier="3" item="1"/>
          <tpl fld="0" item="9"/>
        </tpls>
      </n>
      <n v="-2004059.2874687221" in="0">
        <tpls c="4">
          <tpl fld="1" item="24"/>
          <tpl hier="2" item="0"/>
          <tpl hier="3" item="1"/>
          <tpl fld="0" item="9"/>
        </tpls>
      </n>
      <n v="-36071014.428464979" in="0">
        <tpls c="4">
          <tpl fld="1" item="21"/>
          <tpl hier="2" item="0"/>
          <tpl hier="3" item="1"/>
          <tpl fld="0" item="9"/>
        </tpls>
      </n>
      <n v="-15152155.09499447" in="0">
        <tpls c="4">
          <tpl fld="1" item="19"/>
          <tpl hier="2" item="0"/>
          <tpl hier="3" item="1"/>
          <tpl fld="0" item="9"/>
        </tpls>
      </n>
      <n v="-1449360.5933270364" in="0">
        <tpls c="4">
          <tpl fld="1" item="17"/>
          <tpl hier="2" item="0"/>
          <tpl hier="3" item="1"/>
          <tpl fld="0" item="9"/>
        </tpls>
      </n>
      <n v="-24861885.463660877" in="0">
        <tpls c="4">
          <tpl fld="1" item="36"/>
          <tpl hier="2" item="0"/>
          <tpl hier="3" item="1"/>
          <tpl fld="0" item="9"/>
        </tpls>
      </n>
      <n v="-1425115.0747450027" in="0">
        <tpls c="4">
          <tpl fld="1" item="15"/>
          <tpl hier="2" item="0"/>
          <tpl hier="3" item="1"/>
          <tpl fld="0" item="9"/>
        </tpls>
      </n>
      <n v="530547.17010705604" in="0">
        <tpls c="4">
          <tpl fld="1" item="44"/>
          <tpl hier="2" item="0"/>
          <tpl hier="3" item="1"/>
          <tpl fld="0" item="9"/>
        </tpls>
      </n>
      <n v="3440087.5533947065" in="0">
        <tpls c="4">
          <tpl fld="1" item="34"/>
          <tpl hier="2" item="0"/>
          <tpl hier="3" item="1"/>
          <tpl fld="0" item="9"/>
        </tpls>
      </n>
      <n v="13314975.209292678" in="0">
        <tpls c="4">
          <tpl fld="1" item="14"/>
          <tpl hier="2" item="0"/>
          <tpl hier="3" item="1"/>
          <tpl fld="0" item="9"/>
        </tpls>
      </n>
      <n v="2844781.2450926658" in="0">
        <tpls c="4">
          <tpl fld="1" item="33"/>
          <tpl hier="2" item="0"/>
          <tpl hier="3" item="1"/>
          <tpl fld="0" item="9"/>
        </tpls>
      </n>
      <n v="6082889.2517882856" in="0">
        <tpls c="4">
          <tpl fld="1" item="47"/>
          <tpl hier="2" item="0"/>
          <tpl hier="3" item="1"/>
          <tpl fld="0" item="9"/>
        </tpls>
      </n>
      <n v="11890919.493432615" in="0">
        <tpls c="4">
          <tpl fld="1" item="13"/>
          <tpl hier="2" item="0"/>
          <tpl hier="3" item="1"/>
          <tpl fld="0" item="9"/>
        </tpls>
      </n>
      <n v="15616959.432497885" in="0">
        <tpls c="4">
          <tpl fld="1" item="49"/>
          <tpl hier="2" item="0"/>
          <tpl hier="3" item="1"/>
          <tpl fld="0" item="9"/>
        </tpls>
      </n>
      <n v="1392735.3589495877" in="0">
        <tpls c="4">
          <tpl fld="1" item="12"/>
          <tpl hier="2" item="0"/>
          <tpl hier="3" item="1"/>
          <tpl fld="0" item="9"/>
        </tpls>
      </n>
      <n v="1312533.0902528781" in="0">
        <tpls c="4">
          <tpl fld="1" item="10"/>
          <tpl hier="2" item="0"/>
          <tpl hier="3" item="1"/>
          <tpl fld="0" item="9"/>
        </tpls>
      </n>
      <n v="34279214.42736154" in="0">
        <tpls c="4">
          <tpl fld="1" item="8"/>
          <tpl hier="2" item="0"/>
          <tpl hier="3" item="1"/>
          <tpl fld="0" item="9"/>
        </tpls>
      </n>
      <n v="-2220147.8308247291" in="0">
        <tpls c="4">
          <tpl fld="1" item="41"/>
          <tpl hier="2" item="0"/>
          <tpl hier="3" item="1"/>
          <tpl fld="0" item="9"/>
        </tpls>
      </n>
      <n v="100811.9320974648" in="0">
        <tpls c="4">
          <tpl fld="1" item="40"/>
          <tpl hier="2" item="0"/>
          <tpl hier="3" item="1"/>
          <tpl fld="0" item="9"/>
        </tpls>
      </n>
      <n v="-1597523.5161623028" in="0">
        <tpls c="4">
          <tpl fld="1" item="39"/>
          <tpl hier="2" item="0"/>
          <tpl hier="3" item="1"/>
          <tpl fld="0" item="9"/>
        </tpls>
      </n>
      <n v="661369.54731747555" in="0">
        <tpls c="4">
          <tpl fld="1" item="3"/>
          <tpl hier="2" item="0"/>
          <tpl hier="3" item="1"/>
          <tpl fld="0" item="9"/>
        </tpls>
      </n>
      <n v="3882981.4724590909" in="0">
        <tpls c="4">
          <tpl fld="1" item="38"/>
          <tpl hier="2" item="0"/>
          <tpl hier="3" item="1"/>
          <tpl fld="0" item="9"/>
        </tpls>
      </n>
      <n v="447137.62157996622" in="0">
        <tpls c="4">
          <tpl fld="1" item="2"/>
          <tpl hier="2" item="0"/>
          <tpl hier="3" item="1"/>
          <tpl fld="0" item="9"/>
        </tpls>
      </n>
      <n v="18035540.200661052" in="0">
        <tpls c="4">
          <tpl fld="1" item="1"/>
          <tpl hier="2" item="0"/>
          <tpl hier="3" item="1"/>
          <tpl fld="0" item="9"/>
        </tpls>
      </n>
      <n v="3571495.142415449" in="0">
        <tpls c="4">
          <tpl fld="1" item="26"/>
          <tpl hier="2" item="0"/>
          <tpl hier="3" item="1"/>
          <tpl fld="0" item="9"/>
        </tpls>
      </n>
      <n v="-8943503.9460623059" in="0">
        <tpls c="4">
          <tpl fld="1" item="25"/>
          <tpl hier="2" item="0"/>
          <tpl hier="3" item="1"/>
          <tpl fld="0" item="9"/>
        </tpls>
      </n>
      <n v="-455907.76895306213" in="0">
        <tpls c="4">
          <tpl fld="1" item="23"/>
          <tpl hier="2" item="0"/>
          <tpl hier="3" item="1"/>
          <tpl fld="0" item="9"/>
        </tpls>
      </n>
      <n v="22859277.920363128" in="0">
        <tpls c="4">
          <tpl fld="1" item="22"/>
          <tpl hier="2" item="0"/>
          <tpl hier="3" item="1"/>
          <tpl fld="0" item="9"/>
        </tpls>
      </n>
      <n v="-1644710.0258084596" in="0">
        <tpls c="4">
          <tpl fld="1" item="18"/>
          <tpl hier="2" item="0"/>
          <tpl hier="3" item="1"/>
          <tpl fld="0" item="9"/>
        </tpls>
      </n>
      <n v="-15408656.433788497" in="0">
        <tpls c="4">
          <tpl fld="1" item="16"/>
          <tpl hier="2" item="0"/>
          <tpl hier="3" item="1"/>
          <tpl fld="0" item="9"/>
        </tpls>
      </n>
      <n v="-9534261.4234079588" in="0">
        <tpls c="4">
          <tpl fld="1" item="45"/>
          <tpl hier="2" item="0"/>
          <tpl hier="3" item="1"/>
          <tpl fld="0" item="9"/>
        </tpls>
      </n>
      <n v="-2685976.0605391939" in="0">
        <tpls c="4">
          <tpl fld="1" item="35"/>
          <tpl hier="2" item="0"/>
          <tpl hier="3" item="1"/>
          <tpl fld="0" item="9"/>
        </tpls>
      </n>
      <n v="-9570727.5956517793" in="0">
        <tpls c="4">
          <tpl fld="1" item="32"/>
          <tpl hier="2" item="0"/>
          <tpl hier="3" item="1"/>
          <tpl fld="0" item="9"/>
        </tpls>
      </n>
      <n v="1039091.9426771941" in="0">
        <tpls c="4">
          <tpl fld="1" item="31"/>
          <tpl hier="2" item="0"/>
          <tpl hier="3" item="1"/>
          <tpl fld="0" item="9"/>
        </tpls>
      </n>
      <n v="-1988164.0195058985" in="0">
        <tpls c="4">
          <tpl fld="1" item="42"/>
          <tpl hier="2" item="0"/>
          <tpl hier="3" item="1"/>
          <tpl fld="0" item="9"/>
        </tpls>
      </n>
      <n v="-965996.7482449247" in="0">
        <tpls c="4">
          <tpl fld="1" item="48"/>
          <tpl hier="2" item="0"/>
          <tpl hier="3" item="1"/>
          <tpl fld="0" item="9"/>
        </tpls>
      </n>
      <n v="-7011539.0699567338" in="0">
        <tpls c="4">
          <tpl fld="1" item="46"/>
          <tpl hier="2" item="0"/>
          <tpl hier="3" item="1"/>
          <tpl fld="0" item="9"/>
        </tpls>
      </n>
      <n v="-718952.64365795383" in="0">
        <tpls c="4">
          <tpl fld="1" item="43"/>
          <tpl hier="2" item="0"/>
          <tpl hier="3" item="1"/>
          <tpl fld="0" item="9"/>
        </tpls>
      </n>
      <n v="-559.48041213010129" in="0">
        <tpls c="4">
          <tpl fld="1" item="46"/>
          <tpl hier="2" item="0"/>
          <tpl hier="3" item="1"/>
          <tpl fld="0" item="10"/>
        </tpls>
      </n>
      <n v="-581.48753944360067" in="0">
        <tpls c="4">
          <tpl fld="1" item="43"/>
          <tpl hier="2" item="0"/>
          <tpl hier="3" item="1"/>
          <tpl fld="0" item="10"/>
        </tpls>
      </n>
      <n v="604.24866595469848" in="0">
        <tpls c="4">
          <tpl fld="1" item="48"/>
          <tpl hier="2" item="0"/>
          <tpl hier="3" item="1"/>
          <tpl fld="0" item="10"/>
        </tpls>
      </n>
      <n v="-2162.4226461887997" in="0">
        <tpls c="4">
          <tpl fld="1" item="32"/>
          <tpl hier="2" item="0"/>
          <tpl hier="3" item="1"/>
          <tpl fld="0" item="10"/>
        </tpls>
      </n>
      <n v="422.62690145650038" in="0">
        <tpls c="4">
          <tpl fld="1" item="31"/>
          <tpl hier="2" item="0"/>
          <tpl hier="3" item="1"/>
          <tpl fld="0" item="10"/>
        </tpls>
      </n>
      <n v="-1895.9428857366988" in="0">
        <tpls c="4">
          <tpl fld="1" item="42"/>
          <tpl hier="2" item="0"/>
          <tpl hier="3" item="1"/>
          <tpl fld="0" item="10"/>
        </tpls>
      </n>
      <n v="1192.8563051655992" in="0">
        <tpls c="4">
          <tpl fld="1" item="30"/>
          <tpl hier="2" item="0"/>
          <tpl hier="3" item="1"/>
          <tpl fld="0" item="10"/>
        </tpls>
      </n>
      <n v="-693.05845022559913" in="0">
        <tpls c="4">
          <tpl fld="1" item="11"/>
          <tpl hier="2" item="0"/>
          <tpl hier="3" item="1"/>
          <tpl fld="0" item="10"/>
        </tpls>
      </n>
      <n v="-6774.1411179372271" in="0">
        <tpls c="4">
          <tpl fld="1" item="9"/>
          <tpl hier="2" item="0"/>
          <tpl hier="3" item="1"/>
          <tpl fld="0" item="10"/>
        </tpls>
      </n>
      <n v="4035.418126569798" in="0">
        <tpls c="4">
          <tpl fld="1" item="7"/>
          <tpl hier="2" item="0"/>
          <tpl hier="3" item="1"/>
          <tpl fld="0" item="10"/>
        </tpls>
      </n>
      <n v="-1816.3354462413999" in="0">
        <tpls c="4">
          <tpl fld="1" item="6"/>
          <tpl hier="2" item="0"/>
          <tpl hier="3" item="1"/>
          <tpl fld="0" item="10"/>
        </tpls>
      </n>
      <n v="-5259.4402371278748" in="0">
        <tpls c="4">
          <tpl fld="1" item="5"/>
          <tpl hier="2" item="0"/>
          <tpl hier="3" item="1"/>
          <tpl fld="0" item="10"/>
        </tpls>
      </n>
      <n v="-3027.5648998938004" in="0">
        <tpls c="4">
          <tpl fld="1" item="29"/>
          <tpl hier="2" item="0"/>
          <tpl hier="3" item="1"/>
          <tpl fld="0" item="10"/>
        </tpls>
      </n>
      <n v="-1082.1077608041003" in="0">
        <tpls c="4">
          <tpl fld="1" item="28"/>
          <tpl hier="2" item="0"/>
          <tpl hier="3" item="1"/>
          <tpl fld="0" item="10"/>
        </tpls>
      </n>
      <n v="-4828.9340582940004" in="0">
        <tpls c="4">
          <tpl fld="1" item="37"/>
          <tpl hier="2" item="0"/>
          <tpl hier="3" item="1"/>
          <tpl fld="0" item="10"/>
        </tpls>
      </n>
      <n v="-1005.1514799178017" in="0">
        <tpls c="4">
          <tpl fld="1" item="0"/>
          <tpl hier="2" item="0"/>
          <tpl hier="3" item="1"/>
          <tpl fld="0" item="10"/>
        </tpls>
      </n>
      <n v="-2802.6630649594003" in="0">
        <tpls c="4">
          <tpl fld="1" item="24"/>
          <tpl hier="2" item="0"/>
          <tpl hier="3" item="1"/>
          <tpl fld="0" item="10"/>
        </tpls>
      </n>
      <n v="-9349.9110337127004" in="0">
        <tpls c="4">
          <tpl fld="1" item="21"/>
          <tpl hier="2" item="0"/>
          <tpl hier="3" item="1"/>
          <tpl fld="0" item="10"/>
        </tpls>
      </n>
      <n v="-2976.1486059758004" in="0">
        <tpls c="4">
          <tpl fld="1" item="19"/>
          <tpl hier="2" item="0"/>
          <tpl hier="3" item="1"/>
          <tpl fld="0" item="10"/>
        </tpls>
      </n>
      <n v="-907.65329106810009" in="0">
        <tpls c="4">
          <tpl fld="1" item="17"/>
          <tpl hier="2" item="0"/>
          <tpl hier="3" item="1"/>
          <tpl fld="0" item="10"/>
        </tpls>
      </n>
      <n v="-6983.5499940803011" in="0">
        <tpls c="4">
          <tpl fld="1" item="36"/>
          <tpl hier="2" item="0"/>
          <tpl hier="3" item="1"/>
          <tpl fld="0" item="10"/>
        </tpls>
      </n>
      <n v="-181.93437256640061" in="0">
        <tpls c="4">
          <tpl fld="1" item="15"/>
          <tpl hier="2" item="0"/>
          <tpl hier="3" item="1"/>
          <tpl fld="0" item="10"/>
        </tpls>
      </n>
      <n v="-671.41038982389978" in="0">
        <tpls c="4">
          <tpl fld="1" item="44"/>
          <tpl hier="2" item="0"/>
          <tpl hier="3" item="1"/>
          <tpl fld="0" item="10"/>
        </tpls>
      </n>
      <n v="-299.51352557289783" in="0">
        <tpls c="4">
          <tpl fld="1" item="34"/>
          <tpl hier="2" item="0"/>
          <tpl hier="3" item="1"/>
          <tpl fld="0" item="10"/>
        </tpls>
      </n>
      <n v="1851.1855734337003" in="0">
        <tpls c="4">
          <tpl fld="1" item="14"/>
          <tpl hier="2" item="0"/>
          <tpl hier="3" item="1"/>
          <tpl fld="0" item="10"/>
        </tpls>
      </n>
      <n v="734.60578606400031" in="0">
        <tpls c="4">
          <tpl fld="1" item="33"/>
          <tpl hier="2" item="0"/>
          <tpl hier="3" item="1"/>
          <tpl fld="0" item="10"/>
        </tpls>
      </n>
      <n v="1283.5259101645991" in="0">
        <tpls c="4">
          <tpl fld="1" item="47"/>
          <tpl hier="2" item="0"/>
          <tpl hier="3" item="1"/>
          <tpl fld="0" item="10"/>
        </tpls>
      </n>
      <n v="-447.65947316870006" in="0">
        <tpls c="4">
          <tpl fld="1" item="13"/>
          <tpl hier="2" item="0"/>
          <tpl hier="3" item="1"/>
          <tpl fld="0" item="10"/>
        </tpls>
      </n>
      <n v="1873.7153860412905" in="0">
        <tpls c="4">
          <tpl fld="1" item="49"/>
          <tpl hier="2" item="0"/>
          <tpl hier="3" item="1"/>
          <tpl fld="0" item="10"/>
        </tpls>
      </n>
      <n v="656.05558577279976" in="0">
        <tpls c="4">
          <tpl fld="1" item="12"/>
          <tpl hier="2" item="0"/>
          <tpl hier="3" item="1"/>
          <tpl fld="0" item="10"/>
        </tpls>
      </n>
      <n v="278.35460168689968" in="0">
        <tpls c="4">
          <tpl fld="1" item="10"/>
          <tpl hier="2" item="0"/>
          <tpl hier="3" item="1"/>
          <tpl fld="0" item="10"/>
        </tpls>
      </n>
      <n v="10983.514305991901" in="0">
        <tpls c="4">
          <tpl fld="1" item="8"/>
          <tpl hier="2" item="0"/>
          <tpl hier="3" item="1"/>
          <tpl fld="0" item="10"/>
        </tpls>
      </n>
      <n v="-403.03714814462376" in="0">
        <tpls c="4">
          <tpl fld="1" item="41"/>
          <tpl hier="2" item="0"/>
          <tpl hier="3" item="1"/>
          <tpl fld="0" item="10"/>
        </tpls>
      </n>
      <n v="-1445.2755600573491" in="0">
        <tpls c="4">
          <tpl fld="1" item="40"/>
          <tpl hier="2" item="0"/>
          <tpl hier="3" item="1"/>
          <tpl fld="0" item="10"/>
        </tpls>
      </n>
      <n v="-477.48950124829997" in="0">
        <tpls c="4">
          <tpl fld="1" item="39"/>
          <tpl hier="2" item="0"/>
          <tpl hier="3" item="1"/>
          <tpl fld="0" item="10"/>
        </tpls>
      </n>
      <n v="2009.7163728753999" in="0">
        <tpls c="4">
          <tpl fld="1" item="3"/>
          <tpl hier="2" item="0"/>
          <tpl hier="3" item="1"/>
          <tpl fld="0" item="10"/>
        </tpls>
      </n>
      <n v="-550.75581767350218" in="0">
        <tpls c="4">
          <tpl fld="1" item="38"/>
          <tpl hier="2" item="0"/>
          <tpl hier="3" item="1"/>
          <tpl fld="0" item="10"/>
        </tpls>
      </n>
      <n v="135.56841302659998" in="0">
        <tpls c="4">
          <tpl fld="1" item="2"/>
          <tpl hier="2" item="0"/>
          <tpl hier="3" item="1"/>
          <tpl fld="0" item="10"/>
        </tpls>
      </n>
      <n v="-1462.1252205441981" in="0">
        <tpls c="4">
          <tpl fld="1" item="1"/>
          <tpl hier="2" item="0"/>
          <tpl hier="3" item="1"/>
          <tpl fld="0" item="10"/>
        </tpls>
      </n>
      <n v="1644.3921810305978" in="0">
        <tpls c="4">
          <tpl fld="1" item="26"/>
          <tpl hier="2" item="0"/>
          <tpl hier="3" item="1"/>
          <tpl fld="0" item="10"/>
        </tpls>
      </n>
      <n v="-6299.6809663687027" in="0">
        <tpls c="4">
          <tpl fld="1" item="25"/>
          <tpl hier="2" item="0"/>
          <tpl hier="3" item="1"/>
          <tpl fld="0" item="10"/>
        </tpls>
      </n>
      <n v="-675.95203276979987" in="0">
        <tpls c="4">
          <tpl fld="1" item="23"/>
          <tpl hier="2" item="0"/>
          <tpl hier="3" item="1"/>
          <tpl fld="0" item="10"/>
        </tpls>
      </n>
      <n v="-5669.2803959659977" in="0">
        <tpls c="4">
          <tpl fld="1" item="16"/>
          <tpl hier="2" item="0"/>
          <tpl hier="3" item="1"/>
          <tpl fld="0" item="10"/>
        </tpls>
      </n>
      <n v="-3180.2857227378895" in="0">
        <tpls c="4">
          <tpl fld="1" item="45"/>
          <tpl hier="2" item="0"/>
          <tpl hier="3" item="1"/>
          <tpl fld="0" item="10"/>
        </tpls>
      </n>
      <n v="-462.4913263735744" in="0">
        <tpls c="4">
          <tpl fld="1" item="35"/>
          <tpl hier="2" item="0"/>
          <tpl hier="3" item="1"/>
          <tpl fld="0" item="10"/>
        </tpls>
      </n>
      <n v="2847.657726398601" in="0">
        <tpls c="4">
          <tpl fld="1" item="22"/>
          <tpl hier="2" item="0"/>
          <tpl hier="3" item="1"/>
          <tpl fld="0" item="10"/>
        </tpls>
      </n>
      <n v="3914.4830173731993" in="0">
        <tpls c="4">
          <tpl fld="1" item="4"/>
          <tpl hier="2" item="0"/>
          <tpl hier="3" item="1"/>
          <tpl fld="0" item="10"/>
        </tpls>
      </n>
      <n v="-4812.5584251440732" in="0">
        <tpls c="4">
          <tpl fld="1" item="20"/>
          <tpl hier="2" item="0"/>
          <tpl hier="3" item="1"/>
          <tpl fld="0" item="10"/>
        </tpls>
      </n>
      <n v="-500.36042222050008" in="0">
        <tpls c="4">
          <tpl fld="1" item="18"/>
          <tpl hier="2" item="0"/>
          <tpl hier="3" item="1"/>
          <tpl fld="0" item="10"/>
        </tpls>
      </n>
      <n v="-1162056.0091533568" in="0">
        <tpls c="4">
          <tpl fld="1" item="20"/>
          <tpl hier="2" item="0"/>
          <tpl hier="3" item="1"/>
          <tpl fld="0" item="9"/>
        </tpls>
      </n>
      <n v="2691052.1264664582" in="0">
        <tpls c="4">
          <tpl fld="1" item="4"/>
          <tpl hier="2" item="0"/>
          <tpl hier="3" item="1"/>
          <tpl fld="0" item="9"/>
        </tpls>
      </n>
      <n v="-98879" in="0">
        <tpls c="4">
          <tpl fld="1" item="20"/>
          <tpl hier="2" item="0"/>
          <tpl hier="3" item="1"/>
          <tpl fld="0" item="4"/>
        </tpls>
      </n>
      <n v="5632054" in="0">
        <tpls c="4">
          <tpl fld="1" item="4"/>
          <tpl hier="2" item="0"/>
          <tpl hier="3" item="1"/>
          <tpl fld="0" item="4"/>
        </tpls>
      </n>
      <n v="-13641282.479306074" in="0">
        <tpls c="4">
          <tpl fld="1" item="20"/>
          <tpl hier="2" item="0"/>
          <tpl hier="3" item="1"/>
          <tpl fld="0" item="6"/>
        </tpls>
      </n>
      <n v="10478200.311557967" in="0">
        <tpls c="4">
          <tpl fld="1" item="4"/>
          <tpl hier="2" item="0"/>
          <tpl hier="3" item="1"/>
          <tpl fld="0" item="6"/>
        </tpls>
      </n>
      <n v="36500000" in="0">
        <tpls c="4">
          <tpl fld="1" item="20"/>
          <tpl hier="2" item="0"/>
          <tpl hier="3" item="1"/>
          <tpl fld="0" item="3"/>
        </tpls>
      </n>
      <n v="31067847" in="0">
        <tpls c="4">
          <tpl fld="1" item="4"/>
          <tpl hier="2" item="0"/>
          <tpl hier="3" item="1"/>
          <tpl fld="0" item="3"/>
        </tpls>
      </n>
      <n v="-14803338.488459432" in="0">
        <tpls c="4">
          <tpl fld="1" item="20"/>
          <tpl hier="2" item="0"/>
          <tpl hier="3" item="1"/>
          <tpl fld="0" item="11"/>
        </tpls>
      </n>
      <n v="13169252.438024424" in="0">
        <tpls c="4">
          <tpl fld="1" item="4"/>
          <tpl hier="2" item="0"/>
          <tpl hier="3" item="1"/>
          <tpl fld="0" item="11"/>
        </tpls>
      </n>
      <n v="36408578" in="0">
        <tpls c="4">
          <tpl fld="1" item="20"/>
          <tpl hier="2" item="0"/>
          <tpl hier="3" item="1"/>
          <tpl fld="0" item="1"/>
        </tpls>
      </n>
      <n v="16513426" in="0">
        <tpls c="4">
          <tpl fld="1" item="4"/>
          <tpl hier="2" item="0"/>
          <tpl hier="3" item="1"/>
          <tpl fld="0" item="1"/>
        </tpls>
      </n>
      <n v="35246521.990846634" in="0">
        <tpls c="4">
          <tpl fld="1" item="20"/>
          <tpl hier="2" item="0"/>
          <tpl hier="3" item="1"/>
          <tpl fld="0" item="24"/>
        </tpls>
      </n>
      <n v="19204478.126466457" in="0">
        <tpls c="4">
          <tpl fld="1" item="4"/>
          <tpl hier="2" item="0"/>
          <tpl hier="3" item="1"/>
          <tpl fld="0" item="24"/>
        </tpls>
      </n>
      <n v="50049860.479306072" in="0">
        <tpls c="4">
          <tpl fld="1" item="20"/>
          <tpl hier="2" item="0"/>
          <tpl hier="3" item="1"/>
          <tpl fld="0" item="28"/>
        </tpls>
      </n>
      <n v="6035225.6884420337" in="0">
        <tpls c="4">
          <tpl fld="1" item="4"/>
          <tpl hier="2" item="0"/>
          <tpl hier="3" item="1"/>
          <tpl fld="0" item="28"/>
        </tpls>
      </n>
      <n v="13057384" in="0">
        <tpls c="4">
          <tpl fld="1" item="20"/>
          <tpl hier="2" item="0"/>
          <tpl hier="3" item="1"/>
          <tpl fld="0" item="5"/>
        </tpls>
      </n>
      <n v="5417933" in="0">
        <tpls c="4">
          <tpl fld="1" item="4"/>
          <tpl hier="2" item="0"/>
          <tpl hier="3" item="1"/>
          <tpl fld="0" item="5"/>
        </tpls>
      </n>
      <n v="0" in="0">
        <tpls c="4">
          <tpl fld="1" item="23"/>
          <tpl hier="2" item="0"/>
          <tpl hier="3" item="1"/>
          <tpl fld="0" item="7"/>
        </tpls>
      </n>
      <n v="0" in="0">
        <tpls c="4">
          <tpl fld="1" item="2"/>
          <tpl hier="2" item="0"/>
          <tpl hier="3" item="1"/>
          <tpl fld="0" item="7"/>
        </tpls>
      </n>
      <n v="0" in="0">
        <tpls c="4">
          <tpl fld="1" item="39"/>
          <tpl hier="2" item="0"/>
          <tpl hier="3" item="1"/>
          <tpl fld="0" item="7"/>
        </tpls>
      </n>
      <n v="-3904670" in="0">
        <tpls c="4">
          <tpl fld="1" item="8"/>
          <tpl hier="2" item="0"/>
          <tpl hier="3" item="1"/>
          <tpl fld="0" item="7"/>
        </tpls>
      </n>
      <n v="-9222161" in="0">
        <tpls c="4">
          <tpl fld="1" item="49"/>
          <tpl hier="2" item="0"/>
          <tpl hier="3" item="1"/>
          <tpl fld="0" item="7"/>
        </tpls>
      </n>
      <n v="-11433100" in="0">
        <tpls c="4">
          <tpl fld="1" item="33"/>
          <tpl hier="2" item="0"/>
          <tpl hier="3" item="1"/>
          <tpl fld="0" item="7"/>
        </tpls>
      </n>
      <n v="-2597223" in="0">
        <tpls c="4">
          <tpl fld="1" item="44"/>
          <tpl hier="2" item="0"/>
          <tpl hier="3" item="1"/>
          <tpl fld="0" item="7"/>
        </tpls>
      </n>
      <n v="-1809399" in="0">
        <tpls c="4">
          <tpl fld="1" item="17"/>
          <tpl hier="2" item="0"/>
          <tpl hier="3" item="1"/>
          <tpl fld="0" item="7"/>
        </tpls>
      </n>
      <n v="-225779" in="0">
        <tpls c="4">
          <tpl fld="1" item="24"/>
          <tpl hier="2" item="0"/>
          <tpl hier="3" item="1"/>
          <tpl fld="0" item="7"/>
        </tpls>
      </n>
      <n v="-12856886" in="0">
        <tpls c="4">
          <tpl fld="1" item="5"/>
          <tpl hier="2" item="0"/>
          <tpl hier="3" item="1"/>
          <tpl fld="0" item="7"/>
        </tpls>
      </n>
      <n v="-1296722" in="0">
        <tpls c="4">
          <tpl fld="1" item="9"/>
          <tpl hier="2" item="0"/>
          <tpl hier="3" item="1"/>
          <tpl fld="0" item="7"/>
        </tpls>
      </n>
      <n v="-11035020" in="0">
        <tpls c="4">
          <tpl fld="1" item="42"/>
          <tpl hier="2" item="0"/>
          <tpl hier="3" item="1"/>
          <tpl fld="0" item="7"/>
        </tpls>
      </n>
      <n v="-10328665" in="0">
        <tpls c="4">
          <tpl fld="1" item="48"/>
          <tpl hier="2" item="0"/>
          <tpl hier="3" item="1"/>
          <tpl fld="0" item="7"/>
        </tpls>
      </n>
      <n v="-9705812" in="0">
        <tpls c="4">
          <tpl fld="1" item="35"/>
          <tpl hier="2" item="0"/>
          <tpl hier="3" item="1"/>
          <tpl fld="0" item="7"/>
        </tpls>
      </n>
      <n v="-219254" in="0">
        <tpls c="4">
          <tpl fld="1" item="18"/>
          <tpl hier="2" item="0"/>
          <tpl hier="3" item="1"/>
          <tpl fld="0" item="7"/>
        </tpls>
      </n>
      <n v="-9811475" in="0">
        <tpls c="4">
          <tpl fld="1" item="25"/>
          <tpl hier="2" item="0"/>
          <tpl hier="3" item="1"/>
          <tpl fld="0" item="7"/>
        </tpls>
      </n>
      <n v="-16737795" in="0">
        <tpls c="4">
          <tpl fld="1" item="38"/>
          <tpl hier="2" item="0"/>
          <tpl hier="3" item="1"/>
          <tpl fld="0" item="7"/>
        </tpls>
      </n>
      <n v="-10956852" in="0">
        <tpls c="4">
          <tpl fld="1" item="40"/>
          <tpl hier="2" item="0"/>
          <tpl hier="3" item="1"/>
          <tpl fld="0" item="7"/>
        </tpls>
      </n>
      <n v="-4371030" in="0">
        <tpls c="4">
          <tpl fld="1" item="10"/>
          <tpl hier="2" item="0"/>
          <tpl hier="3" item="1"/>
          <tpl fld="0" item="7"/>
        </tpls>
      </n>
      <n v="-8715653" in="0">
        <tpls c="4">
          <tpl fld="1" item="13"/>
          <tpl hier="2" item="0"/>
          <tpl hier="3" item="1"/>
          <tpl fld="0" item="7"/>
        </tpls>
      </n>
      <n v="-4896278" in="0">
        <tpls c="4">
          <tpl fld="1" item="14"/>
          <tpl hier="2" item="0"/>
          <tpl hier="3" item="1"/>
          <tpl fld="0" item="7"/>
        </tpls>
      </n>
      <n v="-4977784" in="0">
        <tpls c="4">
          <tpl fld="1" item="15"/>
          <tpl hier="2" item="0"/>
          <tpl hier="3" item="1"/>
          <tpl fld="0" item="7"/>
        </tpls>
      </n>
      <n v="-7539403" in="0">
        <tpls c="4">
          <tpl fld="1" item="19"/>
          <tpl hier="2" item="0"/>
          <tpl hier="3" item="1"/>
          <tpl fld="0" item="7"/>
        </tpls>
      </n>
      <n v="-9296505" in="0">
        <tpls c="4">
          <tpl fld="1" item="0"/>
          <tpl hier="2" item="0"/>
          <tpl hier="3" item="1"/>
          <tpl fld="0" item="7"/>
        </tpls>
      </n>
      <n v="-5110224" in="0">
        <tpls c="4">
          <tpl fld="1" item="28"/>
          <tpl hier="2" item="0"/>
          <tpl hier="3" item="1"/>
          <tpl fld="0" item="7"/>
        </tpls>
      </n>
      <n v="-1230189" in="0">
        <tpls c="4">
          <tpl fld="1" item="6"/>
          <tpl hier="2" item="0"/>
          <tpl hier="3" item="1"/>
          <tpl fld="0" item="7"/>
        </tpls>
      </n>
      <n v="-22787090" in="0">
        <tpls c="4">
          <tpl fld="1" item="11"/>
          <tpl hier="2" item="0"/>
          <tpl hier="3" item="1"/>
          <tpl fld="0" item="7"/>
        </tpls>
      </n>
      <n v="-5869682" in="0">
        <tpls c="4">
          <tpl fld="1" item="31"/>
          <tpl hier="2" item="0"/>
          <tpl hier="3" item="1"/>
          <tpl fld="0" item="7"/>
        </tpls>
      </n>
      <n v="-9469035" in="0">
        <tpls c="4">
          <tpl fld="1" item="43"/>
          <tpl hier="2" item="0"/>
          <tpl hier="3" item="1"/>
          <tpl fld="0" item="7"/>
        </tpls>
      </n>
      <n v="-15202048" in="0">
        <tpls c="4">
          <tpl fld="1" item="45"/>
          <tpl hier="2" item="0"/>
          <tpl hier="3" item="1"/>
          <tpl fld="0" item="7"/>
        </tpls>
      </n>
      <n v="-8527392" in="0">
        <tpls c="4">
          <tpl fld="1" item="26"/>
          <tpl hier="2" item="0"/>
          <tpl hier="3" item="1"/>
          <tpl fld="0" item="7"/>
        </tpls>
      </n>
      <n v="-12752959" in="0">
        <tpls c="4">
          <tpl fld="1" item="3"/>
          <tpl hier="2" item="0"/>
          <tpl hier="3" item="1"/>
          <tpl fld="0" item="7"/>
        </tpls>
      </n>
      <n v="-5433849" in="0">
        <tpls c="4">
          <tpl fld="1" item="41"/>
          <tpl hier="2" item="0"/>
          <tpl hier="3" item="1"/>
          <tpl fld="0" item="7"/>
        </tpls>
      </n>
      <n v="-1163422" in="0">
        <tpls c="4">
          <tpl fld="1" item="12"/>
          <tpl hier="2" item="0"/>
          <tpl hier="3" item="1"/>
          <tpl fld="0" item="7"/>
        </tpls>
      </n>
      <n v="-8621144" in="0">
        <tpls c="4">
          <tpl fld="1" item="47"/>
          <tpl hier="2" item="0"/>
          <tpl hier="3" item="1"/>
          <tpl fld="0" item="7"/>
        </tpls>
      </n>
      <n v="-19386815" in="0">
        <tpls c="4">
          <tpl fld="1" item="34"/>
          <tpl hier="2" item="0"/>
          <tpl hier="3" item="1"/>
          <tpl fld="0" item="7"/>
        </tpls>
      </n>
      <n v="-2049487" in="0">
        <tpls c="4">
          <tpl fld="1" item="36"/>
          <tpl hier="2" item="0"/>
          <tpl hier="3" item="1"/>
          <tpl fld="0" item="7"/>
        </tpls>
      </n>
      <n v="-20382396" in="0">
        <tpls c="4">
          <tpl fld="1" item="21"/>
          <tpl hier="2" item="0"/>
          <tpl hier="3" item="1"/>
          <tpl fld="0" item="7"/>
        </tpls>
      </n>
      <n v="-16030682" in="0">
        <tpls c="4">
          <tpl fld="1" item="37"/>
          <tpl hier="2" item="0"/>
          <tpl hier="3" item="1"/>
          <tpl fld="0" item="7"/>
        </tpls>
      </n>
      <n v="-1142870" in="0">
        <tpls c="4">
          <tpl fld="1" item="29"/>
          <tpl hier="2" item="0"/>
          <tpl hier="3" item="1"/>
          <tpl fld="0" item="7"/>
        </tpls>
      </n>
      <n v="-69591170" in="0">
        <tpls c="4">
          <tpl fld="1" item="7"/>
          <tpl hier="2" item="0"/>
          <tpl hier="3" item="1"/>
          <tpl fld="0" item="7"/>
        </tpls>
      </n>
      <n v="-10818398" in="0">
        <tpls c="4">
          <tpl fld="1" item="30"/>
          <tpl hier="2" item="0"/>
          <tpl hier="3" item="1"/>
          <tpl fld="0" item="7"/>
        </tpls>
      </n>
      <n v="-4881226" in="0">
        <tpls c="4">
          <tpl fld="1" item="32"/>
          <tpl hier="2" item="0"/>
          <tpl hier="3" item="1"/>
          <tpl fld="0" item="7"/>
        </tpls>
      </n>
      <n v="-12007555" in="0">
        <tpls c="4">
          <tpl fld="1" item="46"/>
          <tpl hier="2" item="0"/>
          <tpl hier="3" item="1"/>
          <tpl fld="0" item="7"/>
        </tpls>
      </n>
      <n v="-13777002" in="0">
        <tpls c="4">
          <tpl fld="1" item="16"/>
          <tpl hier="2" item="0"/>
          <tpl hier="3" item="1"/>
          <tpl fld="0" item="7"/>
        </tpls>
      </n>
      <n v="-10835489" in="0">
        <tpls c="4">
          <tpl fld="1" item="22"/>
          <tpl hier="2" item="0"/>
          <tpl hier="3" item="1"/>
          <tpl fld="0" item="7"/>
        </tpls>
      </n>
      <n v="-43705329" in="0">
        <tpls c="4">
          <tpl fld="1" item="1"/>
          <tpl hier="2" item="0"/>
          <tpl hier="3" item="1"/>
          <tpl fld="0" item="7"/>
        </tpls>
      </n>
      <n v="-14487423" in="0">
        <tpls c="4">
          <tpl fld="1" item="20"/>
          <tpl hier="2" item="0"/>
          <tpl hier="3" item="1"/>
          <tpl fld="0" item="7"/>
        </tpls>
      </n>
      <n v="-12265211" in="0">
        <tpls c="4">
          <tpl fld="1" item="4"/>
          <tpl hier="2" item="0"/>
          <tpl hier="3" item="1"/>
          <tpl fld="0" item="7"/>
        </tpls>
      </n>
      <n v="-1612735" in="0">
        <tpls c="4">
          <tpl fld="1" item="27"/>
          <tpl hier="2" item="0"/>
          <tpl hier="3" item="1"/>
          <tpl fld="0" item="8"/>
        </tpls>
      </n>
      <n v="209893" in="0">
        <tpls c="4">
          <tpl fld="1" item="4"/>
          <tpl hier="2" item="0"/>
          <tpl hier="3" item="1"/>
          <tpl fld="0" item="8"/>
        </tpls>
      </n>
      <n v="-3226947" in="0">
        <tpls c="4">
          <tpl fld="1" item="9"/>
          <tpl hier="2" item="0"/>
          <tpl hier="3" item="1"/>
          <tpl fld="0" item="8"/>
        </tpls>
      </n>
      <n v="-606328" in="0">
        <tpls c="4">
          <tpl fld="1" item="12"/>
          <tpl hier="2" item="0"/>
          <tpl hier="3" item="1"/>
          <tpl fld="0" item="8"/>
        </tpls>
      </n>
      <n v="-2496323" in="0">
        <tpls c="4">
          <tpl fld="1" item="21"/>
          <tpl hier="2" item="0"/>
          <tpl hier="3" item="1"/>
          <tpl fld="0" item="8"/>
        </tpls>
      </n>
      <n v="343157" in="0">
        <tpls c="4">
          <tpl fld="1" item="40"/>
          <tpl hier="2" item="0"/>
          <tpl hier="3" item="1"/>
          <tpl fld="0" item="8"/>
        </tpls>
      </n>
      <n v="-1900591" in="0">
        <tpls c="4">
          <tpl fld="1" item="0"/>
          <tpl hier="2" item="0"/>
          <tpl hier="3" item="1"/>
          <tpl fld="0" item="8"/>
        </tpls>
      </n>
      <n v="-2629575" in="0">
        <tpls c="4">
          <tpl fld="1" item="5"/>
          <tpl hier="2" item="0"/>
          <tpl hier="3" item="1"/>
          <tpl fld="0" item="8"/>
        </tpls>
      </n>
      <n v="-456469" in="0">
        <tpls c="4">
          <tpl fld="1" item="17"/>
          <tpl hier="2" item="0"/>
          <tpl hier="3" item="1"/>
          <tpl fld="0" item="8"/>
        </tpls>
      </n>
      <n v="-252583" in="0">
        <tpls c="4">
          <tpl fld="1" item="33"/>
          <tpl hier="2" item="0"/>
          <tpl hier="3" item="1"/>
          <tpl fld="0" item="8"/>
        </tpls>
      </n>
      <n v="-597587" in="0">
        <tpls c="4">
          <tpl fld="1" item="32"/>
          <tpl hier="2" item="0"/>
          <tpl hier="3" item="1"/>
          <tpl fld="0" item="8"/>
        </tpls>
      </n>
      <n v="-1402526" in="0">
        <tpls c="4">
          <tpl fld="1" item="37"/>
          <tpl hier="2" item="0"/>
          <tpl hier="3" item="1"/>
          <tpl fld="0" item="8"/>
        </tpls>
      </n>
      <n v="-104677" in="0">
        <tpls c="4">
          <tpl fld="1" item="29"/>
          <tpl hier="2" item="0"/>
          <tpl hier="3" item="1"/>
          <tpl fld="0" item="8"/>
        </tpls>
      </n>
      <n v="-722384" in="0">
        <tpls c="4">
          <tpl fld="1" item="38"/>
          <tpl hier="2" item="0"/>
          <tpl hier="3" item="1"/>
          <tpl fld="0" item="8"/>
        </tpls>
      </n>
      <n v="-122962" in="0">
        <tpls c="4">
          <tpl fld="1" item="18"/>
          <tpl hier="2" item="0"/>
          <tpl hier="3" item="1"/>
          <tpl fld="0" item="8"/>
        </tpls>
      </n>
      <n v="2642943" in="0">
        <tpls c="4">
          <tpl fld="1" item="28"/>
          <tpl hier="2" item="0"/>
          <tpl hier="3" item="1"/>
          <tpl fld="0" item="8"/>
        </tpls>
      </n>
      <n v="2436391" in="0">
        <tpls c="4">
          <tpl fld="1" item="26"/>
          <tpl hier="2" item="0"/>
          <tpl hier="3" item="1"/>
          <tpl fld="0" item="8"/>
        </tpls>
      </n>
      <n v="209344" in="0">
        <tpls c="4">
          <tpl fld="1" item="35"/>
          <tpl hier="2" item="0"/>
          <tpl hier="3" item="1"/>
          <tpl fld="0" item="8"/>
        </tpls>
      </n>
      <n v="-3278295" in="0">
        <tpls c="4">
          <tpl fld="1" item="49"/>
          <tpl hier="2" item="0"/>
          <tpl hier="3" item="1"/>
          <tpl fld="0" item="8"/>
        </tpls>
      </n>
      <n v="-6222775" in="0">
        <tpls c="4">
          <tpl fld="1" item="11"/>
          <tpl hier="2" item="0"/>
          <tpl hier="3" item="1"/>
          <tpl fld="0" item="8"/>
        </tpls>
      </n>
      <n v="8020" in="0">
        <tpls c="4">
          <tpl fld="1" item="39"/>
          <tpl hier="2" item="0"/>
          <tpl hier="3" item="1"/>
          <tpl fld="0" item="8"/>
        </tpls>
      </n>
      <n v="-1488932" in="0">
        <tpls c="4">
          <tpl fld="1" item="48"/>
          <tpl hier="2" item="0"/>
          <tpl hier="3" item="1"/>
          <tpl fld="0" item="8"/>
        </tpls>
      </n>
      <n v="228743" in="0">
        <tpls c="4">
          <tpl fld="1" item="31"/>
          <tpl hier="2" item="0"/>
          <tpl hier="3" item="1"/>
          <tpl fld="0" item="8"/>
        </tpls>
      </n>
      <n v="1352522" in="0">
        <tpls c="4">
          <tpl fld="1" item="41"/>
          <tpl hier="2" item="0"/>
          <tpl hier="3" item="1"/>
          <tpl fld="0" item="8"/>
        </tpls>
      </n>
      <n v="-3614904" in="0">
        <tpls c="4">
          <tpl fld="1" item="46"/>
          <tpl hier="2" item="0"/>
          <tpl hier="3" item="1"/>
          <tpl fld="0" item="8"/>
        </tpls>
      </n>
      <n v="32597" in="0">
        <tpls c="4">
          <tpl fld="1" item="2"/>
          <tpl hier="2" item="0"/>
          <tpl hier="3" item="1"/>
          <tpl fld="0" item="8"/>
        </tpls>
      </n>
      <n v="-882268" in="0">
        <tpls c="4">
          <tpl fld="1" item="42"/>
          <tpl hier="2" item="0"/>
          <tpl hier="3" item="1"/>
          <tpl fld="0" item="8"/>
        </tpls>
      </n>
      <n v="-8226074" in="0">
        <tpls c="4">
          <tpl fld="1" item="43"/>
          <tpl hier="2" item="0"/>
          <tpl hier="3" item="1"/>
          <tpl fld="0" item="8"/>
        </tpls>
      </n>
      <n v="-3644367" in="0">
        <tpls c="4">
          <tpl fld="1" item="25"/>
          <tpl hier="2" item="0"/>
          <tpl hier="3" item="1"/>
          <tpl fld="0" item="8"/>
        </tpls>
      </n>
      <n v="-65682740" in="0">
        <tpls c="4">
          <tpl fld="1" item="7"/>
          <tpl hier="2" item="0"/>
          <tpl hier="3" item="1"/>
          <tpl fld="0" item="8"/>
        </tpls>
      </n>
      <n v="-5406642" in="0">
        <tpls c="4">
          <tpl fld="1" item="30"/>
          <tpl hier="2" item="0"/>
          <tpl hier="3" item="1"/>
          <tpl fld="0" item="8"/>
        </tpls>
      </n>
      <n v="-6669239" in="0">
        <tpls c="4">
          <tpl fld="1" item="47"/>
          <tpl hier="2" item="0"/>
          <tpl hier="3" item="1"/>
          <tpl fld="0" item="8"/>
        </tpls>
      </n>
      <n v="166661" in="0">
        <tpls c="4">
          <tpl fld="1" item="14"/>
          <tpl hier="2" item="0"/>
          <tpl hier="3" item="1"/>
          <tpl fld="0" item="8"/>
        </tpls>
      </n>
      <n v="-522913" in="0">
        <tpls c="4">
          <tpl fld="1" item="19"/>
          <tpl hier="2" item="0"/>
          <tpl hier="3" item="1"/>
          <tpl fld="0" item="8"/>
        </tpls>
      </n>
      <n v="-923236" in="0">
        <tpls c="4">
          <tpl fld="1" item="16"/>
          <tpl hier="2" item="0"/>
          <tpl hier="3" item="1"/>
          <tpl fld="0" item="8"/>
        </tpls>
      </n>
      <n v="51199" in="0">
        <tpls c="4">
          <tpl fld="1" item="44"/>
          <tpl hier="2" item="0"/>
          <tpl hier="3" item="1"/>
          <tpl fld="0" item="8"/>
        </tpls>
      </n>
      <n v="-488951" in="0">
        <tpls c="4">
          <tpl fld="1" item="34"/>
          <tpl hier="2" item="0"/>
          <tpl hier="3" item="1"/>
          <tpl fld="0" item="8"/>
        </tpls>
      </n>
      <n v="474859" in="0">
        <tpls c="4">
          <tpl fld="1" item="3"/>
          <tpl hier="2" item="0"/>
          <tpl hier="3" item="1"/>
          <tpl fld="0" item="8"/>
        </tpls>
      </n>
      <n v="-10162905" in="0">
        <tpls c="4">
          <tpl fld="1" item="22"/>
          <tpl hier="2" item="0"/>
          <tpl hier="3" item="1"/>
          <tpl fld="0" item="8"/>
        </tpls>
      </n>
      <n v="-269150" in="0">
        <tpls c="4">
          <tpl fld="1" item="10"/>
          <tpl hier="2" item="0"/>
          <tpl hier="3" item="1"/>
          <tpl fld="0" item="8"/>
        </tpls>
      </n>
      <n v="-355415" in="0">
        <tpls c="4">
          <tpl fld="1" item="24"/>
          <tpl hier="2" item="0"/>
          <tpl hier="3" item="1"/>
          <tpl fld="0" item="8"/>
        </tpls>
      </n>
      <n v="-1237563" in="0">
        <tpls c="4">
          <tpl fld="1" item="45"/>
          <tpl hier="2" item="0"/>
          <tpl hier="3" item="1"/>
          <tpl fld="0" item="8"/>
        </tpls>
      </n>
      <n v="-422391" in="0">
        <tpls c="4">
          <tpl fld="1" item="6"/>
          <tpl hier="2" item="0"/>
          <tpl hier="3" item="1"/>
          <tpl fld="0" item="8"/>
        </tpls>
      </n>
      <n v="-510257" in="0">
        <tpls c="4">
          <tpl fld="1" item="15"/>
          <tpl hier="2" item="0"/>
          <tpl hier="3" item="1"/>
          <tpl fld="0" item="8"/>
        </tpls>
      </n>
      <n v="156291" in="0">
        <tpls c="4">
          <tpl fld="1" item="23"/>
          <tpl hier="2" item="0"/>
          <tpl hier="3" item="1"/>
          <tpl fld="0" item="8"/>
        </tpls>
      </n>
      <n v="-562990" in="0">
        <tpls c="4">
          <tpl fld="1" item="36"/>
          <tpl hier="2" item="0"/>
          <tpl hier="3" item="1"/>
          <tpl fld="0" item="8"/>
        </tpls>
      </n>
      <n v="103130" in="0">
        <tpls c="4">
          <tpl fld="1" item="8"/>
          <tpl hier="2" item="0"/>
          <tpl hier="3" item="1"/>
          <tpl fld="0" item="8"/>
        </tpls>
      </n>
      <n v="-12358036" in="0">
        <tpls c="4">
          <tpl fld="1" item="1"/>
          <tpl hier="2" item="0"/>
          <tpl hier="3" item="1"/>
          <tpl fld="0" item="8"/>
        </tpls>
      </n>
      <n v="1204766" in="0">
        <tpls c="4">
          <tpl fld="1" item="20"/>
          <tpl hier="2" item="0"/>
          <tpl hier="3" item="1"/>
          <tpl fld="0" item="8"/>
        </tpls>
      </n>
      <n v="41974" in="0">
        <tpls c="4">
          <tpl fld="1" item="13"/>
          <tpl hier="2" item="0"/>
          <tpl hier="3" item="1"/>
          <tpl fld="0" item="8"/>
        </tpls>
      </n>
      <n v="0" in="0">
        <tpls c="4">
          <tpl fld="1" item="23"/>
          <tpl fld="2" item="1"/>
          <tpl hier="2" item="0"/>
          <tpl fld="0" item="7"/>
        </tpls>
      </n>
      <n v="23134367.301169805" in="0">
        <tpls c="4">
          <tpl fld="1" item="22"/>
          <tpl fld="2" item="1"/>
          <tpl hier="2" item="0"/>
          <tpl fld="0" item="9"/>
        </tpls>
      </n>
      <n v="-15363427.879504703" in="0">
        <tpls c="4">
          <tpl fld="1" item="16"/>
          <tpl fld="2" item="1"/>
          <tpl hier="2" item="0"/>
          <tpl fld="0" item="7"/>
        </tpls>
      </n>
      <n v="-17192561.710592914" in="0">
        <tpls c="4">
          <tpl fld="1" item="32"/>
          <tpl fld="2" item="1"/>
          <tpl hier="2" item="0"/>
          <tpl fld="0" item="11"/>
        </tpls>
      </n>
      <n v="16091021.183999997" in="0">
        <tpls c="4">
          <tpl fld="1" item="30"/>
          <tpl fld="2" item="1"/>
          <tpl hier="2" item="0"/>
          <tpl fld="0" item="3"/>
        </tpls>
      </n>
      <n v="-104677" in="0">
        <tpls c="4">
          <tpl fld="1" item="29"/>
          <tpl fld="2" item="1"/>
          <tpl hier="2" item="0"/>
          <tpl fld="0" item="8"/>
        </tpls>
      </n>
      <n v="-40036510.535501264" in="0">
        <tpls c="4">
          <tpl fld="1" item="21"/>
          <tpl fld="2" item="1"/>
          <tpl hier="2" item="0"/>
          <tpl fld="0" item="9"/>
        </tpls>
      </n>
      <n v="-2384345.0476987539" in="0">
        <tpls c="4">
          <tpl fld="1" item="36"/>
          <tpl fld="2" item="1"/>
          <tpl hier="2" item="0"/>
          <tpl fld="0" item="7"/>
        </tpls>
      </n>
      <n v="-559821.95118894242" in="0">
        <tpls c="4">
          <tpl fld="1" item="47"/>
          <tpl fld="2" item="1"/>
          <tpl hier="2" item="0"/>
          <tpl fld="0" item="11"/>
        </tpls>
      </n>
      <n v="25806044.563360047" in="0">
        <tpls c="4">
          <tpl fld="1" item="12"/>
          <tpl fld="2" item="1"/>
          <tpl hier="2" item="0"/>
          <tpl fld="0" item="3"/>
        </tpls>
      </n>
      <n v="474859" in="0">
        <tpls c="4">
          <tpl fld="1" item="3"/>
          <tpl fld="2" item="1"/>
          <tpl hier="2" item="0"/>
          <tpl fld="0" item="8"/>
        </tpls>
      </n>
      <n v="108025.62317592837" in="0">
        <tpls c="4">
          <tpl fld="1" item="20"/>
          <tpl fld="2" item="1"/>
          <tpl hier="2" item="0"/>
          <tpl fld="0" item="9"/>
        </tpls>
      </n>
      <n v="-16756359.689228579" in="0">
        <tpls c="4">
          <tpl fld="1" item="45"/>
          <tpl fld="2" item="1"/>
          <tpl hier="2" item="0"/>
          <tpl fld="0" item="7"/>
        </tpls>
      </n>
      <n v="788830.74340702686" in="0">
        <tpls c="4">
          <tpl fld="1" item="31"/>
          <tpl fld="2" item="1"/>
          <tpl hier="2" item="0"/>
          <tpl fld="0" item="11"/>
        </tpls>
      </n>
      <n v="-628690.17272000003" in="0">
        <tpls c="4">
          <tpl fld="1" item="11"/>
          <tpl fld="2" item="1"/>
          <tpl hier="2" item="0"/>
          <tpl fld="0" item="3"/>
        </tpls>
      </n>
      <n v="2642943" in="0">
        <tpls c="4">
          <tpl fld="1" item="28"/>
          <tpl fld="2" item="1"/>
          <tpl hier="2" item="0"/>
          <tpl fld="0" item="8"/>
        </tpls>
      </n>
      <n v="-17400750.217775069" in="0">
        <tpls c="4">
          <tpl fld="1" item="19"/>
          <tpl fld="2" item="1"/>
          <tpl hier="2" item="0"/>
          <tpl fld="0" item="9"/>
        </tpls>
      </n>
      <n v="-5577098.1385185318" in="0">
        <tpls c="4">
          <tpl fld="1" item="15"/>
          <tpl fld="2" item="1"/>
          <tpl hier="2" item="0"/>
          <tpl fld="0" item="7"/>
        </tpls>
      </n>
      <n v="1736404.6865549576" in="0">
        <tpls c="4">
          <tpl fld="1" item="13"/>
          <tpl fld="2" item="1"/>
          <tpl hier="2" item="0"/>
          <tpl fld="0" item="11"/>
        </tpls>
      </n>
      <n v="0" in="0">
        <tpls c="4">
          <tpl fld="1" item="10"/>
          <tpl fld="2" item="1"/>
          <tpl hier="2" item="0"/>
          <tpl fld="0" item="3"/>
        </tpls>
      </n>
      <n v="-722384" in="0">
        <tpls c="4">
          <tpl fld="1" item="38"/>
          <tpl fld="2" item="1"/>
          <tpl hier="2" item="0"/>
          <tpl fld="0" item="8"/>
        </tpls>
      </n>
      <n v="-1779123.7821080934" in="0">
        <tpls c="4">
          <tpl fld="1" item="18"/>
          <tpl fld="2" item="1"/>
          <tpl hier="2" item="0"/>
          <tpl fld="0" item="9"/>
        </tpls>
      </n>
      <n v="-10829682.642505582" in="0">
        <tpls c="4">
          <tpl fld="1" item="35"/>
          <tpl fld="2" item="1"/>
          <tpl hier="2" item="0"/>
          <tpl fld="0" item="7"/>
        </tpls>
      </n>
      <n v="229796.98195496202" in="0">
        <tpls c="4">
          <tpl fld="1" item="42"/>
          <tpl fld="2" item="1"/>
          <tpl hier="2" item="0"/>
          <tpl fld="0" item="11"/>
        </tpls>
      </n>
      <n v="0" in="0">
        <tpls c="4">
          <tpl fld="1" item="9"/>
          <tpl fld="2" item="1"/>
          <tpl hier="2" item="0"/>
          <tpl fld="0" item="3"/>
        </tpls>
      </n>
      <n v="-1612735" in="0">
        <tpls c="4">
          <tpl fld="1" item="27"/>
          <tpl fld="2" item="1"/>
          <tpl hier="2" item="0"/>
          <tpl fld="0" item="8"/>
        </tpls>
      </n>
      <n v="-1678763.7941388669" in="0">
        <tpls c="4">
          <tpl fld="1" item="17"/>
          <tpl fld="2" item="1"/>
          <tpl hier="2" item="0"/>
          <tpl fld="0" item="9"/>
        </tpls>
      </n>
      <n v="-2894704.5420175195" in="0">
        <tpls c="4">
          <tpl fld="1" item="44"/>
          <tpl fld="2" item="1"/>
          <tpl hier="2" item="0"/>
          <tpl fld="0" item="7"/>
        </tpls>
      </n>
      <n v="17688934.337839399" in="0">
        <tpls c="4">
          <tpl fld="1" item="49"/>
          <tpl fld="2" item="1"/>
          <tpl hier="2" item="0"/>
          <tpl fld="0" item="11"/>
        </tpls>
      </n>
      <n v="23433197.31560174" in="0">
        <tpls c="4">
          <tpl fld="1" item="8"/>
          <tpl fld="2" item="1"/>
          <tpl hier="2" item="0"/>
          <tpl fld="0" item="3"/>
        </tpls>
      </n>
      <n v="17968373.556182843" in="0">
        <tpls c="4">
          <tpl fld="1" item="4"/>
          <tpl fld="2" item="1"/>
          <tpl hier="2" item="0"/>
          <tpl fld="0" item="1"/>
        </tpls>
      </n>
      <n v="0" in="0">
        <tpls c="4">
          <tpl fld="1" item="23"/>
          <tpl fld="2" item="1"/>
          <tpl hier="2" item="0"/>
          <tpl fld="0" item="4"/>
        </tpls>
      </n>
      <n v="-79755901.470441028" in="0">
        <tpls c="4">
          <tpl fld="1" item="21"/>
          <tpl fld="2" item="1"/>
          <tpl hier="2" item="0"/>
          <tpl fld="0" item="11"/>
        </tpls>
      </n>
      <n v="-3710966.5157476934" in="0">
        <tpls c="4">
          <tpl fld="1" item="41"/>
          <tpl fld="2" item="1"/>
          <tpl hier="2" item="0"/>
          <tpl fld="0" item="9"/>
        </tpls>
      </n>
      <n v="0" in="0">
        <tpls c="4">
          <tpl fld="1" item="45"/>
          <tpl fld="2" item="1"/>
          <tpl hier="2" item="0"/>
          <tpl fld="0" item="3"/>
        </tpls>
      </n>
      <n v="-32170202.501917325" in="0">
        <tpls c="4">
          <tpl fld="1" item="19"/>
          <tpl fld="2" item="1"/>
          <tpl hier="2" item="0"/>
          <tpl fld="0" item="11"/>
        </tpls>
      </n>
      <n v="41974" in="0">
        <tpls c="4">
          <tpl fld="1" item="13"/>
          <tpl fld="2" item="1"/>
          <tpl hier="2" item="0"/>
          <tpl fld="0" item="8"/>
        </tpls>
      </n>
      <n v="7230648" in="0">
        <tpls c="4">
          <tpl fld="1" item="35"/>
          <tpl fld="2" item="1"/>
          <tpl hier="2" item="0"/>
          <tpl fld="0" item="3"/>
        </tpls>
      </n>
      <n v="-12308215.552667761" in="0">
        <tpls c="4">
          <tpl fld="1" item="27"/>
          <tpl fld="2" item="1"/>
          <tpl hier="2" item="0"/>
          <tpl fld="0" item="7"/>
        </tpls>
      </n>
      <n v="-3278295" in="0">
        <tpls c="4">
          <tpl fld="1" item="49"/>
          <tpl fld="2" item="1"/>
          <tpl hier="2" item="0"/>
          <tpl fld="0" item="8"/>
        </tpls>
      </n>
      <n v="468986.88063826523" in="0">
        <tpls c="4">
          <tpl fld="1" item="2"/>
          <tpl fld="2" item="1"/>
          <tpl hier="2" item="0"/>
          <tpl fld="0" item="9"/>
        </tpls>
      </n>
      <n v="-868698.83414765925" in="0">
        <tpls c="4">
          <tpl fld="1" item="29"/>
          <tpl fld="2" item="1"/>
          <tpl hier="2" item="0"/>
          <tpl fld="0" item="4"/>
        </tpls>
      </n>
      <n v="4377658.0650528297" in="0">
        <tpls c="4">
          <tpl fld="1" item="47"/>
          <tpl fld="2" item="1"/>
          <tpl hier="2" item="0"/>
          <tpl fld="0" item="5"/>
        </tpls>
      </n>
      <n v="-6087104.6326735243" in="0">
        <tpls c="4">
          <tpl fld="1" item="3"/>
          <tpl fld="2" item="1"/>
          <tpl hier="2" item="0"/>
          <tpl fld="0" item="4"/>
        </tpls>
      </n>
      <n v="1920146.8434389592" in="0">
        <tpls c="4">
          <tpl fld="1" item="31"/>
          <tpl fld="2" item="1"/>
          <tpl hier="2" item="0"/>
          <tpl fld="0" item="5"/>
        </tpls>
      </n>
      <n v="-1092256.7089488758" in="0">
        <tpls c="4">
          <tpl fld="1" item="28"/>
          <tpl fld="2" item="1"/>
          <tpl hier="2" item="0"/>
          <tpl fld="0" item="4"/>
        </tpls>
      </n>
      <n v="-6279285.8518409077" in="0">
        <tpls c="4">
          <tpl fld="1" item="13"/>
          <tpl fld="2" item="1"/>
          <tpl hier="2" item="0"/>
          <tpl fld="0" item="5"/>
        </tpls>
      </n>
      <n v="141788.60831966414" in="0">
        <tpls c="4">
          <tpl fld="1" item="18"/>
          <tpl fld="2" item="1"/>
          <tpl hier="2" item="0"/>
          <tpl fld="0" item="1"/>
        </tpls>
      </n>
      <n v="5077168.7236644225" in="0">
        <tpls c="4">
          <tpl fld="1" item="42"/>
          <tpl fld="2" item="1"/>
          <tpl hier="2" item="0"/>
          <tpl fld="0" item="5"/>
        </tpls>
      </n>
      <n v="3730900.9053789843" in="0">
        <tpls c="4">
          <tpl fld="1" item="17"/>
          <tpl fld="2" item="1"/>
          <tpl hier="2" item="0"/>
          <tpl fld="0" item="1"/>
        </tpls>
      </n>
      <n v="-304052.76915662823" in="0">
        <tpls c="4">
          <tpl fld="1" item="39"/>
          <tpl fld="2" item="1"/>
          <tpl hier="2" item="0"/>
          <tpl fld="0" item="6"/>
        </tpls>
      </n>
      <n v="-10162905" in="0">
        <tpls c="4">
          <tpl fld="1" item="22"/>
          <tpl fld="2" item="1"/>
          <tpl hier="2" item="0"/>
          <tpl fld="0" item="8"/>
        </tpls>
      </n>
      <n v="54074498.407750808" in="0">
        <tpls c="4">
          <tpl fld="1" item="7"/>
          <tpl fld="2" item="1"/>
          <tpl hier="2" item="0"/>
          <tpl fld="0" item="11"/>
        </tpls>
      </n>
      <n v="2715219.6454256447" in="0">
        <tpls c="4">
          <tpl fld="1" item="34"/>
          <tpl fld="2" item="1"/>
          <tpl hier="2" item="0"/>
          <tpl fld="0" item="9"/>
        </tpls>
      </n>
      <n v="1204766" in="0">
        <tpls c="4">
          <tpl fld="1" item="20"/>
          <tpl fld="2" item="1"/>
          <tpl hier="2" item="0"/>
          <tpl fld="0" item="8"/>
        </tpls>
      </n>
      <n v="-11714155.346001882" in="0">
        <tpls c="4">
          <tpl fld="1" item="6"/>
          <tpl fld="2" item="1"/>
          <tpl hier="2" item="0"/>
          <tpl fld="0" item="11"/>
        </tpls>
      </n>
      <n v="-522913" in="0">
        <tpls c="4">
          <tpl fld="1" item="19"/>
          <tpl fld="2" item="1"/>
          <tpl hier="2" item="0"/>
          <tpl fld="0" item="8"/>
        </tpls>
      </n>
      <n v="-8091260.8286365606" in="0">
        <tpls c="4">
          <tpl fld="1" item="40"/>
          <tpl fld="2" item="1"/>
          <tpl hier="2" item="0"/>
          <tpl fld="0" item="11"/>
        </tpls>
      </n>
      <n v="-1105576.5562882826" in="0">
        <tpls c="4">
          <tpl fld="1" item="48"/>
          <tpl fld="2" item="1"/>
          <tpl hier="2" item="0"/>
          <tpl fld="0" item="9"/>
        </tpls>
      </n>
      <n v="-456469" in="0">
        <tpls c="4">
          <tpl fld="1" item="17"/>
          <tpl fld="2" item="1"/>
          <tpl hier="2" item="0"/>
          <tpl fld="0" item="8"/>
        </tpls>
      </n>
      <n v="-2212189.5600218531" in="0">
        <tpls c="4">
          <tpl fld="1" item="39"/>
          <tpl fld="2" item="1"/>
          <tpl hier="2" item="0"/>
          <tpl fld="0" item="11"/>
        </tpls>
      </n>
      <n v="-1462.1252205441981" in="0">
        <tpls c="4">
          <tpl fld="1" item="1"/>
          <tpl fld="2" item="1"/>
          <tpl hier="2" item="0"/>
          <tpl fld="0" item="10"/>
        </tpls>
      </n>
      <n v="-3074526.9254818452" in="0">
        <tpls c="4">
          <tpl fld="1" item="21"/>
          <tpl fld="2" item="1"/>
          <tpl hier="2" item="0"/>
          <tpl fld="0" item="5"/>
        </tpls>
      </n>
      <n v="1644.3921810305978" in="0">
        <tpls c="4">
          <tpl fld="1" item="26"/>
          <tpl fld="2" item="1"/>
          <tpl hier="2" item="0"/>
          <tpl fld="0" item="10"/>
        </tpls>
      </n>
      <n v="11313220.442007007" in="0">
        <tpls c="4">
          <tpl fld="1" item="31"/>
          <tpl fld="2" item="1"/>
          <tpl hier="2" item="0"/>
          <tpl fld="0" item="4"/>
        </tpls>
      </n>
      <n v="-1005.1514799178017" in="0">
        <tpls c="4">
          <tpl fld="1" item="0"/>
          <tpl fld="2" item="1"/>
          <tpl hier="2" item="0"/>
          <tpl fld="0" item="10"/>
        </tpls>
      </n>
      <n v="-473103" in="0">
        <tpls c="4">
          <tpl fld="1" item="13"/>
          <tpl fld="2" item="1"/>
          <tpl hier="2" item="0"/>
          <tpl fld="0" item="4"/>
        </tpls>
      </n>
      <n v="-877439.39075524895" in="0">
        <tpls c="4">
          <tpl fld="1" item="18"/>
          <tpl fld="2" item="1"/>
          <tpl hier="2" item="0"/>
          <tpl fld="0" item="5"/>
        </tpls>
      </n>
      <n v="14755872.432819683" in="0">
        <tpls c="4">
          <tpl fld="1" item="42"/>
          <tpl fld="2" item="1"/>
          <tpl hier="2" item="0"/>
          <tpl fld="0" item="4"/>
        </tpls>
      </n>
      <n v="698325.61569859297" in="0">
        <tpls c="4">
          <tpl fld="1" item="17"/>
          <tpl fld="2" item="1"/>
          <tpl hier="2" item="0"/>
          <tpl fld="0" item="5"/>
        </tpls>
      </n>
      <n v="21955488.7618194" in="0">
        <tpls c="4">
          <tpl fld="1" item="49"/>
          <tpl fld="2" item="1"/>
          <tpl hier="2" item="0"/>
          <tpl fld="0" item="4"/>
        </tpls>
      </n>
      <n v="-9953173.4788072854" in="0">
        <tpls c="4">
          <tpl fld="1" item="11"/>
          <tpl fld="2" item="1"/>
          <tpl hier="2" item="0"/>
          <tpl fld="0" item="6"/>
        </tpls>
      </n>
      <n v="-462.4913263735744" in="0">
        <tpls c="4">
          <tpl fld="1" item="35"/>
          <tpl fld="2" item="1"/>
          <tpl hier="2" item="0"/>
          <tpl fld="0" item="10"/>
        </tpls>
      </n>
      <n v="17202938.909579605" in="0">
        <tpls c="4">
          <tpl fld="1" item="8"/>
          <tpl fld="2" item="1"/>
          <tpl hier="2" item="0"/>
          <tpl fld="0" item="6"/>
        </tpls>
      </n>
      <n v="-13385496.207778217" in="0">
        <tpls c="4">
          <tpl fld="1" item="46"/>
          <tpl fld="2" item="1"/>
          <tpl hier="2" item="0"/>
          <tpl fld="0" item="7"/>
        </tpls>
      </n>
      <n v="11360044.797099087" in="0">
        <tpls c="4">
          <tpl fld="1" item="30"/>
          <tpl fld="2" item="1"/>
          <tpl hier="2" item="0"/>
          <tpl fld="0" item="11"/>
        </tpls>
      </n>
      <n v="-26579645.844125558" in="0">
        <tpls c="4">
          <tpl fld="1" item="36"/>
          <tpl fld="2" item="1"/>
          <tpl hier="2" item="0"/>
          <tpl fld="0" item="9"/>
        </tpls>
      </n>
      <n v="-21296778.049263418" in="0">
        <tpls c="4">
          <tpl fld="1" item="34"/>
          <tpl fld="2" item="1"/>
          <tpl hier="2" item="0"/>
          <tpl fld="0" item="7"/>
        </tpls>
      </n>
      <n v="2436391" in="0">
        <tpls c="4">
          <tpl fld="1" item="26"/>
          <tpl fld="2" item="1"/>
          <tpl hier="2" item="0"/>
          <tpl fld="0" item="8"/>
        </tpls>
      </n>
      <n v="10240659.440421164" in="0">
        <tpls c="4">
          <tpl fld="1" item="11"/>
          <tpl fld="2" item="1"/>
          <tpl hier="2" item="0"/>
          <tpl fld="0" item="11"/>
        </tpls>
      </n>
      <n v="-1528454.01773302" in="0">
        <tpls c="4">
          <tpl fld="1" item="15"/>
          <tpl fld="2" item="1"/>
          <tpl hier="2" item="0"/>
          <tpl fld="0" item="9"/>
        </tpls>
      </n>
      <n v="-3970288.3144" in="0">
        <tpls c="4">
          <tpl fld="1" item="40"/>
          <tpl fld="2" item="1"/>
          <tpl hier="2" item="0"/>
          <tpl fld="0" item="3"/>
        </tpls>
      </n>
      <n v="-11489824.449767411" in="0">
        <tpls c="4">
          <tpl fld="1" item="48"/>
          <tpl fld="2" item="1"/>
          <tpl hier="2" item="0"/>
          <tpl fld="0" item="7"/>
        </tpls>
      </n>
      <n v="-355415" in="0">
        <tpls c="4">
          <tpl fld="1" item="24"/>
          <tpl fld="2" item="1"/>
          <tpl hier="2" item="0"/>
          <tpl fld="0" item="8"/>
        </tpls>
      </n>
      <n v="0" in="0">
        <tpls c="4">
          <tpl fld="1" item="39"/>
          <tpl fld="2" item="1"/>
          <tpl hier="2" item="0"/>
          <tpl fld="0" item="3"/>
        </tpls>
      </n>
      <n v="2009.7163728753999" in="0">
        <tpls c="4">
          <tpl fld="1" item="3"/>
          <tpl fld="2" item="1"/>
          <tpl hier="2" item="0"/>
          <tpl fld="0" item="10"/>
        </tpls>
      </n>
      <n v="-4345.9392661712" in="0">
        <tpls c="4">
          <tpl fld="1" item="27"/>
          <tpl fld="2" item="1"/>
          <tpl hier="2" item="0"/>
          <tpl fld="0" item="10"/>
        </tpls>
      </n>
      <n v="-5512250.498430456" in="0">
        <tpls c="4">
          <tpl fld="1" item="35"/>
          <tpl fld="2" item="1"/>
          <tpl hier="2" item="0"/>
          <tpl fld="0" item="11"/>
        </tpls>
      </n>
      <n v="-2380567.1780182729" in="0">
        <tpls c="4">
          <tpl fld="1" item="30"/>
          <tpl fld="2" item="1"/>
          <tpl hier="2" item="0"/>
          <tpl fld="0" item="5"/>
        </tpls>
      </n>
      <n v="422.62690145650038" in="0">
        <tpls c="4">
          <tpl fld="1" item="31"/>
          <tpl fld="2" item="1"/>
          <tpl hier="2" item="0"/>
          <tpl fld="0" item="10"/>
        </tpls>
      </n>
      <n v="3206284.8006240623" in="0">
        <tpls c="4">
          <tpl fld="1" item="10"/>
          <tpl fld="2" item="1"/>
          <tpl hier="2" item="0"/>
          <tpl fld="0" item="5"/>
        </tpls>
      </n>
      <n v="6553561.6528271483" in="0">
        <tpls c="4">
          <tpl fld="1" item="44"/>
          <tpl fld="2" item="1"/>
          <tpl hier="2" item="0"/>
          <tpl fld="0" item="1"/>
        </tpls>
      </n>
      <n v="-13589454.546688292" in="0">
        <tpls c="4">
          <tpl fld="1" item="4"/>
          <tpl fld="2" item="1"/>
          <tpl hier="2" item="0"/>
          <tpl fld="0" item="7"/>
        </tpls>
      </n>
      <n v="0" in="0">
        <tpls c="4">
          <tpl fld="1" item="1"/>
          <tpl fld="2" item="1"/>
          <tpl hier="2" item="0"/>
          <tpl fld="0" item="3"/>
        </tpls>
      </n>
      <n v="-11701879.598565368" in="0">
        <tpls c="4">
          <tpl fld="1" item="28"/>
          <tpl fld="2" item="1"/>
          <tpl hier="2" item="0"/>
          <tpl fld="0" item="11"/>
        </tpls>
      </n>
      <n v="135.56841302659998" in="0">
        <tpls c="4">
          <tpl fld="1" item="2"/>
          <tpl fld="2" item="1"/>
          <tpl hier="2" item="0"/>
          <tpl fld="0" item="10"/>
        </tpls>
      </n>
      <n v="0" in="0">
        <tpls c="4">
          <tpl fld="1" item="2"/>
          <tpl fld="2" item="1"/>
          <tpl hier="2" item="0"/>
          <tpl fld="0" item="4"/>
        </tpls>
      </n>
      <n v="11089967.156924449" in="0">
        <tpls c="4">
          <tpl fld="1" item="22"/>
          <tpl fld="2" item="1"/>
          <tpl hier="2" item="0"/>
          <tpl fld="0" item="6"/>
        </tpls>
      </n>
      <n v="0" in="0">
        <tpls c="4">
          <tpl fld="1" item="16"/>
          <tpl fld="2" item="1"/>
          <tpl hier="2" item="0"/>
          <tpl fld="0" item="4"/>
        </tpls>
      </n>
      <n v="5695491.9263395909" in="0">
        <tpls c="4">
          <tpl fld="1" item="32"/>
          <tpl fld="2" item="1"/>
          <tpl hier="2" item="0"/>
          <tpl fld="0" item="1"/>
        </tpls>
      </n>
      <n v="4035.418126569798" in="0">
        <tpls c="4">
          <tpl fld="1" item="7"/>
          <tpl fld="2" item="1"/>
          <tpl hier="2" item="0"/>
          <tpl fld="0" item="10"/>
        </tpls>
      </n>
      <n v="-4960808.58397137" in="0">
        <tpls c="4">
          <tpl fld="1" item="29"/>
          <tpl fld="2" item="1"/>
          <tpl hier="2" item="0"/>
          <tpl fld="0" item="5"/>
        </tpls>
      </n>
      <n v="-39719390.934939764" in="0">
        <tpls c="4">
          <tpl fld="1" item="21"/>
          <tpl fld="2" item="1"/>
          <tpl hier="2" item="0"/>
          <tpl fld="0" item="6"/>
        </tpls>
      </n>
      <n v="-83962502.591764003" in="0">
        <tpls c="4">
          <tpl fld="1" item="36"/>
          <tpl fld="2" item="1"/>
          <tpl hier="2" item="0"/>
          <tpl fld="0" item="4"/>
        </tpls>
      </n>
      <n v="16223687.26599828" in="0">
        <tpls c="4">
          <tpl fld="1" item="47"/>
          <tpl fld="2" item="1"/>
          <tpl hier="2" item="0"/>
          <tpl fld="0" item="1"/>
        </tpls>
      </n>
      <n v="-403.03714814462376" in="0">
        <tpls c="4">
          <tpl fld="1" item="41"/>
          <tpl fld="2" item="1"/>
          <tpl hier="2" item="0"/>
          <tpl fld="0" item="10"/>
        </tpls>
      </n>
      <n v="2377529.2834162107" in="0">
        <tpls c="4">
          <tpl fld="1" item="3"/>
          <tpl fld="2" item="1"/>
          <tpl hier="2" item="0"/>
          <tpl fld="0" item="5"/>
        </tpls>
      </n>
      <n v="-12995064.861723032" in="0">
        <tpls c="4">
          <tpl fld="1" item="20"/>
          <tpl fld="2" item="1"/>
          <tpl hier="2" item="0"/>
          <tpl fld="0" item="6"/>
        </tpls>
      </n>
      <n v="-21556191.648185879" in="0">
        <tpls c="4">
          <tpl fld="1" item="45"/>
          <tpl fld="2" item="1"/>
          <tpl hier="2" item="0"/>
          <tpl fld="0" item="4"/>
        </tpls>
      </n>
      <n v="11918949.050713729" in="0">
        <tpls c="4">
          <tpl fld="1" item="31"/>
          <tpl fld="2" item="1"/>
          <tpl hier="2" item="0"/>
          <tpl fld="0" item="1"/>
        </tpls>
      </n>
      <n v="-1816.3354462413999" in="0">
        <tpls c="4">
          <tpl fld="1" item="6"/>
          <tpl fld="2" item="1"/>
          <tpl hier="2" item="0"/>
          <tpl fld="0" item="10"/>
        </tpls>
      </n>
      <n v="3044452.5201926124" in="0">
        <tpls c="4">
          <tpl fld="1" item="28"/>
          <tpl fld="2" item="1"/>
          <tpl hier="2" item="0"/>
          <tpl fld="0" item="5"/>
        </tpls>
      </n>
      <n v="-14769452.28414226" in="0">
        <tpls c="4">
          <tpl fld="1" item="19"/>
          <tpl fld="2" item="1"/>
          <tpl hier="2" item="0"/>
          <tpl fld="0" item="6"/>
        </tpls>
      </n>
      <n v="-2050532.7634191159" in="0">
        <tpls c="4">
          <tpl fld="1" item="15"/>
          <tpl fld="2" item="1"/>
          <tpl hier="2" item="0"/>
          <tpl fld="0" item="4"/>
        </tpls>
      </n>
      <n v="-1589834.0298874355" in="0">
        <tpls c="4">
          <tpl fld="1" item="13"/>
          <tpl fld="2" item="1"/>
          <tpl hier="2" item="0"/>
          <tpl fld="0" item="1"/>
        </tpls>
      </n>
      <n v="-1445.2755600573491" in="0">
        <tpls c="4">
          <tpl fld="1" item="40"/>
          <tpl fld="2" item="1"/>
          <tpl hier="2" item="0"/>
          <tpl fld="0" item="10"/>
        </tpls>
      </n>
      <n v="457700.59626309969" in="0">
        <tpls c="4">
          <tpl fld="1" item="38"/>
          <tpl fld="2" item="1"/>
          <tpl hier="2" item="0"/>
          <tpl fld="0" item="5"/>
        </tpls>
      </n>
      <n v="-2350489.3612951064" in="0">
        <tpls c="4">
          <tpl fld="1" item="18"/>
          <tpl fld="2" item="1"/>
          <tpl hier="2" item="0"/>
          <tpl fld="0" item="6"/>
        </tpls>
      </n>
      <n v="-6758881.3865102399" in="0">
        <tpls c="4">
          <tpl fld="1" item="35"/>
          <tpl fld="2" item="1"/>
          <tpl hier="2" item="0"/>
          <tpl fld="0" item="4"/>
        </tpls>
      </n>
      <n v="19961293.908036787" in="0">
        <tpls c="4">
          <tpl fld="1" item="42"/>
          <tpl fld="2" item="1"/>
          <tpl hier="2" item="0"/>
          <tpl fld="0" item="1"/>
        </tpls>
      </n>
      <n v="-5259.4402371278748" in="0">
        <tpls c="4">
          <tpl fld="1" item="5"/>
          <tpl fld="2" item="1"/>
          <tpl hier="2" item="0"/>
          <tpl fld="0" item="10"/>
        </tpls>
      </n>
      <n v="-2653579.828761111" in="0">
        <tpls c="4">
          <tpl fld="1" item="27"/>
          <tpl fld="2" item="1"/>
          <tpl hier="2" item="0"/>
          <tpl fld="0" item="5"/>
        </tpls>
      </n>
      <n v="-6315017.2601224072" in="0">
        <tpls c="4">
          <tpl fld="1" item="17"/>
          <tpl fld="2" item="1"/>
          <tpl hier="2" item="0"/>
          <tpl fld="0" item="6"/>
        </tpls>
      </n>
      <n v="0" in="0">
        <tpls c="4">
          <tpl fld="1" item="44"/>
          <tpl fld="2" item="1"/>
          <tpl hier="2" item="0"/>
          <tpl fld="0" item="4"/>
        </tpls>
      </n>
      <n v="20002901.291832518" in="0">
        <tpls c="4">
          <tpl fld="1" item="49"/>
          <tpl fld="2" item="1"/>
          <tpl hier="2" item="0"/>
          <tpl fld="0" item="1"/>
        </tpls>
      </n>
      <n v="-477.48950124829997" in="0">
        <tpls c="4">
          <tpl fld="1" item="39"/>
          <tpl fld="2" item="1"/>
          <tpl hier="2" item="0"/>
          <tpl fld="0" item="10"/>
        </tpls>
      </n>
      <n v="13848265.422870945" in="0">
        <tpls c="4">
          <tpl fld="1" item="4"/>
          <tpl fld="2" item="1"/>
          <tpl hier="2" item="0"/>
          <tpl fld="0" item="11"/>
        </tpls>
      </n>
      <n v="-675.95203276979987" in="0">
        <tpls c="4">
          <tpl fld="1" item="23"/>
          <tpl fld="2" item="1"/>
          <tpl hier="2" item="0"/>
          <tpl fld="0" item="10"/>
        </tpls>
      </n>
      <n v="0" in="0">
        <tpls c="4">
          <tpl fld="1" item="16"/>
          <tpl fld="2" item="1"/>
          <tpl hier="2" item="0"/>
          <tpl fld="0" item="3"/>
        </tpls>
      </n>
      <n v="-597587" in="0">
        <tpls c="4">
          <tpl fld="1" item="32"/>
          <tpl fld="2" item="1"/>
          <tpl hier="2" item="0"/>
          <tpl fld="0" item="8"/>
        </tpls>
      </n>
      <n v="53176555.424454264" in="0">
        <tpls c="4">
          <tpl fld="1" item="7"/>
          <tpl fld="2" item="1"/>
          <tpl hier="2" item="0"/>
          <tpl fld="0" item="9"/>
        </tpls>
      </n>
      <n v="0" in="0">
        <tpls c="4">
          <tpl fld="1" item="36"/>
          <tpl fld="2" item="1"/>
          <tpl hier="2" item="0"/>
          <tpl fld="0" item="3"/>
        </tpls>
      </n>
      <n v="-6669239" in="0">
        <tpls c="4">
          <tpl fld="1" item="47"/>
          <tpl fld="2" item="1"/>
          <tpl hier="2" item="0"/>
          <tpl fld="0" item="8"/>
        </tpls>
      </n>
      <n v="-14172185.903347461" in="0">
        <tpls c="4">
          <tpl fld="1" item="3"/>
          <tpl fld="2" item="1"/>
          <tpl hier="2" item="0"/>
          <tpl fld="0" item="7"/>
        </tpls>
      </n>
      <n v="228743" in="0">
        <tpls c="4">
          <tpl fld="1" item="31"/>
          <tpl fld="2" item="1"/>
          <tpl hier="2" item="0"/>
          <tpl fld="0" item="8"/>
        </tpls>
      </n>
      <n v="-8094876.7674928345" in="0">
        <tpls c="4">
          <tpl fld="1" item="6"/>
          <tpl fld="2" item="1"/>
          <tpl hier="2" item="0"/>
          <tpl fld="0" item="9"/>
        </tpls>
      </n>
      <n v="0" in="0">
        <tpls c="4">
          <tpl fld="1" item="15"/>
          <tpl fld="2" item="1"/>
          <tpl hier="2" item="0"/>
          <tpl fld="0" item="3"/>
        </tpls>
      </n>
      <n v="-18600240.003123883" in="0">
        <tpls c="4">
          <tpl fld="1" item="38"/>
          <tpl fld="2" item="1"/>
          <tpl hier="2" item="0"/>
          <tpl fld="0" item="7"/>
        </tpls>
      </n>
      <n v="-882268" in="0">
        <tpls c="4">
          <tpl fld="1" item="42"/>
          <tpl fld="2" item="1"/>
          <tpl hier="2" item="0"/>
          <tpl fld="0" item="8"/>
        </tpls>
      </n>
      <n v="-7993781.0542612756" in="0">
        <tpls c="4">
          <tpl fld="1" item="17"/>
          <tpl fld="2" item="1"/>
          <tpl hier="2" item="0"/>
          <tpl fld="0" item="11"/>
        </tpls>
      </n>
      <n v="-1908136.7908652239" in="0">
        <tpls c="4">
          <tpl fld="1" item="39"/>
          <tpl fld="2" item="1"/>
          <tpl hier="2" item="0"/>
          <tpl fld="0" item="9"/>
        </tpls>
      </n>
      <n v="11648129.729557473" in="0">
        <tpls c="4">
          <tpl fld="1" item="22"/>
          <tpl fld="2" item="1"/>
          <tpl hier="2" item="0"/>
          <tpl fld="0" item="1"/>
        </tpls>
      </n>
      <n v="-559.48041213010129" in="0">
        <tpls c="4">
          <tpl fld="1" item="46"/>
          <tpl fld="2" item="1"/>
          <tpl hier="2" item="0"/>
          <tpl fld="0" item="10"/>
        </tpls>
      </n>
      <n v="157877.94560986222" in="0">
        <tpls c="4">
          <tpl fld="1" item="32"/>
          <tpl fld="2" item="1"/>
          <tpl hier="2" item="0"/>
          <tpl fld="0" item="5"/>
        </tpls>
      </n>
      <n v="20970941.319720633" in="0">
        <tpls c="4">
          <tpl fld="1" item="21"/>
          <tpl fld="2" item="1"/>
          <tpl hier="2" item="0"/>
          <tpl fld="0" item="1"/>
        </tpls>
      </n>
      <n v="125771.1845733549" in="0">
        <tpls c="4">
          <tpl fld="1" item="41"/>
          <tpl fld="2" item="1"/>
          <tpl hier="2" item="0"/>
          <tpl fld="0" item="6"/>
        </tpls>
      </n>
      <n v="-581.48753944360067" in="0">
        <tpls c="4">
          <tpl fld="1" item="43"/>
          <tpl fld="2" item="1"/>
          <tpl hier="2" item="0"/>
          <tpl fld="0" item="10"/>
        </tpls>
      </n>
      <n v="2471988.3178016394" in="0">
        <tpls c="4">
          <tpl fld="1" item="19"/>
          <tpl fld="2" item="1"/>
          <tpl hier="2" item="0"/>
          <tpl fld="0" item="1"/>
        </tpls>
      </n>
      <n v="2117572.8356283125" in="0">
        <tpls c="4">
          <tpl fld="1" item="38"/>
          <tpl fld="2" item="1"/>
          <tpl hier="2" item="0"/>
          <tpl fld="0" item="4"/>
        </tpls>
      </n>
      <n v="47619640.497324914" in="0">
        <tpls c="4">
          <tpl fld="1" item="27"/>
          <tpl fld="2" item="1"/>
          <tpl hier="2" item="0"/>
          <tpl fld="0" item="4"/>
        </tpls>
      </n>
      <n v="5329021.7441012543" in="0">
        <tpls c="4">
          <tpl fld="1" item="49"/>
          <tpl fld="2" item="1"/>
          <tpl hier="2" item="0"/>
          <tpl fld="0" item="5"/>
        </tpls>
      </n>
      <n v="-393702.33809447498" in="0">
        <tpls c="4">
          <tpl fld="1" item="23"/>
          <tpl fld="2" item="1"/>
          <tpl hier="2" item="0"/>
          <tpl fld="0" item="9"/>
        </tpls>
      </n>
      <n v="-7035040.9042861499" in="0">
        <tpls c="4">
          <tpl fld="1" item="46"/>
          <tpl fld="2" item="1"/>
          <tpl hier="2" item="0"/>
          <tpl fld="0" item="9"/>
        </tpls>
      </n>
      <n v="-5456865.6413928876" in="0">
        <tpls c="4">
          <tpl fld="1" item="32"/>
          <tpl fld="2" item="1"/>
          <tpl hier="2" item="0"/>
          <tpl fld="0" item="7"/>
        </tpls>
      </n>
      <n v="-2496323" in="0">
        <tpls c="4">
          <tpl fld="1" item="21"/>
          <tpl fld="2" item="1"/>
          <tpl hier="2" item="0"/>
          <tpl fld="0" item="8"/>
        </tpls>
      </n>
      <n v="-3585195.3311743373" in="0">
        <tpls c="4">
          <tpl fld="1" item="41"/>
          <tpl fld="2" item="1"/>
          <tpl hier="2" item="0"/>
          <tpl fld="0" item="11"/>
        </tpls>
      </n>
      <n v="-784575.82876208099" in="0">
        <tpls c="4">
          <tpl fld="1" item="43"/>
          <tpl fld="2" item="1"/>
          <tpl hier="2" item="0"/>
          <tpl fld="0" item="9"/>
        </tpls>
      </n>
      <n v="0" in="0">
        <tpls c="4">
          <tpl fld="1" item="28"/>
          <tpl fld="2" item="1"/>
          <tpl hier="2" item="0"/>
          <tpl fld="0" item="3"/>
        </tpls>
      </n>
      <n v="-9606891.1748061366" in="0">
        <tpls c="4">
          <tpl fld="1" item="13"/>
          <tpl fld="2" item="1"/>
          <tpl hier="2" item="0"/>
          <tpl fld="0" item="7"/>
        </tpls>
      </n>
      <n v="-122962" in="0">
        <tpls c="4">
          <tpl fld="1" item="18"/>
          <tpl fld="2" item="1"/>
          <tpl hier="2" item="0"/>
          <tpl fld="0" item="8"/>
        </tpls>
      </n>
      <n v="-43032657.264256746" in="0">
        <tpls c="4">
          <tpl fld="1" item="5"/>
          <tpl fld="2" item="1"/>
          <tpl hier="2" item="0"/>
          <tpl fld="0" item="11"/>
        </tpls>
      </n>
      <n v="2140345.8478452931" in="0">
        <tpls c="4">
          <tpl fld="1" item="33"/>
          <tpl fld="2" item="1"/>
          <tpl hier="2" item="0"/>
          <tpl fld="0" item="9"/>
        </tpls>
      </n>
      <n v="3914.4830173731993" in="0">
        <tpls c="4">
          <tpl fld="1" item="4"/>
          <tpl fld="2" item="1"/>
          <tpl hier="2" item="0"/>
          <tpl fld="0" item="10"/>
        </tpls>
      </n>
      <n v="75239.620101595065" in="0">
        <tpls c="4">
          <tpl fld="1" item="22"/>
          <tpl fld="2" item="1"/>
          <tpl hier="2" item="0"/>
          <tpl fld="0" item="5"/>
        </tpls>
      </n>
      <n v="8581344.4338128082" in="0">
        <tpls c="4">
          <tpl fld="1" item="46"/>
          <tpl fld="2" item="1"/>
          <tpl hier="2" item="0"/>
          <tpl fld="0" item="6"/>
        </tpls>
      </n>
      <n v="-3951861" in="0">
        <tpls c="4">
          <tpl fld="1" item="32"/>
          <tpl fld="2" item="1"/>
          <tpl hier="2" item="0"/>
          <tpl fld="0" item="4"/>
        </tpls>
      </n>
      <n v="52851024.585443109" in="0">
        <tpls c="4">
          <tpl fld="1" item="7"/>
          <tpl fld="2" item="1"/>
          <tpl hier="2" item="0"/>
          <tpl fld="0" item="1"/>
        </tpls>
      </n>
      <n v="-4828.9340582940004" in="0">
        <tpls c="4">
          <tpl fld="1" item="37"/>
          <tpl fld="2" item="1"/>
          <tpl hier="2" item="0"/>
          <tpl fld="0" item="10"/>
        </tpls>
      </n>
      <n v="-10637745.704260323" in="0">
        <tpls c="4">
          <tpl fld="1" item="34"/>
          <tpl fld="2" item="1"/>
          <tpl hier="2" item="0"/>
          <tpl fld="0" item="6"/>
        </tpls>
      </n>
      <n v="10969914.920410063" in="0">
        <tpls c="4">
          <tpl fld="1" item="41"/>
          <tpl fld="2" item="1"/>
          <tpl hier="2" item="0"/>
          <tpl fld="0" item="1"/>
        </tpls>
      </n>
      <n v="-8384510.0067923069" in="0">
        <tpls c="4">
          <tpl fld="1" item="43"/>
          <tpl fld="2" item="1"/>
          <tpl hier="2" item="0"/>
          <tpl fld="0" item="6"/>
        </tpls>
      </n>
      <n v="-161883.73003337777" in="0">
        <tpls c="4">
          <tpl fld="1" item="19"/>
          <tpl fld="2" item="1"/>
          <tpl hier="2" item="0"/>
          <tpl fld="0" item="5"/>
        </tpls>
      </n>
      <n v="-6299.6809663687027" in="0">
        <tpls c="4">
          <tpl fld="1" item="25"/>
          <tpl fld="2" item="1"/>
          <tpl hier="2" item="0"/>
          <tpl fld="0" item="10"/>
        </tpls>
      </n>
      <n v="4685673.6715673991" in="0">
        <tpls c="4">
          <tpl fld="1" item="5"/>
          <tpl fld="2" item="1"/>
          <tpl hier="2" item="0"/>
          <tpl fld="0" item="1"/>
        </tpls>
      </n>
      <n v="88816.031817084862" in="0">
        <tpls c="4">
          <tpl fld="1" item="39"/>
          <tpl fld="2" item="1"/>
          <tpl hier="2" item="0"/>
          <tpl fld="0" item="1"/>
        </tpls>
      </n>
      <n v="4469028.5751227401" in="0">
        <tpls c="4">
          <tpl fld="1" item="43"/>
          <tpl fld="2" item="1"/>
          <tpl hier="2" item="0"/>
          <tpl fld="0" item="5"/>
        </tpls>
      </n>
      <n v="-847788.24311935331" in="0">
        <tpls c="4">
          <tpl fld="1" item="40"/>
          <tpl fld="2" item="1"/>
          <tpl hier="2" item="0"/>
          <tpl fld="0" item="4"/>
        </tpls>
      </n>
      <n v="-18209401.384502437" in="0">
        <tpls c="4">
          <tpl fld="1" item="5"/>
          <tpl fld="2" item="1"/>
          <tpl hier="2" item="0"/>
          <tpl fld="0" item="4"/>
        </tpls>
      </n>
      <n v="-1833803.1885026169" in="0">
        <tpls c="4">
          <tpl fld="1" item="33"/>
          <tpl fld="2" item="1"/>
          <tpl hier="2" item="0"/>
          <tpl fld="0" item="5"/>
        </tpls>
      </n>
      <n v="-12358036" in="0">
        <tpls c="4">
          <tpl fld="1" item="1"/>
          <tpl fld="2" item="1"/>
          <tpl hier="2" item="0"/>
          <tpl fld="0" item="8"/>
        </tpls>
      </n>
      <n v="0" in="0">
        <tpls c="4">
          <tpl fld="1" item="7"/>
          <tpl fld="2" item="1"/>
          <tpl hier="2" item="0"/>
          <tpl fld="0" item="3"/>
        </tpls>
      </n>
      <n v="1334244.9306899416" in="0">
        <tpls c="4">
          <tpl fld="1" item="12"/>
          <tpl fld="2" item="1"/>
          <tpl hier="2" item="0"/>
          <tpl fld="0" item="11"/>
        </tpls>
      </n>
      <n v="-10812679.424073197" in="0">
        <tpls c="4">
          <tpl fld="1" item="45"/>
          <tpl fld="2" item="1"/>
          <tpl hier="2" item="0"/>
          <tpl fld="0" item="9"/>
        </tpls>
      </n>
      <n v="-7310550.5749303726" in="0">
        <tpls c="4">
          <tpl fld="1" item="6"/>
          <tpl fld="2" item="1"/>
          <tpl hier="2" item="0"/>
          <tpl fld="0" item="3"/>
        </tpls>
      </n>
      <n v="-5464507.4257484097" in="0">
        <tpls c="4">
          <tpl fld="1" item="14"/>
          <tpl fld="2" item="1"/>
          <tpl hier="2" item="0"/>
          <tpl fld="0" item="7"/>
        </tpls>
      </n>
      <n v="-3644367" in="0">
        <tpls c="4">
          <tpl fld="1" item="25"/>
          <tpl fld="2" item="1"/>
          <tpl hier="2" item="0"/>
          <tpl fld="0" item="8"/>
        </tpls>
      </n>
      <n v="-41189998.306157641" in="0">
        <tpls c="4">
          <tpl fld="1" item="9"/>
          <tpl fld="2" item="1"/>
          <tpl hier="2" item="0"/>
          <tpl fld="0" item="11"/>
        </tpls>
      </n>
      <n v="56345345.294176556" in="0">
        <tpls c="4">
          <tpl fld="1" item="8"/>
          <tpl fld="2" item="1"/>
          <tpl hier="2" item="0"/>
          <tpl fld="0" item="11"/>
        </tpls>
      </n>
      <n v="1783624.6481185432" in="0">
        <tpls c="4">
          <tpl fld="1" item="12"/>
          <tpl fld="2" item="1"/>
          <tpl hier="2" item="0"/>
          <tpl fld="0" item="1"/>
        </tpls>
      </n>
      <n v="-7726342.9561450556" in="0">
        <tpls c="4">
          <tpl fld="1" item="14"/>
          <tpl fld="2" item="1"/>
          <tpl hier="2" item="0"/>
          <tpl fld="0" item="4"/>
        </tpls>
      </n>
      <n v="4154386.7675582091" in="0">
        <tpls c="4">
          <tpl fld="1" item="9"/>
          <tpl fld="2" item="1"/>
          <tpl hier="2" item="0"/>
          <tpl fld="0" item="1"/>
        </tpls>
      </n>
      <n v="31067847" in="0">
        <tpls c="4">
          <tpl fld="1" item="4"/>
          <tpl fld="2" item="1"/>
          <tpl hier="2" item="0"/>
          <tpl fld="0" item="3"/>
        </tpls>
      </n>
      <n v="-12356916.766607281" in="0">
        <tpls c="4">
          <tpl fld="1" item="27"/>
          <tpl fld="2" item="1"/>
          <tpl hier="2" item="0"/>
          <tpl fld="0" item="9"/>
        </tpls>
      </n>
      <n v="7079775.4209060259" in="0">
        <tpls c="4">
          <tpl fld="1" item="4"/>
          <tpl fld="2" item="1"/>
          <tpl hier="2" item="0"/>
          <tpl fld="0" item="4"/>
        </tpls>
      </n>
      <n v="-7184667.4896316798" in="0">
        <tpls c="4">
          <tpl fld="1" item="1"/>
          <tpl fld="2" item="1"/>
          <tpl hier="2" item="0"/>
          <tpl fld="0" item="4"/>
        </tpls>
      </n>
      <n v="-6898723.2882401356" in="0">
        <tpls c="4">
          <tpl fld="1" item="28"/>
          <tpl fld="2" item="1"/>
          <tpl hier="2" item="0"/>
          <tpl fld="0" item="6"/>
        </tpls>
      </n>
      <n v="1873.7153860412905" in="0">
        <tpls c="4">
          <tpl fld="1" item="49"/>
          <tpl fld="2" item="1"/>
          <tpl hier="2" item="0"/>
          <tpl fld="0" item="10"/>
        </tpls>
      </n>
      <n v="-923236" in="0">
        <tpls c="4">
          <tpl fld="1" item="16"/>
          <tpl fld="2" item="1"/>
          <tpl hier="2" item="0"/>
          <tpl fld="0" item="8"/>
        </tpls>
      </n>
      <n v="-510257" in="0">
        <tpls c="4">
          <tpl fld="1" item="15"/>
          <tpl fld="2" item="1"/>
          <tpl hier="2" item="0"/>
          <tpl fld="0" item="8"/>
        </tpls>
      </n>
      <n v="16068710.111542288" in="0">
        <tpls c="4">
          <tpl fld="1" item="49"/>
          <tpl fld="2" item="1"/>
          <tpl hier="2" item="0"/>
          <tpl fld="0" item="9"/>
        </tpls>
      </n>
      <n v="-3089212.5123682115" in="0">
        <tpls c="4">
          <tpl fld="1" item="35"/>
          <tpl fld="2" item="1"/>
          <tpl hier="2" item="0"/>
          <tpl fld="0" item="6"/>
        </tpls>
      </n>
      <n v="-1237563" in="0">
        <tpls c="4">
          <tpl fld="1" item="45"/>
          <tpl fld="2" item="1"/>
          <tpl hier="2" item="0"/>
          <tpl fld="0" item="8"/>
        </tpls>
      </n>
      <n v="2341866.7738581356" in="0">
        <tpls c="4">
          <tpl fld="1" item="25"/>
          <tpl fld="2" item="1"/>
          <tpl hier="2" item="0"/>
          <tpl fld="0" item="5"/>
        </tpls>
      </n>
      <n v="9151589.7080172542" in="0">
        <tpls c="4">
          <tpl fld="1" item="26"/>
          <tpl fld="2" item="1"/>
          <tpl hier="2" item="0"/>
          <tpl fld="0" item="3"/>
        </tpls>
      </n>
      <n v="-4357724.5022540232" in="0">
        <tpls c="4">
          <tpl fld="1" item="43"/>
          <tpl fld="2" item="1"/>
          <tpl hier="2" item="0"/>
          <tpl fld="0" item="4"/>
        </tpls>
      </n>
      <n v="16253272.645247662" in="0">
        <tpls c="4">
          <tpl fld="1" item="16"/>
          <tpl fld="2" item="1"/>
          <tpl hier="2" item="0"/>
          <tpl fld="0" item="1"/>
        </tpls>
      </n>
      <n v="-447.65947316870006" in="0">
        <tpls c="4">
          <tpl fld="1" item="13"/>
          <tpl fld="2" item="1"/>
          <tpl hier="2" item="0"/>
          <tpl fld="0" item="10"/>
        </tpls>
      </n>
      <n v="-17680046.014033638" in="0">
        <tpls c="4">
          <tpl fld="1" item="29"/>
          <tpl fld="2" item="1"/>
          <tpl hier="2" item="0"/>
          <tpl fld="0" item="11"/>
        </tpls>
      </n>
      <n v="0" in="0">
        <tpls c="4">
          <tpl fld="1" item="25"/>
          <tpl fld="2" item="1"/>
          <tpl hier="2" item="0"/>
          <tpl fld="0" item="3"/>
        </tpls>
      </n>
      <n v="17946029.442181017" in="0">
        <tpls c="4">
          <tpl fld="1" item="11"/>
          <tpl fld="2" item="1"/>
          <tpl hier="2" item="0"/>
          <tpl fld="0" item="1"/>
        </tpls>
      </n>
      <n v="9602748.0814457983" in="0">
        <tpls c="4">
          <tpl fld="1" item="3"/>
          <tpl fld="2" item="1"/>
          <tpl hier="2" item="0"/>
          <tpl fld="0" item="6"/>
        </tpls>
      </n>
      <n v="0" in="0">
        <tpls c="4">
          <tpl fld="1" item="37"/>
          <tpl fld="2" item="1"/>
          <tpl hier="2" item="0"/>
          <tpl fld="0" item="3"/>
        </tpls>
      </n>
      <n v="209344" in="0">
        <tpls c="4">
          <tpl fld="1" item="35"/>
          <tpl fld="2" item="1"/>
          <tpl hier="2" item="0"/>
          <tpl fld="0" item="8"/>
        </tpls>
      </n>
      <n v="-1125904.7850961529" in="0">
        <tpls c="4">
          <tpl fld="1" item="23"/>
          <tpl fld="2" item="1"/>
          <tpl hier="2" item="0"/>
          <tpl fld="0" item="6"/>
        </tpls>
      </n>
      <n v="21938545.232434023" in="0">
        <tpls c="4">
          <tpl fld="1" item="1"/>
          <tpl fld="2" item="1"/>
          <tpl hier="2" item="0"/>
          <tpl fld="0" item="9"/>
        </tpls>
      </n>
      <n v="-11951829.646534326" in="0">
        <tpls c="4">
          <tpl fld="1" item="22"/>
          <tpl fld="2" item="1"/>
          <tpl hier="2" item="0"/>
          <tpl fld="0" item="7"/>
        </tpls>
      </n>
      <n v="1546303.5295266607" in="0">
        <tpls c="4">
          <tpl fld="1" item="46"/>
          <tpl fld="2" item="1"/>
          <tpl hier="2" item="0"/>
          <tpl fld="0" item="11"/>
        </tpls>
      </n>
      <n v="0" in="0">
        <tpls c="4">
          <tpl fld="1" item="32"/>
          <tpl fld="2" item="1"/>
          <tpl hier="2" item="0"/>
          <tpl fld="0" item="3"/>
        </tpls>
      </n>
      <n v="-65682740" in="0">
        <tpls c="4">
          <tpl fld="1" item="7"/>
          <tpl fld="2" item="1"/>
          <tpl hier="2" item="0"/>
          <tpl fld="0" item="8"/>
        </tpls>
      </n>
      <n v="-10081212.33969388" in="0">
        <tpls c="4">
          <tpl fld="1" item="37"/>
          <tpl fld="2" item="1"/>
          <tpl hier="2" item="0"/>
          <tpl fld="0" item="9"/>
        </tpls>
      </n>
      <n v="-22364193.873814676" in="0">
        <tpls c="4">
          <tpl fld="1" item="21"/>
          <tpl fld="2" item="1"/>
          <tpl hier="2" item="0"/>
          <tpl fld="0" item="7"/>
        </tpls>
      </n>
      <n v="-7922526.0588346757" in="0">
        <tpls c="4">
          <tpl fld="1" item="34"/>
          <tpl fld="2" item="1"/>
          <tpl hier="2" item="0"/>
          <tpl fld="0" item="11"/>
        </tpls>
      </n>
      <n v="0" in="0">
        <tpls c="4">
          <tpl fld="1" item="47"/>
          <tpl fld="2" item="1"/>
          <tpl hier="2" item="0"/>
          <tpl fld="0" item="3"/>
        </tpls>
      </n>
      <n v="1352522" in="0">
        <tpls c="4">
          <tpl fld="1" item="41"/>
          <tpl fld="2" item="1"/>
          <tpl hier="2" item="0"/>
          <tpl fld="0" item="8"/>
        </tpls>
      </n>
      <n v="3986865.3894075691" in="0">
        <tpls c="4">
          <tpl fld="1" item="26"/>
          <tpl fld="2" item="1"/>
          <tpl hier="2" item="0"/>
          <tpl fld="0" item="9"/>
        </tpls>
      </n>
      <n v="-16005891.870483715" in="0">
        <tpls c="4">
          <tpl fld="1" item="20"/>
          <tpl fld="2" item="1"/>
          <tpl hier="2" item="0"/>
          <tpl fld="0" item="7"/>
        </tpls>
      </n>
      <n v="-9169085.8355543856" in="0">
        <tpls c="4">
          <tpl fld="1" item="43"/>
          <tpl fld="2" item="1"/>
          <tpl hier="2" item="0"/>
          <tpl fld="0" item="11"/>
        </tpls>
      </n>
      <n v="6436168" in="0">
        <tpls c="4">
          <tpl fld="1" item="31"/>
          <tpl fld="2" item="1"/>
          <tpl hier="2" item="0"/>
          <tpl fld="0" item="3"/>
        </tpls>
      </n>
      <n v="-422391" in="0">
        <tpls c="4">
          <tpl fld="1" item="6"/>
          <tpl fld="2" item="1"/>
          <tpl hier="2" item="0"/>
          <tpl fld="0" item="8"/>
        </tpls>
      </n>
      <n v="-7595077.71729769" in="0">
        <tpls c="4">
          <tpl fld="1" item="0"/>
          <tpl fld="2" item="1"/>
          <tpl hier="2" item="0"/>
          <tpl fld="0" item="9"/>
        </tpls>
      </n>
      <n v="-8261227.7725553494" in="0">
        <tpls c="4">
          <tpl fld="1" item="19"/>
          <tpl fld="2" item="1"/>
          <tpl hier="2" item="0"/>
          <tpl fld="0" item="7"/>
        </tpls>
      </n>
      <n v="21058268.249857511" in="0">
        <tpls c="4">
          <tpl fld="1" item="14"/>
          <tpl fld="2" item="1"/>
          <tpl hier="2" item="0"/>
          <tpl fld="0" item="11"/>
        </tpls>
      </n>
      <n v="5843973.7841480756" in="0">
        <tpls c="4">
          <tpl fld="1" item="13"/>
          <tpl fld="2" item="1"/>
          <tpl hier="2" item="0"/>
          <tpl fld="0" item="3"/>
        </tpls>
      </n>
      <n v="343157" in="0">
        <tpls c="4">
          <tpl fld="1" item="40"/>
          <tpl fld="2" item="1"/>
          <tpl hier="2" item="0"/>
          <tpl fld="0" item="8"/>
        </tpls>
      </n>
      <n v="-8407647.5625169929" in="0">
        <tpls c="4">
          <tpl fld="1" item="25"/>
          <tpl fld="2" item="1"/>
          <tpl hier="2" item="0"/>
          <tpl fld="0" item="9"/>
        </tpls>
      </n>
      <n v="-256610.86547983292" in="0">
        <tpls c="4">
          <tpl fld="1" item="18"/>
          <tpl fld="2" item="1"/>
          <tpl hier="2" item="0"/>
          <tpl fld="0" item="7"/>
        </tpls>
      </n>
      <n v="353636.20354587492" in="0">
        <tpls c="4">
          <tpl fld="1" item="48"/>
          <tpl fld="2" item="1"/>
          <tpl hier="2" item="0"/>
          <tpl fld="0" item="11"/>
        </tpls>
      </n>
      <n v="0" in="0">
        <tpls c="4">
          <tpl fld="1" item="42"/>
          <tpl fld="2" item="1"/>
          <tpl hier="2" item="0"/>
          <tpl fld="0" item="3"/>
        </tpls>
      </n>
      <n v="-2629575" in="0">
        <tpls c="4">
          <tpl fld="1" item="5"/>
          <tpl fld="2" item="1"/>
          <tpl hier="2" item="0"/>
          <tpl fld="0" item="8"/>
        </tpls>
      </n>
      <n v="-2337926.3703579218" in="0">
        <tpls c="4">
          <tpl fld="1" item="24"/>
          <tpl fld="2" item="1"/>
          <tpl hier="2" item="0"/>
          <tpl fld="0" item="9"/>
        </tpls>
      </n>
      <n v="-2035531.1016524516" in="0">
        <tpls c="4">
          <tpl fld="1" item="17"/>
          <tpl fld="2" item="1"/>
          <tpl hier="2" item="0"/>
          <tpl fld="0" item="7"/>
        </tpls>
      </n>
      <n v="-176052.63005300402" in="0">
        <tpls c="4">
          <tpl fld="1" item="33"/>
          <tpl fld="2" item="1"/>
          <tpl hier="2" item="0"/>
          <tpl fld="0" item="11"/>
        </tpls>
      </n>
      <n v="0" in="0">
        <tpls c="4">
          <tpl fld="1" item="49"/>
          <tpl fld="2" item="1"/>
          <tpl hier="2" item="0"/>
          <tpl fld="0" item="3"/>
        </tpls>
      </n>
      <n v="8020" in="0">
        <tpls c="4">
          <tpl fld="1" item="39"/>
          <tpl fld="2" item="1"/>
          <tpl hier="2" item="0"/>
          <tpl fld="0" item="8"/>
        </tpls>
      </n>
      <n v="884067.49486038811" in="0">
        <tpls c="4">
          <tpl fld="1" item="2"/>
          <tpl fld="2" item="1"/>
          <tpl hier="2" item="0"/>
          <tpl fld="0" item="11"/>
        </tpls>
      </n>
      <n v="-13113373.03902394" in="0">
        <tpls c="4">
          <tpl fld="1" item="1"/>
          <tpl fld="2" item="1"/>
          <tpl hier="2" item="0"/>
          <tpl fld="0" item="6"/>
        </tpls>
      </n>
      <n v="57925652.891797446" in="0">
        <tpls c="4">
          <tpl fld="1" item="22"/>
          <tpl fld="2" item="1"/>
          <tpl hier="2" item="0"/>
          <tpl fld="0" item="4"/>
        </tpls>
      </n>
      <n v="33746976.173675738" in="0">
        <tpls c="4">
          <tpl fld="1" item="46"/>
          <tpl fld="2" item="1"/>
          <tpl hier="2" item="0"/>
          <tpl fld="0" item="1"/>
        </tpls>
      </n>
      <n v="1192.8563051655992" in="0">
        <tpls c="4">
          <tpl fld="1" item="30"/>
          <tpl fld="2" item="1"/>
          <tpl hier="2" item="0"/>
          <tpl fld="0" item="10"/>
        </tpls>
      </n>
      <n v="12419692.66839893" in="0">
        <tpls c="4">
          <tpl fld="1" item="7"/>
          <tpl fld="2" item="1"/>
          <tpl hier="2" item="0"/>
          <tpl fld="0" item="5"/>
        </tpls>
      </n>
      <n v="-12560360.186055304" in="0">
        <tpls c="4">
          <tpl fld="1" item="37"/>
          <tpl fld="2" item="1"/>
          <tpl hier="2" item="0"/>
          <tpl fld="0" item="6"/>
        </tpls>
      </n>
      <n v="46890056.877513468" in="0">
        <tpls c="4">
          <tpl fld="1" item="21"/>
          <tpl fld="2" item="1"/>
          <tpl hier="2" item="0"/>
          <tpl fld="0" item="4"/>
        </tpls>
      </n>
      <n v="9803299.8983038217" in="0">
        <tpls c="4">
          <tpl fld="1" item="34"/>
          <tpl fld="2" item="1"/>
          <tpl hier="2" item="0"/>
          <tpl fld="0" item="1"/>
        </tpls>
      </n>
      <n v="656.05558577279976" in="0">
        <tpls c="4">
          <tpl fld="1" item="12"/>
          <tpl fld="2" item="1"/>
          <tpl hier="2" item="0"/>
          <tpl fld="0" item="10"/>
        </tpls>
      </n>
      <n v="1770573.9730928536" in="0">
        <tpls c="4">
          <tpl fld="1" item="41"/>
          <tpl fld="2" item="1"/>
          <tpl hier="2" item="0"/>
          <tpl fld="0" item="5"/>
        </tpls>
      </n>
      <n v="8519078.4143605959" in="0">
        <tpls c="4">
          <tpl fld="1" item="26"/>
          <tpl fld="2" item="1"/>
          <tpl hier="2" item="0"/>
          <tpl fld="0" item="6"/>
        </tpls>
      </n>
      <n v="192968.31012260704" in="0">
        <tpls c="4">
          <tpl fld="1" item="20"/>
          <tpl fld="2" item="1"/>
          <tpl hier="2" item="0"/>
          <tpl fld="0" item="4"/>
        </tpls>
      </n>
      <n v="-6578014.5493056308" in="0">
        <tpls c="4">
          <tpl fld="1" item="43"/>
          <tpl fld="2" item="1"/>
          <tpl hier="2" item="0"/>
          <tpl fld="0" item="1"/>
        </tpls>
      </n>
      <n v="-693.05845022559913" in="0">
        <tpls c="4">
          <tpl fld="1" item="11"/>
          <tpl fld="2" item="1"/>
          <tpl hier="2" item="0"/>
          <tpl fld="0" item="10"/>
        </tpls>
      </n>
      <n v="-3922235.6096334155" in="0">
        <tpls c="4">
          <tpl fld="1" item="6"/>
          <tpl fld="2" item="1"/>
          <tpl hier="2" item="0"/>
          <tpl fld="0" item="5"/>
        </tpls>
      </n>
      <n v="-3682341.8973768242" in="0">
        <tpls c="4">
          <tpl fld="1" item="0"/>
          <tpl fld="2" item="1"/>
          <tpl hier="2" item="0"/>
          <tpl fld="0" item="6"/>
        </tpls>
      </n>
      <n v="-21322143.011422347" in="0">
        <tpls c="4">
          <tpl fld="1" item="19"/>
          <tpl fld="2" item="1"/>
          <tpl hier="2" item="0"/>
          <tpl fld="0" item="4"/>
        </tpls>
      </n>
      <n v="12503208.008491596" in="0">
        <tpls c="4">
          <tpl fld="1" item="14"/>
          <tpl fld="2" item="1"/>
          <tpl hier="2" item="0"/>
          <tpl fld="0" item="1"/>
        </tpls>
      </n>
      <n v="278.35460168689968" in="0">
        <tpls c="4">
          <tpl fld="1" item="10"/>
          <tpl fld="2" item="1"/>
          <tpl hier="2" item="0"/>
          <tpl fld="0" item="10"/>
        </tpls>
      </n>
      <n v="310984.38970318343" in="0">
        <tpls c="4">
          <tpl fld="1" item="40"/>
          <tpl fld="2" item="1"/>
          <tpl hier="2" item="0"/>
          <tpl fld="0" item="5"/>
        </tpls>
      </n>
      <n v="-20810600.941764556" in="0">
        <tpls c="4">
          <tpl fld="1" item="25"/>
          <tpl fld="2" item="1"/>
          <tpl hier="2" item="0"/>
          <tpl fld="0" item="6"/>
        </tpls>
      </n>
      <n v="73323.312021532096" in="0">
        <tpls c="4">
          <tpl fld="1" item="18"/>
          <tpl fld="2" item="1"/>
          <tpl hier="2" item="0"/>
          <tpl fld="0" item="4"/>
        </tpls>
      </n>
      <n v="26566132.731464643" in="0">
        <tpls c="4">
          <tpl fld="1" item="48"/>
          <tpl fld="2" item="1"/>
          <tpl hier="2" item="0"/>
          <tpl fld="0" item="1"/>
        </tpls>
      </n>
      <n v="-6774.1411179372271" in="0">
        <tpls c="4">
          <tpl fld="1" item="9"/>
          <tpl fld="2" item="1"/>
          <tpl hier="2" item="0"/>
          <tpl fld="0" item="10"/>
        </tpls>
      </n>
      <n v="-3207395.8399886442" in="0">
        <tpls c="4">
          <tpl fld="1" item="5"/>
          <tpl fld="2" item="1"/>
          <tpl hier="2" item="0"/>
          <tpl fld="0" item="5"/>
        </tpls>
      </n>
      <n v="-15264234.026302295" in="0">
        <tpls c="4">
          <tpl fld="1" item="24"/>
          <tpl fld="2" item="1"/>
          <tpl hier="2" item="0"/>
          <tpl fld="0" item="6"/>
        </tpls>
      </n>
      <n v="7778638.4455412356" in="0">
        <tpls c="4">
          <tpl fld="1" item="17"/>
          <tpl fld="2" item="1"/>
          <tpl hier="2" item="0"/>
          <tpl fld="0" item="4"/>
        </tpls>
      </n>
      <n v="18086436.74472056" in="0">
        <tpls c="4">
          <tpl fld="1" item="33"/>
          <tpl fld="2" item="1"/>
          <tpl hier="2" item="0"/>
          <tpl fld="0" item="1"/>
        </tpls>
      </n>
      <n v="10983.514305991901" in="0">
        <tpls c="4">
          <tpl fld="1" item="8"/>
          <tpl fld="2" item="1"/>
          <tpl hier="2" item="0"/>
          <tpl fld="0" item="10"/>
        </tpls>
      </n>
      <n v="2878" in="0">
        <tpls c="4">
          <tpl fld="1" item="39"/>
          <tpl fld="2" item="1"/>
          <tpl hier="2" item="0"/>
          <tpl fld="0" item="5"/>
        </tpls>
      </n>
      <n v="-1519607.1231906274" in="0">
        <tpls c="4">
          <tpl fld="1" item="23"/>
          <tpl fld="2" item="1"/>
          <tpl hier="2" item="0"/>
          <tpl fld="0" item="11"/>
        </tpls>
      </n>
      <n v="8825172.1934100762" in="0">
        <tpls c="4">
          <tpl fld="1" item="1"/>
          <tpl fld="2" item="1"/>
          <tpl hier="2" item="0"/>
          <tpl fld="0" item="11"/>
        </tpls>
      </n>
      <n v="0" in="0">
        <tpls c="4">
          <tpl fld="1" item="22"/>
          <tpl fld="2" item="1"/>
          <tpl hier="2" item="0"/>
          <tpl fld="0" item="3"/>
        </tpls>
      </n>
      <n v="-3614904" in="0">
        <tpls c="4">
          <tpl fld="1" item="46"/>
          <tpl fld="2" item="1"/>
          <tpl hier="2" item="0"/>
          <tpl fld="0" item="8"/>
        </tpls>
      </n>
      <n v="30838985.671300035" in="0">
        <tpls c="4">
          <tpl fld="1" item="30"/>
          <tpl fld="2" item="1"/>
          <tpl hier="2" item="0"/>
          <tpl fld="0" item="9"/>
        </tpls>
      </n>
      <n v="-75769631.312382117" in="0">
        <tpls c="4">
          <tpl fld="1" item="7"/>
          <tpl fld="2" item="1"/>
          <tpl hier="2" item="0"/>
          <tpl fld="0" item="7"/>
        </tpls>
      </n>
      <n v="-22641572.525749184" in="0">
        <tpls c="4">
          <tpl fld="1" item="37"/>
          <tpl fld="2" item="1"/>
          <tpl hier="2" item="0"/>
          <tpl fld="0" item="11"/>
        </tpls>
      </n>
      <n v="-28885152.504479997" in="0">
        <tpls c="4">
          <tpl fld="1" item="21"/>
          <tpl fld="2" item="1"/>
          <tpl hier="2" item="0"/>
          <tpl fld="0" item="3"/>
        </tpls>
      </n>
      <n v="-488951" in="0">
        <tpls c="4">
          <tpl fld="1" item="34"/>
          <tpl fld="2" item="1"/>
          <tpl hier="2" item="0"/>
          <tpl fld="0" item="8"/>
        </tpls>
      </n>
      <n v="1549290.1563827968" in="0">
        <tpls c="4">
          <tpl fld="1" item="12"/>
          <tpl fld="2" item="1"/>
          <tpl hier="2" item="0"/>
          <tpl fld="0" item="9"/>
        </tpls>
      </n>
      <n v="-6078278.3425607858" in="0">
        <tpls c="4">
          <tpl fld="1" item="41"/>
          <tpl fld="2" item="1"/>
          <tpl hier="2" item="0"/>
          <tpl fld="0" item="7"/>
        </tpls>
      </n>
      <n v="12505943.803768164" in="0">
        <tpls c="4">
          <tpl fld="1" item="26"/>
          <tpl fld="2" item="1"/>
          <tpl hier="2" item="0"/>
          <tpl fld="0" item="11"/>
        </tpls>
      </n>
      <n v="41011480.631477483" in="0">
        <tpls c="4">
          <tpl fld="1" item="20"/>
          <tpl fld="2" item="1"/>
          <tpl hier="2" item="0"/>
          <tpl fld="0" item="3"/>
        </tpls>
      </n>
      <n v="-8226074" in="0">
        <tpls c="4">
          <tpl fld="1" item="43"/>
          <tpl fld="2" item="1"/>
          <tpl hier="2" item="0"/>
          <tpl fld="0" item="8"/>
        </tpls>
      </n>
      <n v="20193832.919228446" in="0">
        <tpls c="4">
          <tpl fld="1" item="11"/>
          <tpl fld="2" item="1"/>
          <tpl hier="2" item="0"/>
          <tpl fld="0" item="9"/>
        </tpls>
      </n>
      <n v="-1412695.8587364985" in="0">
        <tpls c="4">
          <tpl fld="1" item="6"/>
          <tpl fld="2" item="1"/>
          <tpl hier="2" item="0"/>
          <tpl fld="0" item="7"/>
        </tpls>
      </n>
      <n v="-11277419.614674516" in="0">
        <tpls c="4">
          <tpl fld="1" item="0"/>
          <tpl fld="2" item="1"/>
          <tpl hier="2" item="0"/>
          <tpl fld="0" item="11"/>
        </tpls>
      </n>
      <n v="0" in="0">
        <tpls c="4">
          <tpl fld="1" item="19"/>
          <tpl fld="2" item="1"/>
          <tpl hier="2" item="0"/>
          <tpl fld="0" item="3"/>
        </tpls>
      </n>
      <n v="166661" in="0">
        <tpls c="4">
          <tpl fld="1" item="14"/>
          <tpl fld="2" item="1"/>
          <tpl hier="2" item="0"/>
          <tpl fld="0" item="8"/>
        </tpls>
      </n>
      <n v="1209623.9101339774" in="0">
        <tpls c="4">
          <tpl fld="1" item="10"/>
          <tpl fld="2" item="1"/>
          <tpl hier="2" item="0"/>
          <tpl fld="0" item="9"/>
        </tpls>
      </n>
      <n v="-12214396.918643938" in="0">
        <tpls c="4">
          <tpl fld="1" item="40"/>
          <tpl fld="2" item="1"/>
          <tpl hier="2" item="0"/>
          <tpl fld="0" item="7"/>
        </tpls>
      </n>
      <n v="-29218248.504281554" in="0">
        <tpls c="4">
          <tpl fld="1" item="25"/>
          <tpl fld="2" item="1"/>
          <tpl hier="2" item="0"/>
          <tpl fld="0" item="11"/>
        </tpls>
      </n>
      <n v="0" in="0">
        <tpls c="4">
          <tpl fld="1" item="18"/>
          <tpl fld="2" item="1"/>
          <tpl hier="2" item="0"/>
          <tpl fld="0" item="3"/>
        </tpls>
      </n>
      <n v="-1488932" in="0">
        <tpls c="4">
          <tpl fld="1" item="48"/>
          <tpl fld="2" item="1"/>
          <tpl hier="2" item="0"/>
          <tpl fld="0" item="8"/>
        </tpls>
      </n>
      <n v="-31033265.898309208" in="0">
        <tpls c="4">
          <tpl fld="1" item="9"/>
          <tpl fld="2" item="1"/>
          <tpl hier="2" item="0"/>
          <tpl fld="0" item="9"/>
        </tpls>
      </n>
      <n v="-14270331.862193562" in="0">
        <tpls c="4">
          <tpl fld="1" item="5"/>
          <tpl fld="2" item="1"/>
          <tpl hier="2" item="0"/>
          <tpl fld="0" item="7"/>
        </tpls>
      </n>
      <n v="-17602160.396660216" in="0">
        <tpls c="4">
          <tpl fld="1" item="24"/>
          <tpl fld="2" item="1"/>
          <tpl hier="2" item="0"/>
          <tpl fld="0" item="11"/>
        </tpls>
      </n>
      <n v="6553356.3455999997" in="0">
        <tpls c="4">
          <tpl fld="1" item="17"/>
          <tpl fld="2" item="1"/>
          <tpl hier="2" item="0"/>
          <tpl fld="0" item="3"/>
        </tpls>
      </n>
      <n v="-252583" in="0">
        <tpls c="4">
          <tpl fld="1" item="33"/>
          <tpl fld="2" item="1"/>
          <tpl hier="2" item="0"/>
          <tpl fld="0" item="8"/>
        </tpls>
      </n>
      <n v="39142406.384596951" in="0">
        <tpls c="4">
          <tpl fld="1" item="8"/>
          <tpl fld="2" item="1"/>
          <tpl hier="2" item="0"/>
          <tpl fld="0" item="9"/>
        </tpls>
      </n>
      <n v="0" in="0">
        <tpls c="4">
          <tpl fld="1" item="39"/>
          <tpl fld="2" item="1"/>
          <tpl hier="2" item="0"/>
          <tpl fld="0" item="7"/>
        </tpls>
      </n>
      <n v="163658.16737088037" in="0">
        <tpls c="4">
          <tpl fld="1" item="2"/>
          <tpl fld="2" item="1"/>
          <tpl hier="2" item="0"/>
          <tpl fld="0" item="1"/>
        </tpls>
      </n>
      <n v="-5669.2803959659987" in="0">
        <tpls c="4">
          <tpl fld="1" item="16"/>
          <tpl fld="2" item="1"/>
          <tpl hier="2" item="0"/>
          <tpl fld="0" item="10"/>
        </tpls>
      </n>
      <n v="-391670.01153371576" in="0">
        <tpls c="4">
          <tpl fld="1" item="46"/>
          <tpl fld="2" item="1"/>
          <tpl hier="2" item="0"/>
          <tpl fld="0" item="5"/>
        </tpls>
      </n>
      <n v="-19478940.874200944" in="0">
        <tpls c="4">
          <tpl fld="1" item="30"/>
          <tpl fld="2" item="1"/>
          <tpl hier="2" item="0"/>
          <tpl fld="0" item="6"/>
        </tpls>
      </n>
      <n v="-3854976.3937766687" in="0">
        <tpls c="4">
          <tpl fld="1" item="7"/>
          <tpl fld="2" item="1"/>
          <tpl hier="2" item="0"/>
          <tpl fld="0" item="4"/>
        </tpls>
      </n>
      <n v="14222412.62220782" in="0">
        <tpls c="4">
          <tpl fld="1" item="37"/>
          <tpl fld="2" item="1"/>
          <tpl hier="2" item="0"/>
          <tpl fld="0" item="1"/>
        </tpls>
      </n>
      <n v="-6983.5499940803011" in="0">
        <tpls c="4">
          <tpl fld="1" item="36"/>
          <tpl fld="2" item="1"/>
          <tpl hier="2" item="0"/>
          <tpl fld="0" item="10"/>
        </tpls>
      </n>
      <n v="871313.79261186952" in="0">
        <tpls c="4">
          <tpl fld="1" item="34"/>
          <tpl fld="2" item="1"/>
          <tpl hier="2" item="0"/>
          <tpl fld="0" item="5"/>
        </tpls>
      </n>
      <n v="-215045.22569285519" in="0">
        <tpls c="4">
          <tpl fld="1" item="12"/>
          <tpl fld="2" item="1"/>
          <tpl hier="2" item="0"/>
          <tpl fld="0" item="6"/>
        </tpls>
      </n>
      <n v="0" in="0">
        <tpls c="4">
          <tpl fld="1" item="41"/>
          <tpl fld="2" item="1"/>
          <tpl hier="2" item="0"/>
          <tpl fld="0" item="4"/>
        </tpls>
      </n>
      <n v="29573358.478875611" in="0">
        <tpls c="4">
          <tpl fld="1" item="26"/>
          <tpl fld="2" item="1"/>
          <tpl hier="2" item="0"/>
          <tpl fld="0" item="1"/>
        </tpls>
      </n>
      <n v="-683482.66335465515" in="0">
        <tpls c="4">
          <tpl fld="1" item="6"/>
          <tpl fld="2" item="1"/>
          <tpl hier="2" item="0"/>
          <tpl fld="0" item="4"/>
        </tpls>
      </n>
      <n v="15019110.992252223" in="0">
        <tpls c="4">
          <tpl fld="1" item="0"/>
          <tpl fld="2" item="1"/>
          <tpl hier="2" item="0"/>
          <tpl fld="0" item="1"/>
        </tpls>
      </n>
      <n v="-181.93437256640055" in="0">
        <tpls c="4">
          <tpl fld="1" item="15"/>
          <tpl fld="2" item="1"/>
          <tpl hier="2" item="0"/>
          <tpl fld="0" item="10"/>
        </tpls>
      </n>
      <n v="4386600.1374292755" in="0">
        <tpls c="4">
          <tpl fld="1" item="14"/>
          <tpl fld="2" item="1"/>
          <tpl hier="2" item="0"/>
          <tpl fld="0" item="5"/>
        </tpls>
      </n>
      <n v="-5011540.8924758844" in="0">
        <tpls c="4">
          <tpl fld="1" item="10"/>
          <tpl fld="2" item="1"/>
          <tpl hier="2" item="0"/>
          <tpl fld="0" item="6"/>
        </tpls>
      </n>
      <n v="12495413.318659183" in="0">
        <tpls c="4">
          <tpl fld="1" item="25"/>
          <tpl fld="2" item="1"/>
          <tpl hier="2" item="0"/>
          <tpl fld="0" item="1"/>
        </tpls>
      </n>
      <n v="-10156732.407848435" in="0">
        <tpls c="4">
          <tpl fld="1" item="9"/>
          <tpl fld="2" item="1"/>
          <tpl hier="2" item="0"/>
          <tpl fld="0" item="6"/>
        </tpls>
      </n>
      <n v="-671.41038982389978" in="0">
        <tpls c="4">
          <tpl fld="1" item="44"/>
          <tpl fld="2" item="1"/>
          <tpl hier="2" item="0"/>
          <tpl fld="0" item="10"/>
        </tpls>
      </n>
      <n v="533546.8060821445" in="0">
        <tpls c="4">
          <tpl fld="1" item="44"/>
          <tpl fld="2" item="1"/>
          <tpl hier="2" item="0"/>
          <tpl fld="0" item="9"/>
        </tpls>
      </n>
      <n v="43966574.734259889" in="0">
        <tpls c="4">
          <tpl fld="1" item="34"/>
          <tpl fld="2" item="1"/>
          <tpl hier="2" item="0"/>
          <tpl fld="0" item="4"/>
        </tpls>
      </n>
      <n v="-550.75581767350218" in="0">
        <tpls c="4">
          <tpl fld="1" item="38"/>
          <tpl fld="2" item="1"/>
          <tpl hier="2" item="0"/>
          <tpl fld="0" item="10"/>
        </tpls>
      </n>
      <n v="-232202.51350089605" in="0">
        <tpls c="4">
          <tpl fld="1" item="24"/>
          <tpl fld="2" item="1"/>
          <tpl hier="2" item="0"/>
          <tpl fld="0" item="5"/>
        </tpls>
      </n>
      <n v="3987601.5244153175" in="0">
        <tpls c="4">
          <tpl fld="1" item="8"/>
          <tpl fld="2" item="1"/>
          <tpl hier="2" item="0"/>
          <tpl fld="0" item="1"/>
        </tpls>
      </n>
      <n v="-3226947" in="0">
        <tpls c="4">
          <tpl fld="1" item="9"/>
          <tpl fld="2" item="1"/>
          <tpl hier="2" item="0"/>
          <tpl fld="0" item="8"/>
        </tpls>
      </n>
      <n v="-2162.4226461887997" in="0">
        <tpls c="4">
          <tpl fld="1" item="32"/>
          <tpl fld="2" item="1"/>
          <tpl hier="2" item="0"/>
          <tpl fld="0" item="10"/>
        </tpls>
      </n>
      <n v="-1891416.0114488713" in="0">
        <tpls c="4">
          <tpl fld="1" item="11"/>
          <tpl fld="2" item="1"/>
          <tpl hier="2" item="0"/>
          <tpl fld="0" item="5"/>
        </tpls>
      </n>
      <n v="-6910844.7647778504" in="0">
        <tpls c="4">
          <tpl fld="1" item="9"/>
          <tpl fld="2" item="1"/>
          <tpl hier="2" item="0"/>
          <tpl fld="0" item="5"/>
        </tpls>
      </n>
      <n v="-10413140.862757113" in="0">
        <tpls c="4">
          <tpl fld="1" item="32"/>
          <tpl fld="2" item="1"/>
          <tpl hier="2" item="0"/>
          <tpl fld="0" item="9"/>
        </tpls>
      </n>
      <n v="-25058819.920126632" in="0">
        <tpls c="4">
          <tpl fld="1" item="11"/>
          <tpl fld="2" item="1"/>
          <tpl hier="2" item="0"/>
          <tpl fld="0" item="7"/>
        </tpls>
      </n>
      <n v="0" in="0">
        <tpls c="4">
          <tpl fld="1" item="24"/>
          <tpl fld="2" item="1"/>
          <tpl hier="2" item="0"/>
          <tpl fld="0" item="3"/>
        </tpls>
      </n>
      <n v="6093441.6123228399" in="0">
        <tpls c="4">
          <tpl fld="1" item="0"/>
          <tpl fld="2" item="1"/>
          <tpl hier="2" item="0"/>
          <tpl fld="0" item="5"/>
        </tpls>
      </n>
      <n v="-2202868.9048627005" in="0">
        <tpls c="4">
          <tpl fld="1" item="44"/>
          <tpl fld="2" item="1"/>
          <tpl hier="2" item="0"/>
          <tpl fld="0" item="11"/>
        </tpls>
      </n>
      <n v="-3422675.624378046" in="0">
        <tpls c="4">
          <tpl fld="1" item="36"/>
          <tpl fld="2" item="1"/>
          <tpl hier="2" item="0"/>
          <tpl fld="0" item="1"/>
        </tpls>
      </n>
      <n v="-6788838.2603445798" in="0">
        <tpls c="4">
          <tpl fld="1" item="38"/>
          <tpl fld="2" item="1"/>
          <tpl hier="2" item="0"/>
          <tpl fld="0" item="6"/>
        </tpls>
      </n>
      <n v="-1306945.4561381377" in="0">
        <tpls c="4">
          <tpl fld="1" item="12"/>
          <tpl fld="2" item="1"/>
          <tpl hier="2" item="0"/>
          <tpl fld="0" item="7"/>
        </tpls>
      </n>
      <n v="13246806.961895786" in="0">
        <tpls c="4">
          <tpl fld="1" item="13"/>
          <tpl fld="2" item="1"/>
          <tpl hier="2" item="0"/>
          <tpl fld="0" item="9"/>
        </tpls>
      </n>
      <n v="51199" in="0">
        <tpls c="4">
          <tpl fld="1" item="44"/>
          <tpl fld="2" item="1"/>
          <tpl hier="2" item="0"/>
          <tpl fld="0" item="8"/>
        </tpls>
      </n>
      <n v="45777409.463243909" in="0">
        <tpls c="4">
          <tpl fld="1" item="1"/>
          <tpl fld="2" item="1"/>
          <tpl hier="2" item="0"/>
          <tpl fld="0" item="1"/>
        </tpls>
      </n>
      <n v="4051576.6971590463" in="0">
        <tpls c="4">
          <tpl fld="1" item="24"/>
          <tpl fld="2" item="1"/>
          <tpl hier="2" item="0"/>
          <tpl fld="0" item="1"/>
        </tpls>
      </n>
      <n v="-1141678.3761007399" in="0">
        <tpls c="4">
          <tpl fld="1" item="15"/>
          <tpl fld="2" item="1"/>
          <tpl hier="2" item="0"/>
          <tpl fld="0" item="6"/>
        </tpls>
      </n>
      <n v="-213245.883460782" in="0">
        <tpls c="4">
          <tpl fld="1" item="24"/>
          <tpl fld="2" item="1"/>
          <tpl hier="2" item="0"/>
          <tpl fld="0" item="7"/>
        </tpls>
      </n>
      <n v="0" in="0">
        <tpls c="4">
          <tpl fld="1" item="2"/>
          <tpl fld="2" item="1"/>
          <tpl hier="2" item="0"/>
          <tpl fld="0" item="5"/>
        </tpls>
      </n>
      <n v="21287345.225526914" in="0">
        <tpls c="4">
          <tpl fld="1" item="35"/>
          <tpl fld="2" item="1"/>
          <tpl hier="2" item="0"/>
          <tpl fld="0" item="1"/>
        </tpls>
      </n>
      <n v="10071959.201819122" in="0">
        <tpls c="4">
          <tpl fld="1" item="3"/>
          <tpl fld="2" item="1"/>
          <tpl hier="2" item="0"/>
          <tpl fld="0" item="11"/>
        </tpls>
      </n>
      <n v="1418221.8034603978" in="0">
        <tpls c="4">
          <tpl fld="1" item="31"/>
          <tpl fld="2" item="1"/>
          <tpl hier="2" item="0"/>
          <tpl fld="0" item="9"/>
        </tpls>
      </n>
      <n v="-210818.44975999999" in="0">
        <tpls c="4">
          <tpl fld="1" item="0"/>
          <tpl fld="2" item="1"/>
          <tpl hier="2" item="0"/>
          <tpl fld="0" item="3"/>
        </tpls>
      </n>
      <n v="-1550090.5013681063" in="0">
        <tpls c="4">
          <tpl fld="1" item="42"/>
          <tpl fld="2" item="1"/>
          <tpl hier="2" item="0"/>
          <tpl fld="0" item="9"/>
        </tpls>
      </n>
      <n v="5686936.3751355987" in="0">
        <tpls c="4">
          <tpl fld="1" item="4"/>
          <tpl fld="2" item="1"/>
          <tpl hier="2" item="0"/>
          <tpl fld="0" item="5"/>
        </tpls>
      </n>
      <n v="11309.716933921816" in="0">
        <tpls c="4">
          <tpl fld="1" item="23"/>
          <tpl fld="2" item="1"/>
          <tpl hier="2" item="0"/>
          <tpl fld="0" item="1"/>
        </tpls>
      </n>
      <n v="4675422.3742390918" in="0">
        <tpls c="4">
          <tpl fld="1" item="38"/>
          <tpl fld="2" item="1"/>
          <tpl hier="2" item="0"/>
          <tpl fld="0" item="9"/>
        </tpls>
      </n>
      <n v="1283.5259101645991" in="0">
        <tpls c="4">
          <tpl fld="1" item="47"/>
          <tpl fld="2" item="1"/>
          <tpl hier="2" item="0"/>
          <tpl fld="0" item="10"/>
        </tpls>
      </n>
      <n v="5588237.1942129005" in="0">
        <tpls c="4">
          <tpl fld="1" item="26"/>
          <tpl fld="2" item="1"/>
          <tpl hier="2" item="0"/>
          <tpl fld="0" item="4"/>
        </tpls>
      </n>
      <n v="-1664276.5485943346" in="0">
        <tpls c="4">
          <tpl fld="1" item="0"/>
          <tpl fld="2" item="1"/>
          <tpl hier="2" item="0"/>
          <tpl fld="0" item="4"/>
        </tpls>
      </n>
      <n v="0" in="0">
        <tpls c="4">
          <tpl fld="1" item="24"/>
          <tpl fld="2" item="1"/>
          <tpl hier="2" item="0"/>
          <tpl fld="0" item="4"/>
        </tpls>
      </n>
      <n v="-11699313.036289033" in="0">
        <tpls c="4">
          <tpl fld="1" item="30"/>
          <tpl fld="2" item="1"/>
          <tpl hier="2" item="0"/>
          <tpl fld="0" item="7"/>
        </tpls>
      </n>
      <n v="-1530279.1232391165" in="0">
        <tpls c="4">
          <tpl fld="1" item="9"/>
          <tpl fld="2" item="1"/>
          <tpl hier="2" item="0"/>
          <tpl fld="0" item="7"/>
        </tpls>
      </n>
      <n v="32597" in="0">
        <tpls c="4">
          <tpl fld="1" item="2"/>
          <tpl fld="2" item="1"/>
          <tpl hier="2" item="0"/>
          <tpl fld="0" item="8"/>
        </tpls>
      </n>
      <n v="-908577.79063904937" in="0">
        <tpls c="4">
          <tpl fld="1" item="1"/>
          <tpl fld="2" item="1"/>
          <tpl hier="2" item="0"/>
          <tpl fld="0" item="5"/>
        </tpls>
      </n>
      <n v="-2956560.2560089864" in="0">
        <tpls c="4">
          <tpl fld="1" item="16"/>
          <tpl fld="2" item="1"/>
          <tpl hier="2" item="0"/>
          <tpl fld="0" item="6"/>
        </tpls>
      </n>
      <n v="9706533.3575626835" in="0">
        <tpls c="4">
          <tpl fld="1" item="46"/>
          <tpl fld="2" item="1"/>
          <tpl hier="2" item="0"/>
          <tpl fld="0" item="4"/>
        </tpls>
      </n>
      <n v="16434491.357736602" in="0">
        <tpls c="4">
          <tpl fld="1" item="30"/>
          <tpl fld="2" item="1"/>
          <tpl hier="2" item="0"/>
          <tpl fld="0" item="1"/>
        </tpls>
      </n>
      <n v="-3027.5648998938004" in="0">
        <tpls c="4">
          <tpl fld="1" item="29"/>
          <tpl fld="2" item="1"/>
          <tpl hier="2" item="0"/>
          <tpl fld="0" item="10"/>
        </tpls>
      </n>
      <n v="-10432720.431212796" in="0">
        <tpls c="4">
          <tpl fld="1" item="37"/>
          <tpl fld="2" item="1"/>
          <tpl hier="2" item="0"/>
          <tpl fld="0" item="5"/>
        </tpls>
      </n>
      <n v="-27597239.843977157" in="0">
        <tpls c="4">
          <tpl fld="1" item="36"/>
          <tpl fld="2" item="1"/>
          <tpl hier="2" item="0"/>
          <tpl fld="0" item="6"/>
        </tpls>
      </n>
      <n v="-18034151.530072574" in="0">
        <tpls c="4">
          <tpl fld="1" item="45"/>
          <tpl fld="2" item="1"/>
          <tpl hier="2" item="0"/>
          <tpl fld="0" item="6"/>
        </tpls>
      </n>
      <n v="-1082.1077608041003" in="0">
        <tpls c="4">
          <tpl fld="1" item="28"/>
          <tpl fld="2" item="1"/>
          <tpl hier="2" item="0"/>
          <tpl fld="0" item="10"/>
        </tpls>
      </n>
      <n v="11106107.197744334" in="0">
        <tpls c="4">
          <tpl fld="1" item="10"/>
          <tpl fld="2" item="1"/>
          <tpl hier="2" item="0"/>
          <tpl fld="0" item="1"/>
        </tpls>
      </n>
      <n v="-2736415.7109448458" in="0">
        <tpls c="4">
          <tpl fld="1" item="44"/>
          <tpl fld="2" item="1"/>
          <tpl hier="2" item="0"/>
          <tpl fld="0" item="6"/>
        </tpls>
      </n>
      <n v="103130" in="0">
        <tpls c="4">
          <tpl fld="1" item="8"/>
          <tpl fld="2" item="1"/>
          <tpl hier="2" item="0"/>
          <tpl fld="0" item="8"/>
        </tpls>
      </n>
      <n v="-14820873.913647965" in="0">
        <tpls c="4">
          <tpl fld="1" item="37"/>
          <tpl fld="2" item="1"/>
          <tpl hier="2" item="0"/>
          <tpl fld="0" item="4"/>
        </tpls>
      </n>
      <n v="-8738194.9209559131" in="0">
        <tpls c="4">
          <tpl fld="1" item="25"/>
          <tpl fld="2" item="1"/>
          <tpl hier="2" item="0"/>
          <tpl fld="0" item="4"/>
        </tpls>
      </n>
      <n v="6287632.3805059232" in="0">
        <tpls c="4">
          <tpl fld="1" item="47"/>
          <tpl fld="2" item="1"/>
          <tpl hier="2" item="0"/>
          <tpl fld="0" item="9"/>
        </tpls>
      </n>
      <n v="-4896239.7466944186" in="0">
        <tpls c="4">
          <tpl fld="1" item="10"/>
          <tpl fld="2" item="1"/>
          <tpl hier="2" item="0"/>
          <tpl fld="0" item="7"/>
        </tpls>
      </n>
      <n v="-4384703.0183616849" in="0">
        <tpls c="4">
          <tpl fld="1" item="8"/>
          <tpl fld="2" item="1"/>
          <tpl hier="2" item="0"/>
          <tpl fld="0" item="7"/>
        </tpls>
      </n>
      <n v="156291" in="0">
        <tpls c="4">
          <tpl fld="1" item="23"/>
          <tpl fld="2" item="1"/>
          <tpl hier="2" item="0"/>
          <tpl fld="0" item="8"/>
        </tpls>
      </n>
      <n v="-47615742.609480962" in="0">
        <tpls c="4">
          <tpl fld="1" item="1"/>
          <tpl fld="2" item="1"/>
          <tpl hier="2" item="0"/>
          <tpl fld="0" item="7"/>
        </tpls>
      </n>
      <n v="-18593665.180248585" in="0">
        <tpls c="4">
          <tpl fld="1" item="16"/>
          <tpl fld="2" item="1"/>
          <tpl hier="2" item="0"/>
          <tpl fld="0" item="11"/>
        </tpls>
      </n>
      <n v="0" in="0">
        <tpls c="4">
          <tpl fld="1" item="46"/>
          <tpl fld="2" item="1"/>
          <tpl hier="2" item="0"/>
          <tpl fld="0" item="3"/>
        </tpls>
      </n>
      <n v="-5406642" in="0">
        <tpls c="4">
          <tpl fld="1" item="30"/>
          <tpl fld="2" item="1"/>
          <tpl hier="2" item="0"/>
          <tpl fld="0" item="8"/>
        </tpls>
      </n>
      <n v="-11013083.976517742" in="0">
        <tpls c="4">
          <tpl fld="1" item="29"/>
          <tpl fld="2" item="1"/>
          <tpl hier="2" item="0"/>
          <tpl fld="0" item="9"/>
        </tpls>
      </n>
      <n v="-17940886.434708368" in="0">
        <tpls c="4">
          <tpl fld="1" item="37"/>
          <tpl fld="2" item="1"/>
          <tpl hier="2" item="0"/>
          <tpl fld="0" item="7"/>
        </tpls>
      </n>
      <n v="-54176885.688102722" in="0">
        <tpls c="4">
          <tpl fld="1" item="36"/>
          <tpl fld="2" item="1"/>
          <tpl hier="2" item="0"/>
          <tpl fld="0" item="11"/>
        </tpls>
      </n>
      <n v="2600862" in="0">
        <tpls c="4">
          <tpl fld="1" item="34"/>
          <tpl fld="2" item="1"/>
          <tpl hier="2" item="0"/>
          <tpl fld="0" item="3"/>
        </tpls>
      </n>
      <n v="-606328" in="0">
        <tpls c="4">
          <tpl fld="1" item="12"/>
          <tpl fld="2" item="1"/>
          <tpl hier="2" item="0"/>
          <tpl fld="0" item="8"/>
        </tpls>
      </n>
      <n v="469211.12037332309" in="0">
        <tpls c="4">
          <tpl fld="1" item="3"/>
          <tpl fld="2" item="1"/>
          <tpl hier="2" item="0"/>
          <tpl fld="0" item="9"/>
        </tpls>
      </n>
      <n v="-9473810.2215002887" in="0">
        <tpls c="4">
          <tpl fld="1" item="26"/>
          <tpl fld="2" item="1"/>
          <tpl hier="2" item="0"/>
          <tpl fld="0" item="7"/>
        </tpls>
      </n>
      <n v="-28846830.954145767" in="0">
        <tpls c="4">
          <tpl fld="1" item="45"/>
          <tpl fld="2" item="1"/>
          <tpl hier="2" item="0"/>
          <tpl fld="0" item="11"/>
        </tpls>
      </n>
      <n v="-1060907.9204799999" in="0">
        <tpls c="4">
          <tpl fld="1" item="43"/>
          <tpl fld="2" item="1"/>
          <tpl hier="2" item="0"/>
          <tpl fld="0" item="3"/>
        </tpls>
      </n>
      <n v="-6222775" in="0">
        <tpls c="4">
          <tpl fld="1" item="11"/>
          <tpl fld="2" item="1"/>
          <tpl hier="2" item="0"/>
          <tpl fld="0" item="8"/>
        </tpls>
      </n>
      <n v="-4803156.3103252295" in="0">
        <tpls c="4">
          <tpl fld="1" item="28"/>
          <tpl fld="2" item="1"/>
          <tpl hier="2" item="0"/>
          <tpl fld="0" item="9"/>
        </tpls>
      </n>
      <n v="-10413808.003438972" in="0">
        <tpls c="4">
          <tpl fld="1" item="0"/>
          <tpl fld="2" item="1"/>
          <tpl hier="2" item="0"/>
          <tpl fld="0" item="7"/>
        </tpls>
      </n>
      <n v="-2670132.3938337602" in="0">
        <tpls c="4">
          <tpl fld="1" item="15"/>
          <tpl fld="2" item="1"/>
          <tpl hier="2" item="0"/>
          <tpl fld="0" item="11"/>
        </tpls>
      </n>
      <n v="5254525.6362532731" in="0">
        <tpls c="4">
          <tpl fld="1" item="14"/>
          <tpl fld="2" item="1"/>
          <tpl hier="2" item="0"/>
          <tpl fld="0" item="3"/>
        </tpls>
      </n>
      <n v="-269150" in="0">
        <tpls c="4">
          <tpl fld="1" item="10"/>
          <tpl fld="2" item="1"/>
          <tpl hier="2" item="0"/>
          <tpl fld="0" item="8"/>
        </tpls>
      </n>
      <n v="0" in="0">
        <tpls c="4">
          <tpl fld="1" item="48"/>
          <tpl fld="2" item="1"/>
          <tpl hier="2" item="0"/>
          <tpl fld="0" item="3"/>
        </tpls>
      </n>
      <n v="0" in="0">
        <tpls c="4">
          <tpl fld="1" item="33"/>
          <tpl fld="2" item="1"/>
          <tpl hier="2" item="0"/>
          <tpl fld="0" item="3"/>
        </tpls>
      </n>
      <n v="669094.82998049958" in="0">
        <tpls c="4">
          <tpl fld="1" item="12"/>
          <tpl fld="2" item="1"/>
          <tpl hier="2" item="0"/>
          <tpl fld="0" item="5"/>
        </tpls>
      </n>
      <n v="-11825920.065553902" in="0">
        <tpls c="4">
          <tpl fld="1" item="27"/>
          <tpl fld="2" item="1"/>
          <tpl hier="2" item="0"/>
          <tpl fld="0" item="6"/>
        </tpls>
      </n>
      <n v="-562990" in="0">
        <tpls c="4">
          <tpl fld="1" item="36"/>
          <tpl fld="2" item="1"/>
          <tpl hier="2" item="0"/>
          <tpl fld="0" item="8"/>
        </tpls>
      </n>
      <n v="-24182836.832161184" in="0">
        <tpls c="4">
          <tpl fld="1" item="27"/>
          <tpl fld="2" item="1"/>
          <tpl hier="2" item="0"/>
          <tpl fld="0" item="11"/>
        </tpls>
      </n>
      <n v="-2113415.8861054871" in="0">
        <tpls c="4">
          <tpl fld="1" item="38"/>
          <tpl fld="2" item="1"/>
          <tpl hier="2" item="0"/>
          <tpl fld="0" item="11"/>
        </tpls>
      </n>
      <n v="0" in="0">
        <tpls c="4">
          <tpl fld="1" item="23"/>
          <tpl fld="2" item="1"/>
          <tpl hier="2" item="0"/>
          <tpl fld="0" item="5"/>
        </tpls>
      </n>
      <n v="9303650.9014391005" in="0">
        <tpls c="4">
          <tpl fld="1" item="8"/>
          <tpl fld="2" item="1"/>
          <tpl hier="2" item="0"/>
          <tpl fld="0" item="5"/>
        </tpls>
      </n>
      <n v="-1895.9428857366988" in="0">
        <tpls c="4">
          <tpl fld="1" item="42"/>
          <tpl fld="2" item="1"/>
          <tpl hier="2" item="0"/>
          <tpl fld="0" item="10"/>
        </tpls>
      </n>
      <n v="13034816.363252232" in="0">
        <tpls c="4">
          <tpl fld="1" item="15"/>
          <tpl fld="2" item="1"/>
          <tpl hier="2" item="0"/>
          <tpl fld="0" item="1"/>
        </tpls>
      </n>
      <n v="18273347.716132995" in="0">
        <tpls c="4">
          <tpl fld="1" item="45"/>
          <tpl fld="2" item="1"/>
          <tpl hier="2" item="0"/>
          <tpl fld="0" item="1"/>
        </tpls>
      </n>
      <n v="-6666962.0375158973" in="0">
        <tpls c="4">
          <tpl fld="1" item="29"/>
          <tpl fld="2" item="1"/>
          <tpl hier="2" item="0"/>
          <tpl fld="0" item="6"/>
        </tpls>
      </n>
      <n v="-10903774.662384763" in="0">
        <tpls c="4">
          <tpl fld="1" item="25"/>
          <tpl fld="2" item="1"/>
          <tpl hier="2" item="0"/>
          <tpl fld="0" item="7"/>
        </tpls>
      </n>
      <n v="-2882538.8922810224" in="0">
        <tpls c="4">
          <tpl fld="1" item="33"/>
          <tpl fld="2" item="1"/>
          <tpl hier="2" item="0"/>
          <tpl fld="0" item="4"/>
        </tpls>
      </n>
      <n v="-61619" in="0">
        <tpls c="4">
          <tpl fld="1" item="48"/>
          <tpl fld="2" item="1"/>
          <tpl hier="2" item="0"/>
          <tpl fld="0" item="4"/>
        </tpls>
      </n>
      <n v="6455194.7892329758" in="0">
        <tpls c="4">
          <tpl fld="1" item="26"/>
          <tpl fld="2" item="1"/>
          <tpl hier="2" item="0"/>
          <tpl fld="0" item="5"/>
        </tpls>
      </n>
      <n v="-12827603.878794611" in="0">
        <tpls c="4">
          <tpl fld="1" item="33"/>
          <tpl fld="2" item="1"/>
          <tpl hier="2" item="0"/>
          <tpl fld="0" item="7"/>
        </tpls>
      </n>
      <n v="0" in="0">
        <tpls c="4">
          <tpl fld="1" item="5"/>
          <tpl fld="2" item="1"/>
          <tpl hier="2" item="0"/>
          <tpl fld="0" item="3"/>
        </tpls>
      </n>
      <n v="-2423037.9860622454" in="0">
        <tpls c="4">
          <tpl fld="1" item="35"/>
          <tpl fld="2" item="1"/>
          <tpl hier="2" item="0"/>
          <tpl fld="0" item="9"/>
        </tpls>
      </n>
      <n v="-3801916.9823419065" in="0">
        <tpls c="4">
          <tpl fld="1" item="10"/>
          <tpl fld="2" item="1"/>
          <tpl hier="2" item="0"/>
          <tpl fld="0" item="11"/>
        </tpls>
      </n>
      <n v="-1900591" in="0">
        <tpls c="4">
          <tpl fld="1" item="0"/>
          <tpl fld="2" item="1"/>
          <tpl hier="2" item="0"/>
          <tpl fld="0" item="8"/>
        </tpls>
      </n>
      <n v="-10507700.9752413" in="0">
        <tpls c="4">
          <tpl fld="1" item="43"/>
          <tpl fld="2" item="1"/>
          <tpl hier="2" item="0"/>
          <tpl fld="0" item="7"/>
        </tpls>
      </n>
      <n v="0" in="0">
        <tpls c="4">
          <tpl fld="1" item="41"/>
          <tpl fld="2" item="1"/>
          <tpl hier="2" item="0"/>
          <tpl fld="0" item="3"/>
        </tpls>
      </n>
      <n v="-1402526" in="0">
        <tpls c="4">
          <tpl fld="1" item="37"/>
          <tpl fld="2" item="1"/>
          <tpl hier="2" item="0"/>
          <tpl fld="0" item="8"/>
        </tpls>
      </n>
      <n v="-15637104.924239596" in="0">
        <tpls c="4">
          <tpl fld="1" item="16"/>
          <tpl fld="2" item="1"/>
          <tpl hier="2" item="0"/>
          <tpl fld="0" item="9"/>
        </tpls>
      </n>
      <n v="0" in="0">
        <tpls c="4">
          <tpl fld="1" item="39"/>
          <tpl fld="2" item="1"/>
          <tpl hier="2" item="0"/>
          <tpl fld="0" item="4"/>
        </tpls>
      </n>
      <n v="2777038.2661348023" in="0">
        <tpls c="4">
          <tpl fld="1" item="48"/>
          <tpl fld="2" item="1"/>
          <tpl hier="2" item="0"/>
          <tpl fld="0" item="5"/>
        </tpls>
      </n>
      <n v="-3180.2857227378895" in="0">
        <tpls c="4">
          <tpl fld="1" item="45"/>
          <tpl fld="2" item="1"/>
          <tpl hier="2" item="0"/>
          <tpl fld="0" item="10"/>
        </tpls>
      </n>
      <n v="-2316398.477898296" in="0">
        <tpls c="4">
          <tpl fld="1" item="33"/>
          <tpl fld="2" item="1"/>
          <tpl hier="2" item="0"/>
          <tpl fld="0" item="6"/>
        </tpls>
      </n>
      <n v="-2802.6630649594003" in="0">
        <tpls c="4">
          <tpl fld="1" item="24"/>
          <tpl fld="2" item="1"/>
          <tpl hier="2" item="0"/>
          <tpl fld="0" item="10"/>
        </tpls>
      </n>
      <n v="1459212.7598341573" in="0">
        <tpls c="4">
          <tpl fld="1" item="48"/>
          <tpl fld="2" item="1"/>
          <tpl hier="2" item="0"/>
          <tpl fld="0" item="6"/>
        </tpls>
      </n>
      <n v="10970205.716590863" in="0">
        <tpls c="4">
          <tpl fld="1" item="40"/>
          <tpl fld="2" item="1"/>
          <tpl hier="2" item="0"/>
          <tpl fld="0" item="1"/>
        </tpls>
      </n>
      <n v="7088496.0404516123" in="0">
        <tpls c="4">
          <tpl fld="1" item="14"/>
          <tpl fld="2" item="1"/>
          <tpl hier="2" item="0"/>
          <tpl fld="0" item="6"/>
        </tpls>
      </n>
      <n v="2115541.2145481538" in="0">
        <tpls c="4">
          <tpl fld="1" item="6"/>
          <tpl fld="2" item="1"/>
          <tpl hier="2" item="0"/>
          <tpl fld="0" item="1"/>
        </tpls>
      </n>
      <n v="14237871.658676347" in="0">
        <tpls c="4">
          <tpl fld="1" item="20"/>
          <tpl fld="2" item="1"/>
          <tpl hier="2" item="0"/>
          <tpl fld="0" item="5"/>
        </tpls>
      </n>
      <n v="-4359216.5346018802" in="0">
        <tpls c="4">
          <tpl fld="1" item="47"/>
          <tpl fld="2" item="1"/>
          <tpl hier="2" item="0"/>
          <tpl fld="0" item="4"/>
        </tpls>
      </n>
      <n v="415080.61422212276" in="0">
        <tpls c="4">
          <tpl fld="1" item="2"/>
          <tpl fld="2" item="1"/>
          <tpl hier="2" item="0"/>
          <tpl fld="0" item="6"/>
        </tpls>
      </n>
      <n v="-10160421.309733162" in="0">
        <tpls c="4">
          <tpl fld="1" item="49"/>
          <tpl fld="2" item="1"/>
          <tpl hier="2" item="0"/>
          <tpl fld="0" item="7"/>
        </tpls>
      </n>
      <n v="0" in="0">
        <tpls c="4">
          <tpl fld="1" item="27"/>
          <tpl fld="2" item="1"/>
          <tpl hier="2" item="0"/>
          <tpl fld="0" item="3"/>
        </tpls>
      </n>
      <n v="-12352884.581868736" in="0">
        <tpls c="4">
          <tpl fld="1" item="42"/>
          <tpl fld="2" item="1"/>
          <tpl hier="2" item="0"/>
          <tpl fld="0" item="7"/>
        </tpls>
      </n>
      <n v="0" in="0">
        <tpls c="4">
          <tpl fld="1" item="38"/>
          <tpl fld="2" item="1"/>
          <tpl hier="2" item="0"/>
          <tpl fld="0" item="3"/>
        </tpls>
      </n>
      <n v="13969772.209405897" in="0">
        <tpls c="4">
          <tpl fld="1" item="14"/>
          <tpl fld="2" item="1"/>
          <tpl hier="2" item="0"/>
          <tpl fld="0" item="9"/>
        </tpls>
      </n>
      <n v="-6552380.4123944379" in="0">
        <tpls c="4">
          <tpl fld="1" item="31"/>
          <tpl fld="2" item="1"/>
          <tpl hier="2" item="0"/>
          <tpl fld="0" item="7"/>
        </tpls>
      </n>
      <n v="39019918" in="0">
        <tpls c="4">
          <tpl fld="1" item="3"/>
          <tpl fld="2" item="1"/>
          <tpl hier="2" item="0"/>
          <tpl fld="0" item="3"/>
        </tpls>
      </n>
      <n v="-9553020.30730737" in="0">
        <tpls c="4">
          <tpl fld="1" item="47"/>
          <tpl fld="2" item="1"/>
          <tpl hier="2" item="0"/>
          <tpl fld="0" item="7"/>
        </tpls>
      </n>
      <n v="-6867596.2946995301" in="0">
        <tpls c="4">
          <tpl fld="1" item="29"/>
          <tpl fld="2" item="1"/>
          <tpl hier="2" item="0"/>
          <tpl fld="0" item="3"/>
        </tpls>
      </n>
      <n v="0" in="0">
        <tpls c="4">
          <tpl fld="1" item="23"/>
          <tpl fld="2" item="1"/>
          <tpl hier="2" item="0"/>
          <tpl fld="0" item="3"/>
        </tpls>
      </n>
      <n v="2731888.1163351741" in="0">
        <tpls c="4">
          <tpl fld="1" item="4"/>
          <tpl fld="2" item="1"/>
          <tpl hier="2" item="0"/>
          <tpl fld="0" item="9"/>
        </tpls>
      </n>
      <n v="734.60578606400031" in="0">
        <tpls c="4">
          <tpl fld="1" item="33"/>
          <tpl fld="2" item="1"/>
          <tpl hier="2" item="0"/>
          <tpl fld="0" item="10"/>
        </tpls>
      </n>
      <n v="-20018902.91333919" in="0">
        <tpls c="4">
          <tpl fld="1" item="5"/>
          <tpl fld="2" item="1"/>
          <tpl hier="2" item="0"/>
          <tpl fld="0" item="6"/>
        </tpls>
      </n>
      <n v="604.24866595469848" in="0">
        <tpls c="4">
          <tpl fld="1" item="48"/>
          <tpl fld="2" item="1"/>
          <tpl hier="2" item="0"/>
          <tpl fld="0" item="10"/>
        </tpls>
      </n>
      <n v="-8133640.1529805074" in="0">
        <tpls c="4">
          <tpl fld="1" item="40"/>
          <tpl fld="2" item="1"/>
          <tpl hier="2" item="0"/>
          <tpl fld="0" item="6"/>
        </tpls>
      </n>
      <n v="1851.1855734337003" in="0">
        <tpls c="4">
          <tpl fld="1" item="14"/>
          <tpl fld="2" item="1"/>
          <tpl hier="2" item="0"/>
          <tpl fld="0" item="10"/>
        </tpls>
      </n>
      <n v="-3619278.5785090476" in="0">
        <tpls c="4">
          <tpl fld="1" item="6"/>
          <tpl fld="2" item="1"/>
          <tpl hier="2" item="0"/>
          <tpl fld="0" item="6"/>
        </tpls>
      </n>
      <n v="39689063.700940244" in="0">
        <tpls c="4">
          <tpl fld="1" item="20"/>
          <tpl fld="2" item="1"/>
          <tpl hier="2" item="0"/>
          <tpl fld="0" item="1"/>
        </tpls>
      </n>
      <n v="-299.51352557289783" in="0">
        <tpls c="4">
          <tpl fld="1" item="34"/>
          <tpl fld="2" item="1"/>
          <tpl hier="2" item="0"/>
          <tpl fld="0" item="10"/>
        </tpls>
      </n>
      <n v="897942.9832965415" in="0">
        <tpls c="4">
          <tpl fld="1" item="7"/>
          <tpl fld="2" item="1"/>
          <tpl hier="2" item="0"/>
          <tpl fld="0" item="6"/>
        </tpls>
      </n>
      <n v="1189816.1644502175" in="0">
        <tpls c="4">
          <tpl fld="1" item="2"/>
          <tpl fld="2" item="1"/>
          <tpl hier="2" item="0"/>
          <tpl fld="0" item="3"/>
        </tpls>
      </n>
      <n v="11116377.306535769" in="0">
        <tpls c="4">
          <tpl fld="1" item="4"/>
          <tpl fld="2" item="1"/>
          <tpl hier="2" item="0"/>
          <tpl fld="0" item="6"/>
        </tpls>
      </n>
      <n v="2223762" in="0">
        <tpls c="4">
          <tpl fld="1" item="44"/>
          <tpl fld="2" item="1"/>
          <tpl hier="2" item="0"/>
          <tpl fld="0" item="3"/>
        </tpls>
      </n>
      <n v="-23013754.350917555" in="0">
        <tpls c="4">
          <tpl fld="1" item="5"/>
          <tpl fld="2" item="1"/>
          <tpl hier="2" item="0"/>
          <tpl fld="0" item="9"/>
        </tpls>
      </n>
      <n v="-4129613.143403199" in="0">
        <tpls c="4">
          <tpl fld="1" item="18"/>
          <tpl fld="2" item="1"/>
          <tpl hier="2" item="0"/>
          <tpl fld="0" item="11"/>
        </tpls>
      </n>
      <n v="42379.324343948159" in="0">
        <tpls c="4">
          <tpl fld="1" item="40"/>
          <tpl fld="2" item="1"/>
          <tpl hier="2" item="0"/>
          <tpl fld="0" item="9"/>
        </tpls>
      </n>
      <n v="-5678003.3731006039" in="0">
        <tpls c="4">
          <tpl fld="1" item="28"/>
          <tpl fld="2" item="1"/>
          <tpl hier="2" item="0"/>
          <tpl fld="0" item="7"/>
        </tpls>
      </n>
      <n v="-12887039.238547107" in="0">
        <tpls c="4">
          <tpl fld="1" item="20"/>
          <tpl fld="2" item="1"/>
          <tpl hier="2" item="0"/>
          <tpl fld="0" item="11"/>
        </tpls>
      </n>
      <n v="-1321233.1227983537" in="0">
        <tpls c="4">
          <tpl fld="1" item="29"/>
          <tpl fld="2" item="1"/>
          <tpl hier="2" item="0"/>
          <tpl fld="0" item="7"/>
        </tpls>
      </n>
      <n v="34224334.458094262" in="0">
        <tpls c="4">
          <tpl fld="1" item="22"/>
          <tpl fld="2" item="1"/>
          <tpl hier="2" item="0"/>
          <tpl fld="0" item="11"/>
        </tpls>
      </n>
      <n v="209893" in="0">
        <tpls c="4">
          <tpl fld="1" item="4"/>
          <tpl fld="2" item="1"/>
          <tpl hier="2" item="0"/>
          <tpl fld="0" item="8"/>
        </tpls>
      </n>
      <n v="10215080.437905528" in="0">
        <tpls c="4">
          <tpl fld="1" item="8"/>
          <tpl fld="2" item="1"/>
          <tpl hier="2" item="0"/>
          <tpl fld="0" item="4"/>
        </tpls>
      </n>
      <n v="1620224.226297108" in="0">
        <tpls c="4">
          <tpl fld="1" item="49"/>
          <tpl fld="2" item="1"/>
          <tpl hier="2" item="0"/>
          <tpl fld="0" item="6"/>
        </tpls>
      </n>
      <n v="212310.67512102786" in="0">
        <tpls c="4">
          <tpl fld="1" item="44"/>
          <tpl fld="2" item="1"/>
          <tpl hier="2" item="0"/>
          <tpl fld="0" item="5"/>
        </tpls>
      </n>
      <n v="-907.65329106810009" in="0">
        <tpls c="4">
          <tpl fld="1" item="17"/>
          <tpl fld="2" item="1"/>
          <tpl hier="2" item="0"/>
          <tpl fld="0" item="10"/>
        </tpls>
      </n>
      <n v="22514830.759572849" in="0">
        <tpls c="4">
          <tpl fld="1" item="27"/>
          <tpl fld="2" item="1"/>
          <tpl hier="2" item="0"/>
          <tpl fld="0" item="1"/>
        </tpls>
      </n>
      <n v="-81352068.306818202" in="0">
        <tpls c="4">
          <tpl fld="1" item="9"/>
          <tpl fld="2" item="1"/>
          <tpl hier="2" item="0"/>
          <tpl fld="0" item="4"/>
        </tpls>
      </n>
      <n v="1779887.4833230693" in="0">
        <tpls c="4">
          <tpl fld="1" item="42"/>
          <tpl fld="2" item="1"/>
          <tpl hier="2" item="0"/>
          <tpl fld="0" item="6"/>
        </tpls>
      </n>
      <n v="3848310.4647603715" in="0">
        <tpls c="4">
          <tpl fld="1" item="35"/>
          <tpl fld="2" item="1"/>
          <tpl hier="2" item="0"/>
          <tpl fld="0" item="5"/>
        </tpls>
      </n>
      <n v="-500.36042222050008" in="0">
        <tpls c="4">
          <tpl fld="1" item="18"/>
          <tpl fld="2" item="1"/>
          <tpl hier="2" item="0"/>
          <tpl fld="0" item="10"/>
        </tpls>
      </n>
      <n v="35156604.879513696" in="0">
        <tpls c="4">
          <tpl fld="1" item="38"/>
          <tpl fld="2" item="1"/>
          <tpl hier="2" item="0"/>
          <tpl fld="0" item="1"/>
        </tpls>
      </n>
      <n v="-4849313.1382985674" in="0">
        <tpls c="4">
          <tpl fld="1" item="10"/>
          <tpl fld="2" item="1"/>
          <tpl hier="2" item="0"/>
          <tpl fld="0" item="4"/>
        </tpls>
      </n>
      <n v="-11510402.275340831" in="0">
        <tpls c="4">
          <tpl fld="1" item="13"/>
          <tpl fld="2" item="1"/>
          <tpl hier="2" item="0"/>
          <tpl fld="0" item="6"/>
        </tpls>
      </n>
      <n v="-2438563.020055241" in="0">
        <tpls c="4">
          <tpl fld="1" item="15"/>
          <tpl fld="2" item="1"/>
          <tpl hier="2" item="0"/>
          <tpl fld="0" item="5"/>
        </tpls>
      </n>
      <n v="-2976.1486059758004" in="0">
        <tpls c="4">
          <tpl fld="1" item="19"/>
          <tpl fld="2" item="1"/>
          <tpl hier="2" item="0"/>
          <tpl fld="0" item="10"/>
        </tpls>
      </n>
      <n v="10202482.552300617" in="0">
        <tpls c="4">
          <tpl fld="1" item="28"/>
          <tpl fld="2" item="1"/>
          <tpl hier="2" item="0"/>
          <tpl fld="0" item="1"/>
        </tpls>
      </n>
      <n v="1197913.2073400542" in="0">
        <tpls c="4">
          <tpl fld="1" item="11"/>
          <tpl fld="2" item="1"/>
          <tpl hier="2" item="0"/>
          <tpl fld="0" item="4"/>
        </tpls>
      </n>
      <n v="-629391.06005337066" in="0">
        <tpls c="4">
          <tpl fld="1" item="31"/>
          <tpl fld="2" item="1"/>
          <tpl hier="2" item="0"/>
          <tpl fld="0" item="6"/>
        </tpls>
      </n>
      <n v="-699310.04438680841" in="0">
        <tpls c="4">
          <tpl fld="1" item="45"/>
          <tpl fld="2" item="1"/>
          <tpl hier="2" item="0"/>
          <tpl fld="0" item="5"/>
        </tpls>
      </n>
      <n v="-4812.5584251440732" in="0">
        <tpls c="4">
          <tpl fld="1" item="20"/>
          <tpl fld="2" item="1"/>
          <tpl hier="2" item="0"/>
          <tpl fld="0" item="10"/>
        </tpls>
      </n>
      <n v="21007741.493876353" in="0">
        <tpls c="4">
          <tpl fld="1" item="3"/>
          <tpl fld="2" item="1"/>
          <tpl hier="2" item="0"/>
          <tpl fld="0" item="1"/>
        </tpls>
      </n>
      <n v="343262.61010348116" in="0">
        <tpls c="4">
          <tpl fld="1" item="12"/>
          <tpl fld="2" item="1"/>
          <tpl hier="2" item="0"/>
          <tpl fld="0" item="4"/>
        </tpls>
      </n>
      <n v="-6847454.3316948665" in="0">
        <tpls c="4">
          <tpl fld="1" item="47"/>
          <tpl fld="2" item="1"/>
          <tpl hier="2" item="0"/>
          <tpl fld="0" item="6"/>
        </tpls>
      </n>
      <n v="-19162505.741894443" in="0">
        <tpls c="4">
          <tpl fld="1" item="36"/>
          <tpl fld="2" item="1"/>
          <tpl hier="2" item="0"/>
          <tpl fld="0" item="5"/>
        </tpls>
      </n>
      <n v="-9349.9110337127004" in="0">
        <tpls c="4">
          <tpl fld="1" item="21"/>
          <tpl fld="2" item="1"/>
          <tpl hier="2" item="0"/>
          <tpl fld="0" item="10"/>
        </tpls>
      </n>
      <n v="579483.59015236213" in="0">
        <tpls c="4">
          <tpl fld="1" item="29"/>
          <tpl fld="2" item="1"/>
          <tpl hier="2" item="0"/>
          <tpl fld="0" item="1"/>
        </tpls>
      </n>
      <n v="0" in="0">
        <tpls c="4">
          <tpl fld="1" item="30"/>
          <tpl fld="2" item="1"/>
          <tpl hier="2" item="0"/>
          <tpl fld="0" item="4"/>
        </tpls>
      </n>
      <n v="-6779420.8478358043" in="0">
        <tpls c="4">
          <tpl fld="1" item="32"/>
          <tpl fld="2" item="1"/>
          <tpl hier="2" item="0"/>
          <tpl fld="0" item="6"/>
        </tpls>
      </n>
      <n v="3303138.7788575068" in="0">
        <tpls c="4">
          <tpl fld="1" item="16"/>
          <tpl fld="2" item="1"/>
          <tpl hier="2" item="0"/>
          <tpl fld="0" item="5"/>
        </tpls>
      </n>
      <n v="2847.657726398601" in="0">
        <tpls c="4">
          <tpl fld="1" item="22"/>
          <tpl fld="2" item="1"/>
          <tpl hier="2" item="0"/>
          <tpl fld="0" item="10"/>
        </tpls>
      </n>
      <n v="0" in="0">
        <tpls c="4">
          <tpl fld="1" item="2"/>
          <tpl fld="2" item="1"/>
          <tpl hier="2" item="0"/>
          <tpl fld="0" item="7"/>
        </tpls>
      </n>
      <s v="2014" in="0">
        <tpls c="2">
          <tpl hier="2" item="2"/>
          <tpl fld="0" item="2"/>
        </tpls>
      </s>
      <s v="2022" in="0">
        <tpls c="2">
          <tpl hier="2" item="2"/>
          <tpl fld="0" item="0"/>
        </tpls>
      </s>
      <n v="25276542.731464643" in="0">
        <tpls c="4">
          <tpl fld="1" item="48"/>
          <tpl fld="2" item="2"/>
          <tpl hier="2" item="2"/>
          <tpl fld="0" item="1"/>
        </tpls>
      </n>
      <n v="-8783520.864594657" in="0">
        <tpls c="4">
          <tpl fld="1" item="49"/>
          <tpl fld="2" item="2"/>
          <tpl hier="2" item="2"/>
          <tpl fld="0" item="6"/>
        </tpls>
      </n>
      <n v="3532592.9053789843" in="0">
        <tpls c="4">
          <tpl fld="1" item="17"/>
          <tpl fld="2" item="2"/>
          <tpl hier="2" item="2"/>
          <tpl fld="0" item="1"/>
        </tpls>
      </n>
      <n v="9458968.6350511871" in="0">
        <tpls c="4">
          <tpl fld="1" item="3"/>
          <tpl fld="2" item="2"/>
          <tpl hier="2" item="2"/>
          <tpl fld="0" item="11"/>
        </tpls>
      </n>
      <n v="-736973.62585703027" in="0">
        <tpls c="4">
          <tpl fld="1" item="39"/>
          <tpl fld="2" item="2"/>
          <tpl hier="2" item="2"/>
          <tpl fld="0" item="6"/>
        </tpls>
      </n>
      <n v="-53750326.156624436" in="0">
        <tpls c="4">
          <tpl fld="1" item="36"/>
          <tpl fld="2" item="2"/>
          <tpl hier="2" item="2"/>
          <tpl fld="0" item="11"/>
        </tpls>
      </n>
      <n v="-66335.044386808353" in="0">
        <tpls c="4">
          <tpl fld="1" item="45"/>
          <tpl fld="2" item="2"/>
          <tpl hier="2" item="2"/>
          <tpl fld="0" item="5"/>
        </tpls>
      </n>
      <n v="105.52042691690002" in="0">
        <tpls c="4">
          <tpl fld="1" item="10"/>
          <tpl fld="2" item="2"/>
          <tpl hier="2" item="2"/>
          <tpl fld="0" item="10"/>
        </tpls>
      </n>
      <n v="0" in="0">
        <tpls c="4">
          <tpl fld="1" item="36"/>
          <tpl fld="2" item="2"/>
          <tpl hier="2" item="2"/>
          <tpl fld="0" item="8"/>
        </tpls>
      </n>
      <n v="0" in="0">
        <tpls c="4">
          <tpl fld="1" item="45"/>
          <tpl fld="2" item="2"/>
          <tpl hier="2" item="2"/>
          <tpl fld="0" item="8"/>
        </tpls>
      </n>
      <n v="-7350733.9983189385" in="0">
        <tpls c="4">
          <tpl fld="1" item="29"/>
          <tpl fld="2" item="2"/>
          <tpl hier="2" item="2"/>
          <tpl fld="0" item="6"/>
        </tpls>
      </n>
      <n v="-3116.0645844120004" in="0">
        <tpls c="4">
          <tpl fld="1" item="29"/>
          <tpl fld="2" item="2"/>
          <tpl hier="2" item="2"/>
          <tpl fld="0" item="10"/>
        </tpls>
      </n>
      <n v="0" in="0">
        <tpls c="4">
          <tpl fld="1" item="48"/>
          <tpl fld="2" item="2"/>
          <tpl hier="2" item="2"/>
          <tpl fld="0" item="8"/>
        </tpls>
      </n>
      <n v="-1530279.1232391165" in="0">
        <tpls c="4">
          <tpl fld="1" item="9"/>
          <tpl fld="2" item="2"/>
          <tpl hier="2" item="2"/>
          <tpl fld="0" item="7"/>
        </tpls>
      </n>
      <n v="-9370563.1748061366" in="0">
        <tpls c="4">
          <tpl fld="1" item="13"/>
          <tpl fld="2" item="2"/>
          <tpl hier="2" item="2"/>
          <tpl fld="0" item="7"/>
        </tpls>
      </n>
      <n v="-17855029.284663208" in="0">
        <tpls c="4">
          <tpl fld="1" item="24"/>
          <tpl fld="2" item="2"/>
          <tpl hier="2" item="2"/>
          <tpl fld="0" item="6"/>
        </tpls>
      </n>
      <n v="-7962317.3232176434" in="0">
        <tpls c="4">
          <tpl fld="1" item="6"/>
          <tpl fld="2" item="2"/>
          <tpl hier="2" item="2"/>
          <tpl fld="0" item="9"/>
        </tpls>
      </n>
      <n v="-27621592.427777253" in="0">
        <tpls c="4">
          <tpl fld="1" item="36"/>
          <tpl fld="2" item="2"/>
          <tpl hier="2" item="2"/>
          <tpl fld="0" item="6"/>
        </tpls>
      </n>
      <n v="0" in="0">
        <tpls c="4">
          <tpl fld="1" item="33"/>
          <tpl fld="2" item="2"/>
          <tpl hier="2" item="2"/>
          <tpl fld="0" item="8"/>
        </tpls>
      </n>
      <n v="9523197.764762383" in="0">
        <tpls c="4">
          <tpl fld="1" item="14"/>
          <tpl fld="2" item="2"/>
          <tpl hier="2" item="2"/>
          <tpl fld="0" item="9"/>
        </tpls>
      </n>
      <n v="27038439.478875611" in="0">
        <tpls c="4">
          <tpl fld="1" item="26"/>
          <tpl fld="2" item="2"/>
          <tpl hier="2" item="2"/>
          <tpl fld="0" item="1"/>
        </tpls>
      </n>
      <n v="-877439.39075524895" in="0">
        <tpls c="4">
          <tpl fld="1" item="18"/>
          <tpl fld="2" item="2"/>
          <tpl hier="2" item="2"/>
          <tpl fld="0" item="5"/>
        </tpls>
      </n>
      <n v="-11084402.77611593" in="0">
        <tpls c="4">
          <tpl fld="1" item="41"/>
          <tpl fld="2" item="2"/>
          <tpl hier="2" item="2"/>
          <tpl fld="0" item="11"/>
        </tpls>
      </n>
      <n v="0" in="0">
        <tpls c="4">
          <tpl fld="1" item="41"/>
          <tpl fld="2" item="2"/>
          <tpl hier="2" item="2"/>
          <tpl fld="0" item="8"/>
        </tpls>
      </n>
      <n v="30565645.467758846" in="0">
        <tpls c="4">
          <tpl fld="1" item="7"/>
          <tpl fld="2" item="2"/>
          <tpl hier="2" item="2"/>
          <tpl fld="0" item="11"/>
        </tpls>
      </n>
      <n v="-4165.4337796691007" in="0">
        <tpls c="4">
          <tpl fld="1" item="27"/>
          <tpl fld="2" item="2"/>
          <tpl hier="2" item="2"/>
          <tpl fld="0" item="10"/>
        </tpls>
      </n>
      <n v="-1412695.8587364985" in="0">
        <tpls c="4">
          <tpl fld="1" item="6"/>
          <tpl fld="2" item="2"/>
          <tpl hier="2" item="2"/>
          <tpl fld="0" item="7"/>
        </tpls>
      </n>
      <n v="-1321233.1227983537" in="0">
        <tpls c="4">
          <tpl fld="1" item="29"/>
          <tpl fld="2" item="2"/>
          <tpl hier="2" item="2"/>
          <tpl fld="0" item="7"/>
        </tpls>
      </n>
      <n v="-6664822.9978338853" in="0">
        <tpls c="4">
          <tpl fld="1" item="42"/>
          <tpl fld="2" item="2"/>
          <tpl hier="2" item="2"/>
          <tpl fld="0" item="11"/>
        </tpls>
      </n>
      <n v="0" in="0">
        <tpls c="4">
          <tpl fld="1" item="23"/>
          <tpl fld="2" item="2"/>
          <tpl hier="2" item="2"/>
          <tpl fld="0" item="5"/>
        </tpls>
      </n>
      <n v="-6645757.5970197311" in="0">
        <tpls c="4">
          <tpl fld="1" item="33"/>
          <tpl fld="2" item="2"/>
          <tpl hier="2" item="2"/>
          <tpl fld="0" item="6"/>
        </tpls>
      </n>
      <n v="-12436758.234845351" in="0">
        <tpls c="4">
          <tpl fld="1" item="6"/>
          <tpl fld="2" item="2"/>
          <tpl hier="2" item="2"/>
          <tpl fld="0" item="11"/>
        </tpls>
      </n>
      <n v="0" in="0">
        <tpls c="4">
          <tpl fld="1" item="25"/>
          <tpl fld="2" item="2"/>
          <tpl hier="2" item="2"/>
          <tpl fld="0" item="8"/>
        </tpls>
      </n>
      <n v="-12443583.847044159" in="0">
        <tpls c="4">
          <tpl fld="1" item="0"/>
          <tpl fld="2" item="2"/>
          <tpl hier="2" item="2"/>
          <tpl fld="0" item="11"/>
        </tpls>
      </n>
      <n v="-13617644.198246915" in="0">
        <tpls c="4">
          <tpl fld="1" item="13"/>
          <tpl fld="2" item="2"/>
          <tpl hier="2" item="2"/>
          <tpl fld="0" item="6"/>
        </tpls>
      </n>
      <n v="25430040.289991379" in="0">
        <tpls c="4">
          <tpl fld="1" item="30"/>
          <tpl fld="2" item="2"/>
          <tpl hier="2" item="2"/>
          <tpl fld="0" item="9"/>
        </tpls>
      </n>
      <n v="0" in="0">
        <tpls c="4">
          <tpl fld="1" item="26"/>
          <tpl fld="2" item="2"/>
          <tpl hier="2" item="2"/>
          <tpl fld="0" item="8"/>
        </tpls>
      </n>
      <n v="19409778.319720633" in="0">
        <tpls c="4">
          <tpl fld="1" item="21"/>
          <tpl fld="2" item="2"/>
          <tpl hier="2" item="2"/>
          <tpl fld="0" item="1"/>
        </tpls>
      </n>
      <n v="-15003855.479034891" in="0">
        <tpls c="4">
          <tpl fld="1" item="16"/>
          <tpl fld="2" item="2"/>
          <tpl hier="2" item="2"/>
          <tpl fld="0" item="9"/>
        </tpls>
      </n>
      <n v="-1308.6278602802258" in="0">
        <tpls c="4">
          <tpl fld="1" item="41"/>
          <tpl fld="2" item="2"/>
          <tpl hier="2" item="2"/>
          <tpl fld="0" item="10"/>
        </tpls>
      </n>
      <n v="-8259067.9247043207" in="0">
        <tpls c="4">
          <tpl fld="1" item="20"/>
          <tpl fld="2" item="2"/>
          <tpl hier="2" item="2"/>
          <tpl fld="0" item="11"/>
        </tpls>
      </n>
      <n v="-10380459.003438972" in="0">
        <tpls c="4">
          <tpl fld="1" item="0"/>
          <tpl fld="2" item="2"/>
          <tpl hier="2" item="2"/>
          <tpl fld="0" item="7"/>
        </tpls>
      </n>
      <n v="0" in="0">
        <tpls c="4">
          <tpl fld="1" item="43"/>
          <tpl fld="2" item="2"/>
          <tpl hier="2" item="2"/>
          <tpl fld="0" item="8"/>
        </tpls>
      </n>
      <n v="-3684925.2073881309" in="0">
        <tpls c="4">
          <tpl fld="1" item="34"/>
          <tpl fld="2" item="2"/>
          <tpl hier="2" item="2"/>
          <tpl fld="0" item="5"/>
        </tpls>
      </n>
      <n v="-66462295.994916588" in="0">
        <tpls c="4">
          <tpl fld="1" item="21"/>
          <tpl fld="2" item="2"/>
          <tpl hier="2" item="2"/>
          <tpl fld="0" item="11"/>
        </tpls>
      </n>
      <n v="-6335.3524152359987" in="0">
        <tpls c="4">
          <tpl fld="1" item="16"/>
          <tpl fld="2" item="2"/>
          <tpl hier="2" item="2"/>
          <tpl fld="0" item="10"/>
        </tpls>
      </n>
      <n v="3235439.5244153175" in="0">
        <tpls c="4">
          <tpl fld="1" item="8"/>
          <tpl fld="2" item="2"/>
          <tpl hier="2" item="2"/>
          <tpl fld="0" item="1"/>
        </tpls>
      </n>
      <n v="-639.87556417440146" in="0">
        <tpls c="4">
          <tpl fld="1" item="30"/>
          <tpl fld="2" item="2"/>
          <tpl hier="2" item="2"/>
          <tpl fld="0" item="10"/>
        </tpls>
      </n>
      <n v="10212516.716590863" in="0">
        <tpls c="4">
          <tpl fld="1" item="40"/>
          <tpl fld="2" item="2"/>
          <tpl hier="2" item="2"/>
          <tpl fld="0" item="1"/>
        </tpls>
      </n>
      <n v="-17656724.353085116" in="0">
        <tpls c="4">
          <tpl fld="1" item="11"/>
          <tpl fld="2" item="2"/>
          <tpl hier="2" item="2"/>
          <tpl fld="0" item="6"/>
        </tpls>
      </n>
      <n v="-18745896.909824975" in="0">
        <tpls c="4">
          <tpl fld="1" item="25"/>
          <tpl fld="2" item="2"/>
          <tpl hier="2" item="2"/>
          <tpl fld="0" item="11"/>
        </tpls>
      </n>
      <n v="1663757.2643856932" in="0">
        <tpls c="4">
          <tpl fld="1" item="31"/>
          <tpl fld="2" item="2"/>
          <tpl hier="2" item="2"/>
          <tpl fld="0" item="9"/>
        </tpls>
      </n>
      <n v="859107.91268789512" in="0">
        <tpls c="4">
          <tpl fld="1" item="15"/>
          <tpl fld="2" item="2"/>
          <tpl hier="2" item="2"/>
          <tpl fld="0" item="9"/>
        </tpls>
      </n>
      <n v="96.562400386500485" in="0">
        <tpls c="4">
          <tpl fld="1" item="31"/>
          <tpl fld="2" item="2"/>
          <tpl hier="2" item="2"/>
          <tpl fld="0" item="10"/>
        </tpls>
      </n>
      <n v="0" in="0">
        <tpls c="4">
          <tpl fld="1" item="2"/>
          <tpl fld="2" item="2"/>
          <tpl hier="2" item="2"/>
          <tpl fld="0" item="7"/>
        </tpls>
      </n>
      <n v="-16066199.226020111" in="0">
        <tpls c="4">
          <tpl fld="1" item="34"/>
          <tpl fld="2" item="2"/>
          <tpl hier="2" item="2"/>
          <tpl fld="0" item="6"/>
        </tpls>
      </n>
      <n v="1920213.6683989307" in="0">
        <tpls c="4">
          <tpl fld="1" item="7"/>
          <tpl fld="2" item="2"/>
          <tpl hier="2" item="2"/>
          <tpl fld="0" item="5"/>
        </tpls>
      </n>
      <n v="0" in="0">
        <tpls c="4">
          <tpl fld="1" item="20"/>
          <tpl fld="2" item="2"/>
          <tpl hier="2" item="2"/>
          <tpl fld="0" item="8"/>
        </tpls>
      </n>
      <n v="-10160421.309733162" in="0">
        <tpls c="4">
          <tpl fld="1" item="49"/>
          <tpl fld="2" item="2"/>
          <tpl hier="2" item="2"/>
          <tpl fld="0" item="7"/>
        </tpls>
      </n>
      <n v="-17921393.434708368" in="0">
        <tpls c="4">
          <tpl fld="1" item="37"/>
          <tpl fld="2" item="2"/>
          <tpl hier="2" item="2"/>
          <tpl fld="0" item="7"/>
        </tpls>
      </n>
      <n v="-1856.1412752514" in="0">
        <tpls c="4">
          <tpl fld="1" item="6"/>
          <tpl fld="2" item="2"/>
          <tpl hier="2" item="2"/>
          <tpl fld="0" item="10"/>
        </tpls>
      </n>
      <n v="574884.91317410243" in="0">
        <tpls c="4">
          <tpl fld="1" item="2"/>
          <tpl fld="2" item="2"/>
          <tpl hier="2" item="2"/>
          <tpl fld="0" item="9"/>
        </tpls>
      </n>
      <n v="18585203.908036787" in="0">
        <tpls c="4">
          <tpl fld="1" item="42"/>
          <tpl fld="2" item="2"/>
          <tpl hier="2" item="2"/>
          <tpl fld="0" item="1"/>
        </tpls>
      </n>
      <n v="-1386386.7300333777" in="0">
        <tpls c="4">
          <tpl fld="1" item="19"/>
          <tpl fld="2" item="2"/>
          <tpl hier="2" item="2"/>
          <tpl fld="0" item="5"/>
        </tpls>
      </n>
      <n v="739447.20793006616" in="0">
        <tpls c="4">
          <tpl fld="1" item="3"/>
          <tpl fld="2" item="2"/>
          <tpl hier="2" item="2"/>
          <tpl fld="0" item="9"/>
        </tpls>
      </n>
      <n v="-4384703.0183616849" in="0">
        <tpls c="4">
          <tpl fld="1" item="8"/>
          <tpl fld="2" item="2"/>
          <tpl hier="2" item="2"/>
          <tpl fld="0" item="7"/>
        </tpls>
      </n>
      <n v="-6078278.3425607858" in="0">
        <tpls c="4">
          <tpl fld="1" item="41"/>
          <tpl fld="2" item="2"/>
          <tpl hier="2" item="2"/>
          <tpl fld="0" item="7"/>
        </tpls>
      </n>
      <n v="0" in="0">
        <tpls c="4">
          <tpl fld="1" item="46"/>
          <tpl fld="2" item="2"/>
          <tpl hier="2" item="2"/>
          <tpl fld="0" item="8"/>
        </tpls>
      </n>
      <n v="-5464507.4257484097" in="0">
        <tpls c="4">
          <tpl fld="1" item="14"/>
          <tpl fld="2" item="2"/>
          <tpl hier="2" item="2"/>
          <tpl fld="0" item="7"/>
        </tpls>
      </n>
      <n v="-8249.8294462250997" in="0">
        <tpls c="4">
          <tpl fld="1" item="21"/>
          <tpl fld="2" item="2"/>
          <tpl hier="2" item="2"/>
          <tpl fld="0" item="10"/>
        </tpls>
      </n>
      <n v="1914.2734100574003" in="0">
        <tpls c="4">
          <tpl fld="1" item="3"/>
          <tpl fld="2" item="2"/>
          <tpl hier="2" item="2"/>
          <tpl fld="0" item="10"/>
        </tpls>
      </n>
      <n v="-14949013.990630779" in="0">
        <tpls c="4">
          <tpl fld="1" item="27"/>
          <tpl fld="2" item="2"/>
          <tpl hier="2" item="2"/>
          <tpl fld="0" item="6"/>
        </tpls>
      </n>
      <n v="0" in="0">
        <tpls c="4">
          <tpl fld="1" item="3"/>
          <tpl fld="2" item="2"/>
          <tpl hier="2" item="2"/>
          <tpl fld="0" item="8"/>
        </tpls>
      </n>
      <n v="51519.031817084862" in="0">
        <tpls c="4">
          <tpl fld="1" item="39"/>
          <tpl fld="2" item="2"/>
          <tpl hier="2" item="2"/>
          <tpl fld="0" item="1"/>
        </tpls>
      </n>
      <n v="-14172185.903347461" in="0">
        <tpls c="4">
          <tpl fld="1" item="3"/>
          <tpl fld="2" item="2"/>
          <tpl hier="2" item="2"/>
          <tpl fld="0" item="7"/>
        </tpls>
      </n>
      <n v="-3153938.624378046" in="0">
        <tpls c="4">
          <tpl fld="1" item="36"/>
          <tpl fld="2" item="2"/>
          <tpl hier="2" item="2"/>
          <tpl fld="0" item="1"/>
        </tpls>
      </n>
      <n v="-6753775.9254818447" in="0">
        <tpls c="4">
          <tpl fld="1" item="21"/>
          <tpl fld="2" item="2"/>
          <tpl hier="2" item="2"/>
          <tpl fld="0" item="5"/>
        </tpls>
      </n>
      <n v="-4031537.6947642756" in="0">
        <tpls c="4">
          <tpl fld="1" item="49"/>
          <tpl fld="2" item="2"/>
          <tpl hier="2" item="2"/>
          <tpl fld="0" item="11"/>
        </tpls>
      </n>
      <n v="20494893.820333071" in="0">
        <tpls c="4">
          <tpl fld="1" item="11"/>
          <tpl fld="2" item="2"/>
          <tpl hier="2" item="2"/>
          <tpl fld="0" item="9"/>
        </tpls>
      </n>
      <n v="779.12707739059931" in="0">
        <tpls c="4">
          <tpl fld="1" item="26"/>
          <tpl fld="2" item="2"/>
          <tpl hier="2" item="2"/>
          <tpl fld="0" item="10"/>
        </tpls>
      </n>
      <n v="-4967122.9469086491" in="0">
        <tpls c="4">
          <tpl fld="1" item="30"/>
          <tpl fld="2" item="2"/>
          <tpl hier="2" item="2"/>
          <tpl fld="0" item="11"/>
        </tpls>
      </n>
      <n v="-2384345.0476987539" in="0">
        <tpls c="4">
          <tpl fld="1" item="36"/>
          <tpl fld="2" item="2"/>
          <tpl hier="2" item="2"/>
          <tpl fld="0" item="7"/>
        </tpls>
      </n>
      <n v="-12156661.581868736" in="0">
        <tpls c="4">
          <tpl fld="1" item="42"/>
          <tpl fld="2" item="2"/>
          <tpl hier="2" item="2"/>
          <tpl fld="0" item="7"/>
        </tpls>
      </n>
      <n v="-2751.5702578835012" in="0">
        <tpls c="4">
          <tpl fld="1" item="1"/>
          <tpl fld="2" item="2"/>
          <tpl hier="2" item="2"/>
          <tpl fld="0" item="10"/>
        </tpls>
      </n>
      <n v="-11281409.635334993" in="0">
        <tpls c="4">
          <tpl fld="1" item="29"/>
          <tpl fld="2" item="2"/>
          <tpl hier="2" item="2"/>
          <tpl fld="0" item="9"/>
        </tpls>
      </n>
      <n v="-4224231.6884198757" in="0">
        <tpls c="4">
          <tpl fld="1" item="18"/>
          <tpl fld="2" item="2"/>
          <tpl hier="2" item="2"/>
          <tpl fld="0" item="11"/>
        </tpls>
      </n>
      <n v="-3052816.9022744163" in="0">
        <tpls c="4">
          <tpl fld="1" item="44"/>
          <tpl fld="2" item="2"/>
          <tpl hier="2" item="2"/>
          <tpl fld="0" item="6"/>
        </tpls>
      </n>
      <n v="-8364814.0468822289" in="0">
        <tpls c="4">
          <tpl fld="1" item="43"/>
          <tpl fld="2" item="2"/>
          <tpl hier="2" item="2"/>
          <tpl fld="0" item="11"/>
        </tpls>
      </n>
      <n v="586429.97309285356" in="0">
        <tpls c="4">
          <tpl fld="1" item="41"/>
          <tpl fld="2" item="2"/>
          <tpl hier="2" item="2"/>
          <tpl fld="0" item="5"/>
        </tpls>
      </n>
      <n v="-8323917.3867039736" in="0">
        <tpls c="4">
          <tpl fld="1" item="38"/>
          <tpl fld="2" item="2"/>
          <tpl hier="2" item="2"/>
          <tpl fld="0" item="11"/>
        </tpls>
      </n>
      <n v="-4834191.1885026172" in="0">
        <tpls c="4">
          <tpl fld="1" item="33"/>
          <tpl fld="2" item="2"/>
          <tpl hier="2" item="2"/>
          <tpl fld="0" item="5"/>
        </tpls>
      </n>
      <n v="-2661626.828761111" in="0">
        <tpls c="4">
          <tpl fld="1" item="27"/>
          <tpl fld="2" item="2"/>
          <tpl hier="2" item="2"/>
          <tpl fld="0" item="5"/>
        </tpls>
      </n>
      <n v="-42895422.579559222" in="0">
        <tpls c="4">
          <tpl fld="1" item="9"/>
          <tpl fld="2" item="2"/>
          <tpl hier="2" item="2"/>
          <tpl fld="0" item="11"/>
        </tpls>
      </n>
      <n v="11406322.233507287" in="0">
        <tpls c="4">
          <tpl fld="1" item="47"/>
          <tpl fld="2" item="2"/>
          <tpl hier="2" item="2"/>
          <tpl fld="0" item="9"/>
        </tpls>
      </n>
      <n v="-3232.2126866147892" in="0">
        <tpls c="4">
          <tpl fld="1" item="45"/>
          <tpl fld="2" item="2"/>
          <tpl hier="2" item="2"/>
          <tpl fld="0" item="10"/>
        </tpls>
      </n>
      <n v="638320.60866098886" in="0">
        <tpls c="4">
          <tpl fld="1" item="44"/>
          <tpl fld="2" item="2"/>
          <tpl hier="2" item="2"/>
          <tpl fld="0" item="9"/>
        </tpls>
      </n>
      <n v="-1246743.0543901378" in="0">
        <tpls c="4">
          <tpl fld="1" item="32"/>
          <tpl fld="2" item="2"/>
          <tpl hier="2" item="2"/>
          <tpl fld="0" item="5"/>
        </tpls>
      </n>
      <n v="-2024415.4534185617" in="0">
        <tpls c="4">
          <tpl fld="1" item="46"/>
          <tpl fld="2" item="2"/>
          <tpl hier="2" item="2"/>
          <tpl fld="0" item="6"/>
        </tpls>
      </n>
      <n v="-2205771.9455235666" in="0">
        <tpls c="4">
          <tpl fld="1" item="23"/>
          <tpl fld="2" item="2"/>
          <tpl hier="2" item="2"/>
          <tpl fld="0" item="11"/>
        </tpls>
      </n>
      <n v="-2035531.1016524516" in="0">
        <tpls c="4">
          <tpl fld="1" item="17"/>
          <tpl fld="2" item="2"/>
          <tpl hier="2" item="2"/>
          <tpl fld="0" item="7"/>
        </tpls>
      </n>
      <n v="2085364.2537993912" in="0">
        <tpls c="4">
          <tpl fld="1" item="4"/>
          <tpl fld="2" item="2"/>
          <tpl hier="2" item="2"/>
          <tpl fld="0" item="9"/>
        </tpls>
      </n>
      <n v="-13154479.551499587" in="0">
        <tpls c="4">
          <tpl fld="1" item="38"/>
          <tpl fld="2" item="2"/>
          <tpl hier="2" item="2"/>
          <tpl fld="0" item="6"/>
        </tpls>
      </n>
      <n v="14210454.992252223" in="0">
        <tpls c="4">
          <tpl fld="1" item="0"/>
          <tpl fld="2" item="2"/>
          <tpl hier="2" item="2"/>
          <tpl fld="0" item="1"/>
        </tpls>
      </n>
      <n v="-5314.3338307118747" in="0">
        <tpls c="4">
          <tpl fld="1" item="5"/>
          <tpl fld="2" item="2"/>
          <tpl hier="2" item="2"/>
          <tpl fld="0" item="10"/>
        </tpls>
      </n>
      <n v="-23668221.568794966" in="0">
        <tpls c="4">
          <tpl fld="1" item="1"/>
          <tpl fld="2" item="2"/>
          <tpl hier="2" item="2"/>
          <tpl fld="0" item="11"/>
        </tpls>
      </n>
      <n v="-13884304.862193562" in="0">
        <tpls c="4">
          <tpl fld="1" item="5"/>
          <tpl fld="2" item="2"/>
          <tpl hier="2" item="2"/>
          <tpl fld="0" item="7"/>
        </tpls>
      </n>
      <n v="-115.29017328519922" in="0">
        <tpls c="4">
          <tpl fld="1" item="33"/>
          <tpl fld="2" item="2"/>
          <tpl hier="2" item="2"/>
          <tpl fld="0" item="10"/>
        </tpls>
      </n>
      <n v="0" in="0">
        <tpls c="4">
          <tpl fld="1" item="32"/>
          <tpl fld="2" item="2"/>
          <tpl hier="2" item="2"/>
          <tpl fld="0" item="8"/>
        </tpls>
      </n>
      <n v="4492197.6123228399" in="0">
        <tpls c="4">
          <tpl fld="1" item="0"/>
          <tpl fld="2" item="2"/>
          <tpl hier="2" item="2"/>
          <tpl fld="0" item="5"/>
        </tpls>
      </n>
      <n v="16750571.442181021" in="0">
        <tpls c="4">
          <tpl fld="1" item="11"/>
          <tpl fld="2" item="2"/>
          <tpl hier="2" item="2"/>
          <tpl fld="0" item="1"/>
        </tpls>
      </n>
      <n v="3975391.7675582091" in="0">
        <tpls c="4">
          <tpl fld="1" item="9"/>
          <tpl fld="2" item="2"/>
          <tpl hier="2" item="2"/>
          <tpl fld="0" item="1"/>
        </tpls>
      </n>
      <n v="19080906.291832518" in="0">
        <tpls c="4">
          <tpl fld="1" item="49"/>
          <tpl fld="2" item="2"/>
          <tpl hier="2" item="2"/>
          <tpl fld="0" item="1"/>
        </tpls>
      </n>
      <n v="-5746835.8479257599" in="0">
        <tpls c="4">
          <tpl fld="1" item="10"/>
          <tpl fld="2" item="2"/>
          <tpl hier="2" item="2"/>
          <tpl fld="0" item="6"/>
        </tpls>
      </n>
      <n v="-16491586.371195421" in="0">
        <tpls c="4">
          <tpl fld="1" item="37"/>
          <tpl fld="2" item="2"/>
          <tpl hier="2" item="2"/>
          <tpl fld="0" item="6"/>
        </tpls>
      </n>
      <n v="10399002.658676347" in="0">
        <tpls c="4">
          <tpl fld="1" item="20"/>
          <tpl fld="2" item="2"/>
          <tpl hier="2" item="2"/>
          <tpl fld="0" item="5"/>
        </tpls>
      </n>
      <n v="5337442.9263395909" in="0">
        <tpls c="4">
          <tpl fld="1" item="32"/>
          <tpl fld="2" item="2"/>
          <tpl hier="2" item="2"/>
          <tpl fld="0" item="1"/>
        </tpls>
      </n>
      <n v="-9791496.3494168501" in="0">
        <tpls c="4">
          <tpl fld="1" item="28"/>
          <tpl fld="2" item="2"/>
          <tpl hier="2" item="2"/>
          <tpl fld="0" item="11"/>
        </tpls>
      </n>
      <n v="-1306945.4561381377" in="0">
        <tpls c="4">
          <tpl fld="1" item="12"/>
          <tpl fld="2" item="2"/>
          <tpl hier="2" item="2"/>
          <tpl fld="0" item="7"/>
        </tpls>
      </n>
      <n v="-31023890.349819623" in="0">
        <tpls c="4">
          <tpl fld="1" item="9"/>
          <tpl fld="2" item="2"/>
          <tpl hier="2" item="2"/>
          <tpl fld="0" item="9"/>
        </tpls>
      </n>
      <n v="-92182.133971972158" in="0">
        <tpls c="4">
          <tpl fld="1" item="10"/>
          <tpl fld="2" item="2"/>
          <tpl hier="2" item="2"/>
          <tpl fld="0" item="9"/>
        </tpls>
      </n>
      <n v="4962280.3785233302" in="0">
        <tpls c="4">
          <tpl fld="1" item="26"/>
          <tpl fld="2" item="2"/>
          <tpl hier="2" item="2"/>
          <tpl fld="0" item="11"/>
        </tpls>
      </n>
      <n v="2617253.0661582891" in="0">
        <tpls c="4">
          <tpl fld="1" item="13"/>
          <tpl fld="2" item="2"/>
          <tpl hier="2" item="2"/>
          <tpl fld="0" item="11"/>
        </tpls>
      </n>
      <n v="0" in="0">
        <tpls c="4">
          <tpl fld="1" item="5"/>
          <tpl fld="2" item="2"/>
          <tpl hier="2" item="2"/>
          <tpl fld="0" item="8"/>
        </tpls>
      </n>
      <n v="-6658733.0248218188" in="0">
        <tpls c="4">
          <tpl fld="1" item="41"/>
          <tpl fld="2" item="2"/>
          <tpl hier="2" item="2"/>
          <tpl fld="0" item="9"/>
        </tpls>
      </n>
      <n v="-1304507.4037369001" in="0">
        <tpls c="4">
          <tpl fld="1" item="38"/>
          <tpl fld="2" item="2"/>
          <tpl hier="2" item="2"/>
          <tpl fld="0" item="5"/>
        </tpls>
      </n>
      <n v="0" in="0">
        <tpls c="4">
          <tpl fld="1" item="24"/>
          <tpl fld="2" item="2"/>
          <tpl hier="2" item="2"/>
          <tpl fld="0" item="8"/>
        </tpls>
      </n>
      <n v="465847.10296097887" in="0">
        <tpls c="4">
          <tpl fld="1" item="12"/>
          <tpl fld="2" item="2"/>
          <tpl hier="2" item="2"/>
          <tpl fld="0" item="6"/>
        </tpls>
      </n>
      <n v="-11699313.036289033" in="0">
        <tpls c="4">
          <tpl fld="1" item="30"/>
          <tpl fld="2" item="2"/>
          <tpl hier="2" item="2"/>
          <tpl fld="0" item="7"/>
        </tpls>
      </n>
      <n v="4471651.3751355987" in="0">
        <tpls c="4">
          <tpl fld="1" item="4"/>
          <tpl fld="2" item="2"/>
          <tpl hier="2" item="2"/>
          <tpl fld="0" item="5"/>
        </tpls>
      </n>
      <n v="-3661966.7063523079" in="0">
        <tpls c="4">
          <tpl fld="1" item="31"/>
          <tpl fld="2" item="2"/>
          <tpl hier="2" item="2"/>
          <tpl fld="0" item="6"/>
        </tpls>
      </n>
      <n v="-1426.2039885020001" in="0">
        <tpls c="4">
          <tpl fld="1" item="11"/>
          <tpl fld="2" item="2"/>
          <tpl hier="2" item="2"/>
          <tpl fld="0" item="10"/>
        </tpls>
      </n>
      <n v="-19574958.941214457" in="0">
        <tpls c="4">
          <tpl fld="1" item="7"/>
          <tpl fld="2" item="2"/>
          <tpl hier="2" item="2"/>
          <tpl fld="0" item="6"/>
        </tpls>
      </n>
      <n v="-27694182.199191757" in="0">
        <tpls c="4">
          <tpl fld="1" item="37"/>
          <tpl fld="2" item="2"/>
          <tpl hier="2" item="2"/>
          <tpl fld="0" item="11"/>
        </tpls>
      </n>
      <n v="-19171743.741894443" in="0">
        <tpls c="4">
          <tpl fld="1" item="36"/>
          <tpl fld="2" item="2"/>
          <tpl hier="2" item="2"/>
          <tpl fld="0" item="5"/>
        </tpls>
      </n>
      <n v="-1839670.7022291925" in="0">
        <tpls c="4">
          <tpl fld="1" item="39"/>
          <tpl fld="2" item="2"/>
          <tpl hier="2" item="2"/>
          <tpl fld="0" item="9"/>
        </tpls>
      </n>
      <n v="3083549.7441012547" in="0">
        <tpls c="4">
          <tpl fld="1" item="49"/>
          <tpl fld="2" item="2"/>
          <tpl hier="2" item="2"/>
          <tpl fld="0" item="5"/>
        </tpls>
      </n>
      <n v="11606646.050713729" in="0">
        <tpls c="4">
          <tpl fld="1" item="31"/>
          <tpl fld="2" item="2"/>
          <tpl hier="2" item="2"/>
          <tpl fld="0" item="1"/>
        </tpls>
      </n>
      <n v="-2894704.5420175195" in="0">
        <tpls c="4">
          <tpl fld="1" item="44"/>
          <tpl fld="2" item="2"/>
          <tpl hier="2" item="2"/>
          <tpl fld="0" item="7"/>
        </tpls>
      </n>
      <n v="0" in="0">
        <tpls c="4">
          <tpl fld="1" item="14"/>
          <tpl fld="2" item="2"/>
          <tpl hier="2" item="2"/>
          <tpl fld="0" item="8"/>
        </tpls>
      </n>
      <n v="0" in="0">
        <tpls c="4">
          <tpl fld="1" item="47"/>
          <tpl fld="2" item="2"/>
          <tpl hier="2" item="2"/>
          <tpl fld="0" item="8"/>
        </tpls>
      </n>
      <n v="1486342.2834162107" in="0">
        <tpls c="4">
          <tpl fld="1" item="3"/>
          <tpl fld="2" item="2"/>
          <tpl hier="2" item="2"/>
          <tpl fld="0" item="5"/>
        </tpls>
      </n>
      <n v="9942662.9204100631" in="0">
        <tpls c="4">
          <tpl fld="1" item="41"/>
          <tpl fld="2" item="2"/>
          <tpl hier="2" item="2"/>
          <tpl fld="0" item="1"/>
        </tpls>
      </n>
      <n v="89.596628153599681" in="0">
        <tpls c="4">
          <tpl fld="1" item="15"/>
          <tpl fld="2" item="2"/>
          <tpl hier="2" item="2"/>
          <tpl fld="0" item="10"/>
        </tpls>
      </n>
      <n v="6634625.0649893302" in="0">
        <tpls c="4">
          <tpl fld="1" item="4"/>
          <tpl fld="2" item="2"/>
          <tpl hier="2" item="2"/>
          <tpl fld="0" item="6"/>
        </tpls>
      </n>
      <n v="0" in="0">
        <tpls c="4">
          <tpl fld="1" item="12"/>
          <tpl fld="2" item="2"/>
          <tpl hier="2" item="2"/>
          <tpl fld="0" item="8"/>
        </tpls>
      </n>
      <n v="-358.96593010499998" in="0">
        <tpls c="4">
          <tpl fld="1" item="13"/>
          <tpl fld="2" item="2"/>
          <tpl hier="2" item="2"/>
          <tpl fld="0" item="10"/>
        </tpls>
      </n>
      <n v="396860.63256513205" in="0">
        <tpls c="4">
          <tpl fld="1" item="2"/>
          <tpl fld="2" item="2"/>
          <tpl hier="2" item="2"/>
          <tpl fld="0" item="6"/>
        </tpls>
      </n>
      <n v="2045144.6481185432" in="0">
        <tpls c="4">
          <tpl fld="1" item="12"/>
          <tpl fld="2" item="2"/>
          <tpl hier="2" item="2"/>
          <tpl fld="0" item="1"/>
        </tpls>
      </n>
      <n v="-18301987.003123883" in="0">
        <tpls c="4">
          <tpl fld="1" item="38"/>
          <tpl fld="2" item="2"/>
          <tpl hier="2" item="2"/>
          <tpl fld="0" item="7"/>
        </tpls>
      </n>
      <n v="-4527523.8242122093" in="0">
        <tpls c="4">
          <tpl fld="1" item="35"/>
          <tpl fld="2" item="2"/>
          <tpl hier="2" item="2"/>
          <tpl fld="0" item="11"/>
        </tpls>
      </n>
      <n v="-30397163.236900024" in="0">
        <tpls c="4">
          <tpl fld="1" item="30"/>
          <tpl fld="2" item="2"/>
          <tpl hier="2" item="2"/>
          <tpl fld="0" item="6"/>
        </tpls>
      </n>
      <n v="-1912914.2836410855" in="0">
        <tpls c="4">
          <tpl fld="1" item="42"/>
          <tpl fld="2" item="2"/>
          <tpl hier="2" item="2"/>
          <tpl fld="0" item="6"/>
        </tpls>
      </n>
      <n v="-15902616.126503149" in="0">
        <tpls c="4">
          <tpl fld="1" item="34"/>
          <tpl fld="2" item="2"/>
          <tpl hier="2" item="2"/>
          <tpl fld="0" item="11"/>
        </tpls>
      </n>
      <n v="32711330.879513696" in="0">
        <tpls c="4">
          <tpl fld="1" item="38"/>
          <tpl fld="2" item="2"/>
          <tpl hier="2" item="2"/>
          <tpl fld="0" item="1"/>
        </tpls>
      </n>
      <n v="-5410764.6413928876" in="0">
        <tpls c="4">
          <tpl fld="1" item="32"/>
          <tpl fld="2" item="2"/>
          <tpl hier="2" item="2"/>
          <tpl fld="0" item="7"/>
        </tpls>
      </n>
      <n v="-4051059.1780182729" in="0">
        <tpls c="4">
          <tpl fld="1" item="30"/>
          <tpl fld="2" item="2"/>
          <tpl hier="2" item="2"/>
          <tpl fld="0" item="5"/>
        </tpls>
      </n>
      <n v="-20383199.671400446" in="0">
        <tpls c="4">
          <tpl fld="1" item="5"/>
          <tpl fld="2" item="2"/>
          <tpl hier="2" item="2"/>
          <tpl fld="0" item="9"/>
        </tpls>
      </n>
      <n v="-7819200.4075484704" in="0">
        <tpls c="4">
          <tpl fld="1" item="17"/>
          <tpl fld="2" item="2"/>
          <tpl hier="2" item="2"/>
          <tpl fld="0" item="11"/>
        </tpls>
      </n>
      <n v="-6639592.54303132" in="0">
        <tpls c="4">
          <tpl fld="1" item="17"/>
          <tpl fld="2" item="2"/>
          <tpl hier="2" item="2"/>
          <tpl fld="0" item="6"/>
        </tpls>
      </n>
      <n v="10633674.197744334" in="0">
        <tpls c="4">
          <tpl fld="1" item="10"/>
          <tpl fld="2" item="2"/>
          <tpl hier="2" item="2"/>
          <tpl fld="0" item="1"/>
        </tpls>
      </n>
      <n v="-3783161.5493056299" in="0">
        <tpls c="4">
          <tpl fld="1" item="43"/>
          <tpl fld="2" item="2"/>
          <tpl hier="2" item="2"/>
          <tpl fld="0" item="1"/>
        </tpls>
      </n>
      <n v="-26128733.728847187" in="0">
        <tpls c="4">
          <tpl fld="1" item="36"/>
          <tpl fld="2" item="2"/>
          <tpl hier="2" item="2"/>
          <tpl fld="0" item="9"/>
        </tpls>
      </n>
      <n v="-920745.82173886523" in="0">
        <tpls c="4">
          <tpl fld="1" item="15"/>
          <tpl fld="2" item="2"/>
          <tpl hier="2" item="2"/>
          <tpl fld="0" item="6"/>
        </tpls>
      </n>
      <n v="946265.61569859297" in="0">
        <tpls c="4">
          <tpl fld="1" item="17"/>
          <tpl fld="2" item="2"/>
          <tpl hier="2" item="2"/>
          <tpl fld="0" item="5"/>
        </tpls>
      </n>
      <n v="3941024.5751227411" in="0">
        <tpls c="4">
          <tpl fld="1" item="43"/>
          <tpl fld="2" item="2"/>
          <tpl hier="2" item="2"/>
          <tpl fld="0" item="5"/>
        </tpls>
      </n>
      <n v="0" in="0">
        <tpls c="4">
          <tpl fld="1" item="0"/>
          <tpl fld="2" item="2"/>
          <tpl hier="2" item="2"/>
          <tpl fld="0" item="8"/>
        </tpls>
      </n>
      <n v="-551.38846107360052" in="0">
        <tpls c="4">
          <tpl fld="1" item="43"/>
          <tpl fld="2" item="2"/>
          <tpl hier="2" item="2"/>
          <tpl fld="0" item="10"/>
        </tpls>
      </n>
      <n v="-8895039.6817605458" in="0">
        <tpls c="4">
          <tpl fld="1" item="46"/>
          <tpl fld="2" item="2"/>
          <tpl hier="2" item="2"/>
          <tpl fld="0" item="9"/>
        </tpls>
      </n>
      <n v="0" in="0">
        <tpls c="4">
          <tpl fld="1" item="9"/>
          <tpl fld="2" item="2"/>
          <tpl hier="2" item="2"/>
          <tpl fld="0" item="8"/>
        </tpls>
      </n>
      <n v="12178734.363252232" in="0">
        <tpls c="4">
          <tpl fld="1" item="15"/>
          <tpl fld="2" item="2"/>
          <tpl hier="2" item="2"/>
          <tpl fld="0" item="1"/>
        </tpls>
      </n>
      <n v="0" in="0">
        <tpls c="4">
          <tpl fld="1" item="30"/>
          <tpl fld="2" item="2"/>
          <tpl hier="2" item="2"/>
          <tpl fld="0" item="8"/>
        </tpls>
      </n>
      <n v="2838169.4672479564" in="0">
        <tpls c="4">
          <tpl fld="1" item="11"/>
          <tpl fld="2" item="2"/>
          <tpl hier="2" item="2"/>
          <tpl fld="0" item="11"/>
        </tpls>
      </n>
      <n v="11691812.318659183" in="0">
        <tpls c="4">
          <tpl fld="1" item="25"/>
          <tpl fld="2" item="2"/>
          <tpl hier="2" item="2"/>
          <tpl fld="0" item="1"/>
        </tpls>
      </n>
      <n v="-74437311.312382117" in="0">
        <tpls c="4">
          <tpl fld="1" item="7"/>
          <tpl fld="2" item="2"/>
          <tpl hier="2" item="2"/>
          <tpl fld="0" item="7"/>
        </tpls>
      </n>
      <n v="3198.1523109331997" in="0">
        <tpls c="4">
          <tpl fld="1" item="4"/>
          <tpl fld="2" item="2"/>
          <tpl hier="2" item="2"/>
          <tpl fld="0" item="10"/>
        </tpls>
      </n>
      <n v="-15015879.682333898" in="0">
        <tpls c="4">
          <tpl fld="1" item="19"/>
          <tpl fld="2" item="2"/>
          <tpl hier="2" item="2"/>
          <tpl fld="0" item="6"/>
        </tpls>
      </n>
      <n v="-2236.6549561587999" in="0">
        <tpls c="4">
          <tpl fld="1" item="32"/>
          <tpl fld="2" item="2"/>
          <tpl hier="2" item="2"/>
          <tpl fld="0" item="10"/>
        </tpls>
      </n>
      <n v="0" in="0">
        <tpls c="4">
          <tpl fld="1" item="39"/>
          <tpl fld="2" item="2"/>
          <tpl hier="2" item="2"/>
          <tpl fld="0" item="5"/>
        </tpls>
      </n>
      <n v="0" in="0">
        <tpls c="4">
          <tpl fld="1" item="11"/>
          <tpl fld="2" item="2"/>
          <tpl hier="2" item="2"/>
          <tpl fld="0" item="8"/>
        </tpls>
      </n>
      <n v="-463.34671028869906" in="0">
        <tpls c="4">
          <tpl fld="1" item="49"/>
          <tpl fld="2" item="2"/>
          <tpl hier="2" item="2"/>
          <tpl fld="0" item="10"/>
        </tpls>
      </n>
      <n v="-27042569.144356277" in="0">
        <tpls c="4">
          <tpl fld="1" item="21"/>
          <tpl fld="2" item="2"/>
          <tpl hier="2" item="2"/>
          <tpl fld="0" item="9"/>
        </tpls>
      </n>
      <n v="1344.523630370101" in="0">
        <tpls c="4">
          <tpl fld="1" item="22"/>
          <tpl fld="2" item="2"/>
          <tpl hier="2" item="2"/>
          <tpl fld="0" item="10"/>
        </tpls>
      </n>
      <n v="-17854354.662133113" in="0">
        <tpls c="4">
          <tpl fld="1" item="32"/>
          <tpl fld="2" item="2"/>
          <tpl hier="2" item="2"/>
          <tpl fld="0" item="11"/>
        </tpls>
      </n>
      <n v="9437350.8983038217" in="0">
        <tpls c="4">
          <tpl fld="1" item="34"/>
          <tpl fld="2" item="2"/>
          <tpl hier="2" item="2"/>
          <tpl fld="0" item="1"/>
        </tpls>
      </n>
      <n v="16991221.556182843" in="0">
        <tpls c="4">
          <tpl fld="1" item="4"/>
          <tpl fld="2" item="2"/>
          <tpl hier="2" item="2"/>
          <tpl fld="0" item="1"/>
        </tpls>
      </n>
      <n v="138396.16737088037" in="0">
        <tpls c="4">
          <tpl fld="1" item="2"/>
          <tpl fld="2" item="2"/>
          <tpl hier="2" item="2"/>
          <tpl fld="0" item="1"/>
        </tpls>
      </n>
      <n v="0" in="0">
        <tpls c="4">
          <tpl fld="1" item="40"/>
          <tpl fld="2" item="2"/>
          <tpl hier="2" item="2"/>
          <tpl fld="0" item="8"/>
        </tpls>
      </n>
      <n v="1789649.4647603717" in="0">
        <tpls c="4">
          <tpl fld="1" item="35"/>
          <tpl fld="2" item="2"/>
          <tpl hier="2" item="2"/>
          <tpl fld="0" item="5"/>
        </tpls>
      </n>
      <n v="-23098358.251858257" in="0">
        <tpls c="4">
          <tpl fld="1" item="5"/>
          <tpl fld="2" item="2"/>
          <tpl hier="2" item="2"/>
          <tpl fld="0" item="6"/>
        </tpls>
      </n>
      <n v="0" in="0">
        <tpls c="4">
          <tpl fld="1" item="1"/>
          <tpl fld="2" item="2"/>
          <tpl hier="2" item="2"/>
          <tpl fld="0" item="8"/>
        </tpls>
      </n>
      <n v="-770922.01153371576" in="0">
        <tpls c="4">
          <tpl fld="1" item="46"/>
          <tpl fld="2" item="2"/>
          <tpl hier="2" item="2"/>
          <tpl fld="0" item="5"/>
        </tpls>
      </n>
      <n v="-1157.5256528778009" in="0">
        <tpls c="4">
          <tpl fld="1" item="0"/>
          <tpl fld="2" item="2"/>
          <tpl hier="2" item="2"/>
          <tpl fld="0" item="10"/>
        </tpls>
      </n>
      <n v="0" in="0">
        <tpls c="4">
          <tpl fld="1" item="35"/>
          <tpl fld="2" item="2"/>
          <tpl hier="2" item="2"/>
          <tpl fld="0" item="8"/>
        </tpls>
      </n>
      <n v="-8471776.3690967336" in="0">
        <tpls c="4">
          <tpl fld="1" item="43"/>
          <tpl fld="2" item="2"/>
          <tpl hier="2" item="2"/>
          <tpl fld="0" item="6"/>
        </tpls>
      </n>
      <n v="-1751747.9073486836" in="0">
        <tpls c="4">
          <tpl fld="1" item="24"/>
          <tpl fld="2" item="2"/>
          <tpl hier="2" item="2"/>
          <tpl fld="0" item="9"/>
        </tpls>
      </n>
      <n v="0" in="0">
        <tpls c="4">
          <tpl fld="1" item="16"/>
          <tpl fld="2" item="2"/>
          <tpl hier="2" item="2"/>
          <tpl fld="0" item="8"/>
        </tpls>
      </n>
      <n v="-12481758.431212796" in="0">
        <tpls c="4">
          <tpl fld="1" item="37"/>
          <tpl fld="2" item="2"/>
          <tpl hier="2" item="2"/>
          <tpl fld="0" item="5"/>
        </tpls>
      </n>
      <n v="0" in="0">
        <tpls c="4">
          <tpl fld="1" item="29"/>
          <tpl fld="2" item="2"/>
          <tpl hier="2" item="2"/>
          <tpl fld="0" item="8"/>
        </tpls>
      </n>
      <n v="5238361.1936273901" in="0">
        <tpls c="4">
          <tpl fld="1" item="47"/>
          <tpl fld="2" item="2"/>
          <tpl hier="2" item="2"/>
          <tpl fld="0" item="11"/>
        </tpls>
      </n>
      <n v="-6556883.7647778504" in="0">
        <tpls c="4">
          <tpl fld="1" item="9"/>
          <tpl fld="2" item="2"/>
          <tpl hier="2" item="2"/>
          <tpl fld="0" item="5"/>
        </tpls>
      </n>
      <n v="8719521.4271211177" in="0">
        <tpls c="4">
          <tpl fld="1" item="3"/>
          <tpl fld="2" item="2"/>
          <tpl hier="2" item="2"/>
          <tpl fld="0" item="6"/>
        </tpls>
      </n>
      <n v="-712.11603684389979" in="0">
        <tpls c="4">
          <tpl fld="1" item="44"/>
          <tpl fld="2" item="2"/>
          <tpl hier="2" item="2"/>
          <tpl fld="0" item="10"/>
        </tpls>
      </n>
      <n v="5668773.2786292788" in="0">
        <tpls c="4">
          <tpl fld="1" item="20"/>
          <tpl fld="2" item="2"/>
          <tpl hier="2" item="2"/>
          <tpl fld="0" item="9"/>
        </tpls>
      </n>
      <n v="-10903774.662384763" in="0">
        <tpls c="4">
          <tpl fld="1" item="25"/>
          <tpl fld="2" item="2"/>
          <tpl hier="2" item="2"/>
          <tpl fld="0" item="7"/>
        </tpls>
      </n>
      <n v="-29002592.1400204" in="0">
        <tpls c="4">
          <tpl fld="1" item="45"/>
          <tpl fld="2" item="2"/>
          <tpl hier="2" item="2"/>
          <tpl fld="0" item="11"/>
        </tpls>
      </n>
      <n v="-11948644.918643938" in="0">
        <tpls c="4">
          <tpl fld="1" item="40"/>
          <tpl fld="2" item="2"/>
          <tpl hier="2" item="2"/>
          <tpl fld="0" item="7"/>
        </tpls>
      </n>
      <n v="6247686.6528271483" in="0">
        <tpls c="4">
          <tpl fld="1" item="44"/>
          <tpl fld="2" item="2"/>
          <tpl hier="2" item="2"/>
          <tpl fld="0" item="1"/>
        </tpls>
      </n>
      <n v="838556.77385813557" in="0">
        <tpls c="4">
          <tpl fld="1" item="25"/>
          <tpl fld="2" item="2"/>
          <tpl hier="2" item="2"/>
          <tpl fld="0" item="5"/>
        </tpls>
      </n>
      <n v="-10919455.135179108" in="0">
        <tpls c="4">
          <tpl fld="1" item="46"/>
          <tpl fld="2" item="2"/>
          <tpl hier="2" item="2"/>
          <tpl fld="0" item="11"/>
        </tpls>
      </n>
      <n v="3858802.6971590463" in="0">
        <tpls c="4">
          <tpl fld="1" item="24"/>
          <tpl fld="2" item="2"/>
          <tpl hier="2" item="2"/>
          <tpl fld="0" item="1"/>
        </tpls>
      </n>
      <n v="-5577098.1385185318" in="0">
        <tpls c="4">
          <tpl fld="1" item="15"/>
          <tpl fld="2" item="2"/>
          <tpl hier="2" item="2"/>
          <tpl fld="0" item="7"/>
        </tpls>
      </n>
      <n v="11749305.008491596" in="0">
        <tpls c="4">
          <tpl fld="1" item="14"/>
          <tpl fld="2" item="2"/>
          <tpl hier="2" item="2"/>
          <tpl fld="0" item="1"/>
        </tpls>
      </n>
      <n v="-15363427.879504703" in="0">
        <tpls c="4">
          <tpl fld="1" item="16"/>
          <tpl fld="2" item="2"/>
          <tpl hier="2" item="2"/>
          <tpl fld="0" item="7"/>
        </tpls>
      </n>
      <n v="2685079.8006240623" in="0">
        <tpls c="4">
          <tpl fld="1" item="10"/>
          <tpl fld="2" item="2"/>
          <tpl hier="2" item="2"/>
          <tpl fld="0" item="5"/>
        </tpls>
      </n>
      <n v="340190.67512102786" in="0">
        <tpls c="4">
          <tpl fld="1" item="44"/>
          <tpl fld="2" item="2"/>
          <tpl hier="2" item="2"/>
          <tpl fld="0" item="5"/>
        </tpls>
      </n>
      <n v="-61637.909050970338" in="0">
        <tpls c="4">
          <tpl fld="1" item="15"/>
          <tpl fld="2" item="2"/>
          <tpl hier="2" item="2"/>
          <tpl fld="0" item="11"/>
        </tpls>
      </n>
      <n v="-6307847.7028261283" in="0">
        <tpls c="4">
          <tpl fld="1" item="45"/>
          <tpl fld="2" item="2"/>
          <tpl hier="2" item="2"/>
          <tpl fld="0" item="9"/>
        </tpls>
      </n>
      <n v="518344.82998049958" in="0">
        <tpls c="4">
          <tpl fld="1" item="12"/>
          <tpl fld="2" item="2"/>
          <tpl hier="2" item="2"/>
          <tpl fld="0" item="5"/>
        </tpls>
      </n>
      <n v="-6943.5111025804272" in="0">
        <tpls c="4">
          <tpl fld="1" item="9"/>
          <tpl fld="2" item="2"/>
          <tpl hier="2" item="2"/>
          <tpl fld="0" item="10"/>
        </tpls>
      </n>
      <n v="-10507700.9752413" in="0">
        <tpls c="4">
          <tpl fld="1" item="43"/>
          <tpl fld="2" item="2"/>
          <tpl hier="2" item="2"/>
          <tpl fld="0" item="7"/>
        </tpls>
      </n>
      <n v="-4751908.7141927993" in="0">
        <tpls c="4">
          <tpl fld="1" item="42"/>
          <tpl fld="2" item="2"/>
          <tpl hier="2" item="2"/>
          <tpl fld="0" item="9"/>
        </tpls>
      </n>
      <n v="971745.54573923454" in="0">
        <tpls c="4">
          <tpl fld="1" item="2"/>
          <tpl fld="2" item="2"/>
          <tpl hier="2" item="2"/>
          <tpl fld="0" item="11"/>
        </tpls>
      </n>
      <n v="13956770.835966021" in="0">
        <tpls c="4">
          <tpl fld="1" item="22"/>
          <tpl fld="2" item="2"/>
          <tpl hier="2" item="2"/>
          <tpl fld="0" item="11"/>
        </tpls>
      </n>
      <n v="-1933630.3637699196" in="0">
        <tpls c="4">
          <tpl fld="1" item="33"/>
          <tpl fld="2" item="2"/>
          <tpl hier="2" item="2"/>
          <tpl fld="0" item="9"/>
        </tpls>
      </n>
      <n v="0" in="0">
        <tpls c="4">
          <tpl fld="1" item="49"/>
          <tpl fld="2" item="2"/>
          <tpl hier="2" item="2"/>
          <tpl fld="0" item="8"/>
        </tpls>
      </n>
      <n v="0" in="0">
        <tpls c="4">
          <tpl fld="1" item="23"/>
          <tpl fld="2" item="2"/>
          <tpl hier="2" item="2"/>
          <tpl fld="0" item="8"/>
        </tpls>
      </n>
      <n v="-11839860.646534326" in="0">
        <tpls c="4">
          <tpl fld="1" item="22"/>
          <tpl fld="2" item="2"/>
          <tpl hier="2" item="2"/>
          <tpl fld="0" item="7"/>
        </tpls>
      </n>
      <n v="8719989.3187887222" in="0">
        <tpls c="4">
          <tpl fld="1" item="4"/>
          <tpl fld="2" item="2"/>
          <tpl hier="2" item="2"/>
          <tpl fld="0" item="11"/>
        </tpls>
      </n>
      <n v="0" in="0">
        <tpls c="4">
          <tpl fld="1" item="37"/>
          <tpl fld="2" item="2"/>
          <tpl hier="2" item="2"/>
          <tpl fld="0" item="8"/>
        </tpls>
      </n>
      <n v="-5033385.5839713691" in="0">
        <tpls c="4">
          <tpl fld="1" item="29"/>
          <tpl fld="2" item="2"/>
          <tpl hier="2" item="2"/>
          <tpl fld="0" item="5"/>
        </tpls>
      </n>
      <n v="298906.26613480225" in="0">
        <tpls c="4">
          <tpl fld="1" item="48"/>
          <tpl fld="2" item="2"/>
          <tpl hier="2" item="2"/>
          <tpl fld="0" item="5"/>
        </tpls>
      </n>
      <n v="-4474440.911627708" in="0">
        <tpls c="4">
          <tpl fld="1" item="6"/>
          <tpl fld="2" item="2"/>
          <tpl hier="2" item="2"/>
          <tpl fld="0" item="6"/>
        </tpls>
      </n>
      <n v="-1847572.0298874355" in="0">
        <tpls c="4">
          <tpl fld="1" item="13"/>
          <tpl fld="2" item="2"/>
          <tpl hier="2" item="2"/>
          <tpl fld="0" item="1"/>
        </tpls>
      </n>
      <n v="-12308215.552667761" in="0">
        <tpls c="4">
          <tpl fld="1" item="27"/>
          <tpl fld="2" item="2"/>
          <tpl hier="2" item="2"/>
          <tpl fld="0" item="7"/>
        </tpls>
      </n>
      <n v="1985267.412113226" in="0">
        <tpls c="4">
          <tpl fld="1" item="22"/>
          <tpl fld="2" item="2"/>
          <tpl hier="2" item="2"/>
          <tpl fld="0" item="6"/>
        </tpls>
      </n>
      <n v="0" in="0">
        <tpls c="4">
          <tpl fld="1" item="39"/>
          <tpl fld="2" item="2"/>
          <tpl hier="2" item="2"/>
          <tpl fld="0" item="8"/>
        </tpls>
      </n>
      <n v="-7953218.7725553494" in="0">
        <tpls c="4">
          <tpl fld="1" item="19"/>
          <tpl fld="2" item="2"/>
          <tpl hier="2" item="2"/>
          <tpl fld="0" item="7"/>
        </tpls>
      </n>
      <n v="17226760.716132995" in="0">
        <tpls c="4">
          <tpl fld="1" item="45"/>
          <tpl fld="2" item="2"/>
          <tpl hier="2" item="2"/>
          <tpl fld="0" item="1"/>
        </tpls>
      </n>
      <n v="50296502.540976964" in="0">
        <tpls c="4">
          <tpl fld="1" item="8"/>
          <tpl fld="2" item="2"/>
          <tpl hier="2" item="2"/>
          <tpl fld="0" item="11"/>
        </tpls>
      </n>
      <n v="-19606777.192011893" in="0">
        <tpls c="4">
          <tpl fld="1" item="24"/>
          <tpl fld="2" item="2"/>
          <tpl hier="2" item="2"/>
          <tpl fld="0" item="11"/>
        </tpls>
      </n>
      <n v="-22236870.873814676" in="0">
        <tpls c="4">
          <tpl fld="1" item="21"/>
          <tpl fld="2" item="2"/>
          <tpl hier="2" item="2"/>
          <tpl fld="0" item="7"/>
        </tpls>
      </n>
      <n v="-757.11957091159991" in="0">
        <tpls c="4">
          <tpl fld="1" item="23"/>
          <tpl fld="2" item="2"/>
          <tpl hier="2" item="2"/>
          <tpl fld="0" item="10"/>
        </tpls>
      </n>
      <n v="-16248911.177366795" in="0">
        <tpls c="4">
          <tpl fld="1" item="19"/>
          <tpl fld="2" item="2"/>
          <tpl hier="2" item="2"/>
          <tpl fld="0" item="9"/>
        </tpls>
      </n>
      <n v="1102253.3043370133" in="0">
        <tpls c="4">
          <tpl fld="1" item="26"/>
          <tpl fld="2" item="2"/>
          <tpl hier="2" item="2"/>
          <tpl fld="0" item="6"/>
        </tpls>
      </n>
      <n v="-1501114.0722235814" in="0">
        <tpls c="4">
          <tpl fld="1" item="23"/>
          <tpl fld="2" item="2"/>
          <tpl hier="2" item="2"/>
          <tpl fld="0" item="6"/>
        </tpls>
      </n>
      <n v="-16005891.870483715" in="0">
        <tpls c="4">
          <tpl fld="1" item="20"/>
          <tpl fld="2" item="2"/>
          <tpl hier="2" item="2"/>
          <tpl fld="0" item="7"/>
        </tpls>
      </n>
      <n v="-7703236.7720238222" in="0">
        <tpls c="4">
          <tpl fld="1" item="27"/>
          <tpl fld="2" item="2"/>
          <tpl hier="2" item="2"/>
          <tpl fld="0" item="9"/>
        </tpls>
      </n>
      <n v="-2905.3272616158001" in="0">
        <tpls c="4">
          <tpl fld="1" item="19"/>
          <tpl fld="2" item="2"/>
          <tpl hier="2" item="2"/>
          <tpl fld="0" item="10"/>
        </tpls>
      </n>
      <n v="0" in="0">
        <tpls c="4">
          <tpl fld="1" item="4"/>
          <tpl fld="2" item="2"/>
          <tpl hier="2" item="2"/>
          <tpl fld="0" item="8"/>
        </tpls>
      </n>
      <n v="4751983.1698303819" in="0">
        <tpls c="4">
          <tpl fld="1" item="49"/>
          <tpl fld="2" item="2"/>
          <tpl hier="2" item="2"/>
          <tpl fld="0" item="9"/>
        </tpls>
      </n>
      <n v="-10829682.642505582" in="0">
        <tpls c="4">
          <tpl fld="1" item="35"/>
          <tpl fld="2" item="2"/>
          <tpl hier="2" item="2"/>
          <tpl fld="0" item="7"/>
        </tpls>
      </n>
      <n v="-1071142.2668540266" in="0">
        <tpls c="4">
          <tpl fld="1" item="14"/>
          <tpl fld="2" item="2"/>
          <tpl hier="2" item="2"/>
          <tpl fld="0" item="6"/>
        </tpls>
      </n>
      <n v="-10839518.638495471" in="0">
        <tpls c="4">
          <tpl fld="1" item="16"/>
          <tpl fld="2" item="2"/>
          <tpl hier="2" item="2"/>
          <tpl fld="0" item="6"/>
        </tpls>
      </n>
      <n v="0" in="0">
        <tpls c="4">
          <tpl fld="1" item="42"/>
          <tpl fld="2" item="2"/>
          <tpl hier="2" item="2"/>
          <tpl fld="0" item="8"/>
        </tpls>
      </n>
      <n v="0" in="0">
        <tpls c="4">
          <tpl fld="1" item="31"/>
          <tpl fld="2" item="2"/>
          <tpl hier="2" item="2"/>
          <tpl fld="0" item="8"/>
        </tpls>
      </n>
      <n v="14021011.983220225" in="0">
        <tpls c="4">
          <tpl fld="1" item="1"/>
          <tpl fld="2" item="2"/>
          <tpl hier="2" item="2"/>
          <tpl fld="0" item="9"/>
        </tpls>
      </n>
      <n v="13537913.62220782" in="0">
        <tpls c="4">
          <tpl fld="1" item="37"/>
          <tpl fld="2" item="2"/>
          <tpl hier="2" item="2"/>
          <tpl fld="0" item="1"/>
        </tpls>
      </n>
      <n v="-523.77750238409999" in="0">
        <tpls c="4">
          <tpl fld="1" item="39"/>
          <tpl fld="2" item="2"/>
          <tpl hier="2" item="2"/>
          <tpl fld="0" item="10"/>
        </tpls>
      </n>
      <n v="-7404429.0928069353" in="0">
        <tpls c="4">
          <tpl fld="1" item="48"/>
          <tpl fld="2" item="2"/>
          <tpl hier="2" item="2"/>
          <tpl fld="0" item="11"/>
        </tpls>
      </n>
      <n v="2726939.7236644225" in="0">
        <tpls c="4">
          <tpl fld="1" item="42"/>
          <tpl fld="2" item="2"/>
          <tpl hier="2" item="2"/>
          <tpl fld="0" item="5"/>
        </tpls>
      </n>
      <n v="-2509372.1524803531" in="0">
        <tpls c="4">
          <tpl fld="1" item="18"/>
          <tpl fld="2" item="2"/>
          <tpl hier="2" item="2"/>
          <tpl fld="0" item="6"/>
        </tpls>
      </n>
      <n v="-2586.154543267699" in="0">
        <tpls c="4">
          <tpl fld="1" item="42"/>
          <tpl fld="2" item="2"/>
          <tpl hier="2" item="2"/>
          <tpl fld="0" item="10"/>
        </tpls>
      </n>
      <n v="20142264.225526914" in="0">
        <tpls c="4">
          <tpl fld="1" item="35"/>
          <tpl fld="2" item="2"/>
          <tpl hier="2" item="2"/>
          <tpl fld="0" item="1"/>
        </tpls>
      </n>
      <n v="-6977.6164915403015" in="0">
        <tpls c="4">
          <tpl fld="1" item="36"/>
          <tpl fld="2" item="2"/>
          <tpl hier="2" item="2"/>
          <tpl fld="0" item="10"/>
        </tpls>
      </n>
      <n v="0" in="0">
        <tpls c="4">
          <tpl fld="1" item="21"/>
          <tpl fld="2" item="2"/>
          <tpl hier="2" item="2"/>
          <tpl fld="0" item="8"/>
        </tpls>
      </n>
      <n v="-2414496.2936134269" in="0">
        <tpls c="4">
          <tpl fld="1" item="44"/>
          <tpl fld="2" item="2"/>
          <tpl hier="2" item="2"/>
          <tpl fld="0" item="11"/>
        </tpls>
      </n>
      <n v="-868731.5354519079" in="0">
        <tpls c="4">
          <tpl fld="1" item="35"/>
          <tpl fld="2" item="2"/>
          <tpl hier="2" item="2"/>
          <tpl fld="0" item="9"/>
        </tpls>
      </n>
      <n v="1376561.8906170982" in="0">
        <tpls c="4">
          <tpl fld="1" item="12"/>
          <tpl fld="2" item="2"/>
          <tpl hier="2" item="2"/>
          <tpl fld="0" item="9"/>
        </tpls>
      </n>
      <n v="2139431.0363936839" in="0">
        <tpls c="4">
          <tpl fld="1" item="40"/>
          <tpl fld="2" item="2"/>
          <tpl hier="2" item="2"/>
          <tpl fld="0" item="9"/>
        </tpls>
      </n>
      <n v="2241141.3178016399" in="0">
        <tpls c="4">
          <tpl fld="1" item="19"/>
          <tpl fld="2" item="2"/>
          <tpl hier="2" item="2"/>
          <tpl fld="0" item="1"/>
        </tpls>
      </n>
      <n v="-704657.87329998566" in="0">
        <tpls c="4">
          <tpl fld="1" item="23"/>
          <tpl fld="2" item="2"/>
          <tpl hier="2" item="2"/>
          <tpl fld="0" item="9"/>
        </tpls>
      </n>
      <n v="10271.709612581901" in="0">
        <tpls c="4">
          <tpl fld="1" item="8"/>
          <tpl fld="2" item="2"/>
          <tpl hier="2" item="2"/>
          <tpl fld="0" item="10"/>
        </tpls>
      </n>
      <n v="-6552380.4123944379" in="0">
        <tpls c="4">
          <tpl fld="1" item="31"/>
          <tpl fld="2" item="2"/>
          <tpl hier="2" item="2"/>
          <tpl fld="0" item="7"/>
        </tpls>
      </n>
      <n v="19728016.493876353" in="0">
        <tpls c="4">
          <tpl fld="1" item="3"/>
          <tpl fld="2" item="2"/>
          <tpl hier="2" item="2"/>
          <tpl fld="0" item="1"/>
        </tpls>
      </n>
      <n v="-1624942.221142493" in="0">
        <tpls c="4">
          <tpl fld="1" item="16"/>
          <tpl fld="2" item="2"/>
          <tpl hier="2" item="2"/>
          <tpl fld="0" item="5"/>
        </tpls>
      </n>
      <n v="0" in="0">
        <tpls c="4">
          <tpl fld="1" item="10"/>
          <tpl fld="2" item="2"/>
          <tpl hier="2" item="2"/>
          <tpl fld="0" item="8"/>
        </tpls>
      </n>
      <n v="-4570690.8684739582" in="0">
        <tpls c="4">
          <tpl fld="1" item="48"/>
          <tpl fld="2" item="2"/>
          <tpl hier="2" item="2"/>
          <tpl fld="0" item="6"/>
        </tpls>
      </n>
      <n v="-11202595.82799634" in="0">
        <tpls c="4">
          <tpl fld="1" item="37"/>
          <tpl fld="2" item="2"/>
          <tpl hier="2" item="2"/>
          <tpl fld="0" item="9"/>
        </tpls>
      </n>
      <n v="-9553020.30730737" in="0">
        <tpls c="4">
          <tpl fld="1" item="47"/>
          <tpl fld="2" item="2"/>
          <tpl hier="2" item="2"/>
          <tpl fld="0" item="7"/>
        </tpls>
      </n>
      <n v="1785982.8434389592" in="0">
        <tpls c="4">
          <tpl fld="1" item="31"/>
          <tpl fld="2" item="2"/>
          <tpl hier="2" item="2"/>
          <tpl fld="0" item="5"/>
        </tpls>
      </n>
      <n v="42366742.463243909" in="0">
        <tpls c="4">
          <tpl fld="1" item="1"/>
          <tpl fld="2" item="2"/>
          <tpl hier="2" item="2"/>
          <tpl fld="0" item="1"/>
        </tpls>
      </n>
      <n v="-5297.3725756946005" in="0">
        <tpls c="4">
          <tpl fld="1" item="37"/>
          <tpl fld="2" item="2"/>
          <tpl hier="2" item="2"/>
          <tpl fld="0" item="10"/>
        </tpls>
      </n>
      <n v="-12771963.878794611" in="0">
        <tpls c="4">
          <tpl fld="1" item="33"/>
          <tpl fld="2" item="2"/>
          <tpl hier="2" item="2"/>
          <tpl fld="0" item="7"/>
        </tpls>
      </n>
      <n v="0" in="0">
        <tpls c="4">
          <tpl fld="1" item="23"/>
          <tpl fld="2" item="2"/>
          <tpl hier="2" item="2"/>
          <tpl fld="0" item="7"/>
        </tpls>
      </n>
      <n v="-13927841.203333596" in="0">
        <tpls c="4">
          <tpl fld="1" item="20"/>
          <tpl fld="2" item="2"/>
          <tpl hier="2" item="2"/>
          <tpl fld="0" item="6"/>
        </tpls>
      </n>
      <n v="0" in="0">
        <tpls c="4">
          <tpl fld="1" item="13"/>
          <tpl fld="2" item="2"/>
          <tpl hier="2" item="2"/>
          <tpl fld="0" item="8"/>
        </tpls>
      </n>
      <n v="8452055.4979083557" in="0">
        <tpls c="4">
          <tpl fld="1" item="14"/>
          <tpl fld="2" item="2"/>
          <tpl hier="2" item="2"/>
          <tpl fld="0" item="11"/>
        </tpls>
      </n>
      <n v="-3726112.6096334155" in="0">
        <tpls c="4">
          <tpl fld="1" item="6"/>
          <tpl fld="2" item="2"/>
          <tpl hier="2" item="2"/>
          <tpl fld="0" item="5"/>
        </tpls>
      </n>
      <n v="106962.32221450191" in="0">
        <tpls c="4">
          <tpl fld="1" item="43"/>
          <tpl fld="2" item="2"/>
          <tpl hier="2" item="2"/>
          <tpl fld="0" item="9"/>
        </tpls>
      </n>
      <n v="-2576644.3280862235" in="0">
        <tpls c="4">
          <tpl fld="1" item="39"/>
          <tpl fld="2" item="2"/>
          <tpl hier="2" item="2"/>
          <tpl fld="0" item="11"/>
        </tpls>
      </n>
      <n v="-39419726.850560308" in="0">
        <tpls c="4">
          <tpl fld="1" item="21"/>
          <tpl fld="2" item="2"/>
          <tpl hier="2" item="2"/>
          <tpl fld="0" item="6"/>
        </tpls>
      </n>
      <n v="-2147.7421436001009" in="0">
        <tpls c="4">
          <tpl fld="1" item="46"/>
          <tpl fld="2" item="2"/>
          <tpl hier="2" item="2"/>
          <tpl fld="0" item="10"/>
        </tpls>
      </n>
      <n v="1937.4046844549" in="0">
        <tpls c="4">
          <tpl fld="1" item="47"/>
          <tpl fld="2" item="2"/>
          <tpl hier="2" item="2"/>
          <tpl fld="0" item="10"/>
        </tpls>
      </n>
      <n v="-7184156.8306503687" in="0">
        <tpls c="4">
          <tpl fld="1" item="0"/>
          <tpl fld="2" item="2"/>
          <tpl hier="2" item="2"/>
          <tpl fld="0" item="9"/>
        </tpls>
      </n>
      <n v="-22652250.762654603" in="0">
        <tpls c="4">
          <tpl fld="1" item="27"/>
          <tpl fld="2" item="2"/>
          <tpl hier="2" item="2"/>
          <tpl fld="0" item="11"/>
        </tpls>
      </n>
      <n v="-315.10036327290209" in="0">
        <tpls c="4">
          <tpl fld="1" item="48"/>
          <tpl fld="2" item="2"/>
          <tpl hier="2" item="2"/>
          <tpl fld="0" item="10"/>
        </tpls>
      </n>
      <n v="0" in="0">
        <tpls c="4">
          <tpl fld="1" item="27"/>
          <tpl fld="2" item="2"/>
          <tpl hier="2" item="2"/>
          <tpl fld="0" item="8"/>
        </tpls>
      </n>
      <n v="4830562.164795612" in="0">
        <tpls c="4">
          <tpl fld="1" item="38"/>
          <tpl fld="2" item="2"/>
          <tpl hier="2" item="2"/>
          <tpl fld="0" item="9"/>
        </tpls>
      </n>
      <n v="-521.33012721650005" in="0">
        <tpls c="4">
          <tpl fld="1" item="18"/>
          <tpl fld="2" item="2"/>
          <tpl hier="2" item="2"/>
          <tpl fld="0" item="10"/>
        </tpls>
      </n>
      <n v="-1745543.0114488713" in="0">
        <tpls c="4">
          <tpl fld="1" item="11"/>
          <tpl fld="2" item="2"/>
          <tpl hier="2" item="2"/>
          <tpl fld="0" item="5"/>
        </tpls>
      </n>
      <n v="-5834481.8518409077" in="0">
        <tpls c="4">
          <tpl fld="1" item="13"/>
          <tpl fld="2" item="2"/>
          <tpl hier="2" item="2"/>
          <tpl fld="0" item="5"/>
        </tpls>
      </n>
      <n v="-728.73006944830013" in="0">
        <tpls c="4">
          <tpl fld="1" item="28"/>
          <tpl fld="2" item="2"/>
          <tpl hier="2" item="2"/>
          <tpl fld="0" item="10"/>
        </tpls>
      </n>
      <n v="0" in="0">
        <tpls c="4">
          <tpl fld="1" item="2"/>
          <tpl fld="2" item="2"/>
          <tpl hier="2" item="2"/>
          <tpl fld="0" item="8"/>
        </tpls>
      </n>
      <n v="-20838998.049263418" in="0">
        <tpls c="4">
          <tpl fld="1" item="34"/>
          <tpl fld="2" item="2"/>
          <tpl hier="2" item="2"/>
          <tpl fld="0" item="7"/>
        </tpls>
      </n>
      <n v="0" in="0">
        <tpls c="4">
          <tpl fld="1" item="18"/>
          <tpl fld="2" item="2"/>
          <tpl hier="2" item="2"/>
          <tpl fld="0" item="8"/>
        </tpls>
      </n>
      <n v="-25843374.117530361" in="0">
        <tpls c="4">
          <tpl fld="1" item="16"/>
          <tpl fld="2" item="2"/>
          <tpl hier="2" item="2"/>
          <tpl fld="0" item="11"/>
        </tpls>
      </n>
      <n v="0" in="0">
        <tpls c="4">
          <tpl fld="1" item="22"/>
          <tpl fld="2" item="2"/>
          <tpl hier="2" item="2"/>
          <tpl fld="0" item="8"/>
        </tpls>
      </n>
      <n v="141788.60831966414" in="0">
        <tpls c="4">
          <tpl fld="1" item="18"/>
          <tpl fld="2" item="2"/>
          <tpl hier="2" item="2"/>
          <tpl fld="0" item="1"/>
        </tpls>
      </n>
      <n v="-6167961.0398798976" in="0">
        <tpls c="4">
          <tpl fld="1" item="47"/>
          <tpl fld="2" item="2"/>
          <tpl hier="2" item="2"/>
          <tpl fld="0" item="6"/>
        </tpls>
      </n>
      <n v="16234897.264405202" in="0">
        <tpls c="4">
          <tpl fld="1" item="13"/>
          <tpl fld="2" item="2"/>
          <tpl hier="2" item="2"/>
          <tpl fld="0" item="9"/>
        </tpls>
      </n>
      <n v="-3967235.4680367694" in="0">
        <tpls c="4">
          <tpl fld="1" item="28"/>
          <tpl fld="2" item="2"/>
          <tpl hier="2" item="2"/>
          <tpl fld="0" item="9"/>
        </tpls>
      </n>
      <n v="11166245.729557473" in="0">
        <tpls c="4">
          <tpl fld="1" item="22"/>
          <tpl fld="2" item="2"/>
          <tpl hier="2" item="2"/>
          <tpl fld="0" item="1"/>
        </tpls>
      </n>
      <n v="-4425669.7512941128" in="0">
        <tpls c="4">
          <tpl fld="1" item="41"/>
          <tpl fld="2" item="2"/>
          <tpl hier="2" item="2"/>
          <tpl fld="0" item="6"/>
        </tpls>
      </n>
      <n v="-8544601.6351508293" in="0">
        <tpls c="4">
          <tpl fld="1" item="32"/>
          <tpl fld="2" item="2"/>
          <tpl hier="2" item="2"/>
          <tpl fld="0" item="6"/>
        </tpls>
      </n>
      <n v="0" in="0">
        <tpls c="4">
          <tpl fld="1" item="8"/>
          <tpl fld="2" item="2"/>
          <tpl hier="2" item="2"/>
          <tpl fld="0" item="8"/>
        </tpls>
      </n>
      <n v="-376.79876071257416" in="0">
        <tpls c="4">
          <tpl fld="1" item="35"/>
          <tpl fld="2" item="2"/>
          <tpl hier="2" item="2"/>
          <tpl fld="0" item="10"/>
        </tpls>
      </n>
      <n v="715.08597240279983" in="0">
        <tpls c="4">
          <tpl fld="1" item="12"/>
          <tpl fld="2" item="2"/>
          <tpl hier="2" item="2"/>
          <tpl fld="0" item="10"/>
        </tpls>
      </n>
      <n v="-256610.86547983292" in="0">
        <tpls c="4">
          <tpl fld="1" item="18"/>
          <tpl fld="2" item="2"/>
          <tpl hier="2" item="2"/>
          <tpl fld="0" item="7"/>
        </tpls>
      </n>
      <n v="698.40942724469983" in="0">
        <tpls c="4">
          <tpl fld="1" item="14"/>
          <tpl fld="2" item="2"/>
          <tpl hier="2" item="2"/>
          <tpl fld="0" item="10"/>
        </tpls>
      </n>
      <n v="0" in="0">
        <tpls c="4">
          <tpl fld="1" item="44"/>
          <tpl fld="2" item="2"/>
          <tpl hier="2" item="2"/>
          <tpl fld="0" item="8"/>
        </tpls>
      </n>
      <n v="-9309753.0269822851" in="0">
        <tpls c="4">
          <tpl fld="1" item="32"/>
          <tpl fld="2" item="2"/>
          <tpl hier="2" item="2"/>
          <tpl fld="0" item="9"/>
        </tpls>
      </n>
      <n v="31384392.173675738" in="0">
        <tpls c="4">
          <tpl fld="1" item="46"/>
          <tpl fld="2" item="2"/>
          <tpl hier="2" item="2"/>
          <tpl fld="0" item="1"/>
        </tpls>
      </n>
      <n v="-5678003.3731006039" in="0">
        <tpls c="4">
          <tpl fld="1" item="28"/>
          <tpl fld="2" item="2"/>
          <tpl hier="2" item="2"/>
          <tpl fld="0" item="7"/>
        </tpls>
      </n>
      <n v="16947428.744720556" in="0">
        <tpls c="4">
          <tpl fld="1" item="33"/>
          <tpl fld="2" item="2"/>
          <tpl hier="2" item="2"/>
          <tpl fld="0" item="1"/>
        </tpls>
      </n>
      <n v="-4897299.8399886442" in="0">
        <tpls c="4">
          <tpl fld="1" item="5"/>
          <tpl fld="2" item="2"/>
          <tpl hier="2" item="2"/>
          <tpl fld="0" item="5"/>
        </tpls>
      </n>
      <n v="-2833738.2243329771" in="0">
        <tpls c="4">
          <tpl fld="1" item="48"/>
          <tpl fld="2" item="2"/>
          <tpl hier="2" item="2"/>
          <tpl fld="0" item="9"/>
        </tpls>
      </n>
      <n v="-12082993.539248919" in="0">
        <tpls c="4">
          <tpl fld="1" item="40"/>
          <tpl fld="2" item="2"/>
          <tpl hier="2" item="2"/>
          <tpl fld="0" item="6"/>
        </tpls>
      </n>
      <n v="-8579387.9607896525" in="0">
        <tpls c="4">
          <tpl fld="1" item="33"/>
          <tpl fld="2" item="2"/>
          <tpl hier="2" item="2"/>
          <tpl fld="0" item="11"/>
        </tpls>
      </n>
      <n v="50140604.408973306" in="0">
        <tpls c="4">
          <tpl fld="1" item="7"/>
          <tpl fld="2" item="2"/>
          <tpl hier="2" item="2"/>
          <tpl fld="0" item="9"/>
        </tpls>
      </n>
      <n v="1301268.6201015951" in="0">
        <tpls c="4">
          <tpl fld="1" item="22"/>
          <tpl fld="2" item="2"/>
          <tpl hier="2" item="2"/>
          <tpl fld="0" item="5"/>
        </tpls>
      </n>
      <n v="-31264790.859700695" in="0">
        <tpls c="4">
          <tpl fld="1" item="19"/>
          <tpl fld="2" item="2"/>
          <tpl hier="2" item="2"/>
          <tpl fld="0" item="11"/>
        </tpls>
      </n>
      <n v="9856560.5523006171" in="0">
        <tpls c="4">
          <tpl fld="1" item="28"/>
          <tpl fld="2" item="2"/>
          <tpl hier="2" item="2"/>
          <tpl fld="0" item="1"/>
        </tpls>
      </n>
      <n v="-1714859.5359395233" in="0">
        <tpls c="4">
          <tpl fld="1" item="18"/>
          <tpl fld="2" item="2"/>
          <tpl hier="2" item="2"/>
          <tpl fld="0" item="9"/>
        </tpls>
      </n>
      <n v="-213245.883460782" in="0">
        <tpls c="4">
          <tpl fld="1" item="24"/>
          <tpl fld="2" item="2"/>
          <tpl hier="2" item="2"/>
          <tpl fld="0" item="7"/>
        </tpls>
      </n>
      <n v="0" in="0">
        <tpls c="4">
          <tpl fld="1" item="39"/>
          <tpl fld="2" item="2"/>
          <tpl hier="2" item="2"/>
          <tpl fld="0" item="7"/>
        </tpls>
      </n>
      <n v="3792413.5201926124" in="0">
        <tpls c="4">
          <tpl fld="1" item="28"/>
          <tpl fld="2" item="2"/>
          <tpl hier="2" item="2"/>
          <tpl fld="0" item="5"/>
        </tpls>
      </n>
      <n v="37880109.700940244" in="0">
        <tpls c="4">
          <tpl fld="1" item="20"/>
          <tpl fld="2" item="2"/>
          <tpl hier="2" item="2"/>
          <tpl fld="0" item="1"/>
        </tpls>
      </n>
      <n v="0" in="0">
        <tpls c="4">
          <tpl fld="1" item="6"/>
          <tpl fld="2" item="2"/>
          <tpl hier="2" item="2"/>
          <tpl fld="0" item="8"/>
        </tpls>
      </n>
      <n v="1842408.9935780768" in="0">
        <tpls c="4">
          <tpl fld="1" item="12"/>
          <tpl fld="2" item="2"/>
          <tpl hier="2" item="2"/>
          <tpl fld="0" item="11"/>
        </tpls>
      </n>
      <n v="-9473810.2215002887" in="0">
        <tpls c="4">
          <tpl fld="1" item="26"/>
          <tpl fld="2" item="2"/>
          <tpl hier="2" item="2"/>
          <tpl fld="0" item="7"/>
        </tpls>
      </n>
      <n v="-47361552.609480962" in="0">
        <tpls c="4">
          <tpl fld="1" item="1"/>
          <tpl fld="2" item="2"/>
          <tpl hier="2" item="2"/>
          <tpl fld="0" item="7"/>
        </tpls>
      </n>
      <n v="252770.13742927578" in="0">
        <tpls c="4">
          <tpl fld="1" item="14"/>
          <tpl fld="2" item="2"/>
          <tpl hier="2" item="2"/>
          <tpl fld="0" item="5"/>
        </tpls>
      </n>
      <n v="2568882.2145481538" in="0">
        <tpls c="4">
          <tpl fld="1" item="6"/>
          <tpl fld="2" item="2"/>
          <tpl hier="2" item="2"/>
          <tpl fld="0" item="1"/>
        </tpls>
      </n>
      <n v="-4896239.7466944186" in="0">
        <tpls c="4">
          <tpl fld="1" item="10"/>
          <tpl fld="2" item="2"/>
          <tpl hier="2" item="2"/>
          <tpl fld="0" item="7"/>
        </tpls>
      </n>
      <n v="-270536.51350089605" in="0">
        <tpls c="4">
          <tpl fld="1" item="24"/>
          <tpl fld="2" item="2"/>
          <tpl hier="2" item="2"/>
          <tpl fld="0" item="5"/>
        </tpls>
      </n>
      <n v="-13499989.546688292" in="0">
        <tpls c="4">
          <tpl fld="1" item="4"/>
          <tpl fld="2" item="2"/>
          <tpl hier="2" item="2"/>
          <tpl fld="0" item="7"/>
        </tpls>
      </n>
      <n v="15099798.26599828" in="0">
        <tpls c="4">
          <tpl fld="1" item="47"/>
          <tpl fld="2" item="2"/>
          <tpl hier="2" item="2"/>
          <tpl fld="0" item="1"/>
        </tpls>
      </n>
      <n v="-7659171.7906390494" in="0">
        <tpls c="4">
          <tpl fld="1" item="1"/>
          <tpl fld="2" item="2"/>
          <tpl hier="2" item="2"/>
          <tpl fld="0" item="5"/>
        </tpls>
      </n>
      <n v="163583.09951695986" in="0">
        <tpls c="4">
          <tpl fld="1" item="34"/>
          <tpl fld="2" item="2"/>
          <tpl hier="2" item="2"/>
          <tpl fld="0" item="9"/>
        </tpls>
      </n>
      <n v="-1179607.864517149" in="0">
        <tpls c="4">
          <tpl fld="1" item="17"/>
          <tpl fld="2" item="2"/>
          <tpl hier="2" item="2"/>
          <tpl fld="0" item="9"/>
        </tpls>
      </n>
      <n v="14495761.645247662" in="0">
        <tpls c="4">
          <tpl fld="1" item="16"/>
          <tpl fld="2" item="2"/>
          <tpl hier="2" item="2"/>
          <tpl fld="0" item="1"/>
        </tpls>
      </n>
      <n v="-5839017.9818977322" in="0">
        <tpls c="4">
          <tpl fld="1" item="10"/>
          <tpl fld="2" item="2"/>
          <tpl hier="2" item="2"/>
          <tpl fld="0" item="11"/>
        </tpls>
      </n>
      <n v="2410.6394896659967" in="0">
        <tpls c="4">
          <tpl fld="1" item="7"/>
          <tpl fld="2" item="2"/>
          <tpl hier="2" item="2"/>
          <tpl fld="0" item="10"/>
        </tpls>
      </n>
      <n v="0" in="0">
        <tpls c="4">
          <tpl fld="1" item="2"/>
          <tpl fld="2" item="2"/>
          <tpl hier="2" item="2"/>
          <tpl fld="0" item="5"/>
        </tpls>
      </n>
      <n v="-11489824.449767411" in="0">
        <tpls c="4">
          <tpl fld="1" item="48"/>
          <tpl fld="2" item="2"/>
          <tpl hier="2" item="2"/>
          <tpl fld="0" item="7"/>
        </tpls>
      </n>
      <n v="12082051.742781375" in="0">
        <tpls c="4">
          <tpl fld="1" item="8"/>
          <tpl fld="2" item="2"/>
          <tpl hier="2" item="2"/>
          <tpl fld="0" item="6"/>
        </tpls>
      </n>
      <n v="1526133.1494945884" in="0">
        <tpls c="4">
          <tpl fld="1" item="25"/>
          <tpl fld="2" item="2"/>
          <tpl hier="2" item="2"/>
          <tpl fld="0" item="9"/>
        </tpls>
      </n>
      <n v="-1101.1010497120988" in="0">
        <tpls c="4">
          <tpl fld="1" item="34"/>
          <tpl fld="2" item="2"/>
          <tpl hier="2" item="2"/>
          <tpl fld="0" item="10"/>
        </tpls>
      </n>
      <n v="-1057972.6102968166" in="0">
        <tpls c="4">
          <tpl fld="1" item="40"/>
          <tpl fld="2" item="2"/>
          <tpl hier="2" item="2"/>
          <tpl fld="0" item="5"/>
        </tpls>
      </n>
      <n v="549561.59015236213" in="0">
        <tpls c="4">
          <tpl fld="1" item="29"/>
          <tpl fld="2" item="2"/>
          <tpl hier="2" item="2"/>
          <tpl fld="0" item="1"/>
        </tpls>
      </n>
      <n v="15280032.357736602" in="0">
        <tpls c="4">
          <tpl fld="1" item="30"/>
          <tpl fld="2" item="2"/>
          <tpl hier="2" item="2"/>
          <tpl fld="0" item="1"/>
        </tpls>
      </n>
      <n v="-5824260.8813800802" in="0">
        <tpls c="4">
          <tpl fld="1" item="28"/>
          <tpl fld="2" item="2"/>
          <tpl hier="2" item="2"/>
          <tpl fld="0" item="6"/>
        </tpls>
      </n>
      <n v="1987625.0650528292" in="0">
        <tpls c="4">
          <tpl fld="1" item="47"/>
          <tpl fld="2" item="2"/>
          <tpl hier="2" item="2"/>
          <tpl fld="0" item="5"/>
        </tpls>
      </n>
      <n v="47826285.585443109" in="0">
        <tpls c="4">
          <tpl fld="1" item="7"/>
          <tpl fld="2" item="2"/>
          <tpl hier="2" item="2"/>
          <tpl fld="0" item="1"/>
        </tpls>
      </n>
      <n v="3081019.7892329758" in="0">
        <tpls c="4">
          <tpl fld="1" item="26"/>
          <tpl fld="2" item="2"/>
          <tpl hier="2" item="2"/>
          <tpl fld="0" item="5"/>
        </tpls>
      </n>
      <n v="0" in="0">
        <tpls c="4">
          <tpl fld="1" item="7"/>
          <tpl fld="2" item="2"/>
          <tpl hier="2" item="2"/>
          <tpl fld="0" item="8"/>
        </tpls>
      </n>
      <n v="-43481557.923258714" in="0">
        <tpls c="4">
          <tpl fld="1" item="5"/>
          <tpl fld="2" item="2"/>
          <tpl hier="2" item="2"/>
          <tpl fld="0" item="11"/>
        </tpls>
      </n>
      <n v="-13385496.207778217" in="0">
        <tpls c="4">
          <tpl fld="1" item="46"/>
          <tpl fld="2" item="2"/>
          <tpl hier="2" item="2"/>
          <tpl fld="0" item="7"/>
        </tpls>
      </n>
      <n v="155.3714199266" in="0">
        <tpls c="4">
          <tpl fld="1" item="2"/>
          <tpl fld="2" item="2"/>
          <tpl hier="2" item="2"/>
          <tpl fld="0" item="10"/>
        </tpls>
      </n>
      <n v="4910933.6715673991" in="0">
        <tpls c="4">
          <tpl fld="1" item="5"/>
          <tpl fld="2" item="2"/>
          <tpl hier="2" item="2"/>
          <tpl fld="0" item="1"/>
        </tpls>
      </n>
      <n v="-5259427.0163937891" in="0">
        <tpls c="4">
          <tpl fld="1" item="0"/>
          <tpl fld="2" item="2"/>
          <tpl hier="2" item="2"/>
          <tpl fld="0" item="6"/>
        </tpls>
      </n>
      <n v="-11871532.229739603" in="0">
        <tpls c="4">
          <tpl fld="1" item="9"/>
          <tpl fld="2" item="2"/>
          <tpl hier="2" item="2"/>
          <tpl fld="0" item="6"/>
        </tpls>
      </n>
      <n v="3860027.0741863162" in="0">
        <tpls c="4">
          <tpl fld="1" item="26"/>
          <tpl fld="2" item="2"/>
          <tpl hier="2" item="2"/>
          <tpl fld="0" item="9"/>
        </tpls>
      </n>
      <n v="-883.54192680720007" in="0">
        <tpls c="4">
          <tpl fld="1" item="17"/>
          <tpl fld="2" item="2"/>
          <tpl hier="2" item="2"/>
          <tpl fld="0" item="10"/>
        </tpls>
      </n>
      <n v="-2992.8600578094006" in="0">
        <tpls c="4">
          <tpl fld="1" item="24"/>
          <tpl fld="2" item="2"/>
          <tpl hier="2" item="2"/>
          <tpl fld="0" item="10"/>
        </tpls>
      </n>
      <n v="-1998209.4419666152" in="0">
        <tpls c="4">
          <tpl fld="1" item="31"/>
          <tpl fld="2" item="2"/>
          <tpl hier="2" item="2"/>
          <tpl fld="0" item="11"/>
        </tpls>
      </n>
      <n v="0" in="0">
        <tpls c="4">
          <tpl fld="1" item="38"/>
          <tpl fld="2" item="2"/>
          <tpl hier="2" item="2"/>
          <tpl fld="0" item="8"/>
        </tpls>
      </n>
      <n v="19873047.759572849" in="0">
        <tpls c="4">
          <tpl fld="1" item="27"/>
          <tpl fld="2" item="2"/>
          <tpl hier="2" item="2"/>
          <tpl fld="0" item="1"/>
        </tpls>
      </n>
      <n v="2579.7169339218162" in="0">
        <tpls c="4">
          <tpl fld="1" item="23"/>
          <tpl fld="2" item="2"/>
          <tpl hier="2" item="2"/>
          <tpl fld="0" item="1"/>
        </tpls>
      </n>
      <n v="-5137.9815099321004" in="0">
        <tpls c="4">
          <tpl fld="1" item="25"/>
          <tpl fld="2" item="2"/>
          <tpl hier="2" item="2"/>
          <tpl fld="0" item="10"/>
        </tpls>
      </n>
      <n v="-1660.3731192363489" in="0">
        <tpls c="4">
          <tpl fld="1" item="40"/>
          <tpl fld="2" item="2"/>
          <tpl hier="2" item="2"/>
          <tpl fld="0" item="10"/>
        </tpls>
      </n>
      <n v="-24643544.920126632" in="0">
        <tpls c="4">
          <tpl fld="1" item="11"/>
          <tpl fld="2" item="2"/>
          <tpl hier="2" item="2"/>
          <tpl fld="0" item="7"/>
        </tpls>
      </n>
      <n v="-20272030.059319559" in="0">
        <tpls c="4">
          <tpl fld="1" item="25"/>
          <tpl fld="2" item="2"/>
          <tpl hier="2" item="2"/>
          <tpl fld="0" item="6"/>
        </tpls>
      </n>
      <n v="-18632143.633653935" in="0">
        <tpls c="4">
          <tpl fld="1" item="29"/>
          <tpl fld="2" item="2"/>
          <tpl hier="2" item="2"/>
          <tpl fld="0" item="11"/>
        </tpls>
      </n>
      <n v="11971503.423852794" in="0">
        <tpls c="4">
          <tpl fld="1" item="22"/>
          <tpl fld="2" item="2"/>
          <tpl hier="2" item="2"/>
          <tpl fld="0" item="9"/>
        </tpls>
      </n>
      <n v="0" in="0">
        <tpls c="4">
          <tpl fld="1" item="28"/>
          <tpl fld="2" item="2"/>
          <tpl hier="2" item="2"/>
          <tpl fld="0" item="8"/>
        </tpls>
      </n>
      <n v="-37689233.552015185" in="0">
        <tpls c="4">
          <tpl fld="1" item="1"/>
          <tpl fld="2" item="2"/>
          <tpl hier="2" item="2"/>
          <tpl fld="0" item="6"/>
        </tpls>
      </n>
      <n v="-4165.5472095440746" in="0">
        <tpls c="4">
          <tpl fld="1" item="20"/>
          <tpl fld="2" item="2"/>
          <tpl hier="2" item="2"/>
          <tpl fld="0" item="10"/>
        </tpls>
      </n>
      <n v="-9943562.5028552357" in="0">
        <tpls c="4">
          <tpl fld="1" item="40"/>
          <tpl fld="2" item="2"/>
          <tpl hier="2" item="2"/>
          <tpl fld="0" item="11"/>
        </tpls>
      </n>
      <n v="-4053261.020055241" in="0">
        <tpls c="4">
          <tpl fld="1" item="15"/>
          <tpl fld="2" item="2"/>
          <tpl hier="2" item="2"/>
          <tpl fld="0" item="5"/>
        </tpls>
      </n>
      <n v="0" in="0">
        <tpls c="4">
          <tpl fld="1" item="17"/>
          <tpl fld="2" item="2"/>
          <tpl hier="2" item="2"/>
          <tpl fld="0" item="8"/>
        </tpls>
      </n>
      <n v="-3658792.2887603026" in="0">
        <tpls c="4">
          <tpl fld="1" item="35"/>
          <tpl fld="2" item="2"/>
          <tpl hier="2" item="2"/>
          <tpl fld="0" item="6"/>
        </tpls>
      </n>
      <n v="-1300.947752823502" in="0">
        <tpls c="4">
          <tpl fld="1" item="38"/>
          <tpl fld="2" item="2"/>
          <tpl hier="2" item="2"/>
          <tpl fld="0" item="10"/>
        </tpls>
      </n>
      <n v="0" in="0">
        <tpls c="4">
          <tpl fld="1" item="15"/>
          <tpl fld="2" item="2"/>
          <tpl hier="2" item="2"/>
          <tpl fld="0" item="8"/>
        </tpls>
      </n>
      <n v="0" in="0">
        <tpls c="4">
          <tpl fld="1" item="19"/>
          <tpl fld="2" item="2"/>
          <tpl hier="2" item="2"/>
          <tpl fld="0" item="8"/>
        </tpls>
      </n>
      <n v="-22694744.437194269" in="0">
        <tpls c="4">
          <tpl fld="1" item="45"/>
          <tpl fld="2" item="2"/>
          <tpl hier="2" item="2"/>
          <tpl fld="0" item="6"/>
        </tpls>
      </n>
      <n v="38214450.798195593" in="0">
        <tpls c="4">
          <tpl fld="1" item="8"/>
          <tpl fld="2" item="2"/>
          <tpl hier="2" item="2"/>
          <tpl fld="0" item="9"/>
        </tpls>
      </n>
      <n v="0" in="0">
        <tpls c="4">
          <tpl fld="1" item="34"/>
          <tpl fld="2" item="2"/>
          <tpl hier="2" item="2"/>
          <tpl fld="0" item="8"/>
        </tpls>
      </n>
      <n v="-16350927.689228579" in="0">
        <tpls c="4">
          <tpl fld="1" item="45"/>
          <tpl fld="2" item="2"/>
          <tpl hier="2" item="2"/>
          <tpl fld="0" item="7"/>
        </tpls>
      </n>
      <n v="7459297.9014391014" in="0">
        <tpls c="4">
          <tpl fld="1" item="8"/>
          <tpl fld="2" item="2"/>
          <tpl hier="2" item="2"/>
          <tpl fld="0" item="5"/>
        </tpls>
      </n>
    </entries>
    <sets count="3">
      <set count="1" maxRank="1" setDefinition="{[Base CY With Inf].[Calendar Year].[All]}">
        <tpls c="1">
          <tpl hier="2" item="4294967295"/>
        </tpls>
      </set>
      <set count="1" maxRank="1" setDefinition="{[Base CY With Inf].[No Inflation].&amp;[TRUE]}">
        <tpls c="1">
          <tpl fld="4" item="0"/>
        </tpls>
      </set>
      <set count="9" maxRank="1" setDefinition="{[Base CY With Inf].[Calendar Year].&amp;[2014],[Base CY With Inf].[Calendar Year].&amp;[2015],[Base CY With Inf].[Calendar Year].&amp;[2016],[Base CY With Inf].[Calendar Year].&amp;[2017],[Base CY With Inf].[Calendar Year].&amp;[2018],[Base CY With Inf].[Calendar Year].&amp;[2019],[Base CY With Inf].[Calendar Year].&amp;[2020],[Base CY With Inf].[Calendar Year].&amp;[2021],[Base CY With Inf].[Calendar Year].&amp;[2022]}">
        <tpls c="1">
          <tpl fld="3" item="1"/>
        </tpls>
      </set>
    </sets>
    <queryCache count="83">
      <query mdx="[Measures].[End Year]">
        <tpls c="1">
          <tpl fld="0" item="0"/>
        </tpls>
      </query>
      <query mdx="[Base CY With Inf].[HOSPID].&amp;[210033]">
        <tpls c="1">
          <tpl fld="1" item="0"/>
        </tpls>
      </query>
      <query mdx="[Base CY With Inf].[HOSPID].&amp;[210002]">
        <tpls c="1">
          <tpl fld="1" item="1"/>
        </tpls>
      </query>
      <query mdx="[Base CY With Inf].[HOSPID].&amp;[210088]">
        <tpls c="1">
          <tpl fld="1" item="2"/>
        </tpls>
      </query>
      <query mdx="[Base CY With Inf].[HOSPID].&amp;[210019]">
        <tpls c="1">
          <tpl fld="1" item="3"/>
        </tpls>
      </query>
      <query mdx="[Base CY With Inf].[HOSPID].&amp;[210001]">
        <tpls c="1">
          <tpl fld="1" item="4"/>
        </tpls>
      </query>
      <query mdx="[Base CY With Inf].[HOSPID].&amp;[210056]">
        <tpls c="1">
          <tpl fld="1" item="5"/>
        </tpls>
      </query>
      <query mdx="[Base CY With Inf].[HOSPID].&amp;[210030]">
        <tpls c="1">
          <tpl fld="1" item="6"/>
        </tpls>
      </query>
      <query mdx="[Base CY With Inf].[HOSPID].&amp;[210009]">
        <tpls c="1">
          <tpl fld="1" item="7"/>
        </tpls>
      </query>
      <query mdx="[Base CY With Inf].[HOSPID].&amp;[210065]">
        <tpls c="1">
          <tpl fld="1" item="8"/>
        </tpls>
      </query>
      <query mdx="[Base CY With Inf].[HOSPID].&amp;[210055]">
        <tpls c="1">
          <tpl fld="1" item="9"/>
        </tpls>
      </query>
      <query mdx="[Base CY With Inf].[HOSPID].&amp;[210039]">
        <tpls c="1">
          <tpl fld="1" item="10"/>
        </tpls>
      </query>
      <query mdx="[Base CY With Inf].[HOSPID].&amp;[210029]">
        <tpls c="1">
          <tpl fld="1" item="11"/>
        </tpls>
      </query>
      <query mdx="[Base CY With Inf].[HOSPID].&amp;[210017]">
        <tpls c="1">
          <tpl fld="1" item="12"/>
        </tpls>
      </query>
      <query mdx="[Base CY With Inf].[HOSPID].&amp;[210038]">
        <tpls c="1">
          <tpl fld="1" item="13"/>
        </tpls>
      </query>
      <query mdx="[Measures].[Sum of Demographic Adjustments_inf]">
        <tpls c="1">
          <tpl fld="0" item="1"/>
        </tpls>
      </query>
      <query mdx="[Base CY With Inf].[HOSPID].&amp;[210037]">
        <tpls c="1">
          <tpl fld="1" item="14"/>
        </tpls>
      </query>
      <query mdx="[Base CY With Inf].[HOSPID].&amp;[210035]">
        <tpls c="1">
          <tpl fld="1" item="15"/>
        </tpls>
      </query>
      <query mdx="[Base CY With Inf].[HOSPID].&amp;[210004]">
        <tpls c="1">
          <tpl fld="1" item="16"/>
        </tpls>
      </query>
      <query mdx="[Measures].[Start Year]">
        <tpls c="1">
          <tpl fld="0" item="2"/>
        </tpls>
      </query>
      <query mdx="[Base CY With Inf].[HOSPID].&amp;[210060]">
        <tpls c="1">
          <tpl fld="1" item="17"/>
        </tpls>
      </query>
      <query mdx="[Base CY With Inf].[HOSPID].&amp;[210045]">
        <tpls c="1">
          <tpl fld="1" item="18"/>
        </tpls>
      </query>
      <query mdx="[Base CY With Inf].[HOSPID].&amp;[210034]">
        <tpls c="1">
          <tpl fld="1" item="19"/>
        </tpls>
      </query>
      <query mdx="[Base CY With Inf].[HOSPID].&amp;[210023]">
        <tpls c="1">
          <tpl fld="1" item="20"/>
        </tpls>
      </query>
      <query mdx="[Base CY With Inf].[HOSPID].&amp;[210012]">
        <tpls c="1">
          <tpl fld="1" item="21"/>
        </tpls>
      </query>
      <query mdx="[Base CY With Inf].[HOSPID].&amp;[210003]">
        <tpls c="1">
          <tpl fld="1" item="22"/>
        </tpls>
      </query>
      <query mdx="[Base CY With Inf].[HOSPID].&amp;[210333]">
        <tpls c="1">
          <tpl fld="1" item="23"/>
        </tpls>
      </query>
      <query mdx="[Base CY With Inf].[HOSPID].&amp;[210058]">
        <tpls c="1">
          <tpl fld="1" item="24"/>
        </tpls>
      </query>
      <query mdx="[Base CY With Inf].[HOSPID].&amp;[210044]">
        <tpls c="1">
          <tpl fld="1" item="25"/>
        </tpls>
      </query>
      <query mdx="[Base CY With Inf].[HOSPID].&amp;[210022]">
        <tpls c="1">
          <tpl fld="1" item="26"/>
        </tpls>
      </query>
      <query mdx="[Base CY With Inf].[HOSPID].&amp;[210057]">
        <tpls c="1">
          <tpl fld="1" item="27"/>
        </tpls>
      </query>
      <query mdx="[Base CY With Inf].[HOSPID].&amp;[210032]">
        <tpls c="1">
          <tpl fld="1" item="28"/>
        </tpls>
      </query>
      <query mdx="[Base CY With Inf].[HOSPID].&amp;[210010]">
        <tpls c="1">
          <tpl fld="1" item="29"/>
        </tpls>
      </query>
      <query mdx="[Measures].[Sum of Efficiency Adjustments_inf]">
        <tpls c="1">
          <tpl fld="0" item="3"/>
        </tpls>
      </query>
      <query mdx="[Base CY With Inf].[HOSPID].&amp;[210008]">
        <tpls c="1">
          <tpl fld="1" item="30"/>
        </tpls>
      </query>
      <query mdx="[Base CY With Inf].[HOSPID].&amp;[210028]">
        <tpls c="1">
          <tpl fld="1" item="31"/>
        </tpls>
      </query>
      <query mdx="[Base CY With Inf].[HOSPID].&amp;[210006]">
        <tpls c="1">
          <tpl fld="1" item="32"/>
        </tpls>
      </query>
      <query mdx="[Base CY With Inf].[HOSPID].&amp;[210062]">
        <tpls c="1">
          <tpl fld="1" item="33"/>
        </tpls>
      </query>
      <query mdx="[Base CY With Inf].[HOSPID].&amp;[210015]">
        <tpls c="1">
          <tpl fld="1" item="34"/>
        </tpls>
      </query>
      <query mdx="[Base CY With Inf].[HOSPID].&amp;[210048]">
        <tpls c="1">
          <tpl fld="1" item="35"/>
        </tpls>
      </query>
      <query mdx="[Base CY With Inf].[HOSPID].&amp;[210013]">
        <tpls c="1">
          <tpl fld="1" item="36"/>
        </tpls>
      </query>
      <query mdx="[Base CY With Inf].[HOSPID].&amp;[210011]">
        <tpls c="1">
          <tpl fld="1" item="37"/>
        </tpls>
      </query>
      <query mdx="[Base CY With Inf].[HOSPID].&amp;[210043]">
        <tpls c="1">
          <tpl fld="1" item="38"/>
        </tpls>
      </query>
      <query mdx="[Base CY With Inf].[HOSPID].&amp;[210087]">
        <tpls c="1">
          <tpl fld="1" item="39"/>
        </tpls>
      </query>
      <query mdx="[Base CY With Inf].[HOSPID].&amp;[210040]">
        <tpls c="1">
          <tpl fld="1" item="40"/>
        </tpls>
      </query>
      <query mdx="[Base CY With Inf].[HOSPID].&amp;[210018]">
        <tpls c="1">
          <tpl fld="1" item="41"/>
        </tpls>
      </query>
      <query mdx="[Measures].[Sum of Other Volume Adjustments (Dereg/Other FY Data)_inf]">
        <tpls c="1">
          <tpl fld="0" item="4"/>
        </tpls>
      </query>
      <query mdx="[Measures].[Sum of Total Anticipated Instate PAU Adjustment under FFS_inf]">
        <tpls c="1">
          <tpl fld="0" item="5"/>
        </tpls>
      </query>
      <query mdx="[Base CY With Inf].[HOSPID].&amp;[210051]">
        <tpls c="1">
          <tpl fld="1" item="42"/>
        </tpls>
      </query>
      <query mdx="[Base CY With Inf].[HOSPID].&amp;[210027]">
        <tpls c="1">
          <tpl fld="1" item="43"/>
        </tpls>
      </query>
      <query mdx="[Base CY With Inf].[HOSPID].&amp;[210061]">
        <tpls c="1">
          <tpl fld="1" item="44"/>
        </tpls>
      </query>
      <query mdx="[Base CY With Inf].[HOSPID].&amp;[210024]">
        <tpls c="1">
          <tpl fld="1" item="45"/>
        </tpls>
      </query>
      <query mdx="[Measures].[Sum of Unrecognized_inf]">
        <tpls c="1">
          <tpl fld="0" item="6"/>
        </tpls>
      </query>
      <query mdx="[Base CY With Inf].[HOSPID].&amp;[210005]">
        <tpls c="1">
          <tpl fld="1" item="46"/>
        </tpls>
      </query>
      <query mdx="[Measures].[Sum of PAU Shared Savings_inf]">
        <tpls c="1">
          <tpl fld="0" item="7"/>
        </tpls>
      </query>
      <query mdx="[Measures].[Sum of OOS Over/(Under Funding) - OOS File_inf]">
        <tpls c="1">
          <tpl fld="0" item="8"/>
        </tpls>
      </query>
      <query mdx="[Base CY With Inf].[HOSPID].&amp;[210016]">
        <tpls c="1">
          <tpl fld="1" item="47"/>
        </tpls>
      </query>
      <query mdx="[Base CY With Inf].[HOSPID].&amp;[210049]">
        <tpls c="1">
          <tpl fld="1" item="48"/>
        </tpls>
      </query>
      <query mdx="[Measures].[Sum of MSA_inf]">
        <tpls c="1">
          <tpl fld="0" item="9"/>
        </tpls>
      </query>
      <query mdx="[Measures].[Sum of ECMAD Growth]">
        <tpls c="1">
          <tpl fld="0" item="10"/>
        </tpls>
      </query>
      <query mdx="[Measures].[Sum of Expected FFS_inf]">
        <tpls c="1">
          <tpl fld="0" item="11"/>
        </tpls>
      </query>
      <query mdx="[Base CY With Inf].[HOSPID].&amp;[210063]">
        <tpls c="1">
          <tpl fld="1" item="49"/>
        </tpls>
      </query>
      <query mdx="[Measures].[Sum of PAU Unrecognized - MS_inf]">
        <tpls c="1">
          <tpl fld="0" item="12"/>
        </tpls>
      </query>
      <query mdx="[Measures].[Sum of Total Volume Efficacy with Other Volume Adjustments &amp; Efficiency Adjustments_inf]">
        <tpls c="1">
          <tpl fld="0" item="13"/>
        </tpls>
      </query>
      <query mdx="[Measures].[Sum of FY23 Blended Permanent Revenue_inf]">
        <tpls c="1">
          <tpl fld="0" item="14"/>
        </tpls>
      </query>
      <query mdx="[Measures].[Sum of Total PAU Revenue_inf]">
        <tpls c="1">
          <tpl fld="0" item="15"/>
        </tpls>
      </query>
      <query mdx="[Measures].[Sum of OOS PAU Revenue_inf]">
        <tpls c="1">
          <tpl fld="0" item="16"/>
        </tpls>
      </query>
      <query mdx="[Measures].[get_% Attributable to OOS]">
        <tpls c="1">
          <tpl fld="0" item="17"/>
        </tpls>
      </query>
      <query mdx="[Base CY With Inf].[Dollar Year].&amp;[2015]">
        <tpls c="1">
          <tpl fld="2" item="0"/>
        </tpls>
      </query>
      <query mdx="[Measures].[Sum of PAU IS Shared Savings_inf]">
        <tpls c="1">
          <tpl fld="0" item="18"/>
        </tpls>
      </query>
      <query mdx="[Measures].[Sum of Over / (Under) Funding for In-State PAU_inf]">
        <tpls c="1">
          <tpl fld="0" item="19"/>
        </tpls>
      </query>
      <query mdx="[Base CY With Inf].[Calendar Year].&amp;[2015]">
        <tpls c="1">
          <tpl fld="3" item="0"/>
        </tpls>
      </query>
      <query mdx="[Measures].[Sum of Over (under) funding with Marketshift and InState PAU_inf]">
        <tpls c="1">
          <tpl fld="0" item="20"/>
        </tpls>
      </query>
      <query mdx="[Measures].[Sum of Total Volume Efficacy with Other Volume Adjustments_inf]">
        <tpls c="1">
          <tpl fld="0" item="21"/>
        </tpls>
      </query>
      <query mdx="[Measures].[Sum of OOS Funding Excess or Deficit + OOS PAU_inf]">
        <tpls c="1">
          <tpl fld="0" item="22"/>
        </tpls>
      </query>
      <query mdx="[Measures].[Sum of PAU OOS Shared Savings_inf]">
        <tpls c="1">
          <tpl fld="0" item="23"/>
        </tpls>
      </query>
      <query mdx="[Measures].[Sum of Observed GBR Volume Policies_inf]">
        <tpls c="1">
          <tpl fld="0" item="24"/>
        </tpls>
      </query>
      <query mdx="[Measures].[Sum of Total Volume Efficacy_inf]">
        <tpls c="1">
          <tpl fld="0" item="25"/>
        </tpls>
      </query>
      <query mdx="[Measures].[Sum of PAU Volume_inf]">
        <tpls c="1">
          <tpl fld="0" item="26"/>
        </tpls>
      </query>
      <query mdx="[Measures].[Sum of PAU Marketshift_inf]">
        <tpls c="1">
          <tpl fld="0" item="27"/>
        </tpls>
      </query>
      <query mdx="[Measures].[Sum of Over (Under) Funding Relative to Volume Variable System with MS &amp; Demographic_inf]">
        <tpls c="1">
          <tpl fld="0" item="28"/>
        </tpls>
      </query>
      <query mdx="[Base CY With Inf].[Dollar Year].&amp;[2023]">
        <tpls c="1">
          <tpl fld="2" item="1"/>
        </tpls>
      </query>
      <query mdx="[Base CY With Inf].[Dollar Year].&amp;[2022]">
        <tpls c="1">
          <tpl fld="2" item="2"/>
        </tpls>
      </query>
    </queryCache>
    <serverFormats count="1">
      <serverFormat format=""/>
    </serverFormats>
  </tupleCache>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ré Suriel" refreshedDate="45538.460579398146" backgroundQuery="1" createdVersion="8" refreshedVersion="8" minRefreshableVersion="3" recordCount="0" supportSubquery="1" supportAdvancedDrill="1" xr:uid="{7814CF8D-7DA0-49FA-9D9C-4C4F9621E63F}">
  <cacheSource type="external" connectionId="22"/>
  <cacheFields count="2">
    <cacheField name="[Base CY With Inf].[Calendar Year].[Calendar Year]" caption="Calendar Year" numFmtId="0" hierarchy="2" level="1">
      <sharedItems containsSemiMixedTypes="0" containsNonDate="0" containsString="0"/>
    </cacheField>
    <cacheField name="[Base CY With Inf].[No Inflation].[No Inflation]" caption="No Inflation" numFmtId="0" hierarchy="3" level="1">
      <sharedItems containsSemiMixedTypes="0" containsNonDate="0" containsString="0"/>
    </cacheField>
  </cacheFields>
  <cacheHierarchies count="119">
    <cacheHierarchy uniqueName="[Base CY With Inf].[HOSPID]" caption="HOSPID" attribute="1" defaultMemberUniqueName="[Base CY With Inf].[HOSPID].[All]" allUniqueName="[Base CY With Inf].[HOSPID].[All]" dimensionUniqueName="[Base CY With Inf]" displayFolder="" count="0" memberValueDatatype="130" unbalanced="0"/>
    <cacheHierarchy uniqueName="[Base CY With Inf].[Dollar Year]" caption="Dollar Year" attribute="1" defaultMemberUniqueName="[Base CY With Inf].[Dollar Year].[All]" allUniqueName="[Base CY With Inf].[Dollar Year].[All]" dimensionUniqueName="[Base CY With Inf]" displayFolder="" count="0" memberValueDatatype="20" unbalanced="0"/>
    <cacheHierarchy uniqueName="[Base CY With Inf].[Calendar Year]" caption="Calendar Year" attribute="1" defaultMemberUniqueName="[Base CY With Inf].[Calendar Year].[All]" allUniqueName="[Base CY With Inf].[Calendar Year].[All]" dimensionUniqueName="[Base CY With Inf]" displayFolder="" count="2" memberValueDatatype="130" unbalanced="0">
      <fieldsUsage count="2">
        <fieldUsage x="-1"/>
        <fieldUsage x="0"/>
      </fieldsUsage>
    </cacheHierarchy>
    <cacheHierarchy uniqueName="[Base CY With Inf].[No Inflation]" caption="No Inflation" attribute="1" defaultMemberUniqueName="[Base CY With Inf].[No Inflation].[All]" allUniqueName="[Base CY With Inf].[No Inflation].[All]" dimensionUniqueName="[Base CY With Inf]" displayFolder="" count="2" memberValueDatatype="130" unbalanced="0">
      <fieldsUsage count="2">
        <fieldUsage x="-1"/>
        <fieldUsage x="1"/>
      </fieldsUsage>
    </cacheHierarchy>
    <cacheHierarchy uniqueName="[Base CY With Inf].[Conversion Inf]" caption="Conversion Inf" attribute="1" defaultMemberUniqueName="[Base CY With Inf].[Conversion Inf].[All]" allUniqueName="[Base CY With Inf].[Conversion Inf].[All]" dimensionUniqueName="[Base CY With Inf]" displayFolder="" count="0" memberValueDatatype="5" unbalanced="0"/>
    <cacheHierarchy uniqueName="[Base CY With Inf].[FY23 Blended Permanent Revenue_inf]" caption="FY23 Blended Permanent Revenue_inf" attribute="1" defaultMemberUniqueName="[Base CY With Inf].[FY23 Blended Permanent Revenue_inf].[All]" allUniqueName="[Base CY With Inf].[FY23 Blended Permanent Revenue_inf].[All]" dimensionUniqueName="[Base CY With Inf]" displayFolder="" count="0" memberValueDatatype="5" unbalanced="0"/>
    <cacheHierarchy uniqueName="[Base CY With Inf].[ECMAD Growth]" caption="ECMAD Growth" attribute="1" defaultMemberUniqueName="[Base CY With Inf].[ECMAD Growth].[All]" allUniqueName="[Base CY With Inf].[ECMAD Growth].[All]" dimensionUniqueName="[Base CY With Inf]" displayFolder="" count="0" memberValueDatatype="5" unbalanced="0"/>
    <cacheHierarchy uniqueName="[Base CY With Inf].[MSA]" caption="MSA" attribute="1" defaultMemberUniqueName="[Base CY With Inf].[MSA].[All]" allUniqueName="[Base CY With Inf].[MSA].[All]" dimensionUniqueName="[Base CY With Inf]" displayFolder="" count="0" memberValueDatatype="5" unbalanced="0"/>
    <cacheHierarchy uniqueName="[Base CY With Inf].[MSA_inf]" caption="MSA_inf" attribute="1" defaultMemberUniqueName="[Base CY With Inf].[MSA_inf].[All]" allUniqueName="[Base CY With Inf].[MSA_inf].[All]" dimensionUniqueName="[Base CY With Inf]" displayFolder="" count="0" memberValueDatatype="5" unbalanced="0"/>
    <cacheHierarchy uniqueName="[Base CY With Inf].[Unrecognized]" caption="Unrecognized" attribute="1" defaultMemberUniqueName="[Base CY With Inf].[Unrecognized].[All]" allUniqueName="[Base CY With Inf].[Unrecognized].[All]" dimensionUniqueName="[Base CY With Inf]" displayFolder="" count="0" memberValueDatatype="5" unbalanced="0"/>
    <cacheHierarchy uniqueName="[Base CY With Inf].[Unrecognized_inf]" caption="Unrecognized_inf" attribute="1" defaultMemberUniqueName="[Base CY With Inf].[Unrecognized_inf].[All]" allUniqueName="[Base CY With Inf].[Unrecognized_inf].[All]" dimensionUniqueName="[Base CY With Inf]" displayFolder="" count="0" memberValueDatatype="5" unbalanced="0"/>
    <cacheHierarchy uniqueName="[Base CY With Inf].[Expected FFS]" caption="Expected FFS" attribute="1" defaultMemberUniqueName="[Base CY With Inf].[Expected FFS].[All]" allUniqueName="[Base CY With Inf].[Expected FFS].[All]" dimensionUniqueName="[Base CY With Inf]" displayFolder="" count="0" memberValueDatatype="5" unbalanced="0"/>
    <cacheHierarchy uniqueName="[Base CY With Inf].[Expected FFS_inf]" caption="Expected FFS_inf" attribute="1" defaultMemberUniqueName="[Base CY With Inf].[Expected FFS_inf].[All]" allUniqueName="[Base CY With Inf].[Expected FFS_inf].[All]" dimensionUniqueName="[Base CY With Inf]" displayFolder="" count="0" memberValueDatatype="5" unbalanced="0"/>
    <cacheHierarchy uniqueName="[Base CY With Inf].[PAU Shared Savings]" caption="PAU Shared Savings" attribute="1" defaultMemberUniqueName="[Base CY With Inf].[PAU Shared Savings].[All]" allUniqueName="[Base CY With Inf].[PAU Shared Savings].[All]" dimensionUniqueName="[Base CY With Inf]" displayFolder="" count="0" memberValueDatatype="20" unbalanced="0"/>
    <cacheHierarchy uniqueName="[Base CY With Inf].[PAU Shared Savings_inf]" caption="PAU Shared Savings_inf" attribute="1" defaultMemberUniqueName="[Base CY With Inf].[PAU Shared Savings_inf].[All]" allUniqueName="[Base CY With Inf].[PAU Shared Savings_inf].[All]" dimensionUniqueName="[Base CY With Inf]" displayFolder="" count="0" memberValueDatatype="5" unbalanced="0"/>
    <cacheHierarchy uniqueName="[Base CY With Inf].[Total PAU Revenue]" caption="Total PAU Revenue" attribute="1" defaultMemberUniqueName="[Base CY With Inf].[Total PAU Revenue].[All]" allUniqueName="[Base CY With Inf].[Total PAU Revenue].[All]" dimensionUniqueName="[Base CY With Inf]" displayFolder="" count="0" memberValueDatatype="20" unbalanced="0"/>
    <cacheHierarchy uniqueName="[Base CY With Inf].[Total PAU Revenue_inf]" caption="Total PAU Revenue_inf" attribute="1" defaultMemberUniqueName="[Base CY With Inf].[Total PAU Revenue_inf].[All]" allUniqueName="[Base CY With Inf].[Total PAU Revenue_inf].[All]" dimensionUniqueName="[Base CY With Inf]" displayFolder="" count="0" memberValueDatatype="5" unbalanced="0"/>
    <cacheHierarchy uniqueName="[Base CY With Inf].[OOS PAU Revenue]" caption="OOS PAU Revenue" attribute="1" defaultMemberUniqueName="[Base CY With Inf].[OOS PAU Revenue].[All]" allUniqueName="[Base CY With Inf].[OOS PAU Revenue].[All]" dimensionUniqueName="[Base CY With Inf]" displayFolder="" count="0" memberValueDatatype="20" unbalanced="0"/>
    <cacheHierarchy uniqueName="[Base CY With Inf].[OOS PAU Revenue_inf]" caption="OOS PAU Revenue_inf" attribute="1" defaultMemberUniqueName="[Base CY With Inf].[OOS PAU Revenue_inf].[All]" allUniqueName="[Base CY With Inf].[OOS PAU Revenue_inf].[All]" dimensionUniqueName="[Base CY With Inf]" displayFolder="" count="0" memberValueDatatype="5" unbalanced="0"/>
    <cacheHierarchy uniqueName="[Base CY With Inf].[OOS Over/(Under Funding) - OOS File]" caption="OOS Over/(Under Funding) - OOS File" attribute="1" defaultMemberUniqueName="[Base CY With Inf].[OOS Over/(Under Funding) - OOS File].[All]" allUniqueName="[Base CY With Inf].[OOS Over/(Under Funding) - OOS File].[All]" dimensionUniqueName="[Base CY With Inf]" displayFolder="" count="0" memberValueDatatype="20" unbalanced="0"/>
    <cacheHierarchy uniqueName="[Base CY With Inf].[OOS Over/(Under Funding) - OOS File_inf]" caption="OOS Over/(Under Funding) - OOS File_inf" attribute="1" defaultMemberUniqueName="[Base CY With Inf].[OOS Over/(Under Funding) - OOS File_inf].[All]" allUniqueName="[Base CY With Inf].[OOS Over/(Under Funding) - OOS File_inf].[All]" dimensionUniqueName="[Base CY With Inf]" displayFolder="" count="0" memberValueDatatype="5" unbalanced="0"/>
    <cacheHierarchy uniqueName="[Base CY With Inf].[Other Volume Adjustments (Dereg/Other FY Data)]" caption="Other Volume Adjustments (Dereg/Other FY Data)" attribute="1" defaultMemberUniqueName="[Base CY With Inf].[Other Volume Adjustments (Dereg/Other FY Data)].[All]" allUniqueName="[Base CY With Inf].[Other Volume Adjustments (Dereg/Other FY Data)].[All]" dimensionUniqueName="[Base CY With Inf]" displayFolder="" count="0" memberValueDatatype="20" unbalanced="0"/>
    <cacheHierarchy uniqueName="[Base CY With Inf].[Other Volume Adjustments (Dereg/Other FY Data)_inf]" caption="Other Volume Adjustments (Dereg/Other FY Data)_inf" attribute="1" defaultMemberUniqueName="[Base CY With Inf].[Other Volume Adjustments (Dereg/Other FY Data)_inf].[All]" allUniqueName="[Base CY With Inf].[Other Volume Adjustments (Dereg/Other FY Data)_inf].[All]" dimensionUniqueName="[Base CY With Inf]" displayFolder="" count="0" memberValueDatatype="5" unbalanced="0"/>
    <cacheHierarchy uniqueName="[Base CY With Inf].[Efficiency Adjustments]" caption="Efficiency Adjustments" attribute="1" defaultMemberUniqueName="[Base CY With Inf].[Efficiency Adjustments].[All]" allUniqueName="[Base CY With Inf].[Efficiency Adjustments].[All]" dimensionUniqueName="[Base CY With Inf]" displayFolder="" count="0" memberValueDatatype="20" unbalanced="0"/>
    <cacheHierarchy uniqueName="[Base CY With Inf].[Efficiency Adjustments_inf]" caption="Efficiency Adjustments_inf" attribute="1" defaultMemberUniqueName="[Base CY With Inf].[Efficiency Adjustments_inf].[All]" allUniqueName="[Base CY With Inf].[Efficiency Adjustments_inf].[All]" dimensionUniqueName="[Base CY With Inf]" displayFolder="" count="0" memberValueDatatype="5" unbalanced="0"/>
    <cacheHierarchy uniqueName="[Base CY With Inf].[Demographic Adjustment]" caption="Demographic Adjustment" attribute="1" defaultMemberUniqueName="[Base CY With Inf].[Demographic Adjustment].[All]" allUniqueName="[Base CY With Inf].[Demographic Adjustment].[All]" dimensionUniqueName="[Base CY With Inf]" displayFolder="" count="0" memberValueDatatype="20" unbalanced="0"/>
    <cacheHierarchy uniqueName="[Base CY With Inf].[Demographic Adjustments_inf]" caption="Demographic Adjustments_inf" attribute="1" defaultMemberUniqueName="[Base CY With Inf].[Demographic Adjustments_inf].[All]" allUniqueName="[Base CY With Inf].[Demographic Adjustments_inf].[All]" dimensionUniqueName="[Base CY With Inf]" displayFolder="" count="0" memberValueDatatype="5" unbalanced="0"/>
    <cacheHierarchy uniqueName="[Base CY With Inf].[PAU Volume]" caption="PAU Volume" attribute="1" defaultMemberUniqueName="[Base CY With Inf].[PAU Volume].[All]" allUniqueName="[Base CY With Inf].[PAU Volume].[All]" dimensionUniqueName="[Base CY With Inf]" displayFolder="" count="0" memberValueDatatype="20" unbalanced="0"/>
    <cacheHierarchy uniqueName="[Base CY With Inf].[PAU Volume_inf]" caption="PAU Volume_inf" attribute="1" defaultMemberUniqueName="[Base CY With Inf].[PAU Volume_inf].[All]" allUniqueName="[Base CY With Inf].[PAU Volume_inf].[All]" dimensionUniqueName="[Base CY With Inf]" displayFolder="" count="0" memberValueDatatype="5" unbalanced="0"/>
    <cacheHierarchy uniqueName="[Base CY With Inf].[PAU Marketshift]" caption="PAU Marketshift" attribute="1" defaultMemberUniqueName="[Base CY With Inf].[PAU Marketshift].[All]" allUniqueName="[Base CY With Inf].[PAU Marketshift].[All]" dimensionUniqueName="[Base CY With Inf]" displayFolder="" count="0" memberValueDatatype="20" unbalanced="0"/>
    <cacheHierarchy uniqueName="[Base CY With Inf].[PAU Marketshift_inf]" caption="PAU Marketshift_inf" attribute="1" defaultMemberUniqueName="[Base CY With Inf].[PAU Marketshift_inf].[All]" allUniqueName="[Base CY With Inf].[PAU Marketshift_inf].[All]" dimensionUniqueName="[Base CY With Inf]" displayFolder="" count="0" memberValueDatatype="5" unbalanced="0"/>
    <cacheHierarchy uniqueName="[Base CY With Inf].[PAU Unrecognized - MS]" caption="PAU Unrecognized - MS" attribute="1" defaultMemberUniqueName="[Base CY With Inf].[PAU Unrecognized - MS].[All]" allUniqueName="[Base CY With Inf].[PAU Unrecognized - MS].[All]" dimensionUniqueName="[Base CY With Inf]" displayFolder="" count="0" memberValueDatatype="20" unbalanced="0"/>
    <cacheHierarchy uniqueName="[Base CY With Inf].[PAU Unrecognized - MS_inf]" caption="PAU Unrecognized - MS_inf" attribute="1" defaultMemberUniqueName="[Base CY With Inf].[PAU Unrecognized - MS_inf].[All]" allUniqueName="[Base CY With Inf].[PAU Unrecognized - MS_inf].[All]" dimensionUniqueName="[Base CY With Inf]" displayFolder="" count="0" memberValueDatatype="5" unbalanced="0"/>
    <cacheHierarchy uniqueName="[Base CY With Inf].[Observed GBR Volume Policies]" caption="Observed GBR Volume Policies" attribute="1" defaultMemberUniqueName="[Base CY With Inf].[Observed GBR Volume Policies].[All]" allUniqueName="[Base CY With Inf].[Observed GBR Volume Policies].[All]" dimensionUniqueName="[Base CY With Inf]" displayFolder="" count="0" memberValueDatatype="5" unbalanced="0"/>
    <cacheHierarchy uniqueName="[Base CY With Inf].[Observed GBR Volume Policies_inf]" caption="Observed GBR Volume Policies_inf" attribute="1" defaultMemberUniqueName="[Base CY With Inf].[Observed GBR Volume Policies_inf].[All]" allUniqueName="[Base CY With Inf].[Observed GBR Volume Policies_inf].[All]" dimensionUniqueName="[Base CY With Inf]" displayFolder="" count="0" memberValueDatatype="5" unbalanced="0"/>
    <cacheHierarchy uniqueName="[Base CY With Inf].[Over (Under) Funding Relative to Volume Variable System with MS &amp; Demographic Ad]" caption="Over (Under) Funding Relative to Volume Variable System with MS &amp; Demographic Ad" attribute="1" defaultMemberUniqueName="[Base CY With Inf].[Over (Under) Funding Relative to Volume Variable System with MS &amp; Demographic Ad].[All]" allUniqueName="[Base CY With Inf].[Over (Under) Funding Relative to Volume Variable System with MS &amp; Demographic Ad].[All]" dimensionUniqueName="[Base CY With Inf]" displayFolder="" count="0" memberValueDatatype="5" unbalanced="0"/>
    <cacheHierarchy uniqueName="[Base CY With Inf].[Over (Under) Funding Relative to Volume Variable System with MS &amp; Demographic_inf]" caption="Over (Under) Funding Relative to Volume Variable System with MS &amp; Demographic_inf" attribute="1" defaultMemberUniqueName="[Base CY With Inf].[Over (Under) Funding Relative to Volume Variable System with MS &amp; Demographic_inf].[All]" allUniqueName="[Base CY With Inf].[Over (Under) Funding Relative to Volume Variable System with MS &amp; Demographic_inf].[All]" dimensionUniqueName="[Base CY With Inf]" displayFolder="" count="0" memberValueDatatype="5" unbalanced="0"/>
    <cacheHierarchy uniqueName="[Base CY With Inf].[Total Anticipated Instate PAU Adjustment under FFS]" caption="Total Anticipated Instate PAU Adjustment under FFS" attribute="1" defaultMemberUniqueName="[Base CY With Inf].[Total Anticipated Instate PAU Adjustment under FFS].[All]" allUniqueName="[Base CY With Inf].[Total Anticipated Instate PAU Adjustment under FFS].[All]" dimensionUniqueName="[Base CY With Inf]" displayFolder="" count="0" memberValueDatatype="5" unbalanced="0"/>
    <cacheHierarchy uniqueName="[Base CY With Inf].[Total Anticipated Instate PAU Adjustment under FFS_inf]" caption="Total Anticipated Instate PAU Adjustment under FFS_inf" attribute="1" defaultMemberUniqueName="[Base CY With Inf].[Total Anticipated Instate PAU Adjustment under FFS_inf].[All]" allUniqueName="[Base CY With Inf].[Total Anticipated Instate PAU Adjustment under FFS_inf].[All]" dimensionUniqueName="[Base CY With Inf]" displayFolder="" count="0" memberValueDatatype="5" unbalanced="0"/>
    <cacheHierarchy uniqueName="[Base CY With Inf].[% Attributable to OOS]" caption="% Attributable to OOS" attribute="1" defaultMemberUniqueName="[Base CY With Inf].[% Attributable to OOS].[All]" allUniqueName="[Base CY With Inf].[% Attributable to OOS].[All]" dimensionUniqueName="[Base CY With Inf]" displayFolder="" count="0" memberValueDatatype="5" unbalanced="0"/>
    <cacheHierarchy uniqueName="[Base CY With Inf].[% Attributable to OOS_inf]" caption="% Attributable to OOS_inf" attribute="1" defaultMemberUniqueName="[Base CY With Inf].[% Attributable to OOS_inf].[All]" allUniqueName="[Base CY With Inf].[% Attributable to OOS_inf].[All]" dimensionUniqueName="[Base CY With Inf]" displayFolder="" count="0" memberValueDatatype="5" unbalanced="0"/>
    <cacheHierarchy uniqueName="[Base CY With Inf].[PAU IS Shared Savings]" caption="PAU IS Shared Savings" attribute="1" defaultMemberUniqueName="[Base CY With Inf].[PAU IS Shared Savings].[All]" allUniqueName="[Base CY With Inf].[PAU IS Shared Savings].[All]" dimensionUniqueName="[Base CY With Inf]" displayFolder="" count="0" memberValueDatatype="5" unbalanced="0"/>
    <cacheHierarchy uniqueName="[Base CY With Inf].[PAU IS Shared Savings_inf]" caption="PAU IS Shared Savings_inf" attribute="1" defaultMemberUniqueName="[Base CY With Inf].[PAU IS Shared Savings_inf].[All]" allUniqueName="[Base CY With Inf].[PAU IS Shared Savings_inf].[All]" dimensionUniqueName="[Base CY With Inf]" displayFolder="" count="0" memberValueDatatype="5" unbalanced="0"/>
    <cacheHierarchy uniqueName="[Base CY With Inf].[Over / (Under) Funding for In-State PAU]" caption="Over / (Under) Funding for In-State PAU" attribute="1" defaultMemberUniqueName="[Base CY With Inf].[Over / (Under) Funding for In-State PAU].[All]" allUniqueName="[Base CY With Inf].[Over / (Under) Funding for In-State PAU].[All]" dimensionUniqueName="[Base CY With Inf]" displayFolder="" count="0" memberValueDatatype="5" unbalanced="0"/>
    <cacheHierarchy uniqueName="[Base CY With Inf].[Over / (Under) Funding for In-State PAU_inf]" caption="Over / (Under) Funding for In-State PAU_inf" attribute="1" defaultMemberUniqueName="[Base CY With Inf].[Over / (Under) Funding for In-State PAU_inf].[All]" allUniqueName="[Base CY With Inf].[Over / (Under) Funding for In-State PAU_inf].[All]" dimensionUniqueName="[Base CY With Inf]" displayFolder="" count="0" memberValueDatatype="5" unbalanced="0"/>
    <cacheHierarchy uniqueName="[Base CY With Inf].[PAU OOS Shared Savings]" caption="PAU OOS Shared Savings" attribute="1" defaultMemberUniqueName="[Base CY With Inf].[PAU OOS Shared Savings].[All]" allUniqueName="[Base CY With Inf].[PAU OOS Shared Savings].[All]" dimensionUniqueName="[Base CY With Inf]" displayFolder="" count="0" memberValueDatatype="5" unbalanced="0"/>
    <cacheHierarchy uniqueName="[Base CY With Inf].[PAU OOS Shared Savings_inf]" caption="PAU OOS Shared Savings_inf" attribute="1" defaultMemberUniqueName="[Base CY With Inf].[PAU OOS Shared Savings_inf].[All]" allUniqueName="[Base CY With Inf].[PAU OOS Shared Savings_inf].[All]" dimensionUniqueName="[Base CY With Inf]" displayFolder="" count="0" memberValueDatatype="5" unbalanced="0"/>
    <cacheHierarchy uniqueName="[Base CY With Inf].[Over / (Under) Funding for OOS PAU]" caption="Over / (Under) Funding for OOS PAU" attribute="1" defaultMemberUniqueName="[Base CY With Inf].[Over / (Under) Funding for OOS PAU].[All]" allUniqueName="[Base CY With Inf].[Over / (Under) Funding for OOS PAU].[All]" dimensionUniqueName="[Base CY With Inf]" displayFolder="" count="0" memberValueDatatype="5" unbalanced="0"/>
    <cacheHierarchy uniqueName="[Base CY With Inf].[Over / (Under) Funding for OOS PAU_inf]" caption="Over / (Under) Funding for OOS PAU_inf" attribute="1" defaultMemberUniqueName="[Base CY With Inf].[Over / (Under) Funding for OOS PAU_inf].[All]" allUniqueName="[Base CY With Inf].[Over / (Under) Funding for OOS PAU_inf].[All]" dimensionUniqueName="[Base CY With Inf]" displayFolder="" count="0" memberValueDatatype="5" unbalanced="0"/>
    <cacheHierarchy uniqueName="[Base CY With Inf].[Over (under) funding with Marketshift and InState PAU]" caption="Over (under) funding with Marketshift and InState PAU" attribute="1" defaultMemberUniqueName="[Base CY With Inf].[Over (under) funding with Marketshift and InState PAU].[All]" allUniqueName="[Base CY With Inf].[Over (under) funding with Marketshift and InState PAU].[All]" dimensionUniqueName="[Base CY With Inf]" displayFolder="" count="0" memberValueDatatype="5" unbalanced="0"/>
    <cacheHierarchy uniqueName="[Base CY With Inf].[Over (under) funding with Marketshift and InState PAU_inf]" caption="Over (under) funding with Marketshift and InState PAU_inf" attribute="1" defaultMemberUniqueName="[Base CY With Inf].[Over (under) funding with Marketshift and InState PAU_inf].[All]" allUniqueName="[Base CY With Inf].[Over (under) funding with Marketshift and InState PAU_inf].[All]" dimensionUniqueName="[Base CY With Inf]" displayFolder="" count="0" memberValueDatatype="5" unbalanced="0"/>
    <cacheHierarchy uniqueName="[Base CY With Inf].[OOS Funding Excess or Deficit + OOS PAU]" caption="OOS Funding Excess or Deficit + OOS PAU" attribute="1" defaultMemberUniqueName="[Base CY With Inf].[OOS Funding Excess or Deficit + OOS PAU].[All]" allUniqueName="[Base CY With Inf].[OOS Funding Excess or Deficit + OOS PAU].[All]" dimensionUniqueName="[Base CY With Inf]" displayFolder="" count="0" memberValueDatatype="5" unbalanced="0"/>
    <cacheHierarchy uniqueName="[Base CY With Inf].[OOS Funding Excess or Deficit + OOS PAU_inf]" caption="OOS Funding Excess or Deficit + OOS PAU_inf" attribute="1" defaultMemberUniqueName="[Base CY With Inf].[OOS Funding Excess or Deficit + OOS PAU_inf].[All]" allUniqueName="[Base CY With Inf].[OOS Funding Excess or Deficit + OOS PAU_inf].[All]" dimensionUniqueName="[Base CY With Inf]" displayFolder="" count="0" memberValueDatatype="5" unbalanced="0"/>
    <cacheHierarchy uniqueName="[Base CY With Inf].[Total Volume Efficacy]" caption="Total Volume Efficacy" attribute="1" defaultMemberUniqueName="[Base CY With Inf].[Total Volume Efficacy].[All]" allUniqueName="[Base CY With Inf].[Total Volume Efficacy].[All]" dimensionUniqueName="[Base CY With Inf]" displayFolder="" count="0" memberValueDatatype="5" unbalanced="0"/>
    <cacheHierarchy uniqueName="[Base CY With Inf].[Total Volume Efficacy_inf]" caption="Total Volume Efficacy_inf" attribute="1" defaultMemberUniqueName="[Base CY With Inf].[Total Volume Efficacy_inf].[All]" allUniqueName="[Base CY With Inf].[Total Volume Efficacy_inf].[All]" dimensionUniqueName="[Base CY With Inf]" displayFolder="" count="0" memberValueDatatype="5" unbalanced="0"/>
    <cacheHierarchy uniqueName="[Base CY With Inf].[Total Volume Efficacy with Other Volume Adjustments]" caption="Total Volume Efficacy with Other Volume Adjustments" attribute="1" defaultMemberUniqueName="[Base CY With Inf].[Total Volume Efficacy with Other Volume Adjustments].[All]" allUniqueName="[Base CY With Inf].[Total Volume Efficacy with Other Volume Adjustments].[All]" dimensionUniqueName="[Base CY With Inf]" displayFolder="" count="0" memberValueDatatype="5" unbalanced="0"/>
    <cacheHierarchy uniqueName="[Base CY With Inf].[Total Volume Efficacy with Other Volume Adjustments_inf]" caption="Total Volume Efficacy with Other Volume Adjustments_inf" attribute="1" defaultMemberUniqueName="[Base CY With Inf].[Total Volume Efficacy with Other Volume Adjustments_inf].[All]" allUniqueName="[Base CY With Inf].[Total Volume Efficacy with Other Volume Adjustments_inf].[All]" dimensionUniqueName="[Base CY With Inf]" displayFolder="" count="0" memberValueDatatype="5" unbalanced="0"/>
    <cacheHierarchy uniqueName="[Base CY With Inf].[Total Volume Efficacy with Other Volume Adjustments &amp; Efficiency Adjustments]" caption="Total Volume Efficacy with Other Volume Adjustments &amp; Efficiency Adjustments" attribute="1" defaultMemberUniqueName="[Base CY With Inf].[Total Volume Efficacy with Other Volume Adjustments &amp; Efficiency Adjustments].[All]" allUniqueName="[Base CY With Inf].[Total Volume Efficacy with Other Volume Adjustments &amp; Efficiency Adjustments].[All]" dimensionUniqueName="[Base CY With Inf]" displayFolder="" count="0" memberValueDatatype="5" unbalanced="0"/>
    <cacheHierarchy uniqueName="[Base CY With Inf].[Total Volume Efficacy with Other Volume Adjustments &amp; Efficiency Adjustments_inf]" caption="Total Volume Efficacy with Other Volume Adjustments &amp; Efficiency Adjustments_inf" attribute="1" defaultMemberUniqueName="[Base CY With Inf].[Total Volume Efficacy with Other Volume Adjustments &amp; Efficiency Adjustments_inf].[All]" allUniqueName="[Base CY With Inf].[Total Volume Efficacy with Other Volume Adjustments &amp; Efficiency Adjustments_inf].[All]" dimensionUniqueName="[Base CY With Inf]" displayFolder="" count="0" memberValueDatatype="5" unbalanced="0"/>
    <cacheHierarchy uniqueName="[Measures].[Sum of Dollar Year]" caption="Sum of Dollar Year" measure="1" displayFolder="" measureGroup="Base CY With Inf" count="0">
      <extLst>
        <ext xmlns:x15="http://schemas.microsoft.com/office/spreadsheetml/2010/11/main" uri="{B97F6D7D-B522-45F9-BDA1-12C45D357490}">
          <x15:cacheHierarchy aggregatedColumn="1"/>
        </ext>
      </extLst>
    </cacheHierarchy>
    <cacheHierarchy uniqueName="[Measures].[Sum of FY23 Blended Permanent Revenue_inf]" caption="Sum of FY23 Blended Permanent Revenue_inf" measure="1" displayFolder="" measureGroup="Base CY With Inf" count="0">
      <extLst>
        <ext xmlns:x15="http://schemas.microsoft.com/office/spreadsheetml/2010/11/main" uri="{B97F6D7D-B522-45F9-BDA1-12C45D357490}">
          <x15:cacheHierarchy aggregatedColumn="5"/>
        </ext>
      </extLst>
    </cacheHierarchy>
    <cacheHierarchy uniqueName="[Measures].[Sum of ECMAD Growth]" caption="Sum of ECMAD Growth" measure="1" displayFolder="" measureGroup="Base CY With Inf" count="0">
      <extLst>
        <ext xmlns:x15="http://schemas.microsoft.com/office/spreadsheetml/2010/11/main" uri="{B97F6D7D-B522-45F9-BDA1-12C45D357490}">
          <x15:cacheHierarchy aggregatedColumn="6"/>
        </ext>
      </extLst>
    </cacheHierarchy>
    <cacheHierarchy uniqueName="[Measures].[Sum of MSA]" caption="Sum of MSA" measure="1" displayFolder="" measureGroup="Base CY With Inf" count="0">
      <extLst>
        <ext xmlns:x15="http://schemas.microsoft.com/office/spreadsheetml/2010/11/main" uri="{B97F6D7D-B522-45F9-BDA1-12C45D357490}">
          <x15:cacheHierarchy aggregatedColumn="7"/>
        </ext>
      </extLst>
    </cacheHierarchy>
    <cacheHierarchy uniqueName="[Measures].[Sum of MSA_inf]" caption="Sum of MSA_inf" measure="1" displayFolder="" measureGroup="Base CY With Inf" count="0">
      <extLst>
        <ext xmlns:x15="http://schemas.microsoft.com/office/spreadsheetml/2010/11/main" uri="{B97F6D7D-B522-45F9-BDA1-12C45D357490}">
          <x15:cacheHierarchy aggregatedColumn="8"/>
        </ext>
      </extLst>
    </cacheHierarchy>
    <cacheHierarchy uniqueName="[Measures].[Sum of Unrecognized]" caption="Sum of Unrecognized" measure="1" displayFolder="" measureGroup="Base CY With Inf" count="0">
      <extLst>
        <ext xmlns:x15="http://schemas.microsoft.com/office/spreadsheetml/2010/11/main" uri="{B97F6D7D-B522-45F9-BDA1-12C45D357490}">
          <x15:cacheHierarchy aggregatedColumn="9"/>
        </ext>
      </extLst>
    </cacheHierarchy>
    <cacheHierarchy uniqueName="[Measures].[Sum of Unrecognized_inf]" caption="Sum of Unrecognized_inf" measure="1" displayFolder="" measureGroup="Base CY With Inf" count="0">
      <extLst>
        <ext xmlns:x15="http://schemas.microsoft.com/office/spreadsheetml/2010/11/main" uri="{B97F6D7D-B522-45F9-BDA1-12C45D357490}">
          <x15:cacheHierarchy aggregatedColumn="10"/>
        </ext>
      </extLst>
    </cacheHierarchy>
    <cacheHierarchy uniqueName="[Measures].[Sum of Expected FFS]" caption="Sum of Expected FFS" measure="1" displayFolder="" measureGroup="Base CY With Inf" count="0">
      <extLst>
        <ext xmlns:x15="http://schemas.microsoft.com/office/spreadsheetml/2010/11/main" uri="{B97F6D7D-B522-45F9-BDA1-12C45D357490}">
          <x15:cacheHierarchy aggregatedColumn="11"/>
        </ext>
      </extLst>
    </cacheHierarchy>
    <cacheHierarchy uniqueName="[Measures].[Sum of Expected FFS_inf]" caption="Sum of Expected FFS_inf" measure="1" displayFolder="" measureGroup="Base CY With Inf" count="0">
      <extLst>
        <ext xmlns:x15="http://schemas.microsoft.com/office/spreadsheetml/2010/11/main" uri="{B97F6D7D-B522-45F9-BDA1-12C45D357490}">
          <x15:cacheHierarchy aggregatedColumn="12"/>
        </ext>
      </extLst>
    </cacheHierarchy>
    <cacheHierarchy uniqueName="[Measures].[Sum of PAU Shared Savings]" caption="Sum of PAU Shared Savings" measure="1" displayFolder="" measureGroup="Base CY With Inf" count="0">
      <extLst>
        <ext xmlns:x15="http://schemas.microsoft.com/office/spreadsheetml/2010/11/main" uri="{B97F6D7D-B522-45F9-BDA1-12C45D357490}">
          <x15:cacheHierarchy aggregatedColumn="13"/>
        </ext>
      </extLst>
    </cacheHierarchy>
    <cacheHierarchy uniqueName="[Measures].[Sum of PAU Shared Savings_inf]" caption="Sum of PAU Shared Savings_inf" measure="1" displayFolder="" measureGroup="Base CY With Inf" count="0">
      <extLst>
        <ext xmlns:x15="http://schemas.microsoft.com/office/spreadsheetml/2010/11/main" uri="{B97F6D7D-B522-45F9-BDA1-12C45D357490}">
          <x15:cacheHierarchy aggregatedColumn="14"/>
        </ext>
      </extLst>
    </cacheHierarchy>
    <cacheHierarchy uniqueName="[Measures].[Sum of Total PAU Revenue]" caption="Sum of Total PAU Revenue" measure="1" displayFolder="" measureGroup="Base CY With Inf" count="0">
      <extLst>
        <ext xmlns:x15="http://schemas.microsoft.com/office/spreadsheetml/2010/11/main" uri="{B97F6D7D-B522-45F9-BDA1-12C45D357490}">
          <x15:cacheHierarchy aggregatedColumn="15"/>
        </ext>
      </extLst>
    </cacheHierarchy>
    <cacheHierarchy uniqueName="[Measures].[Sum of Total PAU Revenue_inf]" caption="Sum of Total PAU Revenue_inf" measure="1" displayFolder="" measureGroup="Base CY With Inf" count="0">
      <extLst>
        <ext xmlns:x15="http://schemas.microsoft.com/office/spreadsheetml/2010/11/main" uri="{B97F6D7D-B522-45F9-BDA1-12C45D357490}">
          <x15:cacheHierarchy aggregatedColumn="16"/>
        </ext>
      </extLst>
    </cacheHierarchy>
    <cacheHierarchy uniqueName="[Measures].[Sum of OOS PAU Revenue]" caption="Sum of OOS PAU Revenue" measure="1" displayFolder="" measureGroup="Base CY With Inf" count="0">
      <extLst>
        <ext xmlns:x15="http://schemas.microsoft.com/office/spreadsheetml/2010/11/main" uri="{B97F6D7D-B522-45F9-BDA1-12C45D357490}">
          <x15:cacheHierarchy aggregatedColumn="17"/>
        </ext>
      </extLst>
    </cacheHierarchy>
    <cacheHierarchy uniqueName="[Measures].[Sum of OOS PAU Revenue_inf]" caption="Sum of OOS PAU Revenue_inf" measure="1" displayFolder="" measureGroup="Base CY With Inf" count="0">
      <extLst>
        <ext xmlns:x15="http://schemas.microsoft.com/office/spreadsheetml/2010/11/main" uri="{B97F6D7D-B522-45F9-BDA1-12C45D357490}">
          <x15:cacheHierarchy aggregatedColumn="18"/>
        </ext>
      </extLst>
    </cacheHierarchy>
    <cacheHierarchy uniqueName="[Measures].[Sum of OOS Over/(Under Funding) - OOS File]" caption="Sum of OOS Over/(Under Funding) - OOS File" measure="1" displayFolder="" measureGroup="Base CY With Inf" count="0">
      <extLst>
        <ext xmlns:x15="http://schemas.microsoft.com/office/spreadsheetml/2010/11/main" uri="{B97F6D7D-B522-45F9-BDA1-12C45D357490}">
          <x15:cacheHierarchy aggregatedColumn="19"/>
        </ext>
      </extLst>
    </cacheHierarchy>
    <cacheHierarchy uniqueName="[Measures].[Sum of OOS Over/(Under Funding) - OOS File_inf]" caption="Sum of OOS Over/(Under Funding) - OOS File_inf" measure="1" displayFolder="" measureGroup="Base CY With Inf" count="0">
      <extLst>
        <ext xmlns:x15="http://schemas.microsoft.com/office/spreadsheetml/2010/11/main" uri="{B97F6D7D-B522-45F9-BDA1-12C45D357490}">
          <x15:cacheHierarchy aggregatedColumn="20"/>
        </ext>
      </extLst>
    </cacheHierarchy>
    <cacheHierarchy uniqueName="[Measures].[Sum of Demographic Adjustments_inf]" caption="Sum of Demographic Adjustments_inf" measure="1" displayFolder="" measureGroup="Base CY With Inf" count="0">
      <extLst>
        <ext xmlns:x15="http://schemas.microsoft.com/office/spreadsheetml/2010/11/main" uri="{B97F6D7D-B522-45F9-BDA1-12C45D357490}">
          <x15:cacheHierarchy aggregatedColumn="26"/>
        </ext>
      </extLst>
    </cacheHierarchy>
    <cacheHierarchy uniqueName="[Measures].[Sum of Observed GBR Volume Policies_inf]" caption="Sum of Observed GBR Volume Policies_inf" measure="1" displayFolder="" measureGroup="Base CY With Inf" count="0">
      <extLst>
        <ext xmlns:x15="http://schemas.microsoft.com/office/spreadsheetml/2010/11/main" uri="{B97F6D7D-B522-45F9-BDA1-12C45D357490}">
          <x15:cacheHierarchy aggregatedColumn="34"/>
        </ext>
      </extLst>
    </cacheHierarchy>
    <cacheHierarchy uniqueName="[Measures].[Sum of Over (Under) Funding Relative to Volume Variable System with MS &amp; Demographic_inf]" caption="Sum of Over (Under) Funding Relative to Volume Variable System with MS &amp; Demographic_inf" measure="1" displayFolder="" measureGroup="Base CY With Inf" count="0">
      <extLst>
        <ext xmlns:x15="http://schemas.microsoft.com/office/spreadsheetml/2010/11/main" uri="{B97F6D7D-B522-45F9-BDA1-12C45D357490}">
          <x15:cacheHierarchy aggregatedColumn="36"/>
        </ext>
      </extLst>
    </cacheHierarchy>
    <cacheHierarchy uniqueName="[Measures].[Sum of PAU Volume_inf]" caption="Sum of PAU Volume_inf" measure="1" displayFolder="" measureGroup="Base CY With Inf" count="0">
      <extLst>
        <ext xmlns:x15="http://schemas.microsoft.com/office/spreadsheetml/2010/11/main" uri="{B97F6D7D-B522-45F9-BDA1-12C45D357490}">
          <x15:cacheHierarchy aggregatedColumn="28"/>
        </ext>
      </extLst>
    </cacheHierarchy>
    <cacheHierarchy uniqueName="[Measures].[Sum of PAU Marketshift_inf]" caption="Sum of PAU Marketshift_inf" measure="1" displayFolder="" measureGroup="Base CY With Inf" count="0">
      <extLst>
        <ext xmlns:x15="http://schemas.microsoft.com/office/spreadsheetml/2010/11/main" uri="{B97F6D7D-B522-45F9-BDA1-12C45D357490}">
          <x15:cacheHierarchy aggregatedColumn="30"/>
        </ext>
      </extLst>
    </cacheHierarchy>
    <cacheHierarchy uniqueName="[Measures].[Sum of PAU Unrecognized - MS_inf]" caption="Sum of PAU Unrecognized - MS_inf" measure="1" displayFolder="" measureGroup="Base CY With Inf" count="0">
      <extLst>
        <ext xmlns:x15="http://schemas.microsoft.com/office/spreadsheetml/2010/11/main" uri="{B97F6D7D-B522-45F9-BDA1-12C45D357490}">
          <x15:cacheHierarchy aggregatedColumn="32"/>
        </ext>
      </extLst>
    </cacheHierarchy>
    <cacheHierarchy uniqueName="[Measures].[Sum of Total Anticipated Instate PAU Adjustment under FFS_inf]" caption="Sum of Total Anticipated Instate PAU Adjustment under FFS_inf" measure="1" displayFolder="" measureGroup="Base CY With Inf" count="0">
      <extLst>
        <ext xmlns:x15="http://schemas.microsoft.com/office/spreadsheetml/2010/11/main" uri="{B97F6D7D-B522-45F9-BDA1-12C45D357490}">
          <x15:cacheHierarchy aggregatedColumn="38"/>
        </ext>
      </extLst>
    </cacheHierarchy>
    <cacheHierarchy uniqueName="[Measures].[Sum of PAU IS Shared Savings_inf]" caption="Sum of PAU IS Shared Savings_inf" measure="1" displayFolder="" measureGroup="Base CY With Inf" count="0">
      <extLst>
        <ext xmlns:x15="http://schemas.microsoft.com/office/spreadsheetml/2010/11/main" uri="{B97F6D7D-B522-45F9-BDA1-12C45D357490}">
          <x15:cacheHierarchy aggregatedColumn="42"/>
        </ext>
      </extLst>
    </cacheHierarchy>
    <cacheHierarchy uniqueName="[Measures].[Sum of Over / (Under) Funding for In-State PAU_inf]" caption="Sum of Over / (Under) Funding for In-State PAU_inf" measure="1" displayFolder="" measureGroup="Base CY With Inf" count="0">
      <extLst>
        <ext xmlns:x15="http://schemas.microsoft.com/office/spreadsheetml/2010/11/main" uri="{B97F6D7D-B522-45F9-BDA1-12C45D357490}">
          <x15:cacheHierarchy aggregatedColumn="44"/>
        </ext>
      </extLst>
    </cacheHierarchy>
    <cacheHierarchy uniqueName="[Measures].[Sum of Over (under) funding with Marketshift and InState PAU_inf]" caption="Sum of Over (under) funding with Marketshift and InState PAU_inf" measure="1" displayFolder="" measureGroup="Base CY With Inf" count="0">
      <extLst>
        <ext xmlns:x15="http://schemas.microsoft.com/office/spreadsheetml/2010/11/main" uri="{B97F6D7D-B522-45F9-BDA1-12C45D357490}">
          <x15:cacheHierarchy aggregatedColumn="50"/>
        </ext>
      </extLst>
    </cacheHierarchy>
    <cacheHierarchy uniqueName="[Measures].[Sum of Total Volume Efficacy_inf]" caption="Sum of Total Volume Efficacy_inf" measure="1" displayFolder="" measureGroup="Base CY With Inf" count="0">
      <extLst>
        <ext xmlns:x15="http://schemas.microsoft.com/office/spreadsheetml/2010/11/main" uri="{B97F6D7D-B522-45F9-BDA1-12C45D357490}">
          <x15:cacheHierarchy aggregatedColumn="54"/>
        </ext>
      </extLst>
    </cacheHierarchy>
    <cacheHierarchy uniqueName="[Measures].[Sum of Other Volume Adjustments (Dereg/Other FY Data)_inf]" caption="Sum of Other Volume Adjustments (Dereg/Other FY Data)_inf" measure="1" displayFolder="" measureGroup="Base CY With Inf" count="0">
      <extLst>
        <ext xmlns:x15="http://schemas.microsoft.com/office/spreadsheetml/2010/11/main" uri="{B97F6D7D-B522-45F9-BDA1-12C45D357490}">
          <x15:cacheHierarchy aggregatedColumn="22"/>
        </ext>
      </extLst>
    </cacheHierarchy>
    <cacheHierarchy uniqueName="[Measures].[Sum of Total Volume Efficacy with Other Volume Adjustments_inf]" caption="Sum of Total Volume Efficacy with Other Volume Adjustments_inf" measure="1" displayFolder="" measureGroup="Base CY With Inf" count="0">
      <extLst>
        <ext xmlns:x15="http://schemas.microsoft.com/office/spreadsheetml/2010/11/main" uri="{B97F6D7D-B522-45F9-BDA1-12C45D357490}">
          <x15:cacheHierarchy aggregatedColumn="56"/>
        </ext>
      </extLst>
    </cacheHierarchy>
    <cacheHierarchy uniqueName="[Measures].[Sum of Efficiency Adjustments_inf]" caption="Sum of Efficiency Adjustments_inf" measure="1" displayFolder="" measureGroup="Base CY With Inf" count="0">
      <extLst>
        <ext xmlns:x15="http://schemas.microsoft.com/office/spreadsheetml/2010/11/main" uri="{B97F6D7D-B522-45F9-BDA1-12C45D357490}">
          <x15:cacheHierarchy aggregatedColumn="24"/>
        </ext>
      </extLst>
    </cacheHierarchy>
    <cacheHierarchy uniqueName="[Measures].[Sum of Total Volume Efficacy with Other Volume Adjustments &amp; Efficiency Adjustments_inf]" caption="Sum of Total Volume Efficacy with Other Volume Adjustments &amp; Efficiency Adjustments_inf" measure="1" displayFolder="" measureGroup="Base CY With Inf" count="0">
      <extLst>
        <ext xmlns:x15="http://schemas.microsoft.com/office/spreadsheetml/2010/11/main" uri="{B97F6D7D-B522-45F9-BDA1-12C45D357490}">
          <x15:cacheHierarchy aggregatedColumn="58"/>
        </ext>
      </extLst>
    </cacheHierarchy>
    <cacheHierarchy uniqueName="[Measures].[Sum of Other Volume Adjustments (Dereg/Other FY Data)]" caption="Sum of Other Volume Adjustments (Dereg/Other FY Data)" measure="1" displayFolder="" measureGroup="Base CY With Inf" count="0">
      <extLst>
        <ext xmlns:x15="http://schemas.microsoft.com/office/spreadsheetml/2010/11/main" uri="{B97F6D7D-B522-45F9-BDA1-12C45D357490}">
          <x15:cacheHierarchy aggregatedColumn="21"/>
        </ext>
      </extLst>
    </cacheHierarchy>
    <cacheHierarchy uniqueName="[Measures].[Sum of Efficiency Adjustments]" caption="Sum of Efficiency Adjustments" measure="1" displayFolder="" measureGroup="Base CY With Inf" count="0">
      <extLst>
        <ext xmlns:x15="http://schemas.microsoft.com/office/spreadsheetml/2010/11/main" uri="{B97F6D7D-B522-45F9-BDA1-12C45D357490}">
          <x15:cacheHierarchy aggregatedColumn="23"/>
        </ext>
      </extLst>
    </cacheHierarchy>
    <cacheHierarchy uniqueName="[Measures].[Sum of Demographic Adjustment]" caption="Sum of Demographic Adjustment" measure="1" displayFolder="" measureGroup="Base CY With Inf" count="0">
      <extLst>
        <ext xmlns:x15="http://schemas.microsoft.com/office/spreadsheetml/2010/11/main" uri="{B97F6D7D-B522-45F9-BDA1-12C45D357490}">
          <x15:cacheHierarchy aggregatedColumn="25"/>
        </ext>
      </extLst>
    </cacheHierarchy>
    <cacheHierarchy uniqueName="[Measures].[Sum of PAU Volume]" caption="Sum of PAU Volume" measure="1" displayFolder="" measureGroup="Base CY With Inf" count="0">
      <extLst>
        <ext xmlns:x15="http://schemas.microsoft.com/office/spreadsheetml/2010/11/main" uri="{B97F6D7D-B522-45F9-BDA1-12C45D357490}">
          <x15:cacheHierarchy aggregatedColumn="27"/>
        </ext>
      </extLst>
    </cacheHierarchy>
    <cacheHierarchy uniqueName="[Measures].[Sum of PAU Marketshift]" caption="Sum of PAU Marketshift" measure="1" displayFolder="" measureGroup="Base CY With Inf" count="0">
      <extLst>
        <ext xmlns:x15="http://schemas.microsoft.com/office/spreadsheetml/2010/11/main" uri="{B97F6D7D-B522-45F9-BDA1-12C45D357490}">
          <x15:cacheHierarchy aggregatedColumn="29"/>
        </ext>
      </extLst>
    </cacheHierarchy>
    <cacheHierarchy uniqueName="[Measures].[Sum of PAU Unrecognized - MS]" caption="Sum of PAU Unrecognized - MS" measure="1" displayFolder="" measureGroup="Base CY With Inf" count="0">
      <extLst>
        <ext xmlns:x15="http://schemas.microsoft.com/office/spreadsheetml/2010/11/main" uri="{B97F6D7D-B522-45F9-BDA1-12C45D357490}">
          <x15:cacheHierarchy aggregatedColumn="31"/>
        </ext>
      </extLst>
    </cacheHierarchy>
    <cacheHierarchy uniqueName="[Measures].[Sum of Observed GBR Volume Policies]" caption="Sum of Observed GBR Volume Policies" measure="1" displayFolder="" measureGroup="Base CY With Inf" count="0">
      <extLst>
        <ext xmlns:x15="http://schemas.microsoft.com/office/spreadsheetml/2010/11/main" uri="{B97F6D7D-B522-45F9-BDA1-12C45D357490}">
          <x15:cacheHierarchy aggregatedColumn="33"/>
        </ext>
      </extLst>
    </cacheHierarchy>
    <cacheHierarchy uniqueName="[Measures].[Sum of Over (Under) Funding Relative to Volume Variable System with MS &amp; Demographic Ad]" caption="Sum of Over (Under) Funding Relative to Volume Variable System with MS &amp; Demographic Ad" measure="1" displayFolder="" measureGroup="Base CY With Inf" count="0">
      <extLst>
        <ext xmlns:x15="http://schemas.microsoft.com/office/spreadsheetml/2010/11/main" uri="{B97F6D7D-B522-45F9-BDA1-12C45D357490}">
          <x15:cacheHierarchy aggregatedColumn="35"/>
        </ext>
      </extLst>
    </cacheHierarchy>
    <cacheHierarchy uniqueName="[Measures].[Sum of Total Anticipated Instate PAU Adjustment under FFS]" caption="Sum of Total Anticipated Instate PAU Adjustment under FFS" measure="1" displayFolder="" measureGroup="Base CY With Inf" count="0">
      <extLst>
        <ext xmlns:x15="http://schemas.microsoft.com/office/spreadsheetml/2010/11/main" uri="{B97F6D7D-B522-45F9-BDA1-12C45D357490}">
          <x15:cacheHierarchy aggregatedColumn="37"/>
        </ext>
      </extLst>
    </cacheHierarchy>
    <cacheHierarchy uniqueName="[Measures].[Sum of % Attributable to OOS]" caption="Sum of % Attributable to OOS" measure="1" displayFolder="" measureGroup="Base CY With Inf" count="0">
      <extLst>
        <ext xmlns:x15="http://schemas.microsoft.com/office/spreadsheetml/2010/11/main" uri="{B97F6D7D-B522-45F9-BDA1-12C45D357490}">
          <x15:cacheHierarchy aggregatedColumn="39"/>
        </ext>
      </extLst>
    </cacheHierarchy>
    <cacheHierarchy uniqueName="[Measures].[Sum of % Attributable to OOS_inf]" caption="Sum of % Attributable to OOS_inf" measure="1" displayFolder="" measureGroup="Base CY With Inf" count="0">
      <extLst>
        <ext xmlns:x15="http://schemas.microsoft.com/office/spreadsheetml/2010/11/main" uri="{B97F6D7D-B522-45F9-BDA1-12C45D357490}">
          <x15:cacheHierarchy aggregatedColumn="40"/>
        </ext>
      </extLst>
    </cacheHierarchy>
    <cacheHierarchy uniqueName="[Measures].[Sum of PAU IS Shared Savings]" caption="Sum of PAU IS Shared Savings" measure="1" displayFolder="" measureGroup="Base CY With Inf" count="0">
      <extLst>
        <ext xmlns:x15="http://schemas.microsoft.com/office/spreadsheetml/2010/11/main" uri="{B97F6D7D-B522-45F9-BDA1-12C45D357490}">
          <x15:cacheHierarchy aggregatedColumn="41"/>
        </ext>
      </extLst>
    </cacheHierarchy>
    <cacheHierarchy uniqueName="[Measures].[Sum of Over / (Under) Funding for In-State PAU]" caption="Sum of Over / (Under) Funding for In-State PAU" measure="1" displayFolder="" measureGroup="Base CY With Inf" count="0">
      <extLst>
        <ext xmlns:x15="http://schemas.microsoft.com/office/spreadsheetml/2010/11/main" uri="{B97F6D7D-B522-45F9-BDA1-12C45D357490}">
          <x15:cacheHierarchy aggregatedColumn="43"/>
        </ext>
      </extLst>
    </cacheHierarchy>
    <cacheHierarchy uniqueName="[Measures].[Sum of PAU OOS Shared Savings]" caption="Sum of PAU OOS Shared Savings" measure="1" displayFolder="" measureGroup="Base CY With Inf" count="0">
      <extLst>
        <ext xmlns:x15="http://schemas.microsoft.com/office/spreadsheetml/2010/11/main" uri="{B97F6D7D-B522-45F9-BDA1-12C45D357490}">
          <x15:cacheHierarchy aggregatedColumn="45"/>
        </ext>
      </extLst>
    </cacheHierarchy>
    <cacheHierarchy uniqueName="[Measures].[Sum of PAU OOS Shared Savings_inf]" caption="Sum of PAU OOS Shared Savings_inf" measure="1" displayFolder="" measureGroup="Base CY With Inf" count="0">
      <extLst>
        <ext xmlns:x15="http://schemas.microsoft.com/office/spreadsheetml/2010/11/main" uri="{B97F6D7D-B522-45F9-BDA1-12C45D357490}">
          <x15:cacheHierarchy aggregatedColumn="46"/>
        </ext>
      </extLst>
    </cacheHierarchy>
    <cacheHierarchy uniqueName="[Measures].[Sum of Over / (Under) Funding for OOS PAU]" caption="Sum of Over / (Under) Funding for OOS PAU" measure="1" displayFolder="" measureGroup="Base CY With Inf" count="0">
      <extLst>
        <ext xmlns:x15="http://schemas.microsoft.com/office/spreadsheetml/2010/11/main" uri="{B97F6D7D-B522-45F9-BDA1-12C45D357490}">
          <x15:cacheHierarchy aggregatedColumn="47"/>
        </ext>
      </extLst>
    </cacheHierarchy>
    <cacheHierarchy uniqueName="[Measures].[Sum of Over / (Under) Funding for OOS PAU_inf]" caption="Sum of Over / (Under) Funding for OOS PAU_inf" measure="1" displayFolder="" measureGroup="Base CY With Inf" count="0">
      <extLst>
        <ext xmlns:x15="http://schemas.microsoft.com/office/spreadsheetml/2010/11/main" uri="{B97F6D7D-B522-45F9-BDA1-12C45D357490}">
          <x15:cacheHierarchy aggregatedColumn="48"/>
        </ext>
      </extLst>
    </cacheHierarchy>
    <cacheHierarchy uniqueName="[Measures].[Sum of Over (under) funding with Marketshift and InState PAU]" caption="Sum of Over (under) funding with Marketshift and InState PAU" measure="1" displayFolder="" measureGroup="Base CY With Inf" count="0">
      <extLst>
        <ext xmlns:x15="http://schemas.microsoft.com/office/spreadsheetml/2010/11/main" uri="{B97F6D7D-B522-45F9-BDA1-12C45D357490}">
          <x15:cacheHierarchy aggregatedColumn="49"/>
        </ext>
      </extLst>
    </cacheHierarchy>
    <cacheHierarchy uniqueName="[Measures].[Sum of OOS Funding Excess or Deficit + OOS PAU]" caption="Sum of OOS Funding Excess or Deficit + OOS PAU" measure="1" displayFolder="" measureGroup="Base CY With Inf" count="0">
      <extLst>
        <ext xmlns:x15="http://schemas.microsoft.com/office/spreadsheetml/2010/11/main" uri="{B97F6D7D-B522-45F9-BDA1-12C45D357490}">
          <x15:cacheHierarchy aggregatedColumn="51"/>
        </ext>
      </extLst>
    </cacheHierarchy>
    <cacheHierarchy uniqueName="[Measures].[Sum of OOS Funding Excess or Deficit + OOS PAU_inf]" caption="Sum of OOS Funding Excess or Deficit + OOS PAU_inf" measure="1" displayFolder="" measureGroup="Base CY With Inf" count="0">
      <extLst>
        <ext xmlns:x15="http://schemas.microsoft.com/office/spreadsheetml/2010/11/main" uri="{B97F6D7D-B522-45F9-BDA1-12C45D357490}">
          <x15:cacheHierarchy aggregatedColumn="52"/>
        </ext>
      </extLst>
    </cacheHierarchy>
    <cacheHierarchy uniqueName="[Measures].[Sum of Total Volume Efficacy]" caption="Sum of Total Volume Efficacy" measure="1" displayFolder="" measureGroup="Base CY With Inf" count="0">
      <extLst>
        <ext xmlns:x15="http://schemas.microsoft.com/office/spreadsheetml/2010/11/main" uri="{B97F6D7D-B522-45F9-BDA1-12C45D357490}">
          <x15:cacheHierarchy aggregatedColumn="53"/>
        </ext>
      </extLst>
    </cacheHierarchy>
    <cacheHierarchy uniqueName="[Measures].[Sum of Total Volume Efficacy with Other Volume Adjustments]" caption="Sum of Total Volume Efficacy with Other Volume Adjustments" measure="1" displayFolder="" measureGroup="Base CY With Inf" count="0">
      <extLst>
        <ext xmlns:x15="http://schemas.microsoft.com/office/spreadsheetml/2010/11/main" uri="{B97F6D7D-B522-45F9-BDA1-12C45D357490}">
          <x15:cacheHierarchy aggregatedColumn="55"/>
        </ext>
      </extLst>
    </cacheHierarchy>
    <cacheHierarchy uniqueName="[Measures].[Sum of Total Volume Efficacy with Other Volume Adjustments &amp; Efficiency Adjustments]" caption="Sum of Total Volume Efficacy with Other Volume Adjustments &amp; Efficiency Adjustments" measure="1" displayFolder="" measureGroup="Base CY With Inf" count="0">
      <extLst>
        <ext xmlns:x15="http://schemas.microsoft.com/office/spreadsheetml/2010/11/main" uri="{B97F6D7D-B522-45F9-BDA1-12C45D357490}">
          <x15:cacheHierarchy aggregatedColumn="57"/>
        </ext>
      </extLst>
    </cacheHierarchy>
    <cacheHierarchy uniqueName="[Measures].[get_% Attributable to OOS]" caption="get_% Attributable to OOS" measure="1" displayFolder="" measureGroup="Base CY With Inf" count="0"/>
    <cacheHierarchy uniqueName="[Measures].[Start Year]" caption="Start Year" measure="1" displayFolder="" measureGroup="Base CY With Inf" count="0"/>
    <cacheHierarchy uniqueName="[Measures].[End Year]" caption="End Year" measure="1" displayFolder="" measureGroup="Base CY With Inf" count="0"/>
    <cacheHierarchy uniqueName="[Measures].[__XL_Count Base CY With Inf]" caption="__XL_Count Base CY With Inf" measure="1" displayFolder="" measureGroup="Base CY With Inf" count="0" hidden="1"/>
    <cacheHierarchy uniqueName="[Measures].[__No measures defined]" caption="__No measures defined" measure="1" displayFolder="" count="0" hidden="1"/>
  </cacheHierarchies>
  <kpis count="0"/>
  <dimensions count="2">
    <dimension name="Base CY With Inf" uniqueName="[Base CY With Inf]" caption="Base CY With Inf"/>
    <dimension measure="1" name="Measures" uniqueName="[Measures]" caption="Measures"/>
  </dimensions>
  <measureGroups count="1">
    <measureGroup name="Base CY With Inf" caption="Base CY With Inf"/>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ré Suriel" refreshedDate="45538.460580092593" backgroundQuery="1" createdVersion="8" refreshedVersion="8" minRefreshableVersion="3" recordCount="0" supportSubquery="1" supportAdvancedDrill="1" xr:uid="{174D6DF2-4122-4660-AE31-F57F4C47C688}">
  <cacheSource type="external" connectionId="22"/>
  <cacheFields count="2">
    <cacheField name="[Base CY With Inf].[Calendar Year].[Calendar Year]" caption="Calendar Year" numFmtId="0" hierarchy="2" level="1">
      <sharedItems containsSemiMixedTypes="0" containsNonDate="0" containsString="0"/>
    </cacheField>
    <cacheField name="[Base CY With Inf].[No Inflation].[No Inflation]" caption="No Inflation" numFmtId="0" hierarchy="3" level="1">
      <sharedItems containsSemiMixedTypes="0" containsNonDate="0" containsString="0"/>
    </cacheField>
  </cacheFields>
  <cacheHierarchies count="119">
    <cacheHierarchy uniqueName="[Base CY With Inf].[HOSPID]" caption="HOSPID" attribute="1" defaultMemberUniqueName="[Base CY With Inf].[HOSPID].[All]" allUniqueName="[Base CY With Inf].[HOSPID].[All]" dimensionUniqueName="[Base CY With Inf]" displayFolder="" count="0" memberValueDatatype="130" unbalanced="0"/>
    <cacheHierarchy uniqueName="[Base CY With Inf].[Dollar Year]" caption="Dollar Year" attribute="1" defaultMemberUniqueName="[Base CY With Inf].[Dollar Year].[All]" allUniqueName="[Base CY With Inf].[Dollar Year].[All]" dimensionUniqueName="[Base CY With Inf]" displayFolder="" count="0" memberValueDatatype="20" unbalanced="0"/>
    <cacheHierarchy uniqueName="[Base CY With Inf].[Calendar Year]" caption="Calendar Year" attribute="1" defaultMemberUniqueName="[Base CY With Inf].[Calendar Year].[All]" allUniqueName="[Base CY With Inf].[Calendar Year].[All]" dimensionUniqueName="[Base CY With Inf]" displayFolder="" count="2" memberValueDatatype="130" unbalanced="0">
      <fieldsUsage count="2">
        <fieldUsage x="-1"/>
        <fieldUsage x="0"/>
      </fieldsUsage>
    </cacheHierarchy>
    <cacheHierarchy uniqueName="[Base CY With Inf].[No Inflation]" caption="No Inflation" attribute="1" defaultMemberUniqueName="[Base CY With Inf].[No Inflation].[All]" allUniqueName="[Base CY With Inf].[No Inflation].[All]" dimensionUniqueName="[Base CY With Inf]" displayFolder="" count="2" memberValueDatatype="130" unbalanced="0">
      <fieldsUsage count="2">
        <fieldUsage x="-1"/>
        <fieldUsage x="1"/>
      </fieldsUsage>
    </cacheHierarchy>
    <cacheHierarchy uniqueName="[Base CY With Inf].[Conversion Inf]" caption="Conversion Inf" attribute="1" defaultMemberUniqueName="[Base CY With Inf].[Conversion Inf].[All]" allUniqueName="[Base CY With Inf].[Conversion Inf].[All]" dimensionUniqueName="[Base CY With Inf]" displayFolder="" count="0" memberValueDatatype="5" unbalanced="0"/>
    <cacheHierarchy uniqueName="[Base CY With Inf].[FY23 Blended Permanent Revenue_inf]" caption="FY23 Blended Permanent Revenue_inf" attribute="1" defaultMemberUniqueName="[Base CY With Inf].[FY23 Blended Permanent Revenue_inf].[All]" allUniqueName="[Base CY With Inf].[FY23 Blended Permanent Revenue_inf].[All]" dimensionUniqueName="[Base CY With Inf]" displayFolder="" count="0" memberValueDatatype="5" unbalanced="0"/>
    <cacheHierarchy uniqueName="[Base CY With Inf].[ECMAD Growth]" caption="ECMAD Growth" attribute="1" defaultMemberUniqueName="[Base CY With Inf].[ECMAD Growth].[All]" allUniqueName="[Base CY With Inf].[ECMAD Growth].[All]" dimensionUniqueName="[Base CY With Inf]" displayFolder="" count="0" memberValueDatatype="5" unbalanced="0"/>
    <cacheHierarchy uniqueName="[Base CY With Inf].[MSA]" caption="MSA" attribute="1" defaultMemberUniqueName="[Base CY With Inf].[MSA].[All]" allUniqueName="[Base CY With Inf].[MSA].[All]" dimensionUniqueName="[Base CY With Inf]" displayFolder="" count="0" memberValueDatatype="5" unbalanced="0"/>
    <cacheHierarchy uniqueName="[Base CY With Inf].[MSA_inf]" caption="MSA_inf" attribute="1" defaultMemberUniqueName="[Base CY With Inf].[MSA_inf].[All]" allUniqueName="[Base CY With Inf].[MSA_inf].[All]" dimensionUniqueName="[Base CY With Inf]" displayFolder="" count="0" memberValueDatatype="5" unbalanced="0"/>
    <cacheHierarchy uniqueName="[Base CY With Inf].[Unrecognized]" caption="Unrecognized" attribute="1" defaultMemberUniqueName="[Base CY With Inf].[Unrecognized].[All]" allUniqueName="[Base CY With Inf].[Unrecognized].[All]" dimensionUniqueName="[Base CY With Inf]" displayFolder="" count="0" memberValueDatatype="5" unbalanced="0"/>
    <cacheHierarchy uniqueName="[Base CY With Inf].[Unrecognized_inf]" caption="Unrecognized_inf" attribute="1" defaultMemberUniqueName="[Base CY With Inf].[Unrecognized_inf].[All]" allUniqueName="[Base CY With Inf].[Unrecognized_inf].[All]" dimensionUniqueName="[Base CY With Inf]" displayFolder="" count="0" memberValueDatatype="5" unbalanced="0"/>
    <cacheHierarchy uniqueName="[Base CY With Inf].[Expected FFS]" caption="Expected FFS" attribute="1" defaultMemberUniqueName="[Base CY With Inf].[Expected FFS].[All]" allUniqueName="[Base CY With Inf].[Expected FFS].[All]" dimensionUniqueName="[Base CY With Inf]" displayFolder="" count="0" memberValueDatatype="5" unbalanced="0"/>
    <cacheHierarchy uniqueName="[Base CY With Inf].[Expected FFS_inf]" caption="Expected FFS_inf" attribute="1" defaultMemberUniqueName="[Base CY With Inf].[Expected FFS_inf].[All]" allUniqueName="[Base CY With Inf].[Expected FFS_inf].[All]" dimensionUniqueName="[Base CY With Inf]" displayFolder="" count="0" memberValueDatatype="5" unbalanced="0"/>
    <cacheHierarchy uniqueName="[Base CY With Inf].[PAU Shared Savings]" caption="PAU Shared Savings" attribute="1" defaultMemberUniqueName="[Base CY With Inf].[PAU Shared Savings].[All]" allUniqueName="[Base CY With Inf].[PAU Shared Savings].[All]" dimensionUniqueName="[Base CY With Inf]" displayFolder="" count="0" memberValueDatatype="20" unbalanced="0"/>
    <cacheHierarchy uniqueName="[Base CY With Inf].[PAU Shared Savings_inf]" caption="PAU Shared Savings_inf" attribute="1" defaultMemberUniqueName="[Base CY With Inf].[PAU Shared Savings_inf].[All]" allUniqueName="[Base CY With Inf].[PAU Shared Savings_inf].[All]" dimensionUniqueName="[Base CY With Inf]" displayFolder="" count="0" memberValueDatatype="5" unbalanced="0"/>
    <cacheHierarchy uniqueName="[Base CY With Inf].[Total PAU Revenue]" caption="Total PAU Revenue" attribute="1" defaultMemberUniqueName="[Base CY With Inf].[Total PAU Revenue].[All]" allUniqueName="[Base CY With Inf].[Total PAU Revenue].[All]" dimensionUniqueName="[Base CY With Inf]" displayFolder="" count="0" memberValueDatatype="20" unbalanced="0"/>
    <cacheHierarchy uniqueName="[Base CY With Inf].[Total PAU Revenue_inf]" caption="Total PAU Revenue_inf" attribute="1" defaultMemberUniqueName="[Base CY With Inf].[Total PAU Revenue_inf].[All]" allUniqueName="[Base CY With Inf].[Total PAU Revenue_inf].[All]" dimensionUniqueName="[Base CY With Inf]" displayFolder="" count="0" memberValueDatatype="5" unbalanced="0"/>
    <cacheHierarchy uniqueName="[Base CY With Inf].[OOS PAU Revenue]" caption="OOS PAU Revenue" attribute="1" defaultMemberUniqueName="[Base CY With Inf].[OOS PAU Revenue].[All]" allUniqueName="[Base CY With Inf].[OOS PAU Revenue].[All]" dimensionUniqueName="[Base CY With Inf]" displayFolder="" count="0" memberValueDatatype="20" unbalanced="0"/>
    <cacheHierarchy uniqueName="[Base CY With Inf].[OOS PAU Revenue_inf]" caption="OOS PAU Revenue_inf" attribute="1" defaultMemberUniqueName="[Base CY With Inf].[OOS PAU Revenue_inf].[All]" allUniqueName="[Base CY With Inf].[OOS PAU Revenue_inf].[All]" dimensionUniqueName="[Base CY With Inf]" displayFolder="" count="0" memberValueDatatype="5" unbalanced="0"/>
    <cacheHierarchy uniqueName="[Base CY With Inf].[OOS Over/(Under Funding) - OOS File]" caption="OOS Over/(Under Funding) - OOS File" attribute="1" defaultMemberUniqueName="[Base CY With Inf].[OOS Over/(Under Funding) - OOS File].[All]" allUniqueName="[Base CY With Inf].[OOS Over/(Under Funding) - OOS File].[All]" dimensionUniqueName="[Base CY With Inf]" displayFolder="" count="0" memberValueDatatype="20" unbalanced="0"/>
    <cacheHierarchy uniqueName="[Base CY With Inf].[OOS Over/(Under Funding) - OOS File_inf]" caption="OOS Over/(Under Funding) - OOS File_inf" attribute="1" defaultMemberUniqueName="[Base CY With Inf].[OOS Over/(Under Funding) - OOS File_inf].[All]" allUniqueName="[Base CY With Inf].[OOS Over/(Under Funding) - OOS File_inf].[All]" dimensionUniqueName="[Base CY With Inf]" displayFolder="" count="0" memberValueDatatype="5" unbalanced="0"/>
    <cacheHierarchy uniqueName="[Base CY With Inf].[Other Volume Adjustments (Dereg/Other FY Data)]" caption="Other Volume Adjustments (Dereg/Other FY Data)" attribute="1" defaultMemberUniqueName="[Base CY With Inf].[Other Volume Adjustments (Dereg/Other FY Data)].[All]" allUniqueName="[Base CY With Inf].[Other Volume Adjustments (Dereg/Other FY Data)].[All]" dimensionUniqueName="[Base CY With Inf]" displayFolder="" count="0" memberValueDatatype="20" unbalanced="0"/>
    <cacheHierarchy uniqueName="[Base CY With Inf].[Other Volume Adjustments (Dereg/Other FY Data)_inf]" caption="Other Volume Adjustments (Dereg/Other FY Data)_inf" attribute="1" defaultMemberUniqueName="[Base CY With Inf].[Other Volume Adjustments (Dereg/Other FY Data)_inf].[All]" allUniqueName="[Base CY With Inf].[Other Volume Adjustments (Dereg/Other FY Data)_inf].[All]" dimensionUniqueName="[Base CY With Inf]" displayFolder="" count="0" memberValueDatatype="5" unbalanced="0"/>
    <cacheHierarchy uniqueName="[Base CY With Inf].[Efficiency Adjustments]" caption="Efficiency Adjustments" attribute="1" defaultMemberUniqueName="[Base CY With Inf].[Efficiency Adjustments].[All]" allUniqueName="[Base CY With Inf].[Efficiency Adjustments].[All]" dimensionUniqueName="[Base CY With Inf]" displayFolder="" count="0" memberValueDatatype="20" unbalanced="0"/>
    <cacheHierarchy uniqueName="[Base CY With Inf].[Efficiency Adjustments_inf]" caption="Efficiency Adjustments_inf" attribute="1" defaultMemberUniqueName="[Base CY With Inf].[Efficiency Adjustments_inf].[All]" allUniqueName="[Base CY With Inf].[Efficiency Adjustments_inf].[All]" dimensionUniqueName="[Base CY With Inf]" displayFolder="" count="0" memberValueDatatype="5" unbalanced="0"/>
    <cacheHierarchy uniqueName="[Base CY With Inf].[Demographic Adjustment]" caption="Demographic Adjustment" attribute="1" defaultMemberUniqueName="[Base CY With Inf].[Demographic Adjustment].[All]" allUniqueName="[Base CY With Inf].[Demographic Adjustment].[All]" dimensionUniqueName="[Base CY With Inf]" displayFolder="" count="0" memberValueDatatype="20" unbalanced="0"/>
    <cacheHierarchy uniqueName="[Base CY With Inf].[Demographic Adjustments_inf]" caption="Demographic Adjustments_inf" attribute="1" defaultMemberUniqueName="[Base CY With Inf].[Demographic Adjustments_inf].[All]" allUniqueName="[Base CY With Inf].[Demographic Adjustments_inf].[All]" dimensionUniqueName="[Base CY With Inf]" displayFolder="" count="0" memberValueDatatype="5" unbalanced="0"/>
    <cacheHierarchy uniqueName="[Base CY With Inf].[PAU Volume]" caption="PAU Volume" attribute="1" defaultMemberUniqueName="[Base CY With Inf].[PAU Volume].[All]" allUniqueName="[Base CY With Inf].[PAU Volume].[All]" dimensionUniqueName="[Base CY With Inf]" displayFolder="" count="0" memberValueDatatype="20" unbalanced="0"/>
    <cacheHierarchy uniqueName="[Base CY With Inf].[PAU Volume_inf]" caption="PAU Volume_inf" attribute="1" defaultMemberUniqueName="[Base CY With Inf].[PAU Volume_inf].[All]" allUniqueName="[Base CY With Inf].[PAU Volume_inf].[All]" dimensionUniqueName="[Base CY With Inf]" displayFolder="" count="0" memberValueDatatype="5" unbalanced="0"/>
    <cacheHierarchy uniqueName="[Base CY With Inf].[PAU Marketshift]" caption="PAU Marketshift" attribute="1" defaultMemberUniqueName="[Base CY With Inf].[PAU Marketshift].[All]" allUniqueName="[Base CY With Inf].[PAU Marketshift].[All]" dimensionUniqueName="[Base CY With Inf]" displayFolder="" count="0" memberValueDatatype="20" unbalanced="0"/>
    <cacheHierarchy uniqueName="[Base CY With Inf].[PAU Marketshift_inf]" caption="PAU Marketshift_inf" attribute="1" defaultMemberUniqueName="[Base CY With Inf].[PAU Marketshift_inf].[All]" allUniqueName="[Base CY With Inf].[PAU Marketshift_inf].[All]" dimensionUniqueName="[Base CY With Inf]" displayFolder="" count="0" memberValueDatatype="5" unbalanced="0"/>
    <cacheHierarchy uniqueName="[Base CY With Inf].[PAU Unrecognized - MS]" caption="PAU Unrecognized - MS" attribute="1" defaultMemberUniqueName="[Base CY With Inf].[PAU Unrecognized - MS].[All]" allUniqueName="[Base CY With Inf].[PAU Unrecognized - MS].[All]" dimensionUniqueName="[Base CY With Inf]" displayFolder="" count="0" memberValueDatatype="20" unbalanced="0"/>
    <cacheHierarchy uniqueName="[Base CY With Inf].[PAU Unrecognized - MS_inf]" caption="PAU Unrecognized - MS_inf" attribute="1" defaultMemberUniqueName="[Base CY With Inf].[PAU Unrecognized - MS_inf].[All]" allUniqueName="[Base CY With Inf].[PAU Unrecognized - MS_inf].[All]" dimensionUniqueName="[Base CY With Inf]" displayFolder="" count="0" memberValueDatatype="5" unbalanced="0"/>
    <cacheHierarchy uniqueName="[Base CY With Inf].[Observed GBR Volume Policies]" caption="Observed GBR Volume Policies" attribute="1" defaultMemberUniqueName="[Base CY With Inf].[Observed GBR Volume Policies].[All]" allUniqueName="[Base CY With Inf].[Observed GBR Volume Policies].[All]" dimensionUniqueName="[Base CY With Inf]" displayFolder="" count="0" memberValueDatatype="5" unbalanced="0"/>
    <cacheHierarchy uniqueName="[Base CY With Inf].[Observed GBR Volume Policies_inf]" caption="Observed GBR Volume Policies_inf" attribute="1" defaultMemberUniqueName="[Base CY With Inf].[Observed GBR Volume Policies_inf].[All]" allUniqueName="[Base CY With Inf].[Observed GBR Volume Policies_inf].[All]" dimensionUniqueName="[Base CY With Inf]" displayFolder="" count="0" memberValueDatatype="5" unbalanced="0"/>
    <cacheHierarchy uniqueName="[Base CY With Inf].[Over (Under) Funding Relative to Volume Variable System with MS &amp; Demographic Ad]" caption="Over (Under) Funding Relative to Volume Variable System with MS &amp; Demographic Ad" attribute="1" defaultMemberUniqueName="[Base CY With Inf].[Over (Under) Funding Relative to Volume Variable System with MS &amp; Demographic Ad].[All]" allUniqueName="[Base CY With Inf].[Over (Under) Funding Relative to Volume Variable System with MS &amp; Demographic Ad].[All]" dimensionUniqueName="[Base CY With Inf]" displayFolder="" count="0" memberValueDatatype="5" unbalanced="0"/>
    <cacheHierarchy uniqueName="[Base CY With Inf].[Over (Under) Funding Relative to Volume Variable System with MS &amp; Demographic_inf]" caption="Over (Under) Funding Relative to Volume Variable System with MS &amp; Demographic_inf" attribute="1" defaultMemberUniqueName="[Base CY With Inf].[Over (Under) Funding Relative to Volume Variable System with MS &amp; Demographic_inf].[All]" allUniqueName="[Base CY With Inf].[Over (Under) Funding Relative to Volume Variable System with MS &amp; Demographic_inf].[All]" dimensionUniqueName="[Base CY With Inf]" displayFolder="" count="0" memberValueDatatype="5" unbalanced="0"/>
    <cacheHierarchy uniqueName="[Base CY With Inf].[Total Anticipated Instate PAU Adjustment under FFS]" caption="Total Anticipated Instate PAU Adjustment under FFS" attribute="1" defaultMemberUniqueName="[Base CY With Inf].[Total Anticipated Instate PAU Adjustment under FFS].[All]" allUniqueName="[Base CY With Inf].[Total Anticipated Instate PAU Adjustment under FFS].[All]" dimensionUniqueName="[Base CY With Inf]" displayFolder="" count="0" memberValueDatatype="5" unbalanced="0"/>
    <cacheHierarchy uniqueName="[Base CY With Inf].[Total Anticipated Instate PAU Adjustment under FFS_inf]" caption="Total Anticipated Instate PAU Adjustment under FFS_inf" attribute="1" defaultMemberUniqueName="[Base CY With Inf].[Total Anticipated Instate PAU Adjustment under FFS_inf].[All]" allUniqueName="[Base CY With Inf].[Total Anticipated Instate PAU Adjustment under FFS_inf].[All]" dimensionUniqueName="[Base CY With Inf]" displayFolder="" count="0" memberValueDatatype="5" unbalanced="0"/>
    <cacheHierarchy uniqueName="[Base CY With Inf].[% Attributable to OOS]" caption="% Attributable to OOS" attribute="1" defaultMemberUniqueName="[Base CY With Inf].[% Attributable to OOS].[All]" allUniqueName="[Base CY With Inf].[% Attributable to OOS].[All]" dimensionUniqueName="[Base CY With Inf]" displayFolder="" count="0" memberValueDatatype="5" unbalanced="0"/>
    <cacheHierarchy uniqueName="[Base CY With Inf].[% Attributable to OOS_inf]" caption="% Attributable to OOS_inf" attribute="1" defaultMemberUniqueName="[Base CY With Inf].[% Attributable to OOS_inf].[All]" allUniqueName="[Base CY With Inf].[% Attributable to OOS_inf].[All]" dimensionUniqueName="[Base CY With Inf]" displayFolder="" count="0" memberValueDatatype="5" unbalanced="0"/>
    <cacheHierarchy uniqueName="[Base CY With Inf].[PAU IS Shared Savings]" caption="PAU IS Shared Savings" attribute="1" defaultMemberUniqueName="[Base CY With Inf].[PAU IS Shared Savings].[All]" allUniqueName="[Base CY With Inf].[PAU IS Shared Savings].[All]" dimensionUniqueName="[Base CY With Inf]" displayFolder="" count="0" memberValueDatatype="5" unbalanced="0"/>
    <cacheHierarchy uniqueName="[Base CY With Inf].[PAU IS Shared Savings_inf]" caption="PAU IS Shared Savings_inf" attribute="1" defaultMemberUniqueName="[Base CY With Inf].[PAU IS Shared Savings_inf].[All]" allUniqueName="[Base CY With Inf].[PAU IS Shared Savings_inf].[All]" dimensionUniqueName="[Base CY With Inf]" displayFolder="" count="0" memberValueDatatype="5" unbalanced="0"/>
    <cacheHierarchy uniqueName="[Base CY With Inf].[Over / (Under) Funding for In-State PAU]" caption="Over / (Under) Funding for In-State PAU" attribute="1" defaultMemberUniqueName="[Base CY With Inf].[Over / (Under) Funding for In-State PAU].[All]" allUniqueName="[Base CY With Inf].[Over / (Under) Funding for In-State PAU].[All]" dimensionUniqueName="[Base CY With Inf]" displayFolder="" count="0" memberValueDatatype="5" unbalanced="0"/>
    <cacheHierarchy uniqueName="[Base CY With Inf].[Over / (Under) Funding for In-State PAU_inf]" caption="Over / (Under) Funding for In-State PAU_inf" attribute="1" defaultMemberUniqueName="[Base CY With Inf].[Over / (Under) Funding for In-State PAU_inf].[All]" allUniqueName="[Base CY With Inf].[Over / (Under) Funding for In-State PAU_inf].[All]" dimensionUniqueName="[Base CY With Inf]" displayFolder="" count="0" memberValueDatatype="5" unbalanced="0"/>
    <cacheHierarchy uniqueName="[Base CY With Inf].[PAU OOS Shared Savings]" caption="PAU OOS Shared Savings" attribute="1" defaultMemberUniqueName="[Base CY With Inf].[PAU OOS Shared Savings].[All]" allUniqueName="[Base CY With Inf].[PAU OOS Shared Savings].[All]" dimensionUniqueName="[Base CY With Inf]" displayFolder="" count="0" memberValueDatatype="5" unbalanced="0"/>
    <cacheHierarchy uniqueName="[Base CY With Inf].[PAU OOS Shared Savings_inf]" caption="PAU OOS Shared Savings_inf" attribute="1" defaultMemberUniqueName="[Base CY With Inf].[PAU OOS Shared Savings_inf].[All]" allUniqueName="[Base CY With Inf].[PAU OOS Shared Savings_inf].[All]" dimensionUniqueName="[Base CY With Inf]" displayFolder="" count="0" memberValueDatatype="5" unbalanced="0"/>
    <cacheHierarchy uniqueName="[Base CY With Inf].[Over / (Under) Funding for OOS PAU]" caption="Over / (Under) Funding for OOS PAU" attribute="1" defaultMemberUniqueName="[Base CY With Inf].[Over / (Under) Funding for OOS PAU].[All]" allUniqueName="[Base CY With Inf].[Over / (Under) Funding for OOS PAU].[All]" dimensionUniqueName="[Base CY With Inf]" displayFolder="" count="0" memberValueDatatype="5" unbalanced="0"/>
    <cacheHierarchy uniqueName="[Base CY With Inf].[Over / (Under) Funding for OOS PAU_inf]" caption="Over / (Under) Funding for OOS PAU_inf" attribute="1" defaultMemberUniqueName="[Base CY With Inf].[Over / (Under) Funding for OOS PAU_inf].[All]" allUniqueName="[Base CY With Inf].[Over / (Under) Funding for OOS PAU_inf].[All]" dimensionUniqueName="[Base CY With Inf]" displayFolder="" count="0" memberValueDatatype="5" unbalanced="0"/>
    <cacheHierarchy uniqueName="[Base CY With Inf].[Over (under) funding with Marketshift and InState PAU]" caption="Over (under) funding with Marketshift and InState PAU" attribute="1" defaultMemberUniqueName="[Base CY With Inf].[Over (under) funding with Marketshift and InState PAU].[All]" allUniqueName="[Base CY With Inf].[Over (under) funding with Marketshift and InState PAU].[All]" dimensionUniqueName="[Base CY With Inf]" displayFolder="" count="0" memberValueDatatype="5" unbalanced="0"/>
    <cacheHierarchy uniqueName="[Base CY With Inf].[Over (under) funding with Marketshift and InState PAU_inf]" caption="Over (under) funding with Marketshift and InState PAU_inf" attribute="1" defaultMemberUniqueName="[Base CY With Inf].[Over (under) funding with Marketshift and InState PAU_inf].[All]" allUniqueName="[Base CY With Inf].[Over (under) funding with Marketshift and InState PAU_inf].[All]" dimensionUniqueName="[Base CY With Inf]" displayFolder="" count="0" memberValueDatatype="5" unbalanced="0"/>
    <cacheHierarchy uniqueName="[Base CY With Inf].[OOS Funding Excess or Deficit + OOS PAU]" caption="OOS Funding Excess or Deficit + OOS PAU" attribute="1" defaultMemberUniqueName="[Base CY With Inf].[OOS Funding Excess or Deficit + OOS PAU].[All]" allUniqueName="[Base CY With Inf].[OOS Funding Excess or Deficit + OOS PAU].[All]" dimensionUniqueName="[Base CY With Inf]" displayFolder="" count="0" memberValueDatatype="5" unbalanced="0"/>
    <cacheHierarchy uniqueName="[Base CY With Inf].[OOS Funding Excess or Deficit + OOS PAU_inf]" caption="OOS Funding Excess or Deficit + OOS PAU_inf" attribute="1" defaultMemberUniqueName="[Base CY With Inf].[OOS Funding Excess or Deficit + OOS PAU_inf].[All]" allUniqueName="[Base CY With Inf].[OOS Funding Excess or Deficit + OOS PAU_inf].[All]" dimensionUniqueName="[Base CY With Inf]" displayFolder="" count="0" memberValueDatatype="5" unbalanced="0"/>
    <cacheHierarchy uniqueName="[Base CY With Inf].[Total Volume Efficacy]" caption="Total Volume Efficacy" attribute="1" defaultMemberUniqueName="[Base CY With Inf].[Total Volume Efficacy].[All]" allUniqueName="[Base CY With Inf].[Total Volume Efficacy].[All]" dimensionUniqueName="[Base CY With Inf]" displayFolder="" count="0" memberValueDatatype="5" unbalanced="0"/>
    <cacheHierarchy uniqueName="[Base CY With Inf].[Total Volume Efficacy_inf]" caption="Total Volume Efficacy_inf" attribute="1" defaultMemberUniqueName="[Base CY With Inf].[Total Volume Efficacy_inf].[All]" allUniqueName="[Base CY With Inf].[Total Volume Efficacy_inf].[All]" dimensionUniqueName="[Base CY With Inf]" displayFolder="" count="0" memberValueDatatype="5" unbalanced="0"/>
    <cacheHierarchy uniqueName="[Base CY With Inf].[Total Volume Efficacy with Other Volume Adjustments]" caption="Total Volume Efficacy with Other Volume Adjustments" attribute="1" defaultMemberUniqueName="[Base CY With Inf].[Total Volume Efficacy with Other Volume Adjustments].[All]" allUniqueName="[Base CY With Inf].[Total Volume Efficacy with Other Volume Adjustments].[All]" dimensionUniqueName="[Base CY With Inf]" displayFolder="" count="0" memberValueDatatype="5" unbalanced="0"/>
    <cacheHierarchy uniqueName="[Base CY With Inf].[Total Volume Efficacy with Other Volume Adjustments_inf]" caption="Total Volume Efficacy with Other Volume Adjustments_inf" attribute="1" defaultMemberUniqueName="[Base CY With Inf].[Total Volume Efficacy with Other Volume Adjustments_inf].[All]" allUniqueName="[Base CY With Inf].[Total Volume Efficacy with Other Volume Adjustments_inf].[All]" dimensionUniqueName="[Base CY With Inf]" displayFolder="" count="0" memberValueDatatype="5" unbalanced="0"/>
    <cacheHierarchy uniqueName="[Base CY With Inf].[Total Volume Efficacy with Other Volume Adjustments &amp; Efficiency Adjustments]" caption="Total Volume Efficacy with Other Volume Adjustments &amp; Efficiency Adjustments" attribute="1" defaultMemberUniqueName="[Base CY With Inf].[Total Volume Efficacy with Other Volume Adjustments &amp; Efficiency Adjustments].[All]" allUniqueName="[Base CY With Inf].[Total Volume Efficacy with Other Volume Adjustments &amp; Efficiency Adjustments].[All]" dimensionUniqueName="[Base CY With Inf]" displayFolder="" count="0" memberValueDatatype="5" unbalanced="0"/>
    <cacheHierarchy uniqueName="[Base CY With Inf].[Total Volume Efficacy with Other Volume Adjustments &amp; Efficiency Adjustments_inf]" caption="Total Volume Efficacy with Other Volume Adjustments &amp; Efficiency Adjustments_inf" attribute="1" defaultMemberUniqueName="[Base CY With Inf].[Total Volume Efficacy with Other Volume Adjustments &amp; Efficiency Adjustments_inf].[All]" allUniqueName="[Base CY With Inf].[Total Volume Efficacy with Other Volume Adjustments &amp; Efficiency Adjustments_inf].[All]" dimensionUniqueName="[Base CY With Inf]" displayFolder="" count="0" memberValueDatatype="5" unbalanced="0"/>
    <cacheHierarchy uniqueName="[Measures].[Sum of Dollar Year]" caption="Sum of Dollar Year" measure="1" displayFolder="" measureGroup="Base CY With Inf" count="0">
      <extLst>
        <ext xmlns:x15="http://schemas.microsoft.com/office/spreadsheetml/2010/11/main" uri="{B97F6D7D-B522-45F9-BDA1-12C45D357490}">
          <x15:cacheHierarchy aggregatedColumn="1"/>
        </ext>
      </extLst>
    </cacheHierarchy>
    <cacheHierarchy uniqueName="[Measures].[Sum of FY23 Blended Permanent Revenue_inf]" caption="Sum of FY23 Blended Permanent Revenue_inf" measure="1" displayFolder="" measureGroup="Base CY With Inf" count="0">
      <extLst>
        <ext xmlns:x15="http://schemas.microsoft.com/office/spreadsheetml/2010/11/main" uri="{B97F6D7D-B522-45F9-BDA1-12C45D357490}">
          <x15:cacheHierarchy aggregatedColumn="5"/>
        </ext>
      </extLst>
    </cacheHierarchy>
    <cacheHierarchy uniqueName="[Measures].[Sum of ECMAD Growth]" caption="Sum of ECMAD Growth" measure="1" displayFolder="" measureGroup="Base CY With Inf" count="0">
      <extLst>
        <ext xmlns:x15="http://schemas.microsoft.com/office/spreadsheetml/2010/11/main" uri="{B97F6D7D-B522-45F9-BDA1-12C45D357490}">
          <x15:cacheHierarchy aggregatedColumn="6"/>
        </ext>
      </extLst>
    </cacheHierarchy>
    <cacheHierarchy uniqueName="[Measures].[Sum of MSA]" caption="Sum of MSA" measure="1" displayFolder="" measureGroup="Base CY With Inf" count="0">
      <extLst>
        <ext xmlns:x15="http://schemas.microsoft.com/office/spreadsheetml/2010/11/main" uri="{B97F6D7D-B522-45F9-BDA1-12C45D357490}">
          <x15:cacheHierarchy aggregatedColumn="7"/>
        </ext>
      </extLst>
    </cacheHierarchy>
    <cacheHierarchy uniqueName="[Measures].[Sum of MSA_inf]" caption="Sum of MSA_inf" measure="1" displayFolder="" measureGroup="Base CY With Inf" count="0">
      <extLst>
        <ext xmlns:x15="http://schemas.microsoft.com/office/spreadsheetml/2010/11/main" uri="{B97F6D7D-B522-45F9-BDA1-12C45D357490}">
          <x15:cacheHierarchy aggregatedColumn="8"/>
        </ext>
      </extLst>
    </cacheHierarchy>
    <cacheHierarchy uniqueName="[Measures].[Sum of Unrecognized]" caption="Sum of Unrecognized" measure="1" displayFolder="" measureGroup="Base CY With Inf" count="0">
      <extLst>
        <ext xmlns:x15="http://schemas.microsoft.com/office/spreadsheetml/2010/11/main" uri="{B97F6D7D-B522-45F9-BDA1-12C45D357490}">
          <x15:cacheHierarchy aggregatedColumn="9"/>
        </ext>
      </extLst>
    </cacheHierarchy>
    <cacheHierarchy uniqueName="[Measures].[Sum of Unrecognized_inf]" caption="Sum of Unrecognized_inf" measure="1" displayFolder="" measureGroup="Base CY With Inf" count="0">
      <extLst>
        <ext xmlns:x15="http://schemas.microsoft.com/office/spreadsheetml/2010/11/main" uri="{B97F6D7D-B522-45F9-BDA1-12C45D357490}">
          <x15:cacheHierarchy aggregatedColumn="10"/>
        </ext>
      </extLst>
    </cacheHierarchy>
    <cacheHierarchy uniqueName="[Measures].[Sum of Expected FFS]" caption="Sum of Expected FFS" measure="1" displayFolder="" measureGroup="Base CY With Inf" count="0">
      <extLst>
        <ext xmlns:x15="http://schemas.microsoft.com/office/spreadsheetml/2010/11/main" uri="{B97F6D7D-B522-45F9-BDA1-12C45D357490}">
          <x15:cacheHierarchy aggregatedColumn="11"/>
        </ext>
      </extLst>
    </cacheHierarchy>
    <cacheHierarchy uniqueName="[Measures].[Sum of Expected FFS_inf]" caption="Sum of Expected FFS_inf" measure="1" displayFolder="" measureGroup="Base CY With Inf" count="0">
      <extLst>
        <ext xmlns:x15="http://schemas.microsoft.com/office/spreadsheetml/2010/11/main" uri="{B97F6D7D-B522-45F9-BDA1-12C45D357490}">
          <x15:cacheHierarchy aggregatedColumn="12"/>
        </ext>
      </extLst>
    </cacheHierarchy>
    <cacheHierarchy uniqueName="[Measures].[Sum of PAU Shared Savings]" caption="Sum of PAU Shared Savings" measure="1" displayFolder="" measureGroup="Base CY With Inf" count="0">
      <extLst>
        <ext xmlns:x15="http://schemas.microsoft.com/office/spreadsheetml/2010/11/main" uri="{B97F6D7D-B522-45F9-BDA1-12C45D357490}">
          <x15:cacheHierarchy aggregatedColumn="13"/>
        </ext>
      </extLst>
    </cacheHierarchy>
    <cacheHierarchy uniqueName="[Measures].[Sum of PAU Shared Savings_inf]" caption="Sum of PAU Shared Savings_inf" measure="1" displayFolder="" measureGroup="Base CY With Inf" count="0">
      <extLst>
        <ext xmlns:x15="http://schemas.microsoft.com/office/spreadsheetml/2010/11/main" uri="{B97F6D7D-B522-45F9-BDA1-12C45D357490}">
          <x15:cacheHierarchy aggregatedColumn="14"/>
        </ext>
      </extLst>
    </cacheHierarchy>
    <cacheHierarchy uniqueName="[Measures].[Sum of Total PAU Revenue]" caption="Sum of Total PAU Revenue" measure="1" displayFolder="" measureGroup="Base CY With Inf" count="0">
      <extLst>
        <ext xmlns:x15="http://schemas.microsoft.com/office/spreadsheetml/2010/11/main" uri="{B97F6D7D-B522-45F9-BDA1-12C45D357490}">
          <x15:cacheHierarchy aggregatedColumn="15"/>
        </ext>
      </extLst>
    </cacheHierarchy>
    <cacheHierarchy uniqueName="[Measures].[Sum of Total PAU Revenue_inf]" caption="Sum of Total PAU Revenue_inf" measure="1" displayFolder="" measureGroup="Base CY With Inf" count="0">
      <extLst>
        <ext xmlns:x15="http://schemas.microsoft.com/office/spreadsheetml/2010/11/main" uri="{B97F6D7D-B522-45F9-BDA1-12C45D357490}">
          <x15:cacheHierarchy aggregatedColumn="16"/>
        </ext>
      </extLst>
    </cacheHierarchy>
    <cacheHierarchy uniqueName="[Measures].[Sum of OOS PAU Revenue]" caption="Sum of OOS PAU Revenue" measure="1" displayFolder="" measureGroup="Base CY With Inf" count="0">
      <extLst>
        <ext xmlns:x15="http://schemas.microsoft.com/office/spreadsheetml/2010/11/main" uri="{B97F6D7D-B522-45F9-BDA1-12C45D357490}">
          <x15:cacheHierarchy aggregatedColumn="17"/>
        </ext>
      </extLst>
    </cacheHierarchy>
    <cacheHierarchy uniqueName="[Measures].[Sum of OOS PAU Revenue_inf]" caption="Sum of OOS PAU Revenue_inf" measure="1" displayFolder="" measureGroup="Base CY With Inf" count="0">
      <extLst>
        <ext xmlns:x15="http://schemas.microsoft.com/office/spreadsheetml/2010/11/main" uri="{B97F6D7D-B522-45F9-BDA1-12C45D357490}">
          <x15:cacheHierarchy aggregatedColumn="18"/>
        </ext>
      </extLst>
    </cacheHierarchy>
    <cacheHierarchy uniqueName="[Measures].[Sum of OOS Over/(Under Funding) - OOS File]" caption="Sum of OOS Over/(Under Funding) - OOS File" measure="1" displayFolder="" measureGroup="Base CY With Inf" count="0">
      <extLst>
        <ext xmlns:x15="http://schemas.microsoft.com/office/spreadsheetml/2010/11/main" uri="{B97F6D7D-B522-45F9-BDA1-12C45D357490}">
          <x15:cacheHierarchy aggregatedColumn="19"/>
        </ext>
      </extLst>
    </cacheHierarchy>
    <cacheHierarchy uniqueName="[Measures].[Sum of OOS Over/(Under Funding) - OOS File_inf]" caption="Sum of OOS Over/(Under Funding) - OOS File_inf" measure="1" displayFolder="" measureGroup="Base CY With Inf" count="0">
      <extLst>
        <ext xmlns:x15="http://schemas.microsoft.com/office/spreadsheetml/2010/11/main" uri="{B97F6D7D-B522-45F9-BDA1-12C45D357490}">
          <x15:cacheHierarchy aggregatedColumn="20"/>
        </ext>
      </extLst>
    </cacheHierarchy>
    <cacheHierarchy uniqueName="[Measures].[Sum of Demographic Adjustments_inf]" caption="Sum of Demographic Adjustments_inf" measure="1" displayFolder="" measureGroup="Base CY With Inf" count="0">
      <extLst>
        <ext xmlns:x15="http://schemas.microsoft.com/office/spreadsheetml/2010/11/main" uri="{B97F6D7D-B522-45F9-BDA1-12C45D357490}">
          <x15:cacheHierarchy aggregatedColumn="26"/>
        </ext>
      </extLst>
    </cacheHierarchy>
    <cacheHierarchy uniqueName="[Measures].[Sum of Observed GBR Volume Policies_inf]" caption="Sum of Observed GBR Volume Policies_inf" measure="1" displayFolder="" measureGroup="Base CY With Inf" count="0">
      <extLst>
        <ext xmlns:x15="http://schemas.microsoft.com/office/spreadsheetml/2010/11/main" uri="{B97F6D7D-B522-45F9-BDA1-12C45D357490}">
          <x15:cacheHierarchy aggregatedColumn="34"/>
        </ext>
      </extLst>
    </cacheHierarchy>
    <cacheHierarchy uniqueName="[Measures].[Sum of Over (Under) Funding Relative to Volume Variable System with MS &amp; Demographic_inf]" caption="Sum of Over (Under) Funding Relative to Volume Variable System with MS &amp; Demographic_inf" measure="1" displayFolder="" measureGroup="Base CY With Inf" count="0">
      <extLst>
        <ext xmlns:x15="http://schemas.microsoft.com/office/spreadsheetml/2010/11/main" uri="{B97F6D7D-B522-45F9-BDA1-12C45D357490}">
          <x15:cacheHierarchy aggregatedColumn="36"/>
        </ext>
      </extLst>
    </cacheHierarchy>
    <cacheHierarchy uniqueName="[Measures].[Sum of PAU Volume_inf]" caption="Sum of PAU Volume_inf" measure="1" displayFolder="" measureGroup="Base CY With Inf" count="0">
      <extLst>
        <ext xmlns:x15="http://schemas.microsoft.com/office/spreadsheetml/2010/11/main" uri="{B97F6D7D-B522-45F9-BDA1-12C45D357490}">
          <x15:cacheHierarchy aggregatedColumn="28"/>
        </ext>
      </extLst>
    </cacheHierarchy>
    <cacheHierarchy uniqueName="[Measures].[Sum of PAU Marketshift_inf]" caption="Sum of PAU Marketshift_inf" measure="1" displayFolder="" measureGroup="Base CY With Inf" count="0">
      <extLst>
        <ext xmlns:x15="http://schemas.microsoft.com/office/spreadsheetml/2010/11/main" uri="{B97F6D7D-B522-45F9-BDA1-12C45D357490}">
          <x15:cacheHierarchy aggregatedColumn="30"/>
        </ext>
      </extLst>
    </cacheHierarchy>
    <cacheHierarchy uniqueName="[Measures].[Sum of PAU Unrecognized - MS_inf]" caption="Sum of PAU Unrecognized - MS_inf" measure="1" displayFolder="" measureGroup="Base CY With Inf" count="0">
      <extLst>
        <ext xmlns:x15="http://schemas.microsoft.com/office/spreadsheetml/2010/11/main" uri="{B97F6D7D-B522-45F9-BDA1-12C45D357490}">
          <x15:cacheHierarchy aggregatedColumn="32"/>
        </ext>
      </extLst>
    </cacheHierarchy>
    <cacheHierarchy uniqueName="[Measures].[Sum of Total Anticipated Instate PAU Adjustment under FFS_inf]" caption="Sum of Total Anticipated Instate PAU Adjustment under FFS_inf" measure="1" displayFolder="" measureGroup="Base CY With Inf" count="0">
      <extLst>
        <ext xmlns:x15="http://schemas.microsoft.com/office/spreadsheetml/2010/11/main" uri="{B97F6D7D-B522-45F9-BDA1-12C45D357490}">
          <x15:cacheHierarchy aggregatedColumn="38"/>
        </ext>
      </extLst>
    </cacheHierarchy>
    <cacheHierarchy uniqueName="[Measures].[Sum of PAU IS Shared Savings_inf]" caption="Sum of PAU IS Shared Savings_inf" measure="1" displayFolder="" measureGroup="Base CY With Inf" count="0">
      <extLst>
        <ext xmlns:x15="http://schemas.microsoft.com/office/spreadsheetml/2010/11/main" uri="{B97F6D7D-B522-45F9-BDA1-12C45D357490}">
          <x15:cacheHierarchy aggregatedColumn="42"/>
        </ext>
      </extLst>
    </cacheHierarchy>
    <cacheHierarchy uniqueName="[Measures].[Sum of Over / (Under) Funding for In-State PAU_inf]" caption="Sum of Over / (Under) Funding for In-State PAU_inf" measure="1" displayFolder="" measureGroup="Base CY With Inf" count="0">
      <extLst>
        <ext xmlns:x15="http://schemas.microsoft.com/office/spreadsheetml/2010/11/main" uri="{B97F6D7D-B522-45F9-BDA1-12C45D357490}">
          <x15:cacheHierarchy aggregatedColumn="44"/>
        </ext>
      </extLst>
    </cacheHierarchy>
    <cacheHierarchy uniqueName="[Measures].[Sum of Over (under) funding with Marketshift and InState PAU_inf]" caption="Sum of Over (under) funding with Marketshift and InState PAU_inf" measure="1" displayFolder="" measureGroup="Base CY With Inf" count="0">
      <extLst>
        <ext xmlns:x15="http://schemas.microsoft.com/office/spreadsheetml/2010/11/main" uri="{B97F6D7D-B522-45F9-BDA1-12C45D357490}">
          <x15:cacheHierarchy aggregatedColumn="50"/>
        </ext>
      </extLst>
    </cacheHierarchy>
    <cacheHierarchy uniqueName="[Measures].[Sum of Total Volume Efficacy_inf]" caption="Sum of Total Volume Efficacy_inf" measure="1" displayFolder="" measureGroup="Base CY With Inf" count="0">
      <extLst>
        <ext xmlns:x15="http://schemas.microsoft.com/office/spreadsheetml/2010/11/main" uri="{B97F6D7D-B522-45F9-BDA1-12C45D357490}">
          <x15:cacheHierarchy aggregatedColumn="54"/>
        </ext>
      </extLst>
    </cacheHierarchy>
    <cacheHierarchy uniqueName="[Measures].[Sum of Other Volume Adjustments (Dereg/Other FY Data)_inf]" caption="Sum of Other Volume Adjustments (Dereg/Other FY Data)_inf" measure="1" displayFolder="" measureGroup="Base CY With Inf" count="0">
      <extLst>
        <ext xmlns:x15="http://schemas.microsoft.com/office/spreadsheetml/2010/11/main" uri="{B97F6D7D-B522-45F9-BDA1-12C45D357490}">
          <x15:cacheHierarchy aggregatedColumn="22"/>
        </ext>
      </extLst>
    </cacheHierarchy>
    <cacheHierarchy uniqueName="[Measures].[Sum of Total Volume Efficacy with Other Volume Adjustments_inf]" caption="Sum of Total Volume Efficacy with Other Volume Adjustments_inf" measure="1" displayFolder="" measureGroup="Base CY With Inf" count="0">
      <extLst>
        <ext xmlns:x15="http://schemas.microsoft.com/office/spreadsheetml/2010/11/main" uri="{B97F6D7D-B522-45F9-BDA1-12C45D357490}">
          <x15:cacheHierarchy aggregatedColumn="56"/>
        </ext>
      </extLst>
    </cacheHierarchy>
    <cacheHierarchy uniqueName="[Measures].[Sum of Efficiency Adjustments_inf]" caption="Sum of Efficiency Adjustments_inf" measure="1" displayFolder="" measureGroup="Base CY With Inf" count="0">
      <extLst>
        <ext xmlns:x15="http://schemas.microsoft.com/office/spreadsheetml/2010/11/main" uri="{B97F6D7D-B522-45F9-BDA1-12C45D357490}">
          <x15:cacheHierarchy aggregatedColumn="24"/>
        </ext>
      </extLst>
    </cacheHierarchy>
    <cacheHierarchy uniqueName="[Measures].[Sum of Total Volume Efficacy with Other Volume Adjustments &amp; Efficiency Adjustments_inf]" caption="Sum of Total Volume Efficacy with Other Volume Adjustments &amp; Efficiency Adjustments_inf" measure="1" displayFolder="" measureGroup="Base CY With Inf" count="0">
      <extLst>
        <ext xmlns:x15="http://schemas.microsoft.com/office/spreadsheetml/2010/11/main" uri="{B97F6D7D-B522-45F9-BDA1-12C45D357490}">
          <x15:cacheHierarchy aggregatedColumn="58"/>
        </ext>
      </extLst>
    </cacheHierarchy>
    <cacheHierarchy uniqueName="[Measures].[Sum of Other Volume Adjustments (Dereg/Other FY Data)]" caption="Sum of Other Volume Adjustments (Dereg/Other FY Data)" measure="1" displayFolder="" measureGroup="Base CY With Inf" count="0">
      <extLst>
        <ext xmlns:x15="http://schemas.microsoft.com/office/spreadsheetml/2010/11/main" uri="{B97F6D7D-B522-45F9-BDA1-12C45D357490}">
          <x15:cacheHierarchy aggregatedColumn="21"/>
        </ext>
      </extLst>
    </cacheHierarchy>
    <cacheHierarchy uniqueName="[Measures].[Sum of Efficiency Adjustments]" caption="Sum of Efficiency Adjustments" measure="1" displayFolder="" measureGroup="Base CY With Inf" count="0">
      <extLst>
        <ext xmlns:x15="http://schemas.microsoft.com/office/spreadsheetml/2010/11/main" uri="{B97F6D7D-B522-45F9-BDA1-12C45D357490}">
          <x15:cacheHierarchy aggregatedColumn="23"/>
        </ext>
      </extLst>
    </cacheHierarchy>
    <cacheHierarchy uniqueName="[Measures].[Sum of Demographic Adjustment]" caption="Sum of Demographic Adjustment" measure="1" displayFolder="" measureGroup="Base CY With Inf" count="0">
      <extLst>
        <ext xmlns:x15="http://schemas.microsoft.com/office/spreadsheetml/2010/11/main" uri="{B97F6D7D-B522-45F9-BDA1-12C45D357490}">
          <x15:cacheHierarchy aggregatedColumn="25"/>
        </ext>
      </extLst>
    </cacheHierarchy>
    <cacheHierarchy uniqueName="[Measures].[Sum of PAU Volume]" caption="Sum of PAU Volume" measure="1" displayFolder="" measureGroup="Base CY With Inf" count="0">
      <extLst>
        <ext xmlns:x15="http://schemas.microsoft.com/office/spreadsheetml/2010/11/main" uri="{B97F6D7D-B522-45F9-BDA1-12C45D357490}">
          <x15:cacheHierarchy aggregatedColumn="27"/>
        </ext>
      </extLst>
    </cacheHierarchy>
    <cacheHierarchy uniqueName="[Measures].[Sum of PAU Marketshift]" caption="Sum of PAU Marketshift" measure="1" displayFolder="" measureGroup="Base CY With Inf" count="0">
      <extLst>
        <ext xmlns:x15="http://schemas.microsoft.com/office/spreadsheetml/2010/11/main" uri="{B97F6D7D-B522-45F9-BDA1-12C45D357490}">
          <x15:cacheHierarchy aggregatedColumn="29"/>
        </ext>
      </extLst>
    </cacheHierarchy>
    <cacheHierarchy uniqueName="[Measures].[Sum of PAU Unrecognized - MS]" caption="Sum of PAU Unrecognized - MS" measure="1" displayFolder="" measureGroup="Base CY With Inf" count="0">
      <extLst>
        <ext xmlns:x15="http://schemas.microsoft.com/office/spreadsheetml/2010/11/main" uri="{B97F6D7D-B522-45F9-BDA1-12C45D357490}">
          <x15:cacheHierarchy aggregatedColumn="31"/>
        </ext>
      </extLst>
    </cacheHierarchy>
    <cacheHierarchy uniqueName="[Measures].[Sum of Observed GBR Volume Policies]" caption="Sum of Observed GBR Volume Policies" measure="1" displayFolder="" measureGroup="Base CY With Inf" count="0">
      <extLst>
        <ext xmlns:x15="http://schemas.microsoft.com/office/spreadsheetml/2010/11/main" uri="{B97F6D7D-B522-45F9-BDA1-12C45D357490}">
          <x15:cacheHierarchy aggregatedColumn="33"/>
        </ext>
      </extLst>
    </cacheHierarchy>
    <cacheHierarchy uniqueName="[Measures].[Sum of Over (Under) Funding Relative to Volume Variable System with MS &amp; Demographic Ad]" caption="Sum of Over (Under) Funding Relative to Volume Variable System with MS &amp; Demographic Ad" measure="1" displayFolder="" measureGroup="Base CY With Inf" count="0">
      <extLst>
        <ext xmlns:x15="http://schemas.microsoft.com/office/spreadsheetml/2010/11/main" uri="{B97F6D7D-B522-45F9-BDA1-12C45D357490}">
          <x15:cacheHierarchy aggregatedColumn="35"/>
        </ext>
      </extLst>
    </cacheHierarchy>
    <cacheHierarchy uniqueName="[Measures].[Sum of Total Anticipated Instate PAU Adjustment under FFS]" caption="Sum of Total Anticipated Instate PAU Adjustment under FFS" measure="1" displayFolder="" measureGroup="Base CY With Inf" count="0">
      <extLst>
        <ext xmlns:x15="http://schemas.microsoft.com/office/spreadsheetml/2010/11/main" uri="{B97F6D7D-B522-45F9-BDA1-12C45D357490}">
          <x15:cacheHierarchy aggregatedColumn="37"/>
        </ext>
      </extLst>
    </cacheHierarchy>
    <cacheHierarchy uniqueName="[Measures].[Sum of % Attributable to OOS]" caption="Sum of % Attributable to OOS" measure="1" displayFolder="" measureGroup="Base CY With Inf" count="0">
      <extLst>
        <ext xmlns:x15="http://schemas.microsoft.com/office/spreadsheetml/2010/11/main" uri="{B97F6D7D-B522-45F9-BDA1-12C45D357490}">
          <x15:cacheHierarchy aggregatedColumn="39"/>
        </ext>
      </extLst>
    </cacheHierarchy>
    <cacheHierarchy uniqueName="[Measures].[Sum of % Attributable to OOS_inf]" caption="Sum of % Attributable to OOS_inf" measure="1" displayFolder="" measureGroup="Base CY With Inf" count="0">
      <extLst>
        <ext xmlns:x15="http://schemas.microsoft.com/office/spreadsheetml/2010/11/main" uri="{B97F6D7D-B522-45F9-BDA1-12C45D357490}">
          <x15:cacheHierarchy aggregatedColumn="40"/>
        </ext>
      </extLst>
    </cacheHierarchy>
    <cacheHierarchy uniqueName="[Measures].[Sum of PAU IS Shared Savings]" caption="Sum of PAU IS Shared Savings" measure="1" displayFolder="" measureGroup="Base CY With Inf" count="0">
      <extLst>
        <ext xmlns:x15="http://schemas.microsoft.com/office/spreadsheetml/2010/11/main" uri="{B97F6D7D-B522-45F9-BDA1-12C45D357490}">
          <x15:cacheHierarchy aggregatedColumn="41"/>
        </ext>
      </extLst>
    </cacheHierarchy>
    <cacheHierarchy uniqueName="[Measures].[Sum of Over / (Under) Funding for In-State PAU]" caption="Sum of Over / (Under) Funding for In-State PAU" measure="1" displayFolder="" measureGroup="Base CY With Inf" count="0">
      <extLst>
        <ext xmlns:x15="http://schemas.microsoft.com/office/spreadsheetml/2010/11/main" uri="{B97F6D7D-B522-45F9-BDA1-12C45D357490}">
          <x15:cacheHierarchy aggregatedColumn="43"/>
        </ext>
      </extLst>
    </cacheHierarchy>
    <cacheHierarchy uniqueName="[Measures].[Sum of PAU OOS Shared Savings]" caption="Sum of PAU OOS Shared Savings" measure="1" displayFolder="" measureGroup="Base CY With Inf" count="0">
      <extLst>
        <ext xmlns:x15="http://schemas.microsoft.com/office/spreadsheetml/2010/11/main" uri="{B97F6D7D-B522-45F9-BDA1-12C45D357490}">
          <x15:cacheHierarchy aggregatedColumn="45"/>
        </ext>
      </extLst>
    </cacheHierarchy>
    <cacheHierarchy uniqueName="[Measures].[Sum of PAU OOS Shared Savings_inf]" caption="Sum of PAU OOS Shared Savings_inf" measure="1" displayFolder="" measureGroup="Base CY With Inf" count="0">
      <extLst>
        <ext xmlns:x15="http://schemas.microsoft.com/office/spreadsheetml/2010/11/main" uri="{B97F6D7D-B522-45F9-BDA1-12C45D357490}">
          <x15:cacheHierarchy aggregatedColumn="46"/>
        </ext>
      </extLst>
    </cacheHierarchy>
    <cacheHierarchy uniqueName="[Measures].[Sum of Over / (Under) Funding for OOS PAU]" caption="Sum of Over / (Under) Funding for OOS PAU" measure="1" displayFolder="" measureGroup="Base CY With Inf" count="0">
      <extLst>
        <ext xmlns:x15="http://schemas.microsoft.com/office/spreadsheetml/2010/11/main" uri="{B97F6D7D-B522-45F9-BDA1-12C45D357490}">
          <x15:cacheHierarchy aggregatedColumn="47"/>
        </ext>
      </extLst>
    </cacheHierarchy>
    <cacheHierarchy uniqueName="[Measures].[Sum of Over / (Under) Funding for OOS PAU_inf]" caption="Sum of Over / (Under) Funding for OOS PAU_inf" measure="1" displayFolder="" measureGroup="Base CY With Inf" count="0">
      <extLst>
        <ext xmlns:x15="http://schemas.microsoft.com/office/spreadsheetml/2010/11/main" uri="{B97F6D7D-B522-45F9-BDA1-12C45D357490}">
          <x15:cacheHierarchy aggregatedColumn="48"/>
        </ext>
      </extLst>
    </cacheHierarchy>
    <cacheHierarchy uniqueName="[Measures].[Sum of Over (under) funding with Marketshift and InState PAU]" caption="Sum of Over (under) funding with Marketshift and InState PAU" measure="1" displayFolder="" measureGroup="Base CY With Inf" count="0">
      <extLst>
        <ext xmlns:x15="http://schemas.microsoft.com/office/spreadsheetml/2010/11/main" uri="{B97F6D7D-B522-45F9-BDA1-12C45D357490}">
          <x15:cacheHierarchy aggregatedColumn="49"/>
        </ext>
      </extLst>
    </cacheHierarchy>
    <cacheHierarchy uniqueName="[Measures].[Sum of OOS Funding Excess or Deficit + OOS PAU]" caption="Sum of OOS Funding Excess or Deficit + OOS PAU" measure="1" displayFolder="" measureGroup="Base CY With Inf" count="0">
      <extLst>
        <ext xmlns:x15="http://schemas.microsoft.com/office/spreadsheetml/2010/11/main" uri="{B97F6D7D-B522-45F9-BDA1-12C45D357490}">
          <x15:cacheHierarchy aggregatedColumn="51"/>
        </ext>
      </extLst>
    </cacheHierarchy>
    <cacheHierarchy uniqueName="[Measures].[Sum of OOS Funding Excess or Deficit + OOS PAU_inf]" caption="Sum of OOS Funding Excess or Deficit + OOS PAU_inf" measure="1" displayFolder="" measureGroup="Base CY With Inf" count="0">
      <extLst>
        <ext xmlns:x15="http://schemas.microsoft.com/office/spreadsheetml/2010/11/main" uri="{B97F6D7D-B522-45F9-BDA1-12C45D357490}">
          <x15:cacheHierarchy aggregatedColumn="52"/>
        </ext>
      </extLst>
    </cacheHierarchy>
    <cacheHierarchy uniqueName="[Measures].[Sum of Total Volume Efficacy]" caption="Sum of Total Volume Efficacy" measure="1" displayFolder="" measureGroup="Base CY With Inf" count="0">
      <extLst>
        <ext xmlns:x15="http://schemas.microsoft.com/office/spreadsheetml/2010/11/main" uri="{B97F6D7D-B522-45F9-BDA1-12C45D357490}">
          <x15:cacheHierarchy aggregatedColumn="53"/>
        </ext>
      </extLst>
    </cacheHierarchy>
    <cacheHierarchy uniqueName="[Measures].[Sum of Total Volume Efficacy with Other Volume Adjustments]" caption="Sum of Total Volume Efficacy with Other Volume Adjustments" measure="1" displayFolder="" measureGroup="Base CY With Inf" count="0">
      <extLst>
        <ext xmlns:x15="http://schemas.microsoft.com/office/spreadsheetml/2010/11/main" uri="{B97F6D7D-B522-45F9-BDA1-12C45D357490}">
          <x15:cacheHierarchy aggregatedColumn="55"/>
        </ext>
      </extLst>
    </cacheHierarchy>
    <cacheHierarchy uniqueName="[Measures].[Sum of Total Volume Efficacy with Other Volume Adjustments &amp; Efficiency Adjustments]" caption="Sum of Total Volume Efficacy with Other Volume Adjustments &amp; Efficiency Adjustments" measure="1" displayFolder="" measureGroup="Base CY With Inf" count="0">
      <extLst>
        <ext xmlns:x15="http://schemas.microsoft.com/office/spreadsheetml/2010/11/main" uri="{B97F6D7D-B522-45F9-BDA1-12C45D357490}">
          <x15:cacheHierarchy aggregatedColumn="57"/>
        </ext>
      </extLst>
    </cacheHierarchy>
    <cacheHierarchy uniqueName="[Measures].[get_% Attributable to OOS]" caption="get_% Attributable to OOS" measure="1" displayFolder="" measureGroup="Base CY With Inf" count="0"/>
    <cacheHierarchy uniqueName="[Measures].[Start Year]" caption="Start Year" measure="1" displayFolder="" measureGroup="Base CY With Inf" count="0"/>
    <cacheHierarchy uniqueName="[Measures].[End Year]" caption="End Year" measure="1" displayFolder="" measureGroup="Base CY With Inf" count="0"/>
    <cacheHierarchy uniqueName="[Measures].[__XL_Count Base CY With Inf]" caption="__XL_Count Base CY With Inf" measure="1" displayFolder="" measureGroup="Base CY With Inf" count="0" hidden="1"/>
    <cacheHierarchy uniqueName="[Measures].[__No measures defined]" caption="__No measures defined" measure="1" displayFolder="" count="0" hidden="1"/>
  </cacheHierarchies>
  <kpis count="0"/>
  <dimensions count="2">
    <dimension name="Base CY With Inf" uniqueName="[Base CY With Inf]" caption="Base CY With Inf"/>
    <dimension measure="1" name="Measures" uniqueName="[Measures]" caption="Measures"/>
  </dimensions>
  <measureGroups count="1">
    <measureGroup name="Base CY With Inf" caption="Base CY With Inf"/>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ré Suriel" refreshedDate="45538.460580555555" backgroundQuery="1" createdVersion="8" refreshedVersion="8" minRefreshableVersion="3" recordCount="0" supportSubquery="1" supportAdvancedDrill="1" xr:uid="{91D32DA6-733C-4BE1-8A2D-68324310D533}">
  <cacheSource type="external" connectionId="22"/>
  <cacheFields count="2">
    <cacheField name="[Base CY With Inf].[Calendar Year].[Calendar Year]" caption="Calendar Year" numFmtId="0" hierarchy="2" level="1">
      <sharedItems containsSemiMixedTypes="0" containsNonDate="0" containsString="0"/>
    </cacheField>
    <cacheField name="[Base CY With Inf].[No Inflation].[No Inflation]" caption="No Inflation" numFmtId="0" hierarchy="3" level="1">
      <sharedItems containsSemiMixedTypes="0" containsNonDate="0" containsString="0"/>
    </cacheField>
  </cacheFields>
  <cacheHierarchies count="119">
    <cacheHierarchy uniqueName="[Base CY With Inf].[HOSPID]" caption="HOSPID" attribute="1" defaultMemberUniqueName="[Base CY With Inf].[HOSPID].[All]" allUniqueName="[Base CY With Inf].[HOSPID].[All]" dimensionUniqueName="[Base CY With Inf]" displayFolder="" count="0" memberValueDatatype="130" unbalanced="0"/>
    <cacheHierarchy uniqueName="[Base CY With Inf].[Dollar Year]" caption="Dollar Year" attribute="1" defaultMemberUniqueName="[Base CY With Inf].[Dollar Year].[All]" allUniqueName="[Base CY With Inf].[Dollar Year].[All]" dimensionUniqueName="[Base CY With Inf]" displayFolder="" count="0" memberValueDatatype="20" unbalanced="0"/>
    <cacheHierarchy uniqueName="[Base CY With Inf].[Calendar Year]" caption="Calendar Year" attribute="1" defaultMemberUniqueName="[Base CY With Inf].[Calendar Year].[All]" allUniqueName="[Base CY With Inf].[Calendar Year].[All]" dimensionUniqueName="[Base CY With Inf]" displayFolder="" count="2" memberValueDatatype="130" unbalanced="0">
      <fieldsUsage count="2">
        <fieldUsage x="-1"/>
        <fieldUsage x="0"/>
      </fieldsUsage>
    </cacheHierarchy>
    <cacheHierarchy uniqueName="[Base CY With Inf].[No Inflation]" caption="No Inflation" attribute="1" defaultMemberUniqueName="[Base CY With Inf].[No Inflation].[All]" allUniqueName="[Base CY With Inf].[No Inflation].[All]" dimensionUniqueName="[Base CY With Inf]" displayFolder="" count="2" memberValueDatatype="130" unbalanced="0">
      <fieldsUsage count="2">
        <fieldUsage x="-1"/>
        <fieldUsage x="1"/>
      </fieldsUsage>
    </cacheHierarchy>
    <cacheHierarchy uniqueName="[Base CY With Inf].[Conversion Inf]" caption="Conversion Inf" attribute="1" defaultMemberUniqueName="[Base CY With Inf].[Conversion Inf].[All]" allUniqueName="[Base CY With Inf].[Conversion Inf].[All]" dimensionUniqueName="[Base CY With Inf]" displayFolder="" count="0" memberValueDatatype="5" unbalanced="0"/>
    <cacheHierarchy uniqueName="[Base CY With Inf].[FY23 Blended Permanent Revenue_inf]" caption="FY23 Blended Permanent Revenue_inf" attribute="1" defaultMemberUniqueName="[Base CY With Inf].[FY23 Blended Permanent Revenue_inf].[All]" allUniqueName="[Base CY With Inf].[FY23 Blended Permanent Revenue_inf].[All]" dimensionUniqueName="[Base CY With Inf]" displayFolder="" count="0" memberValueDatatype="5" unbalanced="0"/>
    <cacheHierarchy uniqueName="[Base CY With Inf].[ECMAD Growth]" caption="ECMAD Growth" attribute="1" defaultMemberUniqueName="[Base CY With Inf].[ECMAD Growth].[All]" allUniqueName="[Base CY With Inf].[ECMAD Growth].[All]" dimensionUniqueName="[Base CY With Inf]" displayFolder="" count="0" memberValueDatatype="5" unbalanced="0"/>
    <cacheHierarchy uniqueName="[Base CY With Inf].[MSA]" caption="MSA" attribute="1" defaultMemberUniqueName="[Base CY With Inf].[MSA].[All]" allUniqueName="[Base CY With Inf].[MSA].[All]" dimensionUniqueName="[Base CY With Inf]" displayFolder="" count="0" memberValueDatatype="5" unbalanced="0"/>
    <cacheHierarchy uniqueName="[Base CY With Inf].[MSA_inf]" caption="MSA_inf" attribute="1" defaultMemberUniqueName="[Base CY With Inf].[MSA_inf].[All]" allUniqueName="[Base CY With Inf].[MSA_inf].[All]" dimensionUniqueName="[Base CY With Inf]" displayFolder="" count="0" memberValueDatatype="5" unbalanced="0"/>
    <cacheHierarchy uniqueName="[Base CY With Inf].[Unrecognized]" caption="Unrecognized" attribute="1" defaultMemberUniqueName="[Base CY With Inf].[Unrecognized].[All]" allUniqueName="[Base CY With Inf].[Unrecognized].[All]" dimensionUniqueName="[Base CY With Inf]" displayFolder="" count="0" memberValueDatatype="5" unbalanced="0"/>
    <cacheHierarchy uniqueName="[Base CY With Inf].[Unrecognized_inf]" caption="Unrecognized_inf" attribute="1" defaultMemberUniqueName="[Base CY With Inf].[Unrecognized_inf].[All]" allUniqueName="[Base CY With Inf].[Unrecognized_inf].[All]" dimensionUniqueName="[Base CY With Inf]" displayFolder="" count="0" memberValueDatatype="5" unbalanced="0"/>
    <cacheHierarchy uniqueName="[Base CY With Inf].[Expected FFS]" caption="Expected FFS" attribute="1" defaultMemberUniqueName="[Base CY With Inf].[Expected FFS].[All]" allUniqueName="[Base CY With Inf].[Expected FFS].[All]" dimensionUniqueName="[Base CY With Inf]" displayFolder="" count="0" memberValueDatatype="5" unbalanced="0"/>
    <cacheHierarchy uniqueName="[Base CY With Inf].[Expected FFS_inf]" caption="Expected FFS_inf" attribute="1" defaultMemberUniqueName="[Base CY With Inf].[Expected FFS_inf].[All]" allUniqueName="[Base CY With Inf].[Expected FFS_inf].[All]" dimensionUniqueName="[Base CY With Inf]" displayFolder="" count="0" memberValueDatatype="5" unbalanced="0"/>
    <cacheHierarchy uniqueName="[Base CY With Inf].[PAU Shared Savings]" caption="PAU Shared Savings" attribute="1" defaultMemberUniqueName="[Base CY With Inf].[PAU Shared Savings].[All]" allUniqueName="[Base CY With Inf].[PAU Shared Savings].[All]" dimensionUniqueName="[Base CY With Inf]" displayFolder="" count="0" memberValueDatatype="20" unbalanced="0"/>
    <cacheHierarchy uniqueName="[Base CY With Inf].[PAU Shared Savings_inf]" caption="PAU Shared Savings_inf" attribute="1" defaultMemberUniqueName="[Base CY With Inf].[PAU Shared Savings_inf].[All]" allUniqueName="[Base CY With Inf].[PAU Shared Savings_inf].[All]" dimensionUniqueName="[Base CY With Inf]" displayFolder="" count="0" memberValueDatatype="5" unbalanced="0"/>
    <cacheHierarchy uniqueName="[Base CY With Inf].[Total PAU Revenue]" caption="Total PAU Revenue" attribute="1" defaultMemberUniqueName="[Base CY With Inf].[Total PAU Revenue].[All]" allUniqueName="[Base CY With Inf].[Total PAU Revenue].[All]" dimensionUniqueName="[Base CY With Inf]" displayFolder="" count="0" memberValueDatatype="20" unbalanced="0"/>
    <cacheHierarchy uniqueName="[Base CY With Inf].[Total PAU Revenue_inf]" caption="Total PAU Revenue_inf" attribute="1" defaultMemberUniqueName="[Base CY With Inf].[Total PAU Revenue_inf].[All]" allUniqueName="[Base CY With Inf].[Total PAU Revenue_inf].[All]" dimensionUniqueName="[Base CY With Inf]" displayFolder="" count="0" memberValueDatatype="5" unbalanced="0"/>
    <cacheHierarchy uniqueName="[Base CY With Inf].[OOS PAU Revenue]" caption="OOS PAU Revenue" attribute="1" defaultMemberUniqueName="[Base CY With Inf].[OOS PAU Revenue].[All]" allUniqueName="[Base CY With Inf].[OOS PAU Revenue].[All]" dimensionUniqueName="[Base CY With Inf]" displayFolder="" count="0" memberValueDatatype="20" unbalanced="0"/>
    <cacheHierarchy uniqueName="[Base CY With Inf].[OOS PAU Revenue_inf]" caption="OOS PAU Revenue_inf" attribute="1" defaultMemberUniqueName="[Base CY With Inf].[OOS PAU Revenue_inf].[All]" allUniqueName="[Base CY With Inf].[OOS PAU Revenue_inf].[All]" dimensionUniqueName="[Base CY With Inf]" displayFolder="" count="0" memberValueDatatype="5" unbalanced="0"/>
    <cacheHierarchy uniqueName="[Base CY With Inf].[OOS Over/(Under Funding) - OOS File]" caption="OOS Over/(Under Funding) - OOS File" attribute="1" defaultMemberUniqueName="[Base CY With Inf].[OOS Over/(Under Funding) - OOS File].[All]" allUniqueName="[Base CY With Inf].[OOS Over/(Under Funding) - OOS File].[All]" dimensionUniqueName="[Base CY With Inf]" displayFolder="" count="0" memberValueDatatype="20" unbalanced="0"/>
    <cacheHierarchy uniqueName="[Base CY With Inf].[OOS Over/(Under Funding) - OOS File_inf]" caption="OOS Over/(Under Funding) - OOS File_inf" attribute="1" defaultMemberUniqueName="[Base CY With Inf].[OOS Over/(Under Funding) - OOS File_inf].[All]" allUniqueName="[Base CY With Inf].[OOS Over/(Under Funding) - OOS File_inf].[All]" dimensionUniqueName="[Base CY With Inf]" displayFolder="" count="0" memberValueDatatype="5" unbalanced="0"/>
    <cacheHierarchy uniqueName="[Base CY With Inf].[Other Volume Adjustments (Dereg/Other FY Data)]" caption="Other Volume Adjustments (Dereg/Other FY Data)" attribute="1" defaultMemberUniqueName="[Base CY With Inf].[Other Volume Adjustments (Dereg/Other FY Data)].[All]" allUniqueName="[Base CY With Inf].[Other Volume Adjustments (Dereg/Other FY Data)].[All]" dimensionUniqueName="[Base CY With Inf]" displayFolder="" count="0" memberValueDatatype="20" unbalanced="0"/>
    <cacheHierarchy uniqueName="[Base CY With Inf].[Other Volume Adjustments (Dereg/Other FY Data)_inf]" caption="Other Volume Adjustments (Dereg/Other FY Data)_inf" attribute="1" defaultMemberUniqueName="[Base CY With Inf].[Other Volume Adjustments (Dereg/Other FY Data)_inf].[All]" allUniqueName="[Base CY With Inf].[Other Volume Adjustments (Dereg/Other FY Data)_inf].[All]" dimensionUniqueName="[Base CY With Inf]" displayFolder="" count="0" memberValueDatatype="5" unbalanced="0"/>
    <cacheHierarchy uniqueName="[Base CY With Inf].[Efficiency Adjustments]" caption="Efficiency Adjustments" attribute="1" defaultMemberUniqueName="[Base CY With Inf].[Efficiency Adjustments].[All]" allUniqueName="[Base CY With Inf].[Efficiency Adjustments].[All]" dimensionUniqueName="[Base CY With Inf]" displayFolder="" count="0" memberValueDatatype="20" unbalanced="0"/>
    <cacheHierarchy uniqueName="[Base CY With Inf].[Efficiency Adjustments_inf]" caption="Efficiency Adjustments_inf" attribute="1" defaultMemberUniqueName="[Base CY With Inf].[Efficiency Adjustments_inf].[All]" allUniqueName="[Base CY With Inf].[Efficiency Adjustments_inf].[All]" dimensionUniqueName="[Base CY With Inf]" displayFolder="" count="0" memberValueDatatype="5" unbalanced="0"/>
    <cacheHierarchy uniqueName="[Base CY With Inf].[Demographic Adjustment]" caption="Demographic Adjustment" attribute="1" defaultMemberUniqueName="[Base CY With Inf].[Demographic Adjustment].[All]" allUniqueName="[Base CY With Inf].[Demographic Adjustment].[All]" dimensionUniqueName="[Base CY With Inf]" displayFolder="" count="0" memberValueDatatype="20" unbalanced="0"/>
    <cacheHierarchy uniqueName="[Base CY With Inf].[Demographic Adjustments_inf]" caption="Demographic Adjustments_inf" attribute="1" defaultMemberUniqueName="[Base CY With Inf].[Demographic Adjustments_inf].[All]" allUniqueName="[Base CY With Inf].[Demographic Adjustments_inf].[All]" dimensionUniqueName="[Base CY With Inf]" displayFolder="" count="0" memberValueDatatype="5" unbalanced="0"/>
    <cacheHierarchy uniqueName="[Base CY With Inf].[PAU Volume]" caption="PAU Volume" attribute="1" defaultMemberUniqueName="[Base CY With Inf].[PAU Volume].[All]" allUniqueName="[Base CY With Inf].[PAU Volume].[All]" dimensionUniqueName="[Base CY With Inf]" displayFolder="" count="0" memberValueDatatype="20" unbalanced="0"/>
    <cacheHierarchy uniqueName="[Base CY With Inf].[PAU Volume_inf]" caption="PAU Volume_inf" attribute="1" defaultMemberUniqueName="[Base CY With Inf].[PAU Volume_inf].[All]" allUniqueName="[Base CY With Inf].[PAU Volume_inf].[All]" dimensionUniqueName="[Base CY With Inf]" displayFolder="" count="0" memberValueDatatype="5" unbalanced="0"/>
    <cacheHierarchy uniqueName="[Base CY With Inf].[PAU Marketshift]" caption="PAU Marketshift" attribute="1" defaultMemberUniqueName="[Base CY With Inf].[PAU Marketshift].[All]" allUniqueName="[Base CY With Inf].[PAU Marketshift].[All]" dimensionUniqueName="[Base CY With Inf]" displayFolder="" count="0" memberValueDatatype="20" unbalanced="0"/>
    <cacheHierarchy uniqueName="[Base CY With Inf].[PAU Marketshift_inf]" caption="PAU Marketshift_inf" attribute="1" defaultMemberUniqueName="[Base CY With Inf].[PAU Marketshift_inf].[All]" allUniqueName="[Base CY With Inf].[PAU Marketshift_inf].[All]" dimensionUniqueName="[Base CY With Inf]" displayFolder="" count="0" memberValueDatatype="5" unbalanced="0"/>
    <cacheHierarchy uniqueName="[Base CY With Inf].[PAU Unrecognized - MS]" caption="PAU Unrecognized - MS" attribute="1" defaultMemberUniqueName="[Base CY With Inf].[PAU Unrecognized - MS].[All]" allUniqueName="[Base CY With Inf].[PAU Unrecognized - MS].[All]" dimensionUniqueName="[Base CY With Inf]" displayFolder="" count="0" memberValueDatatype="20" unbalanced="0"/>
    <cacheHierarchy uniqueName="[Base CY With Inf].[PAU Unrecognized - MS_inf]" caption="PAU Unrecognized - MS_inf" attribute="1" defaultMemberUniqueName="[Base CY With Inf].[PAU Unrecognized - MS_inf].[All]" allUniqueName="[Base CY With Inf].[PAU Unrecognized - MS_inf].[All]" dimensionUniqueName="[Base CY With Inf]" displayFolder="" count="0" memberValueDatatype="5" unbalanced="0"/>
    <cacheHierarchy uniqueName="[Base CY With Inf].[Observed GBR Volume Policies]" caption="Observed GBR Volume Policies" attribute="1" defaultMemberUniqueName="[Base CY With Inf].[Observed GBR Volume Policies].[All]" allUniqueName="[Base CY With Inf].[Observed GBR Volume Policies].[All]" dimensionUniqueName="[Base CY With Inf]" displayFolder="" count="0" memberValueDatatype="5" unbalanced="0"/>
    <cacheHierarchy uniqueName="[Base CY With Inf].[Observed GBR Volume Policies_inf]" caption="Observed GBR Volume Policies_inf" attribute="1" defaultMemberUniqueName="[Base CY With Inf].[Observed GBR Volume Policies_inf].[All]" allUniqueName="[Base CY With Inf].[Observed GBR Volume Policies_inf].[All]" dimensionUniqueName="[Base CY With Inf]" displayFolder="" count="0" memberValueDatatype="5" unbalanced="0"/>
    <cacheHierarchy uniqueName="[Base CY With Inf].[Over (Under) Funding Relative to Volume Variable System with MS &amp; Demographic Ad]" caption="Over (Under) Funding Relative to Volume Variable System with MS &amp; Demographic Ad" attribute="1" defaultMemberUniqueName="[Base CY With Inf].[Over (Under) Funding Relative to Volume Variable System with MS &amp; Demographic Ad].[All]" allUniqueName="[Base CY With Inf].[Over (Under) Funding Relative to Volume Variable System with MS &amp; Demographic Ad].[All]" dimensionUniqueName="[Base CY With Inf]" displayFolder="" count="0" memberValueDatatype="5" unbalanced="0"/>
    <cacheHierarchy uniqueName="[Base CY With Inf].[Over (Under) Funding Relative to Volume Variable System with MS &amp; Demographic_inf]" caption="Over (Under) Funding Relative to Volume Variable System with MS &amp; Demographic_inf" attribute="1" defaultMemberUniqueName="[Base CY With Inf].[Over (Under) Funding Relative to Volume Variable System with MS &amp; Demographic_inf].[All]" allUniqueName="[Base CY With Inf].[Over (Under) Funding Relative to Volume Variable System with MS &amp; Demographic_inf].[All]" dimensionUniqueName="[Base CY With Inf]" displayFolder="" count="0" memberValueDatatype="5" unbalanced="0"/>
    <cacheHierarchy uniqueName="[Base CY With Inf].[Total Anticipated Instate PAU Adjustment under FFS]" caption="Total Anticipated Instate PAU Adjustment under FFS" attribute="1" defaultMemberUniqueName="[Base CY With Inf].[Total Anticipated Instate PAU Adjustment under FFS].[All]" allUniqueName="[Base CY With Inf].[Total Anticipated Instate PAU Adjustment under FFS].[All]" dimensionUniqueName="[Base CY With Inf]" displayFolder="" count="0" memberValueDatatype="5" unbalanced="0"/>
    <cacheHierarchy uniqueName="[Base CY With Inf].[Total Anticipated Instate PAU Adjustment under FFS_inf]" caption="Total Anticipated Instate PAU Adjustment under FFS_inf" attribute="1" defaultMemberUniqueName="[Base CY With Inf].[Total Anticipated Instate PAU Adjustment under FFS_inf].[All]" allUniqueName="[Base CY With Inf].[Total Anticipated Instate PAU Adjustment under FFS_inf].[All]" dimensionUniqueName="[Base CY With Inf]" displayFolder="" count="0" memberValueDatatype="5" unbalanced="0"/>
    <cacheHierarchy uniqueName="[Base CY With Inf].[% Attributable to OOS]" caption="% Attributable to OOS" attribute="1" defaultMemberUniqueName="[Base CY With Inf].[% Attributable to OOS].[All]" allUniqueName="[Base CY With Inf].[% Attributable to OOS].[All]" dimensionUniqueName="[Base CY With Inf]" displayFolder="" count="0" memberValueDatatype="5" unbalanced="0"/>
    <cacheHierarchy uniqueName="[Base CY With Inf].[% Attributable to OOS_inf]" caption="% Attributable to OOS_inf" attribute="1" defaultMemberUniqueName="[Base CY With Inf].[% Attributable to OOS_inf].[All]" allUniqueName="[Base CY With Inf].[% Attributable to OOS_inf].[All]" dimensionUniqueName="[Base CY With Inf]" displayFolder="" count="0" memberValueDatatype="5" unbalanced="0"/>
    <cacheHierarchy uniqueName="[Base CY With Inf].[PAU IS Shared Savings]" caption="PAU IS Shared Savings" attribute="1" defaultMemberUniqueName="[Base CY With Inf].[PAU IS Shared Savings].[All]" allUniqueName="[Base CY With Inf].[PAU IS Shared Savings].[All]" dimensionUniqueName="[Base CY With Inf]" displayFolder="" count="0" memberValueDatatype="5" unbalanced="0"/>
    <cacheHierarchy uniqueName="[Base CY With Inf].[PAU IS Shared Savings_inf]" caption="PAU IS Shared Savings_inf" attribute="1" defaultMemberUniqueName="[Base CY With Inf].[PAU IS Shared Savings_inf].[All]" allUniqueName="[Base CY With Inf].[PAU IS Shared Savings_inf].[All]" dimensionUniqueName="[Base CY With Inf]" displayFolder="" count="0" memberValueDatatype="5" unbalanced="0"/>
    <cacheHierarchy uniqueName="[Base CY With Inf].[Over / (Under) Funding for In-State PAU]" caption="Over / (Under) Funding for In-State PAU" attribute="1" defaultMemberUniqueName="[Base CY With Inf].[Over / (Under) Funding for In-State PAU].[All]" allUniqueName="[Base CY With Inf].[Over / (Under) Funding for In-State PAU].[All]" dimensionUniqueName="[Base CY With Inf]" displayFolder="" count="0" memberValueDatatype="5" unbalanced="0"/>
    <cacheHierarchy uniqueName="[Base CY With Inf].[Over / (Under) Funding for In-State PAU_inf]" caption="Over / (Under) Funding for In-State PAU_inf" attribute="1" defaultMemberUniqueName="[Base CY With Inf].[Over / (Under) Funding for In-State PAU_inf].[All]" allUniqueName="[Base CY With Inf].[Over / (Under) Funding for In-State PAU_inf].[All]" dimensionUniqueName="[Base CY With Inf]" displayFolder="" count="0" memberValueDatatype="5" unbalanced="0"/>
    <cacheHierarchy uniqueName="[Base CY With Inf].[PAU OOS Shared Savings]" caption="PAU OOS Shared Savings" attribute="1" defaultMemberUniqueName="[Base CY With Inf].[PAU OOS Shared Savings].[All]" allUniqueName="[Base CY With Inf].[PAU OOS Shared Savings].[All]" dimensionUniqueName="[Base CY With Inf]" displayFolder="" count="0" memberValueDatatype="5" unbalanced="0"/>
    <cacheHierarchy uniqueName="[Base CY With Inf].[PAU OOS Shared Savings_inf]" caption="PAU OOS Shared Savings_inf" attribute="1" defaultMemberUniqueName="[Base CY With Inf].[PAU OOS Shared Savings_inf].[All]" allUniqueName="[Base CY With Inf].[PAU OOS Shared Savings_inf].[All]" dimensionUniqueName="[Base CY With Inf]" displayFolder="" count="0" memberValueDatatype="5" unbalanced="0"/>
    <cacheHierarchy uniqueName="[Base CY With Inf].[Over / (Under) Funding for OOS PAU]" caption="Over / (Under) Funding for OOS PAU" attribute="1" defaultMemberUniqueName="[Base CY With Inf].[Over / (Under) Funding for OOS PAU].[All]" allUniqueName="[Base CY With Inf].[Over / (Under) Funding for OOS PAU].[All]" dimensionUniqueName="[Base CY With Inf]" displayFolder="" count="0" memberValueDatatype="5" unbalanced="0"/>
    <cacheHierarchy uniqueName="[Base CY With Inf].[Over / (Under) Funding for OOS PAU_inf]" caption="Over / (Under) Funding for OOS PAU_inf" attribute="1" defaultMemberUniqueName="[Base CY With Inf].[Over / (Under) Funding for OOS PAU_inf].[All]" allUniqueName="[Base CY With Inf].[Over / (Under) Funding for OOS PAU_inf].[All]" dimensionUniqueName="[Base CY With Inf]" displayFolder="" count="0" memberValueDatatype="5" unbalanced="0"/>
    <cacheHierarchy uniqueName="[Base CY With Inf].[Over (under) funding with Marketshift and InState PAU]" caption="Over (under) funding with Marketshift and InState PAU" attribute="1" defaultMemberUniqueName="[Base CY With Inf].[Over (under) funding with Marketshift and InState PAU].[All]" allUniqueName="[Base CY With Inf].[Over (under) funding with Marketshift and InState PAU].[All]" dimensionUniqueName="[Base CY With Inf]" displayFolder="" count="0" memberValueDatatype="5" unbalanced="0"/>
    <cacheHierarchy uniqueName="[Base CY With Inf].[Over (under) funding with Marketshift and InState PAU_inf]" caption="Over (under) funding with Marketshift and InState PAU_inf" attribute="1" defaultMemberUniqueName="[Base CY With Inf].[Over (under) funding with Marketshift and InState PAU_inf].[All]" allUniqueName="[Base CY With Inf].[Over (under) funding with Marketshift and InState PAU_inf].[All]" dimensionUniqueName="[Base CY With Inf]" displayFolder="" count="0" memberValueDatatype="5" unbalanced="0"/>
    <cacheHierarchy uniqueName="[Base CY With Inf].[OOS Funding Excess or Deficit + OOS PAU]" caption="OOS Funding Excess or Deficit + OOS PAU" attribute="1" defaultMemberUniqueName="[Base CY With Inf].[OOS Funding Excess or Deficit + OOS PAU].[All]" allUniqueName="[Base CY With Inf].[OOS Funding Excess or Deficit + OOS PAU].[All]" dimensionUniqueName="[Base CY With Inf]" displayFolder="" count="0" memberValueDatatype="5" unbalanced="0"/>
    <cacheHierarchy uniqueName="[Base CY With Inf].[OOS Funding Excess or Deficit + OOS PAU_inf]" caption="OOS Funding Excess or Deficit + OOS PAU_inf" attribute="1" defaultMemberUniqueName="[Base CY With Inf].[OOS Funding Excess or Deficit + OOS PAU_inf].[All]" allUniqueName="[Base CY With Inf].[OOS Funding Excess or Deficit + OOS PAU_inf].[All]" dimensionUniqueName="[Base CY With Inf]" displayFolder="" count="0" memberValueDatatype="5" unbalanced="0"/>
    <cacheHierarchy uniqueName="[Base CY With Inf].[Total Volume Efficacy]" caption="Total Volume Efficacy" attribute="1" defaultMemberUniqueName="[Base CY With Inf].[Total Volume Efficacy].[All]" allUniqueName="[Base CY With Inf].[Total Volume Efficacy].[All]" dimensionUniqueName="[Base CY With Inf]" displayFolder="" count="0" memberValueDatatype="5" unbalanced="0"/>
    <cacheHierarchy uniqueName="[Base CY With Inf].[Total Volume Efficacy_inf]" caption="Total Volume Efficacy_inf" attribute="1" defaultMemberUniqueName="[Base CY With Inf].[Total Volume Efficacy_inf].[All]" allUniqueName="[Base CY With Inf].[Total Volume Efficacy_inf].[All]" dimensionUniqueName="[Base CY With Inf]" displayFolder="" count="0" memberValueDatatype="5" unbalanced="0"/>
    <cacheHierarchy uniqueName="[Base CY With Inf].[Total Volume Efficacy with Other Volume Adjustments]" caption="Total Volume Efficacy with Other Volume Adjustments" attribute="1" defaultMemberUniqueName="[Base CY With Inf].[Total Volume Efficacy with Other Volume Adjustments].[All]" allUniqueName="[Base CY With Inf].[Total Volume Efficacy with Other Volume Adjustments].[All]" dimensionUniqueName="[Base CY With Inf]" displayFolder="" count="0" memberValueDatatype="5" unbalanced="0"/>
    <cacheHierarchy uniqueName="[Base CY With Inf].[Total Volume Efficacy with Other Volume Adjustments_inf]" caption="Total Volume Efficacy with Other Volume Adjustments_inf" attribute="1" defaultMemberUniqueName="[Base CY With Inf].[Total Volume Efficacy with Other Volume Adjustments_inf].[All]" allUniqueName="[Base CY With Inf].[Total Volume Efficacy with Other Volume Adjustments_inf].[All]" dimensionUniqueName="[Base CY With Inf]" displayFolder="" count="0" memberValueDatatype="5" unbalanced="0"/>
    <cacheHierarchy uniqueName="[Base CY With Inf].[Total Volume Efficacy with Other Volume Adjustments &amp; Efficiency Adjustments]" caption="Total Volume Efficacy with Other Volume Adjustments &amp; Efficiency Adjustments" attribute="1" defaultMemberUniqueName="[Base CY With Inf].[Total Volume Efficacy with Other Volume Adjustments &amp; Efficiency Adjustments].[All]" allUniqueName="[Base CY With Inf].[Total Volume Efficacy with Other Volume Adjustments &amp; Efficiency Adjustments].[All]" dimensionUniqueName="[Base CY With Inf]" displayFolder="" count="0" memberValueDatatype="5" unbalanced="0"/>
    <cacheHierarchy uniqueName="[Base CY With Inf].[Total Volume Efficacy with Other Volume Adjustments &amp; Efficiency Adjustments_inf]" caption="Total Volume Efficacy with Other Volume Adjustments &amp; Efficiency Adjustments_inf" attribute="1" defaultMemberUniqueName="[Base CY With Inf].[Total Volume Efficacy with Other Volume Adjustments &amp; Efficiency Adjustments_inf].[All]" allUniqueName="[Base CY With Inf].[Total Volume Efficacy with Other Volume Adjustments &amp; Efficiency Adjustments_inf].[All]" dimensionUniqueName="[Base CY With Inf]" displayFolder="" count="0" memberValueDatatype="5" unbalanced="0"/>
    <cacheHierarchy uniqueName="[Measures].[Sum of Dollar Year]" caption="Sum of Dollar Year" measure="1" displayFolder="" measureGroup="Base CY With Inf" count="0">
      <extLst>
        <ext xmlns:x15="http://schemas.microsoft.com/office/spreadsheetml/2010/11/main" uri="{B97F6D7D-B522-45F9-BDA1-12C45D357490}">
          <x15:cacheHierarchy aggregatedColumn="1"/>
        </ext>
      </extLst>
    </cacheHierarchy>
    <cacheHierarchy uniqueName="[Measures].[Sum of FY23 Blended Permanent Revenue_inf]" caption="Sum of FY23 Blended Permanent Revenue_inf" measure="1" displayFolder="" measureGroup="Base CY With Inf" count="0">
      <extLst>
        <ext xmlns:x15="http://schemas.microsoft.com/office/spreadsheetml/2010/11/main" uri="{B97F6D7D-B522-45F9-BDA1-12C45D357490}">
          <x15:cacheHierarchy aggregatedColumn="5"/>
        </ext>
      </extLst>
    </cacheHierarchy>
    <cacheHierarchy uniqueName="[Measures].[Sum of ECMAD Growth]" caption="Sum of ECMAD Growth" measure="1" displayFolder="" measureGroup="Base CY With Inf" count="0">
      <extLst>
        <ext xmlns:x15="http://schemas.microsoft.com/office/spreadsheetml/2010/11/main" uri="{B97F6D7D-B522-45F9-BDA1-12C45D357490}">
          <x15:cacheHierarchy aggregatedColumn="6"/>
        </ext>
      </extLst>
    </cacheHierarchy>
    <cacheHierarchy uniqueName="[Measures].[Sum of MSA]" caption="Sum of MSA" measure="1" displayFolder="" measureGroup="Base CY With Inf" count="0">
      <extLst>
        <ext xmlns:x15="http://schemas.microsoft.com/office/spreadsheetml/2010/11/main" uri="{B97F6D7D-B522-45F9-BDA1-12C45D357490}">
          <x15:cacheHierarchy aggregatedColumn="7"/>
        </ext>
      </extLst>
    </cacheHierarchy>
    <cacheHierarchy uniqueName="[Measures].[Sum of MSA_inf]" caption="Sum of MSA_inf" measure="1" displayFolder="" measureGroup="Base CY With Inf" count="0">
      <extLst>
        <ext xmlns:x15="http://schemas.microsoft.com/office/spreadsheetml/2010/11/main" uri="{B97F6D7D-B522-45F9-BDA1-12C45D357490}">
          <x15:cacheHierarchy aggregatedColumn="8"/>
        </ext>
      </extLst>
    </cacheHierarchy>
    <cacheHierarchy uniqueName="[Measures].[Sum of Unrecognized]" caption="Sum of Unrecognized" measure="1" displayFolder="" measureGroup="Base CY With Inf" count="0">
      <extLst>
        <ext xmlns:x15="http://schemas.microsoft.com/office/spreadsheetml/2010/11/main" uri="{B97F6D7D-B522-45F9-BDA1-12C45D357490}">
          <x15:cacheHierarchy aggregatedColumn="9"/>
        </ext>
      </extLst>
    </cacheHierarchy>
    <cacheHierarchy uniqueName="[Measures].[Sum of Unrecognized_inf]" caption="Sum of Unrecognized_inf" measure="1" displayFolder="" measureGroup="Base CY With Inf" count="0">
      <extLst>
        <ext xmlns:x15="http://schemas.microsoft.com/office/spreadsheetml/2010/11/main" uri="{B97F6D7D-B522-45F9-BDA1-12C45D357490}">
          <x15:cacheHierarchy aggregatedColumn="10"/>
        </ext>
      </extLst>
    </cacheHierarchy>
    <cacheHierarchy uniqueName="[Measures].[Sum of Expected FFS]" caption="Sum of Expected FFS" measure="1" displayFolder="" measureGroup="Base CY With Inf" count="0">
      <extLst>
        <ext xmlns:x15="http://schemas.microsoft.com/office/spreadsheetml/2010/11/main" uri="{B97F6D7D-B522-45F9-BDA1-12C45D357490}">
          <x15:cacheHierarchy aggregatedColumn="11"/>
        </ext>
      </extLst>
    </cacheHierarchy>
    <cacheHierarchy uniqueName="[Measures].[Sum of Expected FFS_inf]" caption="Sum of Expected FFS_inf" measure="1" displayFolder="" measureGroup="Base CY With Inf" count="0">
      <extLst>
        <ext xmlns:x15="http://schemas.microsoft.com/office/spreadsheetml/2010/11/main" uri="{B97F6D7D-B522-45F9-BDA1-12C45D357490}">
          <x15:cacheHierarchy aggregatedColumn="12"/>
        </ext>
      </extLst>
    </cacheHierarchy>
    <cacheHierarchy uniqueName="[Measures].[Sum of PAU Shared Savings]" caption="Sum of PAU Shared Savings" measure="1" displayFolder="" measureGroup="Base CY With Inf" count="0">
      <extLst>
        <ext xmlns:x15="http://schemas.microsoft.com/office/spreadsheetml/2010/11/main" uri="{B97F6D7D-B522-45F9-BDA1-12C45D357490}">
          <x15:cacheHierarchy aggregatedColumn="13"/>
        </ext>
      </extLst>
    </cacheHierarchy>
    <cacheHierarchy uniqueName="[Measures].[Sum of PAU Shared Savings_inf]" caption="Sum of PAU Shared Savings_inf" measure="1" displayFolder="" measureGroup="Base CY With Inf" count="0">
      <extLst>
        <ext xmlns:x15="http://schemas.microsoft.com/office/spreadsheetml/2010/11/main" uri="{B97F6D7D-B522-45F9-BDA1-12C45D357490}">
          <x15:cacheHierarchy aggregatedColumn="14"/>
        </ext>
      </extLst>
    </cacheHierarchy>
    <cacheHierarchy uniqueName="[Measures].[Sum of Total PAU Revenue]" caption="Sum of Total PAU Revenue" measure="1" displayFolder="" measureGroup="Base CY With Inf" count="0">
      <extLst>
        <ext xmlns:x15="http://schemas.microsoft.com/office/spreadsheetml/2010/11/main" uri="{B97F6D7D-B522-45F9-BDA1-12C45D357490}">
          <x15:cacheHierarchy aggregatedColumn="15"/>
        </ext>
      </extLst>
    </cacheHierarchy>
    <cacheHierarchy uniqueName="[Measures].[Sum of Total PAU Revenue_inf]" caption="Sum of Total PAU Revenue_inf" measure="1" displayFolder="" measureGroup="Base CY With Inf" count="0">
      <extLst>
        <ext xmlns:x15="http://schemas.microsoft.com/office/spreadsheetml/2010/11/main" uri="{B97F6D7D-B522-45F9-BDA1-12C45D357490}">
          <x15:cacheHierarchy aggregatedColumn="16"/>
        </ext>
      </extLst>
    </cacheHierarchy>
    <cacheHierarchy uniqueName="[Measures].[Sum of OOS PAU Revenue]" caption="Sum of OOS PAU Revenue" measure="1" displayFolder="" measureGroup="Base CY With Inf" count="0">
      <extLst>
        <ext xmlns:x15="http://schemas.microsoft.com/office/spreadsheetml/2010/11/main" uri="{B97F6D7D-B522-45F9-BDA1-12C45D357490}">
          <x15:cacheHierarchy aggregatedColumn="17"/>
        </ext>
      </extLst>
    </cacheHierarchy>
    <cacheHierarchy uniqueName="[Measures].[Sum of OOS PAU Revenue_inf]" caption="Sum of OOS PAU Revenue_inf" measure="1" displayFolder="" measureGroup="Base CY With Inf" count="0">
      <extLst>
        <ext xmlns:x15="http://schemas.microsoft.com/office/spreadsheetml/2010/11/main" uri="{B97F6D7D-B522-45F9-BDA1-12C45D357490}">
          <x15:cacheHierarchy aggregatedColumn="18"/>
        </ext>
      </extLst>
    </cacheHierarchy>
    <cacheHierarchy uniqueName="[Measures].[Sum of OOS Over/(Under Funding) - OOS File]" caption="Sum of OOS Over/(Under Funding) - OOS File" measure="1" displayFolder="" measureGroup="Base CY With Inf" count="0">
      <extLst>
        <ext xmlns:x15="http://schemas.microsoft.com/office/spreadsheetml/2010/11/main" uri="{B97F6D7D-B522-45F9-BDA1-12C45D357490}">
          <x15:cacheHierarchy aggregatedColumn="19"/>
        </ext>
      </extLst>
    </cacheHierarchy>
    <cacheHierarchy uniqueName="[Measures].[Sum of OOS Over/(Under Funding) - OOS File_inf]" caption="Sum of OOS Over/(Under Funding) - OOS File_inf" measure="1" displayFolder="" measureGroup="Base CY With Inf" count="0">
      <extLst>
        <ext xmlns:x15="http://schemas.microsoft.com/office/spreadsheetml/2010/11/main" uri="{B97F6D7D-B522-45F9-BDA1-12C45D357490}">
          <x15:cacheHierarchy aggregatedColumn="20"/>
        </ext>
      </extLst>
    </cacheHierarchy>
    <cacheHierarchy uniqueName="[Measures].[Sum of Demographic Adjustments_inf]" caption="Sum of Demographic Adjustments_inf" measure="1" displayFolder="" measureGroup="Base CY With Inf" count="0">
      <extLst>
        <ext xmlns:x15="http://schemas.microsoft.com/office/spreadsheetml/2010/11/main" uri="{B97F6D7D-B522-45F9-BDA1-12C45D357490}">
          <x15:cacheHierarchy aggregatedColumn="26"/>
        </ext>
      </extLst>
    </cacheHierarchy>
    <cacheHierarchy uniqueName="[Measures].[Sum of Observed GBR Volume Policies_inf]" caption="Sum of Observed GBR Volume Policies_inf" measure="1" displayFolder="" measureGroup="Base CY With Inf" count="0">
      <extLst>
        <ext xmlns:x15="http://schemas.microsoft.com/office/spreadsheetml/2010/11/main" uri="{B97F6D7D-B522-45F9-BDA1-12C45D357490}">
          <x15:cacheHierarchy aggregatedColumn="34"/>
        </ext>
      </extLst>
    </cacheHierarchy>
    <cacheHierarchy uniqueName="[Measures].[Sum of Over (Under) Funding Relative to Volume Variable System with MS &amp; Demographic_inf]" caption="Sum of Over (Under) Funding Relative to Volume Variable System with MS &amp; Demographic_inf" measure="1" displayFolder="" measureGroup="Base CY With Inf" count="0">
      <extLst>
        <ext xmlns:x15="http://schemas.microsoft.com/office/spreadsheetml/2010/11/main" uri="{B97F6D7D-B522-45F9-BDA1-12C45D357490}">
          <x15:cacheHierarchy aggregatedColumn="36"/>
        </ext>
      </extLst>
    </cacheHierarchy>
    <cacheHierarchy uniqueName="[Measures].[Sum of PAU Volume_inf]" caption="Sum of PAU Volume_inf" measure="1" displayFolder="" measureGroup="Base CY With Inf" count="0">
      <extLst>
        <ext xmlns:x15="http://schemas.microsoft.com/office/spreadsheetml/2010/11/main" uri="{B97F6D7D-B522-45F9-BDA1-12C45D357490}">
          <x15:cacheHierarchy aggregatedColumn="28"/>
        </ext>
      </extLst>
    </cacheHierarchy>
    <cacheHierarchy uniqueName="[Measures].[Sum of PAU Marketshift_inf]" caption="Sum of PAU Marketshift_inf" measure="1" displayFolder="" measureGroup="Base CY With Inf" count="0">
      <extLst>
        <ext xmlns:x15="http://schemas.microsoft.com/office/spreadsheetml/2010/11/main" uri="{B97F6D7D-B522-45F9-BDA1-12C45D357490}">
          <x15:cacheHierarchy aggregatedColumn="30"/>
        </ext>
      </extLst>
    </cacheHierarchy>
    <cacheHierarchy uniqueName="[Measures].[Sum of PAU Unrecognized - MS_inf]" caption="Sum of PAU Unrecognized - MS_inf" measure="1" displayFolder="" measureGroup="Base CY With Inf" count="0">
      <extLst>
        <ext xmlns:x15="http://schemas.microsoft.com/office/spreadsheetml/2010/11/main" uri="{B97F6D7D-B522-45F9-BDA1-12C45D357490}">
          <x15:cacheHierarchy aggregatedColumn="32"/>
        </ext>
      </extLst>
    </cacheHierarchy>
    <cacheHierarchy uniqueName="[Measures].[Sum of Total Anticipated Instate PAU Adjustment under FFS_inf]" caption="Sum of Total Anticipated Instate PAU Adjustment under FFS_inf" measure="1" displayFolder="" measureGroup="Base CY With Inf" count="0">
      <extLst>
        <ext xmlns:x15="http://schemas.microsoft.com/office/spreadsheetml/2010/11/main" uri="{B97F6D7D-B522-45F9-BDA1-12C45D357490}">
          <x15:cacheHierarchy aggregatedColumn="38"/>
        </ext>
      </extLst>
    </cacheHierarchy>
    <cacheHierarchy uniqueName="[Measures].[Sum of PAU IS Shared Savings_inf]" caption="Sum of PAU IS Shared Savings_inf" measure="1" displayFolder="" measureGroup="Base CY With Inf" count="0">
      <extLst>
        <ext xmlns:x15="http://schemas.microsoft.com/office/spreadsheetml/2010/11/main" uri="{B97F6D7D-B522-45F9-BDA1-12C45D357490}">
          <x15:cacheHierarchy aggregatedColumn="42"/>
        </ext>
      </extLst>
    </cacheHierarchy>
    <cacheHierarchy uniqueName="[Measures].[Sum of Over / (Under) Funding for In-State PAU_inf]" caption="Sum of Over / (Under) Funding for In-State PAU_inf" measure="1" displayFolder="" measureGroup="Base CY With Inf" count="0">
      <extLst>
        <ext xmlns:x15="http://schemas.microsoft.com/office/spreadsheetml/2010/11/main" uri="{B97F6D7D-B522-45F9-BDA1-12C45D357490}">
          <x15:cacheHierarchy aggregatedColumn="44"/>
        </ext>
      </extLst>
    </cacheHierarchy>
    <cacheHierarchy uniqueName="[Measures].[Sum of Over (under) funding with Marketshift and InState PAU_inf]" caption="Sum of Over (under) funding with Marketshift and InState PAU_inf" measure="1" displayFolder="" measureGroup="Base CY With Inf" count="0">
      <extLst>
        <ext xmlns:x15="http://schemas.microsoft.com/office/spreadsheetml/2010/11/main" uri="{B97F6D7D-B522-45F9-BDA1-12C45D357490}">
          <x15:cacheHierarchy aggregatedColumn="50"/>
        </ext>
      </extLst>
    </cacheHierarchy>
    <cacheHierarchy uniqueName="[Measures].[Sum of Total Volume Efficacy_inf]" caption="Sum of Total Volume Efficacy_inf" measure="1" displayFolder="" measureGroup="Base CY With Inf" count="0">
      <extLst>
        <ext xmlns:x15="http://schemas.microsoft.com/office/spreadsheetml/2010/11/main" uri="{B97F6D7D-B522-45F9-BDA1-12C45D357490}">
          <x15:cacheHierarchy aggregatedColumn="54"/>
        </ext>
      </extLst>
    </cacheHierarchy>
    <cacheHierarchy uniqueName="[Measures].[Sum of Other Volume Adjustments (Dereg/Other FY Data)_inf]" caption="Sum of Other Volume Adjustments (Dereg/Other FY Data)_inf" measure="1" displayFolder="" measureGroup="Base CY With Inf" count="0">
      <extLst>
        <ext xmlns:x15="http://schemas.microsoft.com/office/spreadsheetml/2010/11/main" uri="{B97F6D7D-B522-45F9-BDA1-12C45D357490}">
          <x15:cacheHierarchy aggregatedColumn="22"/>
        </ext>
      </extLst>
    </cacheHierarchy>
    <cacheHierarchy uniqueName="[Measures].[Sum of Total Volume Efficacy with Other Volume Adjustments_inf]" caption="Sum of Total Volume Efficacy with Other Volume Adjustments_inf" measure="1" displayFolder="" measureGroup="Base CY With Inf" count="0">
      <extLst>
        <ext xmlns:x15="http://schemas.microsoft.com/office/spreadsheetml/2010/11/main" uri="{B97F6D7D-B522-45F9-BDA1-12C45D357490}">
          <x15:cacheHierarchy aggregatedColumn="56"/>
        </ext>
      </extLst>
    </cacheHierarchy>
    <cacheHierarchy uniqueName="[Measures].[Sum of Efficiency Adjustments_inf]" caption="Sum of Efficiency Adjustments_inf" measure="1" displayFolder="" measureGroup="Base CY With Inf" count="0">
      <extLst>
        <ext xmlns:x15="http://schemas.microsoft.com/office/spreadsheetml/2010/11/main" uri="{B97F6D7D-B522-45F9-BDA1-12C45D357490}">
          <x15:cacheHierarchy aggregatedColumn="24"/>
        </ext>
      </extLst>
    </cacheHierarchy>
    <cacheHierarchy uniqueName="[Measures].[Sum of Total Volume Efficacy with Other Volume Adjustments &amp; Efficiency Adjustments_inf]" caption="Sum of Total Volume Efficacy with Other Volume Adjustments &amp; Efficiency Adjustments_inf" measure="1" displayFolder="" measureGroup="Base CY With Inf" count="0">
      <extLst>
        <ext xmlns:x15="http://schemas.microsoft.com/office/spreadsheetml/2010/11/main" uri="{B97F6D7D-B522-45F9-BDA1-12C45D357490}">
          <x15:cacheHierarchy aggregatedColumn="58"/>
        </ext>
      </extLst>
    </cacheHierarchy>
    <cacheHierarchy uniqueName="[Measures].[Sum of Other Volume Adjustments (Dereg/Other FY Data)]" caption="Sum of Other Volume Adjustments (Dereg/Other FY Data)" measure="1" displayFolder="" measureGroup="Base CY With Inf" count="0">
      <extLst>
        <ext xmlns:x15="http://schemas.microsoft.com/office/spreadsheetml/2010/11/main" uri="{B97F6D7D-B522-45F9-BDA1-12C45D357490}">
          <x15:cacheHierarchy aggregatedColumn="21"/>
        </ext>
      </extLst>
    </cacheHierarchy>
    <cacheHierarchy uniqueName="[Measures].[Sum of Efficiency Adjustments]" caption="Sum of Efficiency Adjustments" measure="1" displayFolder="" measureGroup="Base CY With Inf" count="0">
      <extLst>
        <ext xmlns:x15="http://schemas.microsoft.com/office/spreadsheetml/2010/11/main" uri="{B97F6D7D-B522-45F9-BDA1-12C45D357490}">
          <x15:cacheHierarchy aggregatedColumn="23"/>
        </ext>
      </extLst>
    </cacheHierarchy>
    <cacheHierarchy uniqueName="[Measures].[Sum of Demographic Adjustment]" caption="Sum of Demographic Adjustment" measure="1" displayFolder="" measureGroup="Base CY With Inf" count="0">
      <extLst>
        <ext xmlns:x15="http://schemas.microsoft.com/office/spreadsheetml/2010/11/main" uri="{B97F6D7D-B522-45F9-BDA1-12C45D357490}">
          <x15:cacheHierarchy aggregatedColumn="25"/>
        </ext>
      </extLst>
    </cacheHierarchy>
    <cacheHierarchy uniqueName="[Measures].[Sum of PAU Volume]" caption="Sum of PAU Volume" measure="1" displayFolder="" measureGroup="Base CY With Inf" count="0">
      <extLst>
        <ext xmlns:x15="http://schemas.microsoft.com/office/spreadsheetml/2010/11/main" uri="{B97F6D7D-B522-45F9-BDA1-12C45D357490}">
          <x15:cacheHierarchy aggregatedColumn="27"/>
        </ext>
      </extLst>
    </cacheHierarchy>
    <cacheHierarchy uniqueName="[Measures].[Sum of PAU Marketshift]" caption="Sum of PAU Marketshift" measure="1" displayFolder="" measureGroup="Base CY With Inf" count="0">
      <extLst>
        <ext xmlns:x15="http://schemas.microsoft.com/office/spreadsheetml/2010/11/main" uri="{B97F6D7D-B522-45F9-BDA1-12C45D357490}">
          <x15:cacheHierarchy aggregatedColumn="29"/>
        </ext>
      </extLst>
    </cacheHierarchy>
    <cacheHierarchy uniqueName="[Measures].[Sum of PAU Unrecognized - MS]" caption="Sum of PAU Unrecognized - MS" measure="1" displayFolder="" measureGroup="Base CY With Inf" count="0">
      <extLst>
        <ext xmlns:x15="http://schemas.microsoft.com/office/spreadsheetml/2010/11/main" uri="{B97F6D7D-B522-45F9-BDA1-12C45D357490}">
          <x15:cacheHierarchy aggregatedColumn="31"/>
        </ext>
      </extLst>
    </cacheHierarchy>
    <cacheHierarchy uniqueName="[Measures].[Sum of Observed GBR Volume Policies]" caption="Sum of Observed GBR Volume Policies" measure="1" displayFolder="" measureGroup="Base CY With Inf" count="0">
      <extLst>
        <ext xmlns:x15="http://schemas.microsoft.com/office/spreadsheetml/2010/11/main" uri="{B97F6D7D-B522-45F9-BDA1-12C45D357490}">
          <x15:cacheHierarchy aggregatedColumn="33"/>
        </ext>
      </extLst>
    </cacheHierarchy>
    <cacheHierarchy uniqueName="[Measures].[Sum of Over (Under) Funding Relative to Volume Variable System with MS &amp; Demographic Ad]" caption="Sum of Over (Under) Funding Relative to Volume Variable System with MS &amp; Demographic Ad" measure="1" displayFolder="" measureGroup="Base CY With Inf" count="0">
      <extLst>
        <ext xmlns:x15="http://schemas.microsoft.com/office/spreadsheetml/2010/11/main" uri="{B97F6D7D-B522-45F9-BDA1-12C45D357490}">
          <x15:cacheHierarchy aggregatedColumn="35"/>
        </ext>
      </extLst>
    </cacheHierarchy>
    <cacheHierarchy uniqueName="[Measures].[Sum of Total Anticipated Instate PAU Adjustment under FFS]" caption="Sum of Total Anticipated Instate PAU Adjustment under FFS" measure="1" displayFolder="" measureGroup="Base CY With Inf" count="0">
      <extLst>
        <ext xmlns:x15="http://schemas.microsoft.com/office/spreadsheetml/2010/11/main" uri="{B97F6D7D-B522-45F9-BDA1-12C45D357490}">
          <x15:cacheHierarchy aggregatedColumn="37"/>
        </ext>
      </extLst>
    </cacheHierarchy>
    <cacheHierarchy uniqueName="[Measures].[Sum of % Attributable to OOS]" caption="Sum of % Attributable to OOS" measure="1" displayFolder="" measureGroup="Base CY With Inf" count="0">
      <extLst>
        <ext xmlns:x15="http://schemas.microsoft.com/office/spreadsheetml/2010/11/main" uri="{B97F6D7D-B522-45F9-BDA1-12C45D357490}">
          <x15:cacheHierarchy aggregatedColumn="39"/>
        </ext>
      </extLst>
    </cacheHierarchy>
    <cacheHierarchy uniqueName="[Measures].[Sum of % Attributable to OOS_inf]" caption="Sum of % Attributable to OOS_inf" measure="1" displayFolder="" measureGroup="Base CY With Inf" count="0">
      <extLst>
        <ext xmlns:x15="http://schemas.microsoft.com/office/spreadsheetml/2010/11/main" uri="{B97F6D7D-B522-45F9-BDA1-12C45D357490}">
          <x15:cacheHierarchy aggregatedColumn="40"/>
        </ext>
      </extLst>
    </cacheHierarchy>
    <cacheHierarchy uniqueName="[Measures].[Sum of PAU IS Shared Savings]" caption="Sum of PAU IS Shared Savings" measure="1" displayFolder="" measureGroup="Base CY With Inf" count="0">
      <extLst>
        <ext xmlns:x15="http://schemas.microsoft.com/office/spreadsheetml/2010/11/main" uri="{B97F6D7D-B522-45F9-BDA1-12C45D357490}">
          <x15:cacheHierarchy aggregatedColumn="41"/>
        </ext>
      </extLst>
    </cacheHierarchy>
    <cacheHierarchy uniqueName="[Measures].[Sum of Over / (Under) Funding for In-State PAU]" caption="Sum of Over / (Under) Funding for In-State PAU" measure="1" displayFolder="" measureGroup="Base CY With Inf" count="0">
      <extLst>
        <ext xmlns:x15="http://schemas.microsoft.com/office/spreadsheetml/2010/11/main" uri="{B97F6D7D-B522-45F9-BDA1-12C45D357490}">
          <x15:cacheHierarchy aggregatedColumn="43"/>
        </ext>
      </extLst>
    </cacheHierarchy>
    <cacheHierarchy uniqueName="[Measures].[Sum of PAU OOS Shared Savings]" caption="Sum of PAU OOS Shared Savings" measure="1" displayFolder="" measureGroup="Base CY With Inf" count="0">
      <extLst>
        <ext xmlns:x15="http://schemas.microsoft.com/office/spreadsheetml/2010/11/main" uri="{B97F6D7D-B522-45F9-BDA1-12C45D357490}">
          <x15:cacheHierarchy aggregatedColumn="45"/>
        </ext>
      </extLst>
    </cacheHierarchy>
    <cacheHierarchy uniqueName="[Measures].[Sum of PAU OOS Shared Savings_inf]" caption="Sum of PAU OOS Shared Savings_inf" measure="1" displayFolder="" measureGroup="Base CY With Inf" count="0">
      <extLst>
        <ext xmlns:x15="http://schemas.microsoft.com/office/spreadsheetml/2010/11/main" uri="{B97F6D7D-B522-45F9-BDA1-12C45D357490}">
          <x15:cacheHierarchy aggregatedColumn="46"/>
        </ext>
      </extLst>
    </cacheHierarchy>
    <cacheHierarchy uniqueName="[Measures].[Sum of Over / (Under) Funding for OOS PAU]" caption="Sum of Over / (Under) Funding for OOS PAU" measure="1" displayFolder="" measureGroup="Base CY With Inf" count="0">
      <extLst>
        <ext xmlns:x15="http://schemas.microsoft.com/office/spreadsheetml/2010/11/main" uri="{B97F6D7D-B522-45F9-BDA1-12C45D357490}">
          <x15:cacheHierarchy aggregatedColumn="47"/>
        </ext>
      </extLst>
    </cacheHierarchy>
    <cacheHierarchy uniqueName="[Measures].[Sum of Over / (Under) Funding for OOS PAU_inf]" caption="Sum of Over / (Under) Funding for OOS PAU_inf" measure="1" displayFolder="" measureGroup="Base CY With Inf" count="0">
      <extLst>
        <ext xmlns:x15="http://schemas.microsoft.com/office/spreadsheetml/2010/11/main" uri="{B97F6D7D-B522-45F9-BDA1-12C45D357490}">
          <x15:cacheHierarchy aggregatedColumn="48"/>
        </ext>
      </extLst>
    </cacheHierarchy>
    <cacheHierarchy uniqueName="[Measures].[Sum of Over (under) funding with Marketshift and InState PAU]" caption="Sum of Over (under) funding with Marketshift and InState PAU" measure="1" displayFolder="" measureGroup="Base CY With Inf" count="0">
      <extLst>
        <ext xmlns:x15="http://schemas.microsoft.com/office/spreadsheetml/2010/11/main" uri="{B97F6D7D-B522-45F9-BDA1-12C45D357490}">
          <x15:cacheHierarchy aggregatedColumn="49"/>
        </ext>
      </extLst>
    </cacheHierarchy>
    <cacheHierarchy uniqueName="[Measures].[Sum of OOS Funding Excess or Deficit + OOS PAU]" caption="Sum of OOS Funding Excess or Deficit + OOS PAU" measure="1" displayFolder="" measureGroup="Base CY With Inf" count="0">
      <extLst>
        <ext xmlns:x15="http://schemas.microsoft.com/office/spreadsheetml/2010/11/main" uri="{B97F6D7D-B522-45F9-BDA1-12C45D357490}">
          <x15:cacheHierarchy aggregatedColumn="51"/>
        </ext>
      </extLst>
    </cacheHierarchy>
    <cacheHierarchy uniqueName="[Measures].[Sum of OOS Funding Excess or Deficit + OOS PAU_inf]" caption="Sum of OOS Funding Excess or Deficit + OOS PAU_inf" measure="1" displayFolder="" measureGroup="Base CY With Inf" count="0">
      <extLst>
        <ext xmlns:x15="http://schemas.microsoft.com/office/spreadsheetml/2010/11/main" uri="{B97F6D7D-B522-45F9-BDA1-12C45D357490}">
          <x15:cacheHierarchy aggregatedColumn="52"/>
        </ext>
      </extLst>
    </cacheHierarchy>
    <cacheHierarchy uniqueName="[Measures].[Sum of Total Volume Efficacy]" caption="Sum of Total Volume Efficacy" measure="1" displayFolder="" measureGroup="Base CY With Inf" count="0">
      <extLst>
        <ext xmlns:x15="http://schemas.microsoft.com/office/spreadsheetml/2010/11/main" uri="{B97F6D7D-B522-45F9-BDA1-12C45D357490}">
          <x15:cacheHierarchy aggregatedColumn="53"/>
        </ext>
      </extLst>
    </cacheHierarchy>
    <cacheHierarchy uniqueName="[Measures].[Sum of Total Volume Efficacy with Other Volume Adjustments]" caption="Sum of Total Volume Efficacy with Other Volume Adjustments" measure="1" displayFolder="" measureGroup="Base CY With Inf" count="0">
      <extLst>
        <ext xmlns:x15="http://schemas.microsoft.com/office/spreadsheetml/2010/11/main" uri="{B97F6D7D-B522-45F9-BDA1-12C45D357490}">
          <x15:cacheHierarchy aggregatedColumn="55"/>
        </ext>
      </extLst>
    </cacheHierarchy>
    <cacheHierarchy uniqueName="[Measures].[Sum of Total Volume Efficacy with Other Volume Adjustments &amp; Efficiency Adjustments]" caption="Sum of Total Volume Efficacy with Other Volume Adjustments &amp; Efficiency Adjustments" measure="1" displayFolder="" measureGroup="Base CY With Inf" count="0">
      <extLst>
        <ext xmlns:x15="http://schemas.microsoft.com/office/spreadsheetml/2010/11/main" uri="{B97F6D7D-B522-45F9-BDA1-12C45D357490}">
          <x15:cacheHierarchy aggregatedColumn="57"/>
        </ext>
      </extLst>
    </cacheHierarchy>
    <cacheHierarchy uniqueName="[Measures].[get_% Attributable to OOS]" caption="get_% Attributable to OOS" measure="1" displayFolder="" measureGroup="Base CY With Inf" count="0"/>
    <cacheHierarchy uniqueName="[Measures].[Start Year]" caption="Start Year" measure="1" displayFolder="" measureGroup="Base CY With Inf" count="0"/>
    <cacheHierarchy uniqueName="[Measures].[End Year]" caption="End Year" measure="1" displayFolder="" measureGroup="Base CY With Inf" count="0"/>
    <cacheHierarchy uniqueName="[Measures].[__XL_Count Base CY With Inf]" caption="__XL_Count Base CY With Inf" measure="1" displayFolder="" measureGroup="Base CY With Inf" count="0" hidden="1"/>
    <cacheHierarchy uniqueName="[Measures].[__No measures defined]" caption="__No measures defined" measure="1" displayFolder="" count="0" hidden="1"/>
  </cacheHierarchies>
  <kpis count="0"/>
  <dimensions count="2">
    <dimension name="Base CY With Inf" uniqueName="[Base CY With Inf]" caption="Base CY With Inf"/>
    <dimension measure="1" name="Measures" uniqueName="[Measures]" caption="Measures"/>
  </dimensions>
  <measureGroups count="1">
    <measureGroup name="Base CY With Inf" caption="Base CY With Inf"/>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ré Suriel" refreshedDate="45538.460581481479" backgroundQuery="1" createdVersion="8" refreshedVersion="8" minRefreshableVersion="3" recordCount="0" supportSubquery="1" supportAdvancedDrill="1" xr:uid="{98941D60-8B9D-4490-81C2-F3684DF6815A}">
  <cacheSource type="external" connectionId="22"/>
  <cacheFields count="2">
    <cacheField name="[Base CY With Inf].[Calendar Year].[Calendar Year]" caption="Calendar Year" numFmtId="0" hierarchy="2" level="1">
      <sharedItems containsSemiMixedTypes="0" containsNonDate="0" containsString="0"/>
    </cacheField>
    <cacheField name="[Base CY With Inf].[No Inflation].[No Inflation]" caption="No Inflation" numFmtId="0" hierarchy="3" level="1">
      <sharedItems containsSemiMixedTypes="0" containsNonDate="0" containsString="0"/>
    </cacheField>
  </cacheFields>
  <cacheHierarchies count="119">
    <cacheHierarchy uniqueName="[Base CY With Inf].[HOSPID]" caption="HOSPID" attribute="1" defaultMemberUniqueName="[Base CY With Inf].[HOSPID].[All]" allUniqueName="[Base CY With Inf].[HOSPID].[All]" dimensionUniqueName="[Base CY With Inf]" displayFolder="" count="0" memberValueDatatype="130" unbalanced="0"/>
    <cacheHierarchy uniqueName="[Base CY With Inf].[Dollar Year]" caption="Dollar Year" attribute="1" defaultMemberUniqueName="[Base CY With Inf].[Dollar Year].[All]" allUniqueName="[Base CY With Inf].[Dollar Year].[All]" dimensionUniqueName="[Base CY With Inf]" displayFolder="" count="0" memberValueDatatype="20" unbalanced="0"/>
    <cacheHierarchy uniqueName="[Base CY With Inf].[Calendar Year]" caption="Calendar Year" attribute="1" defaultMemberUniqueName="[Base CY With Inf].[Calendar Year].[All]" allUniqueName="[Base CY With Inf].[Calendar Year].[All]" dimensionUniqueName="[Base CY With Inf]" displayFolder="" count="2" memberValueDatatype="130" unbalanced="0">
      <fieldsUsage count="2">
        <fieldUsage x="-1"/>
        <fieldUsage x="0"/>
      </fieldsUsage>
    </cacheHierarchy>
    <cacheHierarchy uniqueName="[Base CY With Inf].[No Inflation]" caption="No Inflation" attribute="1" defaultMemberUniqueName="[Base CY With Inf].[No Inflation].[All]" allUniqueName="[Base CY With Inf].[No Inflation].[All]" dimensionUniqueName="[Base CY With Inf]" displayFolder="" count="2" memberValueDatatype="130" unbalanced="0">
      <fieldsUsage count="2">
        <fieldUsage x="-1"/>
        <fieldUsage x="1"/>
      </fieldsUsage>
    </cacheHierarchy>
    <cacheHierarchy uniqueName="[Base CY With Inf].[Conversion Inf]" caption="Conversion Inf" attribute="1" defaultMemberUniqueName="[Base CY With Inf].[Conversion Inf].[All]" allUniqueName="[Base CY With Inf].[Conversion Inf].[All]" dimensionUniqueName="[Base CY With Inf]" displayFolder="" count="0" memberValueDatatype="5" unbalanced="0"/>
    <cacheHierarchy uniqueName="[Base CY With Inf].[FY23 Blended Permanent Revenue_inf]" caption="FY23 Blended Permanent Revenue_inf" attribute="1" defaultMemberUniqueName="[Base CY With Inf].[FY23 Blended Permanent Revenue_inf].[All]" allUniqueName="[Base CY With Inf].[FY23 Blended Permanent Revenue_inf].[All]" dimensionUniqueName="[Base CY With Inf]" displayFolder="" count="0" memberValueDatatype="5" unbalanced="0"/>
    <cacheHierarchy uniqueName="[Base CY With Inf].[ECMAD Growth]" caption="ECMAD Growth" attribute="1" defaultMemberUniqueName="[Base CY With Inf].[ECMAD Growth].[All]" allUniqueName="[Base CY With Inf].[ECMAD Growth].[All]" dimensionUniqueName="[Base CY With Inf]" displayFolder="" count="0" memberValueDatatype="5" unbalanced="0"/>
    <cacheHierarchy uniqueName="[Base CY With Inf].[MSA]" caption="MSA" attribute="1" defaultMemberUniqueName="[Base CY With Inf].[MSA].[All]" allUniqueName="[Base CY With Inf].[MSA].[All]" dimensionUniqueName="[Base CY With Inf]" displayFolder="" count="0" memberValueDatatype="5" unbalanced="0"/>
    <cacheHierarchy uniqueName="[Base CY With Inf].[MSA_inf]" caption="MSA_inf" attribute="1" defaultMemberUniqueName="[Base CY With Inf].[MSA_inf].[All]" allUniqueName="[Base CY With Inf].[MSA_inf].[All]" dimensionUniqueName="[Base CY With Inf]" displayFolder="" count="0" memberValueDatatype="5" unbalanced="0"/>
    <cacheHierarchy uniqueName="[Base CY With Inf].[Unrecognized]" caption="Unrecognized" attribute="1" defaultMemberUniqueName="[Base CY With Inf].[Unrecognized].[All]" allUniqueName="[Base CY With Inf].[Unrecognized].[All]" dimensionUniqueName="[Base CY With Inf]" displayFolder="" count="0" memberValueDatatype="5" unbalanced="0"/>
    <cacheHierarchy uniqueName="[Base CY With Inf].[Unrecognized_inf]" caption="Unrecognized_inf" attribute="1" defaultMemberUniqueName="[Base CY With Inf].[Unrecognized_inf].[All]" allUniqueName="[Base CY With Inf].[Unrecognized_inf].[All]" dimensionUniqueName="[Base CY With Inf]" displayFolder="" count="0" memberValueDatatype="5" unbalanced="0"/>
    <cacheHierarchy uniqueName="[Base CY With Inf].[Expected FFS]" caption="Expected FFS" attribute="1" defaultMemberUniqueName="[Base CY With Inf].[Expected FFS].[All]" allUniqueName="[Base CY With Inf].[Expected FFS].[All]" dimensionUniqueName="[Base CY With Inf]" displayFolder="" count="0" memberValueDatatype="5" unbalanced="0"/>
    <cacheHierarchy uniqueName="[Base CY With Inf].[Expected FFS_inf]" caption="Expected FFS_inf" attribute="1" defaultMemberUniqueName="[Base CY With Inf].[Expected FFS_inf].[All]" allUniqueName="[Base CY With Inf].[Expected FFS_inf].[All]" dimensionUniqueName="[Base CY With Inf]" displayFolder="" count="0" memberValueDatatype="5" unbalanced="0"/>
    <cacheHierarchy uniqueName="[Base CY With Inf].[PAU Shared Savings]" caption="PAU Shared Savings" attribute="1" defaultMemberUniqueName="[Base CY With Inf].[PAU Shared Savings].[All]" allUniqueName="[Base CY With Inf].[PAU Shared Savings].[All]" dimensionUniqueName="[Base CY With Inf]" displayFolder="" count="0" memberValueDatatype="20" unbalanced="0"/>
    <cacheHierarchy uniqueName="[Base CY With Inf].[PAU Shared Savings_inf]" caption="PAU Shared Savings_inf" attribute="1" defaultMemberUniqueName="[Base CY With Inf].[PAU Shared Savings_inf].[All]" allUniqueName="[Base CY With Inf].[PAU Shared Savings_inf].[All]" dimensionUniqueName="[Base CY With Inf]" displayFolder="" count="0" memberValueDatatype="5" unbalanced="0"/>
    <cacheHierarchy uniqueName="[Base CY With Inf].[Total PAU Revenue]" caption="Total PAU Revenue" attribute="1" defaultMemberUniqueName="[Base CY With Inf].[Total PAU Revenue].[All]" allUniqueName="[Base CY With Inf].[Total PAU Revenue].[All]" dimensionUniqueName="[Base CY With Inf]" displayFolder="" count="0" memberValueDatatype="20" unbalanced="0"/>
    <cacheHierarchy uniqueName="[Base CY With Inf].[Total PAU Revenue_inf]" caption="Total PAU Revenue_inf" attribute="1" defaultMemberUniqueName="[Base CY With Inf].[Total PAU Revenue_inf].[All]" allUniqueName="[Base CY With Inf].[Total PAU Revenue_inf].[All]" dimensionUniqueName="[Base CY With Inf]" displayFolder="" count="0" memberValueDatatype="5" unbalanced="0"/>
    <cacheHierarchy uniqueName="[Base CY With Inf].[OOS PAU Revenue]" caption="OOS PAU Revenue" attribute="1" defaultMemberUniqueName="[Base CY With Inf].[OOS PAU Revenue].[All]" allUniqueName="[Base CY With Inf].[OOS PAU Revenue].[All]" dimensionUniqueName="[Base CY With Inf]" displayFolder="" count="0" memberValueDatatype="20" unbalanced="0"/>
    <cacheHierarchy uniqueName="[Base CY With Inf].[OOS PAU Revenue_inf]" caption="OOS PAU Revenue_inf" attribute="1" defaultMemberUniqueName="[Base CY With Inf].[OOS PAU Revenue_inf].[All]" allUniqueName="[Base CY With Inf].[OOS PAU Revenue_inf].[All]" dimensionUniqueName="[Base CY With Inf]" displayFolder="" count="0" memberValueDatatype="5" unbalanced="0"/>
    <cacheHierarchy uniqueName="[Base CY With Inf].[OOS Over/(Under Funding) - OOS File]" caption="OOS Over/(Under Funding) - OOS File" attribute="1" defaultMemberUniqueName="[Base CY With Inf].[OOS Over/(Under Funding) - OOS File].[All]" allUniqueName="[Base CY With Inf].[OOS Over/(Under Funding) - OOS File].[All]" dimensionUniqueName="[Base CY With Inf]" displayFolder="" count="0" memberValueDatatype="20" unbalanced="0"/>
    <cacheHierarchy uniqueName="[Base CY With Inf].[OOS Over/(Under Funding) - OOS File_inf]" caption="OOS Over/(Under Funding) - OOS File_inf" attribute="1" defaultMemberUniqueName="[Base CY With Inf].[OOS Over/(Under Funding) - OOS File_inf].[All]" allUniqueName="[Base CY With Inf].[OOS Over/(Under Funding) - OOS File_inf].[All]" dimensionUniqueName="[Base CY With Inf]" displayFolder="" count="0" memberValueDatatype="5" unbalanced="0"/>
    <cacheHierarchy uniqueName="[Base CY With Inf].[Other Volume Adjustments (Dereg/Other FY Data)]" caption="Other Volume Adjustments (Dereg/Other FY Data)" attribute="1" defaultMemberUniqueName="[Base CY With Inf].[Other Volume Adjustments (Dereg/Other FY Data)].[All]" allUniqueName="[Base CY With Inf].[Other Volume Adjustments (Dereg/Other FY Data)].[All]" dimensionUniqueName="[Base CY With Inf]" displayFolder="" count="0" memberValueDatatype="20" unbalanced="0"/>
    <cacheHierarchy uniqueName="[Base CY With Inf].[Other Volume Adjustments (Dereg/Other FY Data)_inf]" caption="Other Volume Adjustments (Dereg/Other FY Data)_inf" attribute="1" defaultMemberUniqueName="[Base CY With Inf].[Other Volume Adjustments (Dereg/Other FY Data)_inf].[All]" allUniqueName="[Base CY With Inf].[Other Volume Adjustments (Dereg/Other FY Data)_inf].[All]" dimensionUniqueName="[Base CY With Inf]" displayFolder="" count="0" memberValueDatatype="5" unbalanced="0"/>
    <cacheHierarchy uniqueName="[Base CY With Inf].[Efficiency Adjustments]" caption="Efficiency Adjustments" attribute="1" defaultMemberUniqueName="[Base CY With Inf].[Efficiency Adjustments].[All]" allUniqueName="[Base CY With Inf].[Efficiency Adjustments].[All]" dimensionUniqueName="[Base CY With Inf]" displayFolder="" count="0" memberValueDatatype="20" unbalanced="0"/>
    <cacheHierarchy uniqueName="[Base CY With Inf].[Efficiency Adjustments_inf]" caption="Efficiency Adjustments_inf" attribute="1" defaultMemberUniqueName="[Base CY With Inf].[Efficiency Adjustments_inf].[All]" allUniqueName="[Base CY With Inf].[Efficiency Adjustments_inf].[All]" dimensionUniqueName="[Base CY With Inf]" displayFolder="" count="0" memberValueDatatype="5" unbalanced="0"/>
    <cacheHierarchy uniqueName="[Base CY With Inf].[Demographic Adjustment]" caption="Demographic Adjustment" attribute="1" defaultMemberUniqueName="[Base CY With Inf].[Demographic Adjustment].[All]" allUniqueName="[Base CY With Inf].[Demographic Adjustment].[All]" dimensionUniqueName="[Base CY With Inf]" displayFolder="" count="0" memberValueDatatype="20" unbalanced="0"/>
    <cacheHierarchy uniqueName="[Base CY With Inf].[Demographic Adjustments_inf]" caption="Demographic Adjustments_inf" attribute="1" defaultMemberUniqueName="[Base CY With Inf].[Demographic Adjustments_inf].[All]" allUniqueName="[Base CY With Inf].[Demographic Adjustments_inf].[All]" dimensionUniqueName="[Base CY With Inf]" displayFolder="" count="0" memberValueDatatype="5" unbalanced="0"/>
    <cacheHierarchy uniqueName="[Base CY With Inf].[PAU Volume]" caption="PAU Volume" attribute="1" defaultMemberUniqueName="[Base CY With Inf].[PAU Volume].[All]" allUniqueName="[Base CY With Inf].[PAU Volume].[All]" dimensionUniqueName="[Base CY With Inf]" displayFolder="" count="0" memberValueDatatype="20" unbalanced="0"/>
    <cacheHierarchy uniqueName="[Base CY With Inf].[PAU Volume_inf]" caption="PAU Volume_inf" attribute="1" defaultMemberUniqueName="[Base CY With Inf].[PAU Volume_inf].[All]" allUniqueName="[Base CY With Inf].[PAU Volume_inf].[All]" dimensionUniqueName="[Base CY With Inf]" displayFolder="" count="0" memberValueDatatype="5" unbalanced="0"/>
    <cacheHierarchy uniqueName="[Base CY With Inf].[PAU Marketshift]" caption="PAU Marketshift" attribute="1" defaultMemberUniqueName="[Base CY With Inf].[PAU Marketshift].[All]" allUniqueName="[Base CY With Inf].[PAU Marketshift].[All]" dimensionUniqueName="[Base CY With Inf]" displayFolder="" count="0" memberValueDatatype="20" unbalanced="0"/>
    <cacheHierarchy uniqueName="[Base CY With Inf].[PAU Marketshift_inf]" caption="PAU Marketshift_inf" attribute="1" defaultMemberUniqueName="[Base CY With Inf].[PAU Marketshift_inf].[All]" allUniqueName="[Base CY With Inf].[PAU Marketshift_inf].[All]" dimensionUniqueName="[Base CY With Inf]" displayFolder="" count="0" memberValueDatatype="5" unbalanced="0"/>
    <cacheHierarchy uniqueName="[Base CY With Inf].[PAU Unrecognized - MS]" caption="PAU Unrecognized - MS" attribute="1" defaultMemberUniqueName="[Base CY With Inf].[PAU Unrecognized - MS].[All]" allUniqueName="[Base CY With Inf].[PAU Unrecognized - MS].[All]" dimensionUniqueName="[Base CY With Inf]" displayFolder="" count="0" memberValueDatatype="20" unbalanced="0"/>
    <cacheHierarchy uniqueName="[Base CY With Inf].[PAU Unrecognized - MS_inf]" caption="PAU Unrecognized - MS_inf" attribute="1" defaultMemberUniqueName="[Base CY With Inf].[PAU Unrecognized - MS_inf].[All]" allUniqueName="[Base CY With Inf].[PAU Unrecognized - MS_inf].[All]" dimensionUniqueName="[Base CY With Inf]" displayFolder="" count="0" memberValueDatatype="5" unbalanced="0"/>
    <cacheHierarchy uniqueName="[Base CY With Inf].[Observed GBR Volume Policies]" caption="Observed GBR Volume Policies" attribute="1" defaultMemberUniqueName="[Base CY With Inf].[Observed GBR Volume Policies].[All]" allUniqueName="[Base CY With Inf].[Observed GBR Volume Policies].[All]" dimensionUniqueName="[Base CY With Inf]" displayFolder="" count="0" memberValueDatatype="5" unbalanced="0"/>
    <cacheHierarchy uniqueName="[Base CY With Inf].[Observed GBR Volume Policies_inf]" caption="Observed GBR Volume Policies_inf" attribute="1" defaultMemberUniqueName="[Base CY With Inf].[Observed GBR Volume Policies_inf].[All]" allUniqueName="[Base CY With Inf].[Observed GBR Volume Policies_inf].[All]" dimensionUniqueName="[Base CY With Inf]" displayFolder="" count="0" memberValueDatatype="5" unbalanced="0"/>
    <cacheHierarchy uniqueName="[Base CY With Inf].[Over (Under) Funding Relative to Volume Variable System with MS &amp; Demographic Ad]" caption="Over (Under) Funding Relative to Volume Variable System with MS &amp; Demographic Ad" attribute="1" defaultMemberUniqueName="[Base CY With Inf].[Over (Under) Funding Relative to Volume Variable System with MS &amp; Demographic Ad].[All]" allUniqueName="[Base CY With Inf].[Over (Under) Funding Relative to Volume Variable System with MS &amp; Demographic Ad].[All]" dimensionUniqueName="[Base CY With Inf]" displayFolder="" count="0" memberValueDatatype="5" unbalanced="0"/>
    <cacheHierarchy uniqueName="[Base CY With Inf].[Over (Under) Funding Relative to Volume Variable System with MS &amp; Demographic_inf]" caption="Over (Under) Funding Relative to Volume Variable System with MS &amp; Demographic_inf" attribute="1" defaultMemberUniqueName="[Base CY With Inf].[Over (Under) Funding Relative to Volume Variable System with MS &amp; Demographic_inf].[All]" allUniqueName="[Base CY With Inf].[Over (Under) Funding Relative to Volume Variable System with MS &amp; Demographic_inf].[All]" dimensionUniqueName="[Base CY With Inf]" displayFolder="" count="0" memberValueDatatype="5" unbalanced="0"/>
    <cacheHierarchy uniqueName="[Base CY With Inf].[Total Anticipated Instate PAU Adjustment under FFS]" caption="Total Anticipated Instate PAU Adjustment under FFS" attribute="1" defaultMemberUniqueName="[Base CY With Inf].[Total Anticipated Instate PAU Adjustment under FFS].[All]" allUniqueName="[Base CY With Inf].[Total Anticipated Instate PAU Adjustment under FFS].[All]" dimensionUniqueName="[Base CY With Inf]" displayFolder="" count="0" memberValueDatatype="5" unbalanced="0"/>
    <cacheHierarchy uniqueName="[Base CY With Inf].[Total Anticipated Instate PAU Adjustment under FFS_inf]" caption="Total Anticipated Instate PAU Adjustment under FFS_inf" attribute="1" defaultMemberUniqueName="[Base CY With Inf].[Total Anticipated Instate PAU Adjustment under FFS_inf].[All]" allUniqueName="[Base CY With Inf].[Total Anticipated Instate PAU Adjustment under FFS_inf].[All]" dimensionUniqueName="[Base CY With Inf]" displayFolder="" count="0" memberValueDatatype="5" unbalanced="0"/>
    <cacheHierarchy uniqueName="[Base CY With Inf].[% Attributable to OOS]" caption="% Attributable to OOS" attribute="1" defaultMemberUniqueName="[Base CY With Inf].[% Attributable to OOS].[All]" allUniqueName="[Base CY With Inf].[% Attributable to OOS].[All]" dimensionUniqueName="[Base CY With Inf]" displayFolder="" count="0" memberValueDatatype="5" unbalanced="0"/>
    <cacheHierarchy uniqueName="[Base CY With Inf].[% Attributable to OOS_inf]" caption="% Attributable to OOS_inf" attribute="1" defaultMemberUniqueName="[Base CY With Inf].[% Attributable to OOS_inf].[All]" allUniqueName="[Base CY With Inf].[% Attributable to OOS_inf].[All]" dimensionUniqueName="[Base CY With Inf]" displayFolder="" count="0" memberValueDatatype="5" unbalanced="0"/>
    <cacheHierarchy uniqueName="[Base CY With Inf].[PAU IS Shared Savings]" caption="PAU IS Shared Savings" attribute="1" defaultMemberUniqueName="[Base CY With Inf].[PAU IS Shared Savings].[All]" allUniqueName="[Base CY With Inf].[PAU IS Shared Savings].[All]" dimensionUniqueName="[Base CY With Inf]" displayFolder="" count="0" memberValueDatatype="5" unbalanced="0"/>
    <cacheHierarchy uniqueName="[Base CY With Inf].[PAU IS Shared Savings_inf]" caption="PAU IS Shared Savings_inf" attribute="1" defaultMemberUniqueName="[Base CY With Inf].[PAU IS Shared Savings_inf].[All]" allUniqueName="[Base CY With Inf].[PAU IS Shared Savings_inf].[All]" dimensionUniqueName="[Base CY With Inf]" displayFolder="" count="0" memberValueDatatype="5" unbalanced="0"/>
    <cacheHierarchy uniqueName="[Base CY With Inf].[Over / (Under) Funding for In-State PAU]" caption="Over / (Under) Funding for In-State PAU" attribute="1" defaultMemberUniqueName="[Base CY With Inf].[Over / (Under) Funding for In-State PAU].[All]" allUniqueName="[Base CY With Inf].[Over / (Under) Funding for In-State PAU].[All]" dimensionUniqueName="[Base CY With Inf]" displayFolder="" count="0" memberValueDatatype="5" unbalanced="0"/>
    <cacheHierarchy uniqueName="[Base CY With Inf].[Over / (Under) Funding for In-State PAU_inf]" caption="Over / (Under) Funding for In-State PAU_inf" attribute="1" defaultMemberUniqueName="[Base CY With Inf].[Over / (Under) Funding for In-State PAU_inf].[All]" allUniqueName="[Base CY With Inf].[Over / (Under) Funding for In-State PAU_inf].[All]" dimensionUniqueName="[Base CY With Inf]" displayFolder="" count="0" memberValueDatatype="5" unbalanced="0"/>
    <cacheHierarchy uniqueName="[Base CY With Inf].[PAU OOS Shared Savings]" caption="PAU OOS Shared Savings" attribute="1" defaultMemberUniqueName="[Base CY With Inf].[PAU OOS Shared Savings].[All]" allUniqueName="[Base CY With Inf].[PAU OOS Shared Savings].[All]" dimensionUniqueName="[Base CY With Inf]" displayFolder="" count="0" memberValueDatatype="5" unbalanced="0"/>
    <cacheHierarchy uniqueName="[Base CY With Inf].[PAU OOS Shared Savings_inf]" caption="PAU OOS Shared Savings_inf" attribute="1" defaultMemberUniqueName="[Base CY With Inf].[PAU OOS Shared Savings_inf].[All]" allUniqueName="[Base CY With Inf].[PAU OOS Shared Savings_inf].[All]" dimensionUniqueName="[Base CY With Inf]" displayFolder="" count="0" memberValueDatatype="5" unbalanced="0"/>
    <cacheHierarchy uniqueName="[Base CY With Inf].[Over / (Under) Funding for OOS PAU]" caption="Over / (Under) Funding for OOS PAU" attribute="1" defaultMemberUniqueName="[Base CY With Inf].[Over / (Under) Funding for OOS PAU].[All]" allUniqueName="[Base CY With Inf].[Over / (Under) Funding for OOS PAU].[All]" dimensionUniqueName="[Base CY With Inf]" displayFolder="" count="0" memberValueDatatype="5" unbalanced="0"/>
    <cacheHierarchy uniqueName="[Base CY With Inf].[Over / (Under) Funding for OOS PAU_inf]" caption="Over / (Under) Funding for OOS PAU_inf" attribute="1" defaultMemberUniqueName="[Base CY With Inf].[Over / (Under) Funding for OOS PAU_inf].[All]" allUniqueName="[Base CY With Inf].[Over / (Under) Funding for OOS PAU_inf].[All]" dimensionUniqueName="[Base CY With Inf]" displayFolder="" count="0" memberValueDatatype="5" unbalanced="0"/>
    <cacheHierarchy uniqueName="[Base CY With Inf].[Over (under) funding with Marketshift and InState PAU]" caption="Over (under) funding with Marketshift and InState PAU" attribute="1" defaultMemberUniqueName="[Base CY With Inf].[Over (under) funding with Marketshift and InState PAU].[All]" allUniqueName="[Base CY With Inf].[Over (under) funding with Marketshift and InState PAU].[All]" dimensionUniqueName="[Base CY With Inf]" displayFolder="" count="0" memberValueDatatype="5" unbalanced="0"/>
    <cacheHierarchy uniqueName="[Base CY With Inf].[Over (under) funding with Marketshift and InState PAU_inf]" caption="Over (under) funding with Marketshift and InState PAU_inf" attribute="1" defaultMemberUniqueName="[Base CY With Inf].[Over (under) funding with Marketshift and InState PAU_inf].[All]" allUniqueName="[Base CY With Inf].[Over (under) funding with Marketshift and InState PAU_inf].[All]" dimensionUniqueName="[Base CY With Inf]" displayFolder="" count="0" memberValueDatatype="5" unbalanced="0"/>
    <cacheHierarchy uniqueName="[Base CY With Inf].[OOS Funding Excess or Deficit + OOS PAU]" caption="OOS Funding Excess or Deficit + OOS PAU" attribute="1" defaultMemberUniqueName="[Base CY With Inf].[OOS Funding Excess or Deficit + OOS PAU].[All]" allUniqueName="[Base CY With Inf].[OOS Funding Excess or Deficit + OOS PAU].[All]" dimensionUniqueName="[Base CY With Inf]" displayFolder="" count="0" memberValueDatatype="5" unbalanced="0"/>
    <cacheHierarchy uniqueName="[Base CY With Inf].[OOS Funding Excess or Deficit + OOS PAU_inf]" caption="OOS Funding Excess or Deficit + OOS PAU_inf" attribute="1" defaultMemberUniqueName="[Base CY With Inf].[OOS Funding Excess or Deficit + OOS PAU_inf].[All]" allUniqueName="[Base CY With Inf].[OOS Funding Excess or Deficit + OOS PAU_inf].[All]" dimensionUniqueName="[Base CY With Inf]" displayFolder="" count="0" memberValueDatatype="5" unbalanced="0"/>
    <cacheHierarchy uniqueName="[Base CY With Inf].[Total Volume Efficacy]" caption="Total Volume Efficacy" attribute="1" defaultMemberUniqueName="[Base CY With Inf].[Total Volume Efficacy].[All]" allUniqueName="[Base CY With Inf].[Total Volume Efficacy].[All]" dimensionUniqueName="[Base CY With Inf]" displayFolder="" count="0" memberValueDatatype="5" unbalanced="0"/>
    <cacheHierarchy uniqueName="[Base CY With Inf].[Total Volume Efficacy_inf]" caption="Total Volume Efficacy_inf" attribute="1" defaultMemberUniqueName="[Base CY With Inf].[Total Volume Efficacy_inf].[All]" allUniqueName="[Base CY With Inf].[Total Volume Efficacy_inf].[All]" dimensionUniqueName="[Base CY With Inf]" displayFolder="" count="0" memberValueDatatype="5" unbalanced="0"/>
    <cacheHierarchy uniqueName="[Base CY With Inf].[Total Volume Efficacy with Other Volume Adjustments]" caption="Total Volume Efficacy with Other Volume Adjustments" attribute="1" defaultMemberUniqueName="[Base CY With Inf].[Total Volume Efficacy with Other Volume Adjustments].[All]" allUniqueName="[Base CY With Inf].[Total Volume Efficacy with Other Volume Adjustments].[All]" dimensionUniqueName="[Base CY With Inf]" displayFolder="" count="0" memberValueDatatype="5" unbalanced="0"/>
    <cacheHierarchy uniqueName="[Base CY With Inf].[Total Volume Efficacy with Other Volume Adjustments_inf]" caption="Total Volume Efficacy with Other Volume Adjustments_inf" attribute="1" defaultMemberUniqueName="[Base CY With Inf].[Total Volume Efficacy with Other Volume Adjustments_inf].[All]" allUniqueName="[Base CY With Inf].[Total Volume Efficacy with Other Volume Adjustments_inf].[All]" dimensionUniqueName="[Base CY With Inf]" displayFolder="" count="0" memberValueDatatype="5" unbalanced="0"/>
    <cacheHierarchy uniqueName="[Base CY With Inf].[Total Volume Efficacy with Other Volume Adjustments &amp; Efficiency Adjustments]" caption="Total Volume Efficacy with Other Volume Adjustments &amp; Efficiency Adjustments" attribute="1" defaultMemberUniqueName="[Base CY With Inf].[Total Volume Efficacy with Other Volume Adjustments &amp; Efficiency Adjustments].[All]" allUniqueName="[Base CY With Inf].[Total Volume Efficacy with Other Volume Adjustments &amp; Efficiency Adjustments].[All]" dimensionUniqueName="[Base CY With Inf]" displayFolder="" count="0" memberValueDatatype="5" unbalanced="0"/>
    <cacheHierarchy uniqueName="[Base CY With Inf].[Total Volume Efficacy with Other Volume Adjustments &amp; Efficiency Adjustments_inf]" caption="Total Volume Efficacy with Other Volume Adjustments &amp; Efficiency Adjustments_inf" attribute="1" defaultMemberUniqueName="[Base CY With Inf].[Total Volume Efficacy with Other Volume Adjustments &amp; Efficiency Adjustments_inf].[All]" allUniqueName="[Base CY With Inf].[Total Volume Efficacy with Other Volume Adjustments &amp; Efficiency Adjustments_inf].[All]" dimensionUniqueName="[Base CY With Inf]" displayFolder="" count="0" memberValueDatatype="5" unbalanced="0"/>
    <cacheHierarchy uniqueName="[Measures].[Sum of Dollar Year]" caption="Sum of Dollar Year" measure="1" displayFolder="" measureGroup="Base CY With Inf" count="0">
      <extLst>
        <ext xmlns:x15="http://schemas.microsoft.com/office/spreadsheetml/2010/11/main" uri="{B97F6D7D-B522-45F9-BDA1-12C45D357490}">
          <x15:cacheHierarchy aggregatedColumn="1"/>
        </ext>
      </extLst>
    </cacheHierarchy>
    <cacheHierarchy uniqueName="[Measures].[Sum of FY23 Blended Permanent Revenue_inf]" caption="Sum of FY23 Blended Permanent Revenue_inf" measure="1" displayFolder="" measureGroup="Base CY With Inf" count="0">
      <extLst>
        <ext xmlns:x15="http://schemas.microsoft.com/office/spreadsheetml/2010/11/main" uri="{B97F6D7D-B522-45F9-BDA1-12C45D357490}">
          <x15:cacheHierarchy aggregatedColumn="5"/>
        </ext>
      </extLst>
    </cacheHierarchy>
    <cacheHierarchy uniqueName="[Measures].[Sum of ECMAD Growth]" caption="Sum of ECMAD Growth" measure="1" displayFolder="" measureGroup="Base CY With Inf" count="0">
      <extLst>
        <ext xmlns:x15="http://schemas.microsoft.com/office/spreadsheetml/2010/11/main" uri="{B97F6D7D-B522-45F9-BDA1-12C45D357490}">
          <x15:cacheHierarchy aggregatedColumn="6"/>
        </ext>
      </extLst>
    </cacheHierarchy>
    <cacheHierarchy uniqueName="[Measures].[Sum of MSA]" caption="Sum of MSA" measure="1" displayFolder="" measureGroup="Base CY With Inf" count="0">
      <extLst>
        <ext xmlns:x15="http://schemas.microsoft.com/office/spreadsheetml/2010/11/main" uri="{B97F6D7D-B522-45F9-BDA1-12C45D357490}">
          <x15:cacheHierarchy aggregatedColumn="7"/>
        </ext>
      </extLst>
    </cacheHierarchy>
    <cacheHierarchy uniqueName="[Measures].[Sum of MSA_inf]" caption="Sum of MSA_inf" measure="1" displayFolder="" measureGroup="Base CY With Inf" count="0">
      <extLst>
        <ext xmlns:x15="http://schemas.microsoft.com/office/spreadsheetml/2010/11/main" uri="{B97F6D7D-B522-45F9-BDA1-12C45D357490}">
          <x15:cacheHierarchy aggregatedColumn="8"/>
        </ext>
      </extLst>
    </cacheHierarchy>
    <cacheHierarchy uniqueName="[Measures].[Sum of Unrecognized]" caption="Sum of Unrecognized" measure="1" displayFolder="" measureGroup="Base CY With Inf" count="0">
      <extLst>
        <ext xmlns:x15="http://schemas.microsoft.com/office/spreadsheetml/2010/11/main" uri="{B97F6D7D-B522-45F9-BDA1-12C45D357490}">
          <x15:cacheHierarchy aggregatedColumn="9"/>
        </ext>
      </extLst>
    </cacheHierarchy>
    <cacheHierarchy uniqueName="[Measures].[Sum of Unrecognized_inf]" caption="Sum of Unrecognized_inf" measure="1" displayFolder="" measureGroup="Base CY With Inf" count="0">
      <extLst>
        <ext xmlns:x15="http://schemas.microsoft.com/office/spreadsheetml/2010/11/main" uri="{B97F6D7D-B522-45F9-BDA1-12C45D357490}">
          <x15:cacheHierarchy aggregatedColumn="10"/>
        </ext>
      </extLst>
    </cacheHierarchy>
    <cacheHierarchy uniqueName="[Measures].[Sum of Expected FFS]" caption="Sum of Expected FFS" measure="1" displayFolder="" measureGroup="Base CY With Inf" count="0">
      <extLst>
        <ext xmlns:x15="http://schemas.microsoft.com/office/spreadsheetml/2010/11/main" uri="{B97F6D7D-B522-45F9-BDA1-12C45D357490}">
          <x15:cacheHierarchy aggregatedColumn="11"/>
        </ext>
      </extLst>
    </cacheHierarchy>
    <cacheHierarchy uniqueName="[Measures].[Sum of Expected FFS_inf]" caption="Sum of Expected FFS_inf" measure="1" displayFolder="" measureGroup="Base CY With Inf" count="0">
      <extLst>
        <ext xmlns:x15="http://schemas.microsoft.com/office/spreadsheetml/2010/11/main" uri="{B97F6D7D-B522-45F9-BDA1-12C45D357490}">
          <x15:cacheHierarchy aggregatedColumn="12"/>
        </ext>
      </extLst>
    </cacheHierarchy>
    <cacheHierarchy uniqueName="[Measures].[Sum of PAU Shared Savings]" caption="Sum of PAU Shared Savings" measure="1" displayFolder="" measureGroup="Base CY With Inf" count="0">
      <extLst>
        <ext xmlns:x15="http://schemas.microsoft.com/office/spreadsheetml/2010/11/main" uri="{B97F6D7D-B522-45F9-BDA1-12C45D357490}">
          <x15:cacheHierarchy aggregatedColumn="13"/>
        </ext>
      </extLst>
    </cacheHierarchy>
    <cacheHierarchy uniqueName="[Measures].[Sum of PAU Shared Savings_inf]" caption="Sum of PAU Shared Savings_inf" measure="1" displayFolder="" measureGroup="Base CY With Inf" count="0">
      <extLst>
        <ext xmlns:x15="http://schemas.microsoft.com/office/spreadsheetml/2010/11/main" uri="{B97F6D7D-B522-45F9-BDA1-12C45D357490}">
          <x15:cacheHierarchy aggregatedColumn="14"/>
        </ext>
      </extLst>
    </cacheHierarchy>
    <cacheHierarchy uniqueName="[Measures].[Sum of Total PAU Revenue]" caption="Sum of Total PAU Revenue" measure="1" displayFolder="" measureGroup="Base CY With Inf" count="0">
      <extLst>
        <ext xmlns:x15="http://schemas.microsoft.com/office/spreadsheetml/2010/11/main" uri="{B97F6D7D-B522-45F9-BDA1-12C45D357490}">
          <x15:cacheHierarchy aggregatedColumn="15"/>
        </ext>
      </extLst>
    </cacheHierarchy>
    <cacheHierarchy uniqueName="[Measures].[Sum of Total PAU Revenue_inf]" caption="Sum of Total PAU Revenue_inf" measure="1" displayFolder="" measureGroup="Base CY With Inf" count="0">
      <extLst>
        <ext xmlns:x15="http://schemas.microsoft.com/office/spreadsheetml/2010/11/main" uri="{B97F6D7D-B522-45F9-BDA1-12C45D357490}">
          <x15:cacheHierarchy aggregatedColumn="16"/>
        </ext>
      </extLst>
    </cacheHierarchy>
    <cacheHierarchy uniqueName="[Measures].[Sum of OOS PAU Revenue]" caption="Sum of OOS PAU Revenue" measure="1" displayFolder="" measureGroup="Base CY With Inf" count="0">
      <extLst>
        <ext xmlns:x15="http://schemas.microsoft.com/office/spreadsheetml/2010/11/main" uri="{B97F6D7D-B522-45F9-BDA1-12C45D357490}">
          <x15:cacheHierarchy aggregatedColumn="17"/>
        </ext>
      </extLst>
    </cacheHierarchy>
    <cacheHierarchy uniqueName="[Measures].[Sum of OOS PAU Revenue_inf]" caption="Sum of OOS PAU Revenue_inf" measure="1" displayFolder="" measureGroup="Base CY With Inf" count="0">
      <extLst>
        <ext xmlns:x15="http://schemas.microsoft.com/office/spreadsheetml/2010/11/main" uri="{B97F6D7D-B522-45F9-BDA1-12C45D357490}">
          <x15:cacheHierarchy aggregatedColumn="18"/>
        </ext>
      </extLst>
    </cacheHierarchy>
    <cacheHierarchy uniqueName="[Measures].[Sum of OOS Over/(Under Funding) - OOS File]" caption="Sum of OOS Over/(Under Funding) - OOS File" measure="1" displayFolder="" measureGroup="Base CY With Inf" count="0">
      <extLst>
        <ext xmlns:x15="http://schemas.microsoft.com/office/spreadsheetml/2010/11/main" uri="{B97F6D7D-B522-45F9-BDA1-12C45D357490}">
          <x15:cacheHierarchy aggregatedColumn="19"/>
        </ext>
      </extLst>
    </cacheHierarchy>
    <cacheHierarchy uniqueName="[Measures].[Sum of OOS Over/(Under Funding) - OOS File_inf]" caption="Sum of OOS Over/(Under Funding) - OOS File_inf" measure="1" displayFolder="" measureGroup="Base CY With Inf" count="0">
      <extLst>
        <ext xmlns:x15="http://schemas.microsoft.com/office/spreadsheetml/2010/11/main" uri="{B97F6D7D-B522-45F9-BDA1-12C45D357490}">
          <x15:cacheHierarchy aggregatedColumn="20"/>
        </ext>
      </extLst>
    </cacheHierarchy>
    <cacheHierarchy uniqueName="[Measures].[Sum of Demographic Adjustments_inf]" caption="Sum of Demographic Adjustments_inf" measure="1" displayFolder="" measureGroup="Base CY With Inf" count="0">
      <extLst>
        <ext xmlns:x15="http://schemas.microsoft.com/office/spreadsheetml/2010/11/main" uri="{B97F6D7D-B522-45F9-BDA1-12C45D357490}">
          <x15:cacheHierarchy aggregatedColumn="26"/>
        </ext>
      </extLst>
    </cacheHierarchy>
    <cacheHierarchy uniqueName="[Measures].[Sum of Observed GBR Volume Policies_inf]" caption="Sum of Observed GBR Volume Policies_inf" measure="1" displayFolder="" measureGroup="Base CY With Inf" count="0">
      <extLst>
        <ext xmlns:x15="http://schemas.microsoft.com/office/spreadsheetml/2010/11/main" uri="{B97F6D7D-B522-45F9-BDA1-12C45D357490}">
          <x15:cacheHierarchy aggregatedColumn="34"/>
        </ext>
      </extLst>
    </cacheHierarchy>
    <cacheHierarchy uniqueName="[Measures].[Sum of Over (Under) Funding Relative to Volume Variable System with MS &amp; Demographic_inf]" caption="Sum of Over (Under) Funding Relative to Volume Variable System with MS &amp; Demographic_inf" measure="1" displayFolder="" measureGroup="Base CY With Inf" count="0">
      <extLst>
        <ext xmlns:x15="http://schemas.microsoft.com/office/spreadsheetml/2010/11/main" uri="{B97F6D7D-B522-45F9-BDA1-12C45D357490}">
          <x15:cacheHierarchy aggregatedColumn="36"/>
        </ext>
      </extLst>
    </cacheHierarchy>
    <cacheHierarchy uniqueName="[Measures].[Sum of PAU Volume_inf]" caption="Sum of PAU Volume_inf" measure="1" displayFolder="" measureGroup="Base CY With Inf" count="0">
      <extLst>
        <ext xmlns:x15="http://schemas.microsoft.com/office/spreadsheetml/2010/11/main" uri="{B97F6D7D-B522-45F9-BDA1-12C45D357490}">
          <x15:cacheHierarchy aggregatedColumn="28"/>
        </ext>
      </extLst>
    </cacheHierarchy>
    <cacheHierarchy uniqueName="[Measures].[Sum of PAU Marketshift_inf]" caption="Sum of PAU Marketshift_inf" measure="1" displayFolder="" measureGroup="Base CY With Inf" count="0">
      <extLst>
        <ext xmlns:x15="http://schemas.microsoft.com/office/spreadsheetml/2010/11/main" uri="{B97F6D7D-B522-45F9-BDA1-12C45D357490}">
          <x15:cacheHierarchy aggregatedColumn="30"/>
        </ext>
      </extLst>
    </cacheHierarchy>
    <cacheHierarchy uniqueName="[Measures].[Sum of PAU Unrecognized - MS_inf]" caption="Sum of PAU Unrecognized - MS_inf" measure="1" displayFolder="" measureGroup="Base CY With Inf" count="0">
      <extLst>
        <ext xmlns:x15="http://schemas.microsoft.com/office/spreadsheetml/2010/11/main" uri="{B97F6D7D-B522-45F9-BDA1-12C45D357490}">
          <x15:cacheHierarchy aggregatedColumn="32"/>
        </ext>
      </extLst>
    </cacheHierarchy>
    <cacheHierarchy uniqueName="[Measures].[Sum of Total Anticipated Instate PAU Adjustment under FFS_inf]" caption="Sum of Total Anticipated Instate PAU Adjustment under FFS_inf" measure="1" displayFolder="" measureGroup="Base CY With Inf" count="0">
      <extLst>
        <ext xmlns:x15="http://schemas.microsoft.com/office/spreadsheetml/2010/11/main" uri="{B97F6D7D-B522-45F9-BDA1-12C45D357490}">
          <x15:cacheHierarchy aggregatedColumn="38"/>
        </ext>
      </extLst>
    </cacheHierarchy>
    <cacheHierarchy uniqueName="[Measures].[Sum of PAU IS Shared Savings_inf]" caption="Sum of PAU IS Shared Savings_inf" measure="1" displayFolder="" measureGroup="Base CY With Inf" count="0">
      <extLst>
        <ext xmlns:x15="http://schemas.microsoft.com/office/spreadsheetml/2010/11/main" uri="{B97F6D7D-B522-45F9-BDA1-12C45D357490}">
          <x15:cacheHierarchy aggregatedColumn="42"/>
        </ext>
      </extLst>
    </cacheHierarchy>
    <cacheHierarchy uniqueName="[Measures].[Sum of Over / (Under) Funding for In-State PAU_inf]" caption="Sum of Over / (Under) Funding for In-State PAU_inf" measure="1" displayFolder="" measureGroup="Base CY With Inf" count="0">
      <extLst>
        <ext xmlns:x15="http://schemas.microsoft.com/office/spreadsheetml/2010/11/main" uri="{B97F6D7D-B522-45F9-BDA1-12C45D357490}">
          <x15:cacheHierarchy aggregatedColumn="44"/>
        </ext>
      </extLst>
    </cacheHierarchy>
    <cacheHierarchy uniqueName="[Measures].[Sum of Over (under) funding with Marketshift and InState PAU_inf]" caption="Sum of Over (under) funding with Marketshift and InState PAU_inf" measure="1" displayFolder="" measureGroup="Base CY With Inf" count="0">
      <extLst>
        <ext xmlns:x15="http://schemas.microsoft.com/office/spreadsheetml/2010/11/main" uri="{B97F6D7D-B522-45F9-BDA1-12C45D357490}">
          <x15:cacheHierarchy aggregatedColumn="50"/>
        </ext>
      </extLst>
    </cacheHierarchy>
    <cacheHierarchy uniqueName="[Measures].[Sum of Total Volume Efficacy_inf]" caption="Sum of Total Volume Efficacy_inf" measure="1" displayFolder="" measureGroup="Base CY With Inf" count="0">
      <extLst>
        <ext xmlns:x15="http://schemas.microsoft.com/office/spreadsheetml/2010/11/main" uri="{B97F6D7D-B522-45F9-BDA1-12C45D357490}">
          <x15:cacheHierarchy aggregatedColumn="54"/>
        </ext>
      </extLst>
    </cacheHierarchy>
    <cacheHierarchy uniqueName="[Measures].[Sum of Other Volume Adjustments (Dereg/Other FY Data)_inf]" caption="Sum of Other Volume Adjustments (Dereg/Other FY Data)_inf" measure="1" displayFolder="" measureGroup="Base CY With Inf" count="0">
      <extLst>
        <ext xmlns:x15="http://schemas.microsoft.com/office/spreadsheetml/2010/11/main" uri="{B97F6D7D-B522-45F9-BDA1-12C45D357490}">
          <x15:cacheHierarchy aggregatedColumn="22"/>
        </ext>
      </extLst>
    </cacheHierarchy>
    <cacheHierarchy uniqueName="[Measures].[Sum of Total Volume Efficacy with Other Volume Adjustments_inf]" caption="Sum of Total Volume Efficacy with Other Volume Adjustments_inf" measure="1" displayFolder="" measureGroup="Base CY With Inf" count="0">
      <extLst>
        <ext xmlns:x15="http://schemas.microsoft.com/office/spreadsheetml/2010/11/main" uri="{B97F6D7D-B522-45F9-BDA1-12C45D357490}">
          <x15:cacheHierarchy aggregatedColumn="56"/>
        </ext>
      </extLst>
    </cacheHierarchy>
    <cacheHierarchy uniqueName="[Measures].[Sum of Efficiency Adjustments_inf]" caption="Sum of Efficiency Adjustments_inf" measure="1" displayFolder="" measureGroup="Base CY With Inf" count="0">
      <extLst>
        <ext xmlns:x15="http://schemas.microsoft.com/office/spreadsheetml/2010/11/main" uri="{B97F6D7D-B522-45F9-BDA1-12C45D357490}">
          <x15:cacheHierarchy aggregatedColumn="24"/>
        </ext>
      </extLst>
    </cacheHierarchy>
    <cacheHierarchy uniqueName="[Measures].[Sum of Total Volume Efficacy with Other Volume Adjustments &amp; Efficiency Adjustments_inf]" caption="Sum of Total Volume Efficacy with Other Volume Adjustments &amp; Efficiency Adjustments_inf" measure="1" displayFolder="" measureGroup="Base CY With Inf" count="0">
      <extLst>
        <ext xmlns:x15="http://schemas.microsoft.com/office/spreadsheetml/2010/11/main" uri="{B97F6D7D-B522-45F9-BDA1-12C45D357490}">
          <x15:cacheHierarchy aggregatedColumn="58"/>
        </ext>
      </extLst>
    </cacheHierarchy>
    <cacheHierarchy uniqueName="[Measures].[Sum of Other Volume Adjustments (Dereg/Other FY Data)]" caption="Sum of Other Volume Adjustments (Dereg/Other FY Data)" measure="1" displayFolder="" measureGroup="Base CY With Inf" count="0">
      <extLst>
        <ext xmlns:x15="http://schemas.microsoft.com/office/spreadsheetml/2010/11/main" uri="{B97F6D7D-B522-45F9-BDA1-12C45D357490}">
          <x15:cacheHierarchy aggregatedColumn="21"/>
        </ext>
      </extLst>
    </cacheHierarchy>
    <cacheHierarchy uniqueName="[Measures].[Sum of Efficiency Adjustments]" caption="Sum of Efficiency Adjustments" measure="1" displayFolder="" measureGroup="Base CY With Inf" count="0">
      <extLst>
        <ext xmlns:x15="http://schemas.microsoft.com/office/spreadsheetml/2010/11/main" uri="{B97F6D7D-B522-45F9-BDA1-12C45D357490}">
          <x15:cacheHierarchy aggregatedColumn="23"/>
        </ext>
      </extLst>
    </cacheHierarchy>
    <cacheHierarchy uniqueName="[Measures].[Sum of Demographic Adjustment]" caption="Sum of Demographic Adjustment" measure="1" displayFolder="" measureGroup="Base CY With Inf" count="0">
      <extLst>
        <ext xmlns:x15="http://schemas.microsoft.com/office/spreadsheetml/2010/11/main" uri="{B97F6D7D-B522-45F9-BDA1-12C45D357490}">
          <x15:cacheHierarchy aggregatedColumn="25"/>
        </ext>
      </extLst>
    </cacheHierarchy>
    <cacheHierarchy uniqueName="[Measures].[Sum of PAU Volume]" caption="Sum of PAU Volume" measure="1" displayFolder="" measureGroup="Base CY With Inf" count="0">
      <extLst>
        <ext xmlns:x15="http://schemas.microsoft.com/office/spreadsheetml/2010/11/main" uri="{B97F6D7D-B522-45F9-BDA1-12C45D357490}">
          <x15:cacheHierarchy aggregatedColumn="27"/>
        </ext>
      </extLst>
    </cacheHierarchy>
    <cacheHierarchy uniqueName="[Measures].[Sum of PAU Marketshift]" caption="Sum of PAU Marketshift" measure="1" displayFolder="" measureGroup="Base CY With Inf" count="0">
      <extLst>
        <ext xmlns:x15="http://schemas.microsoft.com/office/spreadsheetml/2010/11/main" uri="{B97F6D7D-B522-45F9-BDA1-12C45D357490}">
          <x15:cacheHierarchy aggregatedColumn="29"/>
        </ext>
      </extLst>
    </cacheHierarchy>
    <cacheHierarchy uniqueName="[Measures].[Sum of PAU Unrecognized - MS]" caption="Sum of PAU Unrecognized - MS" measure="1" displayFolder="" measureGroup="Base CY With Inf" count="0">
      <extLst>
        <ext xmlns:x15="http://schemas.microsoft.com/office/spreadsheetml/2010/11/main" uri="{B97F6D7D-B522-45F9-BDA1-12C45D357490}">
          <x15:cacheHierarchy aggregatedColumn="31"/>
        </ext>
      </extLst>
    </cacheHierarchy>
    <cacheHierarchy uniqueName="[Measures].[Sum of Observed GBR Volume Policies]" caption="Sum of Observed GBR Volume Policies" measure="1" displayFolder="" measureGroup="Base CY With Inf" count="0">
      <extLst>
        <ext xmlns:x15="http://schemas.microsoft.com/office/spreadsheetml/2010/11/main" uri="{B97F6D7D-B522-45F9-BDA1-12C45D357490}">
          <x15:cacheHierarchy aggregatedColumn="33"/>
        </ext>
      </extLst>
    </cacheHierarchy>
    <cacheHierarchy uniqueName="[Measures].[Sum of Over (Under) Funding Relative to Volume Variable System with MS &amp; Demographic Ad]" caption="Sum of Over (Under) Funding Relative to Volume Variable System with MS &amp; Demographic Ad" measure="1" displayFolder="" measureGroup="Base CY With Inf" count="0">
      <extLst>
        <ext xmlns:x15="http://schemas.microsoft.com/office/spreadsheetml/2010/11/main" uri="{B97F6D7D-B522-45F9-BDA1-12C45D357490}">
          <x15:cacheHierarchy aggregatedColumn="35"/>
        </ext>
      </extLst>
    </cacheHierarchy>
    <cacheHierarchy uniqueName="[Measures].[Sum of Total Anticipated Instate PAU Adjustment under FFS]" caption="Sum of Total Anticipated Instate PAU Adjustment under FFS" measure="1" displayFolder="" measureGroup="Base CY With Inf" count="0">
      <extLst>
        <ext xmlns:x15="http://schemas.microsoft.com/office/spreadsheetml/2010/11/main" uri="{B97F6D7D-B522-45F9-BDA1-12C45D357490}">
          <x15:cacheHierarchy aggregatedColumn="37"/>
        </ext>
      </extLst>
    </cacheHierarchy>
    <cacheHierarchy uniqueName="[Measures].[Sum of % Attributable to OOS]" caption="Sum of % Attributable to OOS" measure="1" displayFolder="" measureGroup="Base CY With Inf" count="0">
      <extLst>
        <ext xmlns:x15="http://schemas.microsoft.com/office/spreadsheetml/2010/11/main" uri="{B97F6D7D-B522-45F9-BDA1-12C45D357490}">
          <x15:cacheHierarchy aggregatedColumn="39"/>
        </ext>
      </extLst>
    </cacheHierarchy>
    <cacheHierarchy uniqueName="[Measures].[Sum of % Attributable to OOS_inf]" caption="Sum of % Attributable to OOS_inf" measure="1" displayFolder="" measureGroup="Base CY With Inf" count="0">
      <extLst>
        <ext xmlns:x15="http://schemas.microsoft.com/office/spreadsheetml/2010/11/main" uri="{B97F6D7D-B522-45F9-BDA1-12C45D357490}">
          <x15:cacheHierarchy aggregatedColumn="40"/>
        </ext>
      </extLst>
    </cacheHierarchy>
    <cacheHierarchy uniqueName="[Measures].[Sum of PAU IS Shared Savings]" caption="Sum of PAU IS Shared Savings" measure="1" displayFolder="" measureGroup="Base CY With Inf" count="0">
      <extLst>
        <ext xmlns:x15="http://schemas.microsoft.com/office/spreadsheetml/2010/11/main" uri="{B97F6D7D-B522-45F9-BDA1-12C45D357490}">
          <x15:cacheHierarchy aggregatedColumn="41"/>
        </ext>
      </extLst>
    </cacheHierarchy>
    <cacheHierarchy uniqueName="[Measures].[Sum of Over / (Under) Funding for In-State PAU]" caption="Sum of Over / (Under) Funding for In-State PAU" measure="1" displayFolder="" measureGroup="Base CY With Inf" count="0">
      <extLst>
        <ext xmlns:x15="http://schemas.microsoft.com/office/spreadsheetml/2010/11/main" uri="{B97F6D7D-B522-45F9-BDA1-12C45D357490}">
          <x15:cacheHierarchy aggregatedColumn="43"/>
        </ext>
      </extLst>
    </cacheHierarchy>
    <cacheHierarchy uniqueName="[Measures].[Sum of PAU OOS Shared Savings]" caption="Sum of PAU OOS Shared Savings" measure="1" displayFolder="" measureGroup="Base CY With Inf" count="0">
      <extLst>
        <ext xmlns:x15="http://schemas.microsoft.com/office/spreadsheetml/2010/11/main" uri="{B97F6D7D-B522-45F9-BDA1-12C45D357490}">
          <x15:cacheHierarchy aggregatedColumn="45"/>
        </ext>
      </extLst>
    </cacheHierarchy>
    <cacheHierarchy uniqueName="[Measures].[Sum of PAU OOS Shared Savings_inf]" caption="Sum of PAU OOS Shared Savings_inf" measure="1" displayFolder="" measureGroup="Base CY With Inf" count="0">
      <extLst>
        <ext xmlns:x15="http://schemas.microsoft.com/office/spreadsheetml/2010/11/main" uri="{B97F6D7D-B522-45F9-BDA1-12C45D357490}">
          <x15:cacheHierarchy aggregatedColumn="46"/>
        </ext>
      </extLst>
    </cacheHierarchy>
    <cacheHierarchy uniqueName="[Measures].[Sum of Over / (Under) Funding for OOS PAU]" caption="Sum of Over / (Under) Funding for OOS PAU" measure="1" displayFolder="" measureGroup="Base CY With Inf" count="0">
      <extLst>
        <ext xmlns:x15="http://schemas.microsoft.com/office/spreadsheetml/2010/11/main" uri="{B97F6D7D-B522-45F9-BDA1-12C45D357490}">
          <x15:cacheHierarchy aggregatedColumn="47"/>
        </ext>
      </extLst>
    </cacheHierarchy>
    <cacheHierarchy uniqueName="[Measures].[Sum of Over / (Under) Funding for OOS PAU_inf]" caption="Sum of Over / (Under) Funding for OOS PAU_inf" measure="1" displayFolder="" measureGroup="Base CY With Inf" count="0">
      <extLst>
        <ext xmlns:x15="http://schemas.microsoft.com/office/spreadsheetml/2010/11/main" uri="{B97F6D7D-B522-45F9-BDA1-12C45D357490}">
          <x15:cacheHierarchy aggregatedColumn="48"/>
        </ext>
      </extLst>
    </cacheHierarchy>
    <cacheHierarchy uniqueName="[Measures].[Sum of Over (under) funding with Marketshift and InState PAU]" caption="Sum of Over (under) funding with Marketshift and InState PAU" measure="1" displayFolder="" measureGroup="Base CY With Inf" count="0">
      <extLst>
        <ext xmlns:x15="http://schemas.microsoft.com/office/spreadsheetml/2010/11/main" uri="{B97F6D7D-B522-45F9-BDA1-12C45D357490}">
          <x15:cacheHierarchy aggregatedColumn="49"/>
        </ext>
      </extLst>
    </cacheHierarchy>
    <cacheHierarchy uniqueName="[Measures].[Sum of OOS Funding Excess or Deficit + OOS PAU]" caption="Sum of OOS Funding Excess or Deficit + OOS PAU" measure="1" displayFolder="" measureGroup="Base CY With Inf" count="0">
      <extLst>
        <ext xmlns:x15="http://schemas.microsoft.com/office/spreadsheetml/2010/11/main" uri="{B97F6D7D-B522-45F9-BDA1-12C45D357490}">
          <x15:cacheHierarchy aggregatedColumn="51"/>
        </ext>
      </extLst>
    </cacheHierarchy>
    <cacheHierarchy uniqueName="[Measures].[Sum of OOS Funding Excess or Deficit + OOS PAU_inf]" caption="Sum of OOS Funding Excess or Deficit + OOS PAU_inf" measure="1" displayFolder="" measureGroup="Base CY With Inf" count="0">
      <extLst>
        <ext xmlns:x15="http://schemas.microsoft.com/office/spreadsheetml/2010/11/main" uri="{B97F6D7D-B522-45F9-BDA1-12C45D357490}">
          <x15:cacheHierarchy aggregatedColumn="52"/>
        </ext>
      </extLst>
    </cacheHierarchy>
    <cacheHierarchy uniqueName="[Measures].[Sum of Total Volume Efficacy]" caption="Sum of Total Volume Efficacy" measure="1" displayFolder="" measureGroup="Base CY With Inf" count="0">
      <extLst>
        <ext xmlns:x15="http://schemas.microsoft.com/office/spreadsheetml/2010/11/main" uri="{B97F6D7D-B522-45F9-BDA1-12C45D357490}">
          <x15:cacheHierarchy aggregatedColumn="53"/>
        </ext>
      </extLst>
    </cacheHierarchy>
    <cacheHierarchy uniqueName="[Measures].[Sum of Total Volume Efficacy with Other Volume Adjustments]" caption="Sum of Total Volume Efficacy with Other Volume Adjustments" measure="1" displayFolder="" measureGroup="Base CY With Inf" count="0">
      <extLst>
        <ext xmlns:x15="http://schemas.microsoft.com/office/spreadsheetml/2010/11/main" uri="{B97F6D7D-B522-45F9-BDA1-12C45D357490}">
          <x15:cacheHierarchy aggregatedColumn="55"/>
        </ext>
      </extLst>
    </cacheHierarchy>
    <cacheHierarchy uniqueName="[Measures].[Sum of Total Volume Efficacy with Other Volume Adjustments &amp; Efficiency Adjustments]" caption="Sum of Total Volume Efficacy with Other Volume Adjustments &amp; Efficiency Adjustments" measure="1" displayFolder="" measureGroup="Base CY With Inf" count="0">
      <extLst>
        <ext xmlns:x15="http://schemas.microsoft.com/office/spreadsheetml/2010/11/main" uri="{B97F6D7D-B522-45F9-BDA1-12C45D357490}">
          <x15:cacheHierarchy aggregatedColumn="57"/>
        </ext>
      </extLst>
    </cacheHierarchy>
    <cacheHierarchy uniqueName="[Measures].[get_% Attributable to OOS]" caption="get_% Attributable to OOS" measure="1" displayFolder="" measureGroup="Base CY With Inf" count="0"/>
    <cacheHierarchy uniqueName="[Measures].[Start Year]" caption="Start Year" measure="1" displayFolder="" measureGroup="Base CY With Inf" count="0"/>
    <cacheHierarchy uniqueName="[Measures].[End Year]" caption="End Year" measure="1" displayFolder="" measureGroup="Base CY With Inf" count="0"/>
    <cacheHierarchy uniqueName="[Measures].[__XL_Count Base CY With Inf]" caption="__XL_Count Base CY With Inf" measure="1" displayFolder="" measureGroup="Base CY With Inf" count="0" hidden="1"/>
    <cacheHierarchy uniqueName="[Measures].[__No measures defined]" caption="__No measures defined" measure="1" displayFolder="" count="0" hidden="1"/>
  </cacheHierarchies>
  <kpis count="0"/>
  <dimensions count="2">
    <dimension name="Base CY With Inf" uniqueName="[Base CY With Inf]" caption="Base CY With Inf"/>
    <dimension measure="1" name="Measures" uniqueName="[Measures]" caption="Measures"/>
  </dimensions>
  <measureGroups count="1">
    <measureGroup name="Base CY With Inf" caption="Base CY With Inf"/>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ré Suriel" refreshedDate="45538.460583449072" backgroundQuery="1" createdVersion="8" refreshedVersion="8" minRefreshableVersion="3" recordCount="0" supportSubquery="1" supportAdvancedDrill="1" xr:uid="{4B856CF3-D290-477B-8337-1244B2B23D50}">
  <cacheSource type="external" connectionId="22"/>
  <cacheFields count="1">
    <cacheField name="[Base CY With Inf].[Calendar Year].[Calendar Year]" caption="Calendar Year" numFmtId="0" hierarchy="2" level="1">
      <sharedItems containsSemiMixedTypes="0" containsNonDate="0" containsString="0"/>
    </cacheField>
  </cacheFields>
  <cacheHierarchies count="119">
    <cacheHierarchy uniqueName="[Base CY With Inf].[HOSPID]" caption="HOSPID" attribute="1" defaultMemberUniqueName="[Base CY With Inf].[HOSPID].[All]" allUniqueName="[Base CY With Inf].[HOSPID].[All]" dimensionUniqueName="[Base CY With Inf]" displayFolder="" count="0" memberValueDatatype="130" unbalanced="0"/>
    <cacheHierarchy uniqueName="[Base CY With Inf].[Dollar Year]" caption="Dollar Year" attribute="1" defaultMemberUniqueName="[Base CY With Inf].[Dollar Year].[All]" allUniqueName="[Base CY With Inf].[Dollar Year].[All]" dimensionUniqueName="[Base CY With Inf]" displayFolder="" count="0" memberValueDatatype="20" unbalanced="0"/>
    <cacheHierarchy uniqueName="[Base CY With Inf].[Calendar Year]" caption="Calendar Year" attribute="1" defaultMemberUniqueName="[Base CY With Inf].[Calendar Year].[All]" allUniqueName="[Base CY With Inf].[Calendar Year].[All]" dimensionUniqueName="[Base CY With Inf]" displayFolder="" count="2" memberValueDatatype="130" unbalanced="0">
      <fieldsUsage count="2">
        <fieldUsage x="-1"/>
        <fieldUsage x="0"/>
      </fieldsUsage>
    </cacheHierarchy>
    <cacheHierarchy uniqueName="[Base CY With Inf].[No Inflation]" caption="No Inflation" attribute="1" defaultMemberUniqueName="[Base CY With Inf].[No Inflation].[All]" allUniqueName="[Base CY With Inf].[No Inflation].[All]" dimensionUniqueName="[Base CY With Inf]" displayFolder="" count="0" memberValueDatatype="130" unbalanced="0"/>
    <cacheHierarchy uniqueName="[Base CY With Inf].[Conversion Inf]" caption="Conversion Inf" attribute="1" defaultMemberUniqueName="[Base CY With Inf].[Conversion Inf].[All]" allUniqueName="[Base CY With Inf].[Conversion Inf].[All]" dimensionUniqueName="[Base CY With Inf]" displayFolder="" count="0" memberValueDatatype="5" unbalanced="0"/>
    <cacheHierarchy uniqueName="[Base CY With Inf].[FY23 Blended Permanent Revenue_inf]" caption="FY23 Blended Permanent Revenue_inf" attribute="1" defaultMemberUniqueName="[Base CY With Inf].[FY23 Blended Permanent Revenue_inf].[All]" allUniqueName="[Base CY With Inf].[FY23 Blended Permanent Revenue_inf].[All]" dimensionUniqueName="[Base CY With Inf]" displayFolder="" count="0" memberValueDatatype="5" unbalanced="0"/>
    <cacheHierarchy uniqueName="[Base CY With Inf].[ECMAD Growth]" caption="ECMAD Growth" attribute="1" defaultMemberUniqueName="[Base CY With Inf].[ECMAD Growth].[All]" allUniqueName="[Base CY With Inf].[ECMAD Growth].[All]" dimensionUniqueName="[Base CY With Inf]" displayFolder="" count="0" memberValueDatatype="5" unbalanced="0"/>
    <cacheHierarchy uniqueName="[Base CY With Inf].[MSA]" caption="MSA" attribute="1" defaultMemberUniqueName="[Base CY With Inf].[MSA].[All]" allUniqueName="[Base CY With Inf].[MSA].[All]" dimensionUniqueName="[Base CY With Inf]" displayFolder="" count="0" memberValueDatatype="5" unbalanced="0"/>
    <cacheHierarchy uniqueName="[Base CY With Inf].[MSA_inf]" caption="MSA_inf" attribute="1" defaultMemberUniqueName="[Base CY With Inf].[MSA_inf].[All]" allUniqueName="[Base CY With Inf].[MSA_inf].[All]" dimensionUniqueName="[Base CY With Inf]" displayFolder="" count="0" memberValueDatatype="5" unbalanced="0"/>
    <cacheHierarchy uniqueName="[Base CY With Inf].[Unrecognized]" caption="Unrecognized" attribute="1" defaultMemberUniqueName="[Base CY With Inf].[Unrecognized].[All]" allUniqueName="[Base CY With Inf].[Unrecognized].[All]" dimensionUniqueName="[Base CY With Inf]" displayFolder="" count="0" memberValueDatatype="5" unbalanced="0"/>
    <cacheHierarchy uniqueName="[Base CY With Inf].[Unrecognized_inf]" caption="Unrecognized_inf" attribute="1" defaultMemberUniqueName="[Base CY With Inf].[Unrecognized_inf].[All]" allUniqueName="[Base CY With Inf].[Unrecognized_inf].[All]" dimensionUniqueName="[Base CY With Inf]" displayFolder="" count="0" memberValueDatatype="5" unbalanced="0"/>
    <cacheHierarchy uniqueName="[Base CY With Inf].[Expected FFS]" caption="Expected FFS" attribute="1" defaultMemberUniqueName="[Base CY With Inf].[Expected FFS].[All]" allUniqueName="[Base CY With Inf].[Expected FFS].[All]" dimensionUniqueName="[Base CY With Inf]" displayFolder="" count="0" memberValueDatatype="5" unbalanced="0"/>
    <cacheHierarchy uniqueName="[Base CY With Inf].[Expected FFS_inf]" caption="Expected FFS_inf" attribute="1" defaultMemberUniqueName="[Base CY With Inf].[Expected FFS_inf].[All]" allUniqueName="[Base CY With Inf].[Expected FFS_inf].[All]" dimensionUniqueName="[Base CY With Inf]" displayFolder="" count="0" memberValueDatatype="5" unbalanced="0"/>
    <cacheHierarchy uniqueName="[Base CY With Inf].[PAU Shared Savings]" caption="PAU Shared Savings" attribute="1" defaultMemberUniqueName="[Base CY With Inf].[PAU Shared Savings].[All]" allUniqueName="[Base CY With Inf].[PAU Shared Savings].[All]" dimensionUniqueName="[Base CY With Inf]" displayFolder="" count="0" memberValueDatatype="20" unbalanced="0"/>
    <cacheHierarchy uniqueName="[Base CY With Inf].[PAU Shared Savings_inf]" caption="PAU Shared Savings_inf" attribute="1" defaultMemberUniqueName="[Base CY With Inf].[PAU Shared Savings_inf].[All]" allUniqueName="[Base CY With Inf].[PAU Shared Savings_inf].[All]" dimensionUniqueName="[Base CY With Inf]" displayFolder="" count="0" memberValueDatatype="5" unbalanced="0"/>
    <cacheHierarchy uniqueName="[Base CY With Inf].[Total PAU Revenue]" caption="Total PAU Revenue" attribute="1" defaultMemberUniqueName="[Base CY With Inf].[Total PAU Revenue].[All]" allUniqueName="[Base CY With Inf].[Total PAU Revenue].[All]" dimensionUniqueName="[Base CY With Inf]" displayFolder="" count="0" memberValueDatatype="20" unbalanced="0"/>
    <cacheHierarchy uniqueName="[Base CY With Inf].[Total PAU Revenue_inf]" caption="Total PAU Revenue_inf" attribute="1" defaultMemberUniqueName="[Base CY With Inf].[Total PAU Revenue_inf].[All]" allUniqueName="[Base CY With Inf].[Total PAU Revenue_inf].[All]" dimensionUniqueName="[Base CY With Inf]" displayFolder="" count="0" memberValueDatatype="5" unbalanced="0"/>
    <cacheHierarchy uniqueName="[Base CY With Inf].[OOS PAU Revenue]" caption="OOS PAU Revenue" attribute="1" defaultMemberUniqueName="[Base CY With Inf].[OOS PAU Revenue].[All]" allUniqueName="[Base CY With Inf].[OOS PAU Revenue].[All]" dimensionUniqueName="[Base CY With Inf]" displayFolder="" count="0" memberValueDatatype="20" unbalanced="0"/>
    <cacheHierarchy uniqueName="[Base CY With Inf].[OOS PAU Revenue_inf]" caption="OOS PAU Revenue_inf" attribute="1" defaultMemberUniqueName="[Base CY With Inf].[OOS PAU Revenue_inf].[All]" allUniqueName="[Base CY With Inf].[OOS PAU Revenue_inf].[All]" dimensionUniqueName="[Base CY With Inf]" displayFolder="" count="0" memberValueDatatype="5" unbalanced="0"/>
    <cacheHierarchy uniqueName="[Base CY With Inf].[OOS Over/(Under Funding) - OOS File]" caption="OOS Over/(Under Funding) - OOS File" attribute="1" defaultMemberUniqueName="[Base CY With Inf].[OOS Over/(Under Funding) - OOS File].[All]" allUniqueName="[Base CY With Inf].[OOS Over/(Under Funding) - OOS File].[All]" dimensionUniqueName="[Base CY With Inf]" displayFolder="" count="0" memberValueDatatype="20" unbalanced="0"/>
    <cacheHierarchy uniqueName="[Base CY With Inf].[OOS Over/(Under Funding) - OOS File_inf]" caption="OOS Over/(Under Funding) - OOS File_inf" attribute="1" defaultMemberUniqueName="[Base CY With Inf].[OOS Over/(Under Funding) - OOS File_inf].[All]" allUniqueName="[Base CY With Inf].[OOS Over/(Under Funding) - OOS File_inf].[All]" dimensionUniqueName="[Base CY With Inf]" displayFolder="" count="0" memberValueDatatype="5" unbalanced="0"/>
    <cacheHierarchy uniqueName="[Base CY With Inf].[Other Volume Adjustments (Dereg/Other FY Data)]" caption="Other Volume Adjustments (Dereg/Other FY Data)" attribute="1" defaultMemberUniqueName="[Base CY With Inf].[Other Volume Adjustments (Dereg/Other FY Data)].[All]" allUniqueName="[Base CY With Inf].[Other Volume Adjustments (Dereg/Other FY Data)].[All]" dimensionUniqueName="[Base CY With Inf]" displayFolder="" count="0" memberValueDatatype="20" unbalanced="0"/>
    <cacheHierarchy uniqueName="[Base CY With Inf].[Other Volume Adjustments (Dereg/Other FY Data)_inf]" caption="Other Volume Adjustments (Dereg/Other FY Data)_inf" attribute="1" defaultMemberUniqueName="[Base CY With Inf].[Other Volume Adjustments (Dereg/Other FY Data)_inf].[All]" allUniqueName="[Base CY With Inf].[Other Volume Adjustments (Dereg/Other FY Data)_inf].[All]" dimensionUniqueName="[Base CY With Inf]" displayFolder="" count="0" memberValueDatatype="5" unbalanced="0"/>
    <cacheHierarchy uniqueName="[Base CY With Inf].[Efficiency Adjustments]" caption="Efficiency Adjustments" attribute="1" defaultMemberUniqueName="[Base CY With Inf].[Efficiency Adjustments].[All]" allUniqueName="[Base CY With Inf].[Efficiency Adjustments].[All]" dimensionUniqueName="[Base CY With Inf]" displayFolder="" count="0" memberValueDatatype="20" unbalanced="0"/>
    <cacheHierarchy uniqueName="[Base CY With Inf].[Efficiency Adjustments_inf]" caption="Efficiency Adjustments_inf" attribute="1" defaultMemberUniqueName="[Base CY With Inf].[Efficiency Adjustments_inf].[All]" allUniqueName="[Base CY With Inf].[Efficiency Adjustments_inf].[All]" dimensionUniqueName="[Base CY With Inf]" displayFolder="" count="0" memberValueDatatype="5" unbalanced="0"/>
    <cacheHierarchy uniqueName="[Base CY With Inf].[Demographic Adjustment]" caption="Demographic Adjustment" attribute="1" defaultMemberUniqueName="[Base CY With Inf].[Demographic Adjustment].[All]" allUniqueName="[Base CY With Inf].[Demographic Adjustment].[All]" dimensionUniqueName="[Base CY With Inf]" displayFolder="" count="0" memberValueDatatype="20" unbalanced="0"/>
    <cacheHierarchy uniqueName="[Base CY With Inf].[Demographic Adjustments_inf]" caption="Demographic Adjustments_inf" attribute="1" defaultMemberUniqueName="[Base CY With Inf].[Demographic Adjustments_inf].[All]" allUniqueName="[Base CY With Inf].[Demographic Adjustments_inf].[All]" dimensionUniqueName="[Base CY With Inf]" displayFolder="" count="0" memberValueDatatype="5" unbalanced="0"/>
    <cacheHierarchy uniqueName="[Base CY With Inf].[PAU Volume]" caption="PAU Volume" attribute="1" defaultMemberUniqueName="[Base CY With Inf].[PAU Volume].[All]" allUniqueName="[Base CY With Inf].[PAU Volume].[All]" dimensionUniqueName="[Base CY With Inf]" displayFolder="" count="0" memberValueDatatype="20" unbalanced="0"/>
    <cacheHierarchy uniqueName="[Base CY With Inf].[PAU Volume_inf]" caption="PAU Volume_inf" attribute="1" defaultMemberUniqueName="[Base CY With Inf].[PAU Volume_inf].[All]" allUniqueName="[Base CY With Inf].[PAU Volume_inf].[All]" dimensionUniqueName="[Base CY With Inf]" displayFolder="" count="0" memberValueDatatype="5" unbalanced="0"/>
    <cacheHierarchy uniqueName="[Base CY With Inf].[PAU Marketshift]" caption="PAU Marketshift" attribute="1" defaultMemberUniqueName="[Base CY With Inf].[PAU Marketshift].[All]" allUniqueName="[Base CY With Inf].[PAU Marketshift].[All]" dimensionUniqueName="[Base CY With Inf]" displayFolder="" count="0" memberValueDatatype="20" unbalanced="0"/>
    <cacheHierarchy uniqueName="[Base CY With Inf].[PAU Marketshift_inf]" caption="PAU Marketshift_inf" attribute="1" defaultMemberUniqueName="[Base CY With Inf].[PAU Marketshift_inf].[All]" allUniqueName="[Base CY With Inf].[PAU Marketshift_inf].[All]" dimensionUniqueName="[Base CY With Inf]" displayFolder="" count="0" memberValueDatatype="5" unbalanced="0"/>
    <cacheHierarchy uniqueName="[Base CY With Inf].[PAU Unrecognized - MS]" caption="PAU Unrecognized - MS" attribute="1" defaultMemberUniqueName="[Base CY With Inf].[PAU Unrecognized - MS].[All]" allUniqueName="[Base CY With Inf].[PAU Unrecognized - MS].[All]" dimensionUniqueName="[Base CY With Inf]" displayFolder="" count="0" memberValueDatatype="20" unbalanced="0"/>
    <cacheHierarchy uniqueName="[Base CY With Inf].[PAU Unrecognized - MS_inf]" caption="PAU Unrecognized - MS_inf" attribute="1" defaultMemberUniqueName="[Base CY With Inf].[PAU Unrecognized - MS_inf].[All]" allUniqueName="[Base CY With Inf].[PAU Unrecognized - MS_inf].[All]" dimensionUniqueName="[Base CY With Inf]" displayFolder="" count="0" memberValueDatatype="5" unbalanced="0"/>
    <cacheHierarchy uniqueName="[Base CY With Inf].[Observed GBR Volume Policies]" caption="Observed GBR Volume Policies" attribute="1" defaultMemberUniqueName="[Base CY With Inf].[Observed GBR Volume Policies].[All]" allUniqueName="[Base CY With Inf].[Observed GBR Volume Policies].[All]" dimensionUniqueName="[Base CY With Inf]" displayFolder="" count="0" memberValueDatatype="5" unbalanced="0"/>
    <cacheHierarchy uniqueName="[Base CY With Inf].[Observed GBR Volume Policies_inf]" caption="Observed GBR Volume Policies_inf" attribute="1" defaultMemberUniqueName="[Base CY With Inf].[Observed GBR Volume Policies_inf].[All]" allUniqueName="[Base CY With Inf].[Observed GBR Volume Policies_inf].[All]" dimensionUniqueName="[Base CY With Inf]" displayFolder="" count="0" memberValueDatatype="5" unbalanced="0"/>
    <cacheHierarchy uniqueName="[Base CY With Inf].[Over (Under) Funding Relative to Volume Variable System with MS &amp; Demographic Ad]" caption="Over (Under) Funding Relative to Volume Variable System with MS &amp; Demographic Ad" attribute="1" defaultMemberUniqueName="[Base CY With Inf].[Over (Under) Funding Relative to Volume Variable System with MS &amp; Demographic Ad].[All]" allUniqueName="[Base CY With Inf].[Over (Under) Funding Relative to Volume Variable System with MS &amp; Demographic Ad].[All]" dimensionUniqueName="[Base CY With Inf]" displayFolder="" count="0" memberValueDatatype="5" unbalanced="0"/>
    <cacheHierarchy uniqueName="[Base CY With Inf].[Over (Under) Funding Relative to Volume Variable System with MS &amp; Demographic_inf]" caption="Over (Under) Funding Relative to Volume Variable System with MS &amp; Demographic_inf" attribute="1" defaultMemberUniqueName="[Base CY With Inf].[Over (Under) Funding Relative to Volume Variable System with MS &amp; Demographic_inf].[All]" allUniqueName="[Base CY With Inf].[Over (Under) Funding Relative to Volume Variable System with MS &amp; Demographic_inf].[All]" dimensionUniqueName="[Base CY With Inf]" displayFolder="" count="0" memberValueDatatype="5" unbalanced="0"/>
    <cacheHierarchy uniqueName="[Base CY With Inf].[Total Anticipated Instate PAU Adjustment under FFS]" caption="Total Anticipated Instate PAU Adjustment under FFS" attribute="1" defaultMemberUniqueName="[Base CY With Inf].[Total Anticipated Instate PAU Adjustment under FFS].[All]" allUniqueName="[Base CY With Inf].[Total Anticipated Instate PAU Adjustment under FFS].[All]" dimensionUniqueName="[Base CY With Inf]" displayFolder="" count="0" memberValueDatatype="5" unbalanced="0"/>
    <cacheHierarchy uniqueName="[Base CY With Inf].[Total Anticipated Instate PAU Adjustment under FFS_inf]" caption="Total Anticipated Instate PAU Adjustment under FFS_inf" attribute="1" defaultMemberUniqueName="[Base CY With Inf].[Total Anticipated Instate PAU Adjustment under FFS_inf].[All]" allUniqueName="[Base CY With Inf].[Total Anticipated Instate PAU Adjustment under FFS_inf].[All]" dimensionUniqueName="[Base CY With Inf]" displayFolder="" count="0" memberValueDatatype="5" unbalanced="0"/>
    <cacheHierarchy uniqueName="[Base CY With Inf].[% Attributable to OOS]" caption="% Attributable to OOS" attribute="1" defaultMemberUniqueName="[Base CY With Inf].[% Attributable to OOS].[All]" allUniqueName="[Base CY With Inf].[% Attributable to OOS].[All]" dimensionUniqueName="[Base CY With Inf]" displayFolder="" count="0" memberValueDatatype="5" unbalanced="0"/>
    <cacheHierarchy uniqueName="[Base CY With Inf].[% Attributable to OOS_inf]" caption="% Attributable to OOS_inf" attribute="1" defaultMemberUniqueName="[Base CY With Inf].[% Attributable to OOS_inf].[All]" allUniqueName="[Base CY With Inf].[% Attributable to OOS_inf].[All]" dimensionUniqueName="[Base CY With Inf]" displayFolder="" count="0" memberValueDatatype="5" unbalanced="0"/>
    <cacheHierarchy uniqueName="[Base CY With Inf].[PAU IS Shared Savings]" caption="PAU IS Shared Savings" attribute="1" defaultMemberUniqueName="[Base CY With Inf].[PAU IS Shared Savings].[All]" allUniqueName="[Base CY With Inf].[PAU IS Shared Savings].[All]" dimensionUniqueName="[Base CY With Inf]" displayFolder="" count="0" memberValueDatatype="5" unbalanced="0"/>
    <cacheHierarchy uniqueName="[Base CY With Inf].[PAU IS Shared Savings_inf]" caption="PAU IS Shared Savings_inf" attribute="1" defaultMemberUniqueName="[Base CY With Inf].[PAU IS Shared Savings_inf].[All]" allUniqueName="[Base CY With Inf].[PAU IS Shared Savings_inf].[All]" dimensionUniqueName="[Base CY With Inf]" displayFolder="" count="0" memberValueDatatype="5" unbalanced="0"/>
    <cacheHierarchy uniqueName="[Base CY With Inf].[Over / (Under) Funding for In-State PAU]" caption="Over / (Under) Funding for In-State PAU" attribute="1" defaultMemberUniqueName="[Base CY With Inf].[Over / (Under) Funding for In-State PAU].[All]" allUniqueName="[Base CY With Inf].[Over / (Under) Funding for In-State PAU].[All]" dimensionUniqueName="[Base CY With Inf]" displayFolder="" count="0" memberValueDatatype="5" unbalanced="0"/>
    <cacheHierarchy uniqueName="[Base CY With Inf].[Over / (Under) Funding for In-State PAU_inf]" caption="Over / (Under) Funding for In-State PAU_inf" attribute="1" defaultMemberUniqueName="[Base CY With Inf].[Over / (Under) Funding for In-State PAU_inf].[All]" allUniqueName="[Base CY With Inf].[Over / (Under) Funding for In-State PAU_inf].[All]" dimensionUniqueName="[Base CY With Inf]" displayFolder="" count="0" memberValueDatatype="5" unbalanced="0"/>
    <cacheHierarchy uniqueName="[Base CY With Inf].[PAU OOS Shared Savings]" caption="PAU OOS Shared Savings" attribute="1" defaultMemberUniqueName="[Base CY With Inf].[PAU OOS Shared Savings].[All]" allUniqueName="[Base CY With Inf].[PAU OOS Shared Savings].[All]" dimensionUniqueName="[Base CY With Inf]" displayFolder="" count="0" memberValueDatatype="5" unbalanced="0"/>
    <cacheHierarchy uniqueName="[Base CY With Inf].[PAU OOS Shared Savings_inf]" caption="PAU OOS Shared Savings_inf" attribute="1" defaultMemberUniqueName="[Base CY With Inf].[PAU OOS Shared Savings_inf].[All]" allUniqueName="[Base CY With Inf].[PAU OOS Shared Savings_inf].[All]" dimensionUniqueName="[Base CY With Inf]" displayFolder="" count="0" memberValueDatatype="5" unbalanced="0"/>
    <cacheHierarchy uniqueName="[Base CY With Inf].[Over / (Under) Funding for OOS PAU]" caption="Over / (Under) Funding for OOS PAU" attribute="1" defaultMemberUniqueName="[Base CY With Inf].[Over / (Under) Funding for OOS PAU].[All]" allUniqueName="[Base CY With Inf].[Over / (Under) Funding for OOS PAU].[All]" dimensionUniqueName="[Base CY With Inf]" displayFolder="" count="0" memberValueDatatype="5" unbalanced="0"/>
    <cacheHierarchy uniqueName="[Base CY With Inf].[Over / (Under) Funding for OOS PAU_inf]" caption="Over / (Under) Funding for OOS PAU_inf" attribute="1" defaultMemberUniqueName="[Base CY With Inf].[Over / (Under) Funding for OOS PAU_inf].[All]" allUniqueName="[Base CY With Inf].[Over / (Under) Funding for OOS PAU_inf].[All]" dimensionUniqueName="[Base CY With Inf]" displayFolder="" count="0" memberValueDatatype="5" unbalanced="0"/>
    <cacheHierarchy uniqueName="[Base CY With Inf].[Over (under) funding with Marketshift and InState PAU]" caption="Over (under) funding with Marketshift and InState PAU" attribute="1" defaultMemberUniqueName="[Base CY With Inf].[Over (under) funding with Marketshift and InState PAU].[All]" allUniqueName="[Base CY With Inf].[Over (under) funding with Marketshift and InState PAU].[All]" dimensionUniqueName="[Base CY With Inf]" displayFolder="" count="0" memberValueDatatype="5" unbalanced="0"/>
    <cacheHierarchy uniqueName="[Base CY With Inf].[Over (under) funding with Marketshift and InState PAU_inf]" caption="Over (under) funding with Marketshift and InState PAU_inf" attribute="1" defaultMemberUniqueName="[Base CY With Inf].[Over (under) funding with Marketshift and InState PAU_inf].[All]" allUniqueName="[Base CY With Inf].[Over (under) funding with Marketshift and InState PAU_inf].[All]" dimensionUniqueName="[Base CY With Inf]" displayFolder="" count="0" memberValueDatatype="5" unbalanced="0"/>
    <cacheHierarchy uniqueName="[Base CY With Inf].[OOS Funding Excess or Deficit + OOS PAU]" caption="OOS Funding Excess or Deficit + OOS PAU" attribute="1" defaultMemberUniqueName="[Base CY With Inf].[OOS Funding Excess or Deficit + OOS PAU].[All]" allUniqueName="[Base CY With Inf].[OOS Funding Excess or Deficit + OOS PAU].[All]" dimensionUniqueName="[Base CY With Inf]" displayFolder="" count="0" memberValueDatatype="5" unbalanced="0"/>
    <cacheHierarchy uniqueName="[Base CY With Inf].[OOS Funding Excess or Deficit + OOS PAU_inf]" caption="OOS Funding Excess or Deficit + OOS PAU_inf" attribute="1" defaultMemberUniqueName="[Base CY With Inf].[OOS Funding Excess or Deficit + OOS PAU_inf].[All]" allUniqueName="[Base CY With Inf].[OOS Funding Excess or Deficit + OOS PAU_inf].[All]" dimensionUniqueName="[Base CY With Inf]" displayFolder="" count="0" memberValueDatatype="5" unbalanced="0"/>
    <cacheHierarchy uniqueName="[Base CY With Inf].[Total Volume Efficacy]" caption="Total Volume Efficacy" attribute="1" defaultMemberUniqueName="[Base CY With Inf].[Total Volume Efficacy].[All]" allUniqueName="[Base CY With Inf].[Total Volume Efficacy].[All]" dimensionUniqueName="[Base CY With Inf]" displayFolder="" count="0" memberValueDatatype="5" unbalanced="0"/>
    <cacheHierarchy uniqueName="[Base CY With Inf].[Total Volume Efficacy_inf]" caption="Total Volume Efficacy_inf" attribute="1" defaultMemberUniqueName="[Base CY With Inf].[Total Volume Efficacy_inf].[All]" allUniqueName="[Base CY With Inf].[Total Volume Efficacy_inf].[All]" dimensionUniqueName="[Base CY With Inf]" displayFolder="" count="0" memberValueDatatype="5" unbalanced="0"/>
    <cacheHierarchy uniqueName="[Base CY With Inf].[Total Volume Efficacy with Other Volume Adjustments]" caption="Total Volume Efficacy with Other Volume Adjustments" attribute="1" defaultMemberUniqueName="[Base CY With Inf].[Total Volume Efficacy with Other Volume Adjustments].[All]" allUniqueName="[Base CY With Inf].[Total Volume Efficacy with Other Volume Adjustments].[All]" dimensionUniqueName="[Base CY With Inf]" displayFolder="" count="0" memberValueDatatype="5" unbalanced="0"/>
    <cacheHierarchy uniqueName="[Base CY With Inf].[Total Volume Efficacy with Other Volume Adjustments_inf]" caption="Total Volume Efficacy with Other Volume Adjustments_inf" attribute="1" defaultMemberUniqueName="[Base CY With Inf].[Total Volume Efficacy with Other Volume Adjustments_inf].[All]" allUniqueName="[Base CY With Inf].[Total Volume Efficacy with Other Volume Adjustments_inf].[All]" dimensionUniqueName="[Base CY With Inf]" displayFolder="" count="0" memberValueDatatype="5" unbalanced="0"/>
    <cacheHierarchy uniqueName="[Base CY With Inf].[Total Volume Efficacy with Other Volume Adjustments &amp; Efficiency Adjustments]" caption="Total Volume Efficacy with Other Volume Adjustments &amp; Efficiency Adjustments" attribute="1" defaultMemberUniqueName="[Base CY With Inf].[Total Volume Efficacy with Other Volume Adjustments &amp; Efficiency Adjustments].[All]" allUniqueName="[Base CY With Inf].[Total Volume Efficacy with Other Volume Adjustments &amp; Efficiency Adjustments].[All]" dimensionUniqueName="[Base CY With Inf]" displayFolder="" count="0" memberValueDatatype="5" unbalanced="0"/>
    <cacheHierarchy uniqueName="[Base CY With Inf].[Total Volume Efficacy with Other Volume Adjustments &amp; Efficiency Adjustments_inf]" caption="Total Volume Efficacy with Other Volume Adjustments &amp; Efficiency Adjustments_inf" attribute="1" defaultMemberUniqueName="[Base CY With Inf].[Total Volume Efficacy with Other Volume Adjustments &amp; Efficiency Adjustments_inf].[All]" allUniqueName="[Base CY With Inf].[Total Volume Efficacy with Other Volume Adjustments &amp; Efficiency Adjustments_inf].[All]" dimensionUniqueName="[Base CY With Inf]" displayFolder="" count="0" memberValueDatatype="5" unbalanced="0"/>
    <cacheHierarchy uniqueName="[Measures].[Sum of Dollar Year]" caption="Sum of Dollar Year" measure="1" displayFolder="" measureGroup="Base CY With Inf" count="0">
      <extLst>
        <ext xmlns:x15="http://schemas.microsoft.com/office/spreadsheetml/2010/11/main" uri="{B97F6D7D-B522-45F9-BDA1-12C45D357490}">
          <x15:cacheHierarchy aggregatedColumn="1"/>
        </ext>
      </extLst>
    </cacheHierarchy>
    <cacheHierarchy uniqueName="[Measures].[Sum of FY23 Blended Permanent Revenue_inf]" caption="Sum of FY23 Blended Permanent Revenue_inf" measure="1" displayFolder="" measureGroup="Base CY With Inf" count="0">
      <extLst>
        <ext xmlns:x15="http://schemas.microsoft.com/office/spreadsheetml/2010/11/main" uri="{B97F6D7D-B522-45F9-BDA1-12C45D357490}">
          <x15:cacheHierarchy aggregatedColumn="5"/>
        </ext>
      </extLst>
    </cacheHierarchy>
    <cacheHierarchy uniqueName="[Measures].[Sum of ECMAD Growth]" caption="Sum of ECMAD Growth" measure="1" displayFolder="" measureGroup="Base CY With Inf" count="0">
      <extLst>
        <ext xmlns:x15="http://schemas.microsoft.com/office/spreadsheetml/2010/11/main" uri="{B97F6D7D-B522-45F9-BDA1-12C45D357490}">
          <x15:cacheHierarchy aggregatedColumn="6"/>
        </ext>
      </extLst>
    </cacheHierarchy>
    <cacheHierarchy uniqueName="[Measures].[Sum of MSA]" caption="Sum of MSA" measure="1" displayFolder="" measureGroup="Base CY With Inf" count="0">
      <extLst>
        <ext xmlns:x15="http://schemas.microsoft.com/office/spreadsheetml/2010/11/main" uri="{B97F6D7D-B522-45F9-BDA1-12C45D357490}">
          <x15:cacheHierarchy aggregatedColumn="7"/>
        </ext>
      </extLst>
    </cacheHierarchy>
    <cacheHierarchy uniqueName="[Measures].[Sum of MSA_inf]" caption="Sum of MSA_inf" measure="1" displayFolder="" measureGroup="Base CY With Inf" count="0">
      <extLst>
        <ext xmlns:x15="http://schemas.microsoft.com/office/spreadsheetml/2010/11/main" uri="{B97F6D7D-B522-45F9-BDA1-12C45D357490}">
          <x15:cacheHierarchy aggregatedColumn="8"/>
        </ext>
      </extLst>
    </cacheHierarchy>
    <cacheHierarchy uniqueName="[Measures].[Sum of Unrecognized]" caption="Sum of Unrecognized" measure="1" displayFolder="" measureGroup="Base CY With Inf" count="0">
      <extLst>
        <ext xmlns:x15="http://schemas.microsoft.com/office/spreadsheetml/2010/11/main" uri="{B97F6D7D-B522-45F9-BDA1-12C45D357490}">
          <x15:cacheHierarchy aggregatedColumn="9"/>
        </ext>
      </extLst>
    </cacheHierarchy>
    <cacheHierarchy uniqueName="[Measures].[Sum of Unrecognized_inf]" caption="Sum of Unrecognized_inf" measure="1" displayFolder="" measureGroup="Base CY With Inf" count="0">
      <extLst>
        <ext xmlns:x15="http://schemas.microsoft.com/office/spreadsheetml/2010/11/main" uri="{B97F6D7D-B522-45F9-BDA1-12C45D357490}">
          <x15:cacheHierarchy aggregatedColumn="10"/>
        </ext>
      </extLst>
    </cacheHierarchy>
    <cacheHierarchy uniqueName="[Measures].[Sum of Expected FFS]" caption="Sum of Expected FFS" measure="1" displayFolder="" measureGroup="Base CY With Inf" count="0">
      <extLst>
        <ext xmlns:x15="http://schemas.microsoft.com/office/spreadsheetml/2010/11/main" uri="{B97F6D7D-B522-45F9-BDA1-12C45D357490}">
          <x15:cacheHierarchy aggregatedColumn="11"/>
        </ext>
      </extLst>
    </cacheHierarchy>
    <cacheHierarchy uniqueName="[Measures].[Sum of Expected FFS_inf]" caption="Sum of Expected FFS_inf" measure="1" displayFolder="" measureGroup="Base CY With Inf" count="0">
      <extLst>
        <ext xmlns:x15="http://schemas.microsoft.com/office/spreadsheetml/2010/11/main" uri="{B97F6D7D-B522-45F9-BDA1-12C45D357490}">
          <x15:cacheHierarchy aggregatedColumn="12"/>
        </ext>
      </extLst>
    </cacheHierarchy>
    <cacheHierarchy uniqueName="[Measures].[Sum of PAU Shared Savings]" caption="Sum of PAU Shared Savings" measure="1" displayFolder="" measureGroup="Base CY With Inf" count="0">
      <extLst>
        <ext xmlns:x15="http://schemas.microsoft.com/office/spreadsheetml/2010/11/main" uri="{B97F6D7D-B522-45F9-BDA1-12C45D357490}">
          <x15:cacheHierarchy aggregatedColumn="13"/>
        </ext>
      </extLst>
    </cacheHierarchy>
    <cacheHierarchy uniqueName="[Measures].[Sum of PAU Shared Savings_inf]" caption="Sum of PAU Shared Savings_inf" measure="1" displayFolder="" measureGroup="Base CY With Inf" count="0">
      <extLst>
        <ext xmlns:x15="http://schemas.microsoft.com/office/spreadsheetml/2010/11/main" uri="{B97F6D7D-B522-45F9-BDA1-12C45D357490}">
          <x15:cacheHierarchy aggregatedColumn="14"/>
        </ext>
      </extLst>
    </cacheHierarchy>
    <cacheHierarchy uniqueName="[Measures].[Sum of Total PAU Revenue]" caption="Sum of Total PAU Revenue" measure="1" displayFolder="" measureGroup="Base CY With Inf" count="0">
      <extLst>
        <ext xmlns:x15="http://schemas.microsoft.com/office/spreadsheetml/2010/11/main" uri="{B97F6D7D-B522-45F9-BDA1-12C45D357490}">
          <x15:cacheHierarchy aggregatedColumn="15"/>
        </ext>
      </extLst>
    </cacheHierarchy>
    <cacheHierarchy uniqueName="[Measures].[Sum of Total PAU Revenue_inf]" caption="Sum of Total PAU Revenue_inf" measure="1" displayFolder="" measureGroup="Base CY With Inf" count="0">
      <extLst>
        <ext xmlns:x15="http://schemas.microsoft.com/office/spreadsheetml/2010/11/main" uri="{B97F6D7D-B522-45F9-BDA1-12C45D357490}">
          <x15:cacheHierarchy aggregatedColumn="16"/>
        </ext>
      </extLst>
    </cacheHierarchy>
    <cacheHierarchy uniqueName="[Measures].[Sum of OOS PAU Revenue]" caption="Sum of OOS PAU Revenue" measure="1" displayFolder="" measureGroup="Base CY With Inf" count="0">
      <extLst>
        <ext xmlns:x15="http://schemas.microsoft.com/office/spreadsheetml/2010/11/main" uri="{B97F6D7D-B522-45F9-BDA1-12C45D357490}">
          <x15:cacheHierarchy aggregatedColumn="17"/>
        </ext>
      </extLst>
    </cacheHierarchy>
    <cacheHierarchy uniqueName="[Measures].[Sum of OOS PAU Revenue_inf]" caption="Sum of OOS PAU Revenue_inf" measure="1" displayFolder="" measureGroup="Base CY With Inf" count="0">
      <extLst>
        <ext xmlns:x15="http://schemas.microsoft.com/office/spreadsheetml/2010/11/main" uri="{B97F6D7D-B522-45F9-BDA1-12C45D357490}">
          <x15:cacheHierarchy aggregatedColumn="18"/>
        </ext>
      </extLst>
    </cacheHierarchy>
    <cacheHierarchy uniqueName="[Measures].[Sum of OOS Over/(Under Funding) - OOS File]" caption="Sum of OOS Over/(Under Funding) - OOS File" measure="1" displayFolder="" measureGroup="Base CY With Inf" count="0">
      <extLst>
        <ext xmlns:x15="http://schemas.microsoft.com/office/spreadsheetml/2010/11/main" uri="{B97F6D7D-B522-45F9-BDA1-12C45D357490}">
          <x15:cacheHierarchy aggregatedColumn="19"/>
        </ext>
      </extLst>
    </cacheHierarchy>
    <cacheHierarchy uniqueName="[Measures].[Sum of OOS Over/(Under Funding) - OOS File_inf]" caption="Sum of OOS Over/(Under Funding) - OOS File_inf" measure="1" displayFolder="" measureGroup="Base CY With Inf" count="0">
      <extLst>
        <ext xmlns:x15="http://schemas.microsoft.com/office/spreadsheetml/2010/11/main" uri="{B97F6D7D-B522-45F9-BDA1-12C45D357490}">
          <x15:cacheHierarchy aggregatedColumn="20"/>
        </ext>
      </extLst>
    </cacheHierarchy>
    <cacheHierarchy uniqueName="[Measures].[Sum of Demographic Adjustments_inf]" caption="Sum of Demographic Adjustments_inf" measure="1" displayFolder="" measureGroup="Base CY With Inf" count="0">
      <extLst>
        <ext xmlns:x15="http://schemas.microsoft.com/office/spreadsheetml/2010/11/main" uri="{B97F6D7D-B522-45F9-BDA1-12C45D357490}">
          <x15:cacheHierarchy aggregatedColumn="26"/>
        </ext>
      </extLst>
    </cacheHierarchy>
    <cacheHierarchy uniqueName="[Measures].[Sum of Observed GBR Volume Policies_inf]" caption="Sum of Observed GBR Volume Policies_inf" measure="1" displayFolder="" measureGroup="Base CY With Inf" count="0">
      <extLst>
        <ext xmlns:x15="http://schemas.microsoft.com/office/spreadsheetml/2010/11/main" uri="{B97F6D7D-B522-45F9-BDA1-12C45D357490}">
          <x15:cacheHierarchy aggregatedColumn="34"/>
        </ext>
      </extLst>
    </cacheHierarchy>
    <cacheHierarchy uniqueName="[Measures].[Sum of Over (Under) Funding Relative to Volume Variable System with MS &amp; Demographic_inf]" caption="Sum of Over (Under) Funding Relative to Volume Variable System with MS &amp; Demographic_inf" measure="1" displayFolder="" measureGroup="Base CY With Inf" count="0">
      <extLst>
        <ext xmlns:x15="http://schemas.microsoft.com/office/spreadsheetml/2010/11/main" uri="{B97F6D7D-B522-45F9-BDA1-12C45D357490}">
          <x15:cacheHierarchy aggregatedColumn="36"/>
        </ext>
      </extLst>
    </cacheHierarchy>
    <cacheHierarchy uniqueName="[Measures].[Sum of PAU Volume_inf]" caption="Sum of PAU Volume_inf" measure="1" displayFolder="" measureGroup="Base CY With Inf" count="0">
      <extLst>
        <ext xmlns:x15="http://schemas.microsoft.com/office/spreadsheetml/2010/11/main" uri="{B97F6D7D-B522-45F9-BDA1-12C45D357490}">
          <x15:cacheHierarchy aggregatedColumn="28"/>
        </ext>
      </extLst>
    </cacheHierarchy>
    <cacheHierarchy uniqueName="[Measures].[Sum of PAU Marketshift_inf]" caption="Sum of PAU Marketshift_inf" measure="1" displayFolder="" measureGroup="Base CY With Inf" count="0">
      <extLst>
        <ext xmlns:x15="http://schemas.microsoft.com/office/spreadsheetml/2010/11/main" uri="{B97F6D7D-B522-45F9-BDA1-12C45D357490}">
          <x15:cacheHierarchy aggregatedColumn="30"/>
        </ext>
      </extLst>
    </cacheHierarchy>
    <cacheHierarchy uniqueName="[Measures].[Sum of PAU Unrecognized - MS_inf]" caption="Sum of PAU Unrecognized - MS_inf" measure="1" displayFolder="" measureGroup="Base CY With Inf" count="0">
      <extLst>
        <ext xmlns:x15="http://schemas.microsoft.com/office/spreadsheetml/2010/11/main" uri="{B97F6D7D-B522-45F9-BDA1-12C45D357490}">
          <x15:cacheHierarchy aggregatedColumn="32"/>
        </ext>
      </extLst>
    </cacheHierarchy>
    <cacheHierarchy uniqueName="[Measures].[Sum of Total Anticipated Instate PAU Adjustment under FFS_inf]" caption="Sum of Total Anticipated Instate PAU Adjustment under FFS_inf" measure="1" displayFolder="" measureGroup="Base CY With Inf" count="0">
      <extLst>
        <ext xmlns:x15="http://schemas.microsoft.com/office/spreadsheetml/2010/11/main" uri="{B97F6D7D-B522-45F9-BDA1-12C45D357490}">
          <x15:cacheHierarchy aggregatedColumn="38"/>
        </ext>
      </extLst>
    </cacheHierarchy>
    <cacheHierarchy uniqueName="[Measures].[Sum of PAU IS Shared Savings_inf]" caption="Sum of PAU IS Shared Savings_inf" measure="1" displayFolder="" measureGroup="Base CY With Inf" count="0">
      <extLst>
        <ext xmlns:x15="http://schemas.microsoft.com/office/spreadsheetml/2010/11/main" uri="{B97F6D7D-B522-45F9-BDA1-12C45D357490}">
          <x15:cacheHierarchy aggregatedColumn="42"/>
        </ext>
      </extLst>
    </cacheHierarchy>
    <cacheHierarchy uniqueName="[Measures].[Sum of Over / (Under) Funding for In-State PAU_inf]" caption="Sum of Over / (Under) Funding for In-State PAU_inf" measure="1" displayFolder="" measureGroup="Base CY With Inf" count="0">
      <extLst>
        <ext xmlns:x15="http://schemas.microsoft.com/office/spreadsheetml/2010/11/main" uri="{B97F6D7D-B522-45F9-BDA1-12C45D357490}">
          <x15:cacheHierarchy aggregatedColumn="44"/>
        </ext>
      </extLst>
    </cacheHierarchy>
    <cacheHierarchy uniqueName="[Measures].[Sum of Over (under) funding with Marketshift and InState PAU_inf]" caption="Sum of Over (under) funding with Marketshift and InState PAU_inf" measure="1" displayFolder="" measureGroup="Base CY With Inf" count="0">
      <extLst>
        <ext xmlns:x15="http://schemas.microsoft.com/office/spreadsheetml/2010/11/main" uri="{B97F6D7D-B522-45F9-BDA1-12C45D357490}">
          <x15:cacheHierarchy aggregatedColumn="50"/>
        </ext>
      </extLst>
    </cacheHierarchy>
    <cacheHierarchy uniqueName="[Measures].[Sum of Total Volume Efficacy_inf]" caption="Sum of Total Volume Efficacy_inf" measure="1" displayFolder="" measureGroup="Base CY With Inf" count="0">
      <extLst>
        <ext xmlns:x15="http://schemas.microsoft.com/office/spreadsheetml/2010/11/main" uri="{B97F6D7D-B522-45F9-BDA1-12C45D357490}">
          <x15:cacheHierarchy aggregatedColumn="54"/>
        </ext>
      </extLst>
    </cacheHierarchy>
    <cacheHierarchy uniqueName="[Measures].[Sum of Other Volume Adjustments (Dereg/Other FY Data)_inf]" caption="Sum of Other Volume Adjustments (Dereg/Other FY Data)_inf" measure="1" displayFolder="" measureGroup="Base CY With Inf" count="0">
      <extLst>
        <ext xmlns:x15="http://schemas.microsoft.com/office/spreadsheetml/2010/11/main" uri="{B97F6D7D-B522-45F9-BDA1-12C45D357490}">
          <x15:cacheHierarchy aggregatedColumn="22"/>
        </ext>
      </extLst>
    </cacheHierarchy>
    <cacheHierarchy uniqueName="[Measures].[Sum of Total Volume Efficacy with Other Volume Adjustments_inf]" caption="Sum of Total Volume Efficacy with Other Volume Adjustments_inf" measure="1" displayFolder="" measureGroup="Base CY With Inf" count="0">
      <extLst>
        <ext xmlns:x15="http://schemas.microsoft.com/office/spreadsheetml/2010/11/main" uri="{B97F6D7D-B522-45F9-BDA1-12C45D357490}">
          <x15:cacheHierarchy aggregatedColumn="56"/>
        </ext>
      </extLst>
    </cacheHierarchy>
    <cacheHierarchy uniqueName="[Measures].[Sum of Efficiency Adjustments_inf]" caption="Sum of Efficiency Adjustments_inf" measure="1" displayFolder="" measureGroup="Base CY With Inf" count="0">
      <extLst>
        <ext xmlns:x15="http://schemas.microsoft.com/office/spreadsheetml/2010/11/main" uri="{B97F6D7D-B522-45F9-BDA1-12C45D357490}">
          <x15:cacheHierarchy aggregatedColumn="24"/>
        </ext>
      </extLst>
    </cacheHierarchy>
    <cacheHierarchy uniqueName="[Measures].[Sum of Total Volume Efficacy with Other Volume Adjustments &amp; Efficiency Adjustments_inf]" caption="Sum of Total Volume Efficacy with Other Volume Adjustments &amp; Efficiency Adjustments_inf" measure="1" displayFolder="" measureGroup="Base CY With Inf" count="0">
      <extLst>
        <ext xmlns:x15="http://schemas.microsoft.com/office/spreadsheetml/2010/11/main" uri="{B97F6D7D-B522-45F9-BDA1-12C45D357490}">
          <x15:cacheHierarchy aggregatedColumn="58"/>
        </ext>
      </extLst>
    </cacheHierarchy>
    <cacheHierarchy uniqueName="[Measures].[Sum of Other Volume Adjustments (Dereg/Other FY Data)]" caption="Sum of Other Volume Adjustments (Dereg/Other FY Data)" measure="1" displayFolder="" measureGroup="Base CY With Inf" count="0">
      <extLst>
        <ext xmlns:x15="http://schemas.microsoft.com/office/spreadsheetml/2010/11/main" uri="{B97F6D7D-B522-45F9-BDA1-12C45D357490}">
          <x15:cacheHierarchy aggregatedColumn="21"/>
        </ext>
      </extLst>
    </cacheHierarchy>
    <cacheHierarchy uniqueName="[Measures].[Sum of Efficiency Adjustments]" caption="Sum of Efficiency Adjustments" measure="1" displayFolder="" measureGroup="Base CY With Inf" count="0">
      <extLst>
        <ext xmlns:x15="http://schemas.microsoft.com/office/spreadsheetml/2010/11/main" uri="{B97F6D7D-B522-45F9-BDA1-12C45D357490}">
          <x15:cacheHierarchy aggregatedColumn="23"/>
        </ext>
      </extLst>
    </cacheHierarchy>
    <cacheHierarchy uniqueName="[Measures].[Sum of Demographic Adjustment]" caption="Sum of Demographic Adjustment" measure="1" displayFolder="" measureGroup="Base CY With Inf" count="0">
      <extLst>
        <ext xmlns:x15="http://schemas.microsoft.com/office/spreadsheetml/2010/11/main" uri="{B97F6D7D-B522-45F9-BDA1-12C45D357490}">
          <x15:cacheHierarchy aggregatedColumn="25"/>
        </ext>
      </extLst>
    </cacheHierarchy>
    <cacheHierarchy uniqueName="[Measures].[Sum of PAU Volume]" caption="Sum of PAU Volume" measure="1" displayFolder="" measureGroup="Base CY With Inf" count="0">
      <extLst>
        <ext xmlns:x15="http://schemas.microsoft.com/office/spreadsheetml/2010/11/main" uri="{B97F6D7D-B522-45F9-BDA1-12C45D357490}">
          <x15:cacheHierarchy aggregatedColumn="27"/>
        </ext>
      </extLst>
    </cacheHierarchy>
    <cacheHierarchy uniqueName="[Measures].[Sum of PAU Marketshift]" caption="Sum of PAU Marketshift" measure="1" displayFolder="" measureGroup="Base CY With Inf" count="0">
      <extLst>
        <ext xmlns:x15="http://schemas.microsoft.com/office/spreadsheetml/2010/11/main" uri="{B97F6D7D-B522-45F9-BDA1-12C45D357490}">
          <x15:cacheHierarchy aggregatedColumn="29"/>
        </ext>
      </extLst>
    </cacheHierarchy>
    <cacheHierarchy uniqueName="[Measures].[Sum of PAU Unrecognized - MS]" caption="Sum of PAU Unrecognized - MS" measure="1" displayFolder="" measureGroup="Base CY With Inf" count="0">
      <extLst>
        <ext xmlns:x15="http://schemas.microsoft.com/office/spreadsheetml/2010/11/main" uri="{B97F6D7D-B522-45F9-BDA1-12C45D357490}">
          <x15:cacheHierarchy aggregatedColumn="31"/>
        </ext>
      </extLst>
    </cacheHierarchy>
    <cacheHierarchy uniqueName="[Measures].[Sum of Observed GBR Volume Policies]" caption="Sum of Observed GBR Volume Policies" measure="1" displayFolder="" measureGroup="Base CY With Inf" count="0">
      <extLst>
        <ext xmlns:x15="http://schemas.microsoft.com/office/spreadsheetml/2010/11/main" uri="{B97F6D7D-B522-45F9-BDA1-12C45D357490}">
          <x15:cacheHierarchy aggregatedColumn="33"/>
        </ext>
      </extLst>
    </cacheHierarchy>
    <cacheHierarchy uniqueName="[Measures].[Sum of Over (Under) Funding Relative to Volume Variable System with MS &amp; Demographic Ad]" caption="Sum of Over (Under) Funding Relative to Volume Variable System with MS &amp; Demographic Ad" measure="1" displayFolder="" measureGroup="Base CY With Inf" count="0">
      <extLst>
        <ext xmlns:x15="http://schemas.microsoft.com/office/spreadsheetml/2010/11/main" uri="{B97F6D7D-B522-45F9-BDA1-12C45D357490}">
          <x15:cacheHierarchy aggregatedColumn="35"/>
        </ext>
      </extLst>
    </cacheHierarchy>
    <cacheHierarchy uniqueName="[Measures].[Sum of Total Anticipated Instate PAU Adjustment under FFS]" caption="Sum of Total Anticipated Instate PAU Adjustment under FFS" measure="1" displayFolder="" measureGroup="Base CY With Inf" count="0">
      <extLst>
        <ext xmlns:x15="http://schemas.microsoft.com/office/spreadsheetml/2010/11/main" uri="{B97F6D7D-B522-45F9-BDA1-12C45D357490}">
          <x15:cacheHierarchy aggregatedColumn="37"/>
        </ext>
      </extLst>
    </cacheHierarchy>
    <cacheHierarchy uniqueName="[Measures].[Sum of % Attributable to OOS]" caption="Sum of % Attributable to OOS" measure="1" displayFolder="" measureGroup="Base CY With Inf" count="0">
      <extLst>
        <ext xmlns:x15="http://schemas.microsoft.com/office/spreadsheetml/2010/11/main" uri="{B97F6D7D-B522-45F9-BDA1-12C45D357490}">
          <x15:cacheHierarchy aggregatedColumn="39"/>
        </ext>
      </extLst>
    </cacheHierarchy>
    <cacheHierarchy uniqueName="[Measures].[Sum of % Attributable to OOS_inf]" caption="Sum of % Attributable to OOS_inf" measure="1" displayFolder="" measureGroup="Base CY With Inf" count="0">
      <extLst>
        <ext xmlns:x15="http://schemas.microsoft.com/office/spreadsheetml/2010/11/main" uri="{B97F6D7D-B522-45F9-BDA1-12C45D357490}">
          <x15:cacheHierarchy aggregatedColumn="40"/>
        </ext>
      </extLst>
    </cacheHierarchy>
    <cacheHierarchy uniqueName="[Measures].[Sum of PAU IS Shared Savings]" caption="Sum of PAU IS Shared Savings" measure="1" displayFolder="" measureGroup="Base CY With Inf" count="0">
      <extLst>
        <ext xmlns:x15="http://schemas.microsoft.com/office/spreadsheetml/2010/11/main" uri="{B97F6D7D-B522-45F9-BDA1-12C45D357490}">
          <x15:cacheHierarchy aggregatedColumn="41"/>
        </ext>
      </extLst>
    </cacheHierarchy>
    <cacheHierarchy uniqueName="[Measures].[Sum of Over / (Under) Funding for In-State PAU]" caption="Sum of Over / (Under) Funding for In-State PAU" measure="1" displayFolder="" measureGroup="Base CY With Inf" count="0">
      <extLst>
        <ext xmlns:x15="http://schemas.microsoft.com/office/spreadsheetml/2010/11/main" uri="{B97F6D7D-B522-45F9-BDA1-12C45D357490}">
          <x15:cacheHierarchy aggregatedColumn="43"/>
        </ext>
      </extLst>
    </cacheHierarchy>
    <cacheHierarchy uniqueName="[Measures].[Sum of PAU OOS Shared Savings]" caption="Sum of PAU OOS Shared Savings" measure="1" displayFolder="" measureGroup="Base CY With Inf" count="0">
      <extLst>
        <ext xmlns:x15="http://schemas.microsoft.com/office/spreadsheetml/2010/11/main" uri="{B97F6D7D-B522-45F9-BDA1-12C45D357490}">
          <x15:cacheHierarchy aggregatedColumn="45"/>
        </ext>
      </extLst>
    </cacheHierarchy>
    <cacheHierarchy uniqueName="[Measures].[Sum of PAU OOS Shared Savings_inf]" caption="Sum of PAU OOS Shared Savings_inf" measure="1" displayFolder="" measureGroup="Base CY With Inf" count="0">
      <extLst>
        <ext xmlns:x15="http://schemas.microsoft.com/office/spreadsheetml/2010/11/main" uri="{B97F6D7D-B522-45F9-BDA1-12C45D357490}">
          <x15:cacheHierarchy aggregatedColumn="46"/>
        </ext>
      </extLst>
    </cacheHierarchy>
    <cacheHierarchy uniqueName="[Measures].[Sum of Over / (Under) Funding for OOS PAU]" caption="Sum of Over / (Under) Funding for OOS PAU" measure="1" displayFolder="" measureGroup="Base CY With Inf" count="0">
      <extLst>
        <ext xmlns:x15="http://schemas.microsoft.com/office/spreadsheetml/2010/11/main" uri="{B97F6D7D-B522-45F9-BDA1-12C45D357490}">
          <x15:cacheHierarchy aggregatedColumn="47"/>
        </ext>
      </extLst>
    </cacheHierarchy>
    <cacheHierarchy uniqueName="[Measures].[Sum of Over / (Under) Funding for OOS PAU_inf]" caption="Sum of Over / (Under) Funding for OOS PAU_inf" measure="1" displayFolder="" measureGroup="Base CY With Inf" count="0">
      <extLst>
        <ext xmlns:x15="http://schemas.microsoft.com/office/spreadsheetml/2010/11/main" uri="{B97F6D7D-B522-45F9-BDA1-12C45D357490}">
          <x15:cacheHierarchy aggregatedColumn="48"/>
        </ext>
      </extLst>
    </cacheHierarchy>
    <cacheHierarchy uniqueName="[Measures].[Sum of Over (under) funding with Marketshift and InState PAU]" caption="Sum of Over (under) funding with Marketshift and InState PAU" measure="1" displayFolder="" measureGroup="Base CY With Inf" count="0">
      <extLst>
        <ext xmlns:x15="http://schemas.microsoft.com/office/spreadsheetml/2010/11/main" uri="{B97F6D7D-B522-45F9-BDA1-12C45D357490}">
          <x15:cacheHierarchy aggregatedColumn="49"/>
        </ext>
      </extLst>
    </cacheHierarchy>
    <cacheHierarchy uniqueName="[Measures].[Sum of OOS Funding Excess or Deficit + OOS PAU]" caption="Sum of OOS Funding Excess or Deficit + OOS PAU" measure="1" displayFolder="" measureGroup="Base CY With Inf" count="0">
      <extLst>
        <ext xmlns:x15="http://schemas.microsoft.com/office/spreadsheetml/2010/11/main" uri="{B97F6D7D-B522-45F9-BDA1-12C45D357490}">
          <x15:cacheHierarchy aggregatedColumn="51"/>
        </ext>
      </extLst>
    </cacheHierarchy>
    <cacheHierarchy uniqueName="[Measures].[Sum of OOS Funding Excess or Deficit + OOS PAU_inf]" caption="Sum of OOS Funding Excess or Deficit + OOS PAU_inf" measure="1" displayFolder="" measureGroup="Base CY With Inf" count="0">
      <extLst>
        <ext xmlns:x15="http://schemas.microsoft.com/office/spreadsheetml/2010/11/main" uri="{B97F6D7D-B522-45F9-BDA1-12C45D357490}">
          <x15:cacheHierarchy aggregatedColumn="52"/>
        </ext>
      </extLst>
    </cacheHierarchy>
    <cacheHierarchy uniqueName="[Measures].[Sum of Total Volume Efficacy]" caption="Sum of Total Volume Efficacy" measure="1" displayFolder="" measureGroup="Base CY With Inf" count="0">
      <extLst>
        <ext xmlns:x15="http://schemas.microsoft.com/office/spreadsheetml/2010/11/main" uri="{B97F6D7D-B522-45F9-BDA1-12C45D357490}">
          <x15:cacheHierarchy aggregatedColumn="53"/>
        </ext>
      </extLst>
    </cacheHierarchy>
    <cacheHierarchy uniqueName="[Measures].[Sum of Total Volume Efficacy with Other Volume Adjustments]" caption="Sum of Total Volume Efficacy with Other Volume Adjustments" measure="1" displayFolder="" measureGroup="Base CY With Inf" count="0">
      <extLst>
        <ext xmlns:x15="http://schemas.microsoft.com/office/spreadsheetml/2010/11/main" uri="{B97F6D7D-B522-45F9-BDA1-12C45D357490}">
          <x15:cacheHierarchy aggregatedColumn="55"/>
        </ext>
      </extLst>
    </cacheHierarchy>
    <cacheHierarchy uniqueName="[Measures].[Sum of Total Volume Efficacy with Other Volume Adjustments &amp; Efficiency Adjustments]" caption="Sum of Total Volume Efficacy with Other Volume Adjustments &amp; Efficiency Adjustments" measure="1" displayFolder="" measureGroup="Base CY With Inf" count="0">
      <extLst>
        <ext xmlns:x15="http://schemas.microsoft.com/office/spreadsheetml/2010/11/main" uri="{B97F6D7D-B522-45F9-BDA1-12C45D357490}">
          <x15:cacheHierarchy aggregatedColumn="57"/>
        </ext>
      </extLst>
    </cacheHierarchy>
    <cacheHierarchy uniqueName="[Measures].[get_% Attributable to OOS]" caption="get_% Attributable to OOS" measure="1" displayFolder="" measureGroup="Base CY With Inf" count="0"/>
    <cacheHierarchy uniqueName="[Measures].[Start Year]" caption="Start Year" measure="1" displayFolder="" measureGroup="Base CY With Inf" count="0"/>
    <cacheHierarchy uniqueName="[Measures].[End Year]" caption="End Year" measure="1" displayFolder="" measureGroup="Base CY With Inf" count="0"/>
    <cacheHierarchy uniqueName="[Measures].[__XL_Count Base CY With Inf]" caption="__XL_Count Base CY With Inf" measure="1" displayFolder="" measureGroup="Base CY With Inf" count="0" hidden="1"/>
    <cacheHierarchy uniqueName="[Measures].[__No measures defined]" caption="__No measures defined" measure="1" displayFolder="" count="0" hidden="1"/>
  </cacheHierarchies>
  <kpis count="0"/>
  <dimensions count="2">
    <dimension name="Base CY With Inf" uniqueName="[Base CY With Inf]" caption="Base CY With Inf"/>
    <dimension measure="1" name="Measures" uniqueName="[Measures]" caption="Measures"/>
  </dimensions>
  <measureGroups count="1">
    <measureGroup name="Base CY With Inf" caption="Base CY With Inf"/>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aitlin Grim" refreshedDate="45538.586351736114" backgroundQuery="1" createdVersion="8" refreshedVersion="8" minRefreshableVersion="3" recordCount="0" supportSubquery="1" supportAdvancedDrill="1" xr:uid="{4F5EC3D2-DE75-4D52-BE0A-B18AA02DF584}">
  <cacheSource type="external" connectionId="22"/>
  <cacheFields count="2">
    <cacheField name="[Base CY With Inf].[Calendar Year].[Calendar Year]" caption="Calendar Year" numFmtId="0" hierarchy="2" level="1">
      <sharedItems containsSemiMixedTypes="0" containsNonDate="0" containsString="0"/>
    </cacheField>
    <cacheField name="[Base CY With Inf].[No Inflation].[No Inflation]" caption="No Inflation" numFmtId="0" hierarchy="3" level="1">
      <sharedItems containsSemiMixedTypes="0" containsNonDate="0" containsString="0"/>
    </cacheField>
  </cacheFields>
  <cacheHierarchies count="119">
    <cacheHierarchy uniqueName="[Base CY With Inf].[HOSPID]" caption="HOSPID" attribute="1" defaultMemberUniqueName="[Base CY With Inf].[HOSPID].[All]" allUniqueName="[Base CY With Inf].[HOSPID].[All]" dimensionUniqueName="[Base CY With Inf]" displayFolder="" count="0" memberValueDatatype="130" unbalanced="0"/>
    <cacheHierarchy uniqueName="[Base CY With Inf].[Dollar Year]" caption="Dollar Year" attribute="1" defaultMemberUniqueName="[Base CY With Inf].[Dollar Year].[All]" allUniqueName="[Base CY With Inf].[Dollar Year].[All]" dimensionUniqueName="[Base CY With Inf]" displayFolder="" count="0" memberValueDatatype="20" unbalanced="0"/>
    <cacheHierarchy uniqueName="[Base CY With Inf].[Calendar Year]" caption="Calendar Year" attribute="1" defaultMemberUniqueName="[Base CY With Inf].[Calendar Year].[All]" allUniqueName="[Base CY With Inf].[Calendar Year].[All]" dimensionUniqueName="[Base CY With Inf]" displayFolder="" count="2" memberValueDatatype="130" unbalanced="0">
      <fieldsUsage count="2">
        <fieldUsage x="-1"/>
        <fieldUsage x="0"/>
      </fieldsUsage>
    </cacheHierarchy>
    <cacheHierarchy uniqueName="[Base CY With Inf].[No Inflation]" caption="No Inflation" attribute="1" defaultMemberUniqueName="[Base CY With Inf].[No Inflation].[All]" allUniqueName="[Base CY With Inf].[No Inflation].[All]" dimensionUniqueName="[Base CY With Inf]" displayFolder="" count="2" memberValueDatatype="130" unbalanced="0">
      <fieldsUsage count="2">
        <fieldUsage x="-1"/>
        <fieldUsage x="1"/>
      </fieldsUsage>
    </cacheHierarchy>
    <cacheHierarchy uniqueName="[Base CY With Inf].[Conversion Inf]" caption="Conversion Inf" attribute="1" defaultMemberUniqueName="[Base CY With Inf].[Conversion Inf].[All]" allUniqueName="[Base CY With Inf].[Conversion Inf].[All]" dimensionUniqueName="[Base CY With Inf]" displayFolder="" count="0" memberValueDatatype="5" unbalanced="0"/>
    <cacheHierarchy uniqueName="[Base CY With Inf].[FY23 Blended Permanent Revenue_inf]" caption="FY23 Blended Permanent Revenue_inf" attribute="1" defaultMemberUniqueName="[Base CY With Inf].[FY23 Blended Permanent Revenue_inf].[All]" allUniqueName="[Base CY With Inf].[FY23 Blended Permanent Revenue_inf].[All]" dimensionUniqueName="[Base CY With Inf]" displayFolder="" count="0" memberValueDatatype="5" unbalanced="0"/>
    <cacheHierarchy uniqueName="[Base CY With Inf].[ECMAD Growth]" caption="ECMAD Growth" attribute="1" defaultMemberUniqueName="[Base CY With Inf].[ECMAD Growth].[All]" allUniqueName="[Base CY With Inf].[ECMAD Growth].[All]" dimensionUniqueName="[Base CY With Inf]" displayFolder="" count="0" memberValueDatatype="5" unbalanced="0"/>
    <cacheHierarchy uniqueName="[Base CY With Inf].[MSA]" caption="MSA" attribute="1" defaultMemberUniqueName="[Base CY With Inf].[MSA].[All]" allUniqueName="[Base CY With Inf].[MSA].[All]" dimensionUniqueName="[Base CY With Inf]" displayFolder="" count="0" memberValueDatatype="5" unbalanced="0"/>
    <cacheHierarchy uniqueName="[Base CY With Inf].[MSA_inf]" caption="MSA_inf" attribute="1" defaultMemberUniqueName="[Base CY With Inf].[MSA_inf].[All]" allUniqueName="[Base CY With Inf].[MSA_inf].[All]" dimensionUniqueName="[Base CY With Inf]" displayFolder="" count="0" memberValueDatatype="5" unbalanced="0"/>
    <cacheHierarchy uniqueName="[Base CY With Inf].[Unrecognized]" caption="Unrecognized" attribute="1" defaultMemberUniqueName="[Base CY With Inf].[Unrecognized].[All]" allUniqueName="[Base CY With Inf].[Unrecognized].[All]" dimensionUniqueName="[Base CY With Inf]" displayFolder="" count="0" memberValueDatatype="5" unbalanced="0"/>
    <cacheHierarchy uniqueName="[Base CY With Inf].[Unrecognized_inf]" caption="Unrecognized_inf" attribute="1" defaultMemberUniqueName="[Base CY With Inf].[Unrecognized_inf].[All]" allUniqueName="[Base CY With Inf].[Unrecognized_inf].[All]" dimensionUniqueName="[Base CY With Inf]" displayFolder="" count="0" memberValueDatatype="5" unbalanced="0"/>
    <cacheHierarchy uniqueName="[Base CY With Inf].[Expected FFS]" caption="Expected FFS" attribute="1" defaultMemberUniqueName="[Base CY With Inf].[Expected FFS].[All]" allUniqueName="[Base CY With Inf].[Expected FFS].[All]" dimensionUniqueName="[Base CY With Inf]" displayFolder="" count="0" memberValueDatatype="5" unbalanced="0"/>
    <cacheHierarchy uniqueName="[Base CY With Inf].[Expected FFS_inf]" caption="Expected FFS_inf" attribute="1" defaultMemberUniqueName="[Base CY With Inf].[Expected FFS_inf].[All]" allUniqueName="[Base CY With Inf].[Expected FFS_inf].[All]" dimensionUniqueName="[Base CY With Inf]" displayFolder="" count="0" memberValueDatatype="5" unbalanced="0"/>
    <cacheHierarchy uniqueName="[Base CY With Inf].[PAU Shared Savings]" caption="PAU Shared Savings" attribute="1" defaultMemberUniqueName="[Base CY With Inf].[PAU Shared Savings].[All]" allUniqueName="[Base CY With Inf].[PAU Shared Savings].[All]" dimensionUniqueName="[Base CY With Inf]" displayFolder="" count="0" memberValueDatatype="20" unbalanced="0"/>
    <cacheHierarchy uniqueName="[Base CY With Inf].[PAU Shared Savings_inf]" caption="PAU Shared Savings_inf" attribute="1" defaultMemberUniqueName="[Base CY With Inf].[PAU Shared Savings_inf].[All]" allUniqueName="[Base CY With Inf].[PAU Shared Savings_inf].[All]" dimensionUniqueName="[Base CY With Inf]" displayFolder="" count="0" memberValueDatatype="5" unbalanced="0"/>
    <cacheHierarchy uniqueName="[Base CY With Inf].[Total PAU Revenue]" caption="Total PAU Revenue" attribute="1" defaultMemberUniqueName="[Base CY With Inf].[Total PAU Revenue].[All]" allUniqueName="[Base CY With Inf].[Total PAU Revenue].[All]" dimensionUniqueName="[Base CY With Inf]" displayFolder="" count="0" memberValueDatatype="20" unbalanced="0"/>
    <cacheHierarchy uniqueName="[Base CY With Inf].[Total PAU Revenue_inf]" caption="Total PAU Revenue_inf" attribute="1" defaultMemberUniqueName="[Base CY With Inf].[Total PAU Revenue_inf].[All]" allUniqueName="[Base CY With Inf].[Total PAU Revenue_inf].[All]" dimensionUniqueName="[Base CY With Inf]" displayFolder="" count="0" memberValueDatatype="5" unbalanced="0"/>
    <cacheHierarchy uniqueName="[Base CY With Inf].[OOS PAU Revenue]" caption="OOS PAU Revenue" attribute="1" defaultMemberUniqueName="[Base CY With Inf].[OOS PAU Revenue].[All]" allUniqueName="[Base CY With Inf].[OOS PAU Revenue].[All]" dimensionUniqueName="[Base CY With Inf]" displayFolder="" count="0" memberValueDatatype="20" unbalanced="0"/>
    <cacheHierarchy uniqueName="[Base CY With Inf].[OOS PAU Revenue_inf]" caption="OOS PAU Revenue_inf" attribute="1" defaultMemberUniqueName="[Base CY With Inf].[OOS PAU Revenue_inf].[All]" allUniqueName="[Base CY With Inf].[OOS PAU Revenue_inf].[All]" dimensionUniqueName="[Base CY With Inf]" displayFolder="" count="0" memberValueDatatype="5" unbalanced="0"/>
    <cacheHierarchy uniqueName="[Base CY With Inf].[OOS Over/(Under Funding) - OOS File]" caption="OOS Over/(Under Funding) - OOS File" attribute="1" defaultMemberUniqueName="[Base CY With Inf].[OOS Over/(Under Funding) - OOS File].[All]" allUniqueName="[Base CY With Inf].[OOS Over/(Under Funding) - OOS File].[All]" dimensionUniqueName="[Base CY With Inf]" displayFolder="" count="0" memberValueDatatype="20" unbalanced="0"/>
    <cacheHierarchy uniqueName="[Base CY With Inf].[OOS Over/(Under Funding) - OOS File_inf]" caption="OOS Over/(Under Funding) - OOS File_inf" attribute="1" defaultMemberUniqueName="[Base CY With Inf].[OOS Over/(Under Funding) - OOS File_inf].[All]" allUniqueName="[Base CY With Inf].[OOS Over/(Under Funding) - OOS File_inf].[All]" dimensionUniqueName="[Base CY With Inf]" displayFolder="" count="0" memberValueDatatype="5" unbalanced="0"/>
    <cacheHierarchy uniqueName="[Base CY With Inf].[Other Volume Adjustments (Dereg/Other FY Data)]" caption="Other Volume Adjustments (Dereg/Other FY Data)" attribute="1" defaultMemberUniqueName="[Base CY With Inf].[Other Volume Adjustments (Dereg/Other FY Data)].[All]" allUniqueName="[Base CY With Inf].[Other Volume Adjustments (Dereg/Other FY Data)].[All]" dimensionUniqueName="[Base CY With Inf]" displayFolder="" count="0" memberValueDatatype="20" unbalanced="0"/>
    <cacheHierarchy uniqueName="[Base CY With Inf].[Other Volume Adjustments (Dereg/Other FY Data)_inf]" caption="Other Volume Adjustments (Dereg/Other FY Data)_inf" attribute="1" defaultMemberUniqueName="[Base CY With Inf].[Other Volume Adjustments (Dereg/Other FY Data)_inf].[All]" allUniqueName="[Base CY With Inf].[Other Volume Adjustments (Dereg/Other FY Data)_inf].[All]" dimensionUniqueName="[Base CY With Inf]" displayFolder="" count="0" memberValueDatatype="5" unbalanced="0"/>
    <cacheHierarchy uniqueName="[Base CY With Inf].[Efficiency Adjustments]" caption="Efficiency Adjustments" attribute="1" defaultMemberUniqueName="[Base CY With Inf].[Efficiency Adjustments].[All]" allUniqueName="[Base CY With Inf].[Efficiency Adjustments].[All]" dimensionUniqueName="[Base CY With Inf]" displayFolder="" count="0" memberValueDatatype="20" unbalanced="0"/>
    <cacheHierarchy uniqueName="[Base CY With Inf].[Efficiency Adjustments_inf]" caption="Efficiency Adjustments_inf" attribute="1" defaultMemberUniqueName="[Base CY With Inf].[Efficiency Adjustments_inf].[All]" allUniqueName="[Base CY With Inf].[Efficiency Adjustments_inf].[All]" dimensionUniqueName="[Base CY With Inf]" displayFolder="" count="0" memberValueDatatype="5" unbalanced="0"/>
    <cacheHierarchy uniqueName="[Base CY With Inf].[Demographic Adjustment]" caption="Demographic Adjustment" attribute="1" defaultMemberUniqueName="[Base CY With Inf].[Demographic Adjustment].[All]" allUniqueName="[Base CY With Inf].[Demographic Adjustment].[All]" dimensionUniqueName="[Base CY With Inf]" displayFolder="" count="0" memberValueDatatype="20" unbalanced="0"/>
    <cacheHierarchy uniqueName="[Base CY With Inf].[Demographic Adjustments_inf]" caption="Demographic Adjustments_inf" attribute="1" defaultMemberUniqueName="[Base CY With Inf].[Demographic Adjustments_inf].[All]" allUniqueName="[Base CY With Inf].[Demographic Adjustments_inf].[All]" dimensionUniqueName="[Base CY With Inf]" displayFolder="" count="0" memberValueDatatype="5" unbalanced="0"/>
    <cacheHierarchy uniqueName="[Base CY With Inf].[PAU Volume]" caption="PAU Volume" attribute="1" defaultMemberUniqueName="[Base CY With Inf].[PAU Volume].[All]" allUniqueName="[Base CY With Inf].[PAU Volume].[All]" dimensionUniqueName="[Base CY With Inf]" displayFolder="" count="0" memberValueDatatype="20" unbalanced="0"/>
    <cacheHierarchy uniqueName="[Base CY With Inf].[PAU Volume_inf]" caption="PAU Volume_inf" attribute="1" defaultMemberUniqueName="[Base CY With Inf].[PAU Volume_inf].[All]" allUniqueName="[Base CY With Inf].[PAU Volume_inf].[All]" dimensionUniqueName="[Base CY With Inf]" displayFolder="" count="0" memberValueDatatype="5" unbalanced="0"/>
    <cacheHierarchy uniqueName="[Base CY With Inf].[PAU Marketshift]" caption="PAU Marketshift" attribute="1" defaultMemberUniqueName="[Base CY With Inf].[PAU Marketshift].[All]" allUniqueName="[Base CY With Inf].[PAU Marketshift].[All]" dimensionUniqueName="[Base CY With Inf]" displayFolder="" count="0" memberValueDatatype="20" unbalanced="0"/>
    <cacheHierarchy uniqueName="[Base CY With Inf].[PAU Marketshift_inf]" caption="PAU Marketshift_inf" attribute="1" defaultMemberUniqueName="[Base CY With Inf].[PAU Marketshift_inf].[All]" allUniqueName="[Base CY With Inf].[PAU Marketshift_inf].[All]" dimensionUniqueName="[Base CY With Inf]" displayFolder="" count="0" memberValueDatatype="5" unbalanced="0"/>
    <cacheHierarchy uniqueName="[Base CY With Inf].[PAU Unrecognized - MS]" caption="PAU Unrecognized - MS" attribute="1" defaultMemberUniqueName="[Base CY With Inf].[PAU Unrecognized - MS].[All]" allUniqueName="[Base CY With Inf].[PAU Unrecognized - MS].[All]" dimensionUniqueName="[Base CY With Inf]" displayFolder="" count="0" memberValueDatatype="20" unbalanced="0"/>
    <cacheHierarchy uniqueName="[Base CY With Inf].[PAU Unrecognized - MS_inf]" caption="PAU Unrecognized - MS_inf" attribute="1" defaultMemberUniqueName="[Base CY With Inf].[PAU Unrecognized - MS_inf].[All]" allUniqueName="[Base CY With Inf].[PAU Unrecognized - MS_inf].[All]" dimensionUniqueName="[Base CY With Inf]" displayFolder="" count="0" memberValueDatatype="5" unbalanced="0"/>
    <cacheHierarchy uniqueName="[Base CY With Inf].[Observed GBR Volume Policies]" caption="Observed GBR Volume Policies" attribute="1" defaultMemberUniqueName="[Base CY With Inf].[Observed GBR Volume Policies].[All]" allUniqueName="[Base CY With Inf].[Observed GBR Volume Policies].[All]" dimensionUniqueName="[Base CY With Inf]" displayFolder="" count="0" memberValueDatatype="5" unbalanced="0"/>
    <cacheHierarchy uniqueName="[Base CY With Inf].[Observed GBR Volume Policies_inf]" caption="Observed GBR Volume Policies_inf" attribute="1" defaultMemberUniqueName="[Base CY With Inf].[Observed GBR Volume Policies_inf].[All]" allUniqueName="[Base CY With Inf].[Observed GBR Volume Policies_inf].[All]" dimensionUniqueName="[Base CY With Inf]" displayFolder="" count="0" memberValueDatatype="5" unbalanced="0"/>
    <cacheHierarchy uniqueName="[Base CY With Inf].[Over (Under) Funding Relative to Volume Variable System with MS &amp; Demographic Ad]" caption="Over (Under) Funding Relative to Volume Variable System with MS &amp; Demographic Ad" attribute="1" defaultMemberUniqueName="[Base CY With Inf].[Over (Under) Funding Relative to Volume Variable System with MS &amp; Demographic Ad].[All]" allUniqueName="[Base CY With Inf].[Over (Under) Funding Relative to Volume Variable System with MS &amp; Demographic Ad].[All]" dimensionUniqueName="[Base CY With Inf]" displayFolder="" count="0" memberValueDatatype="5" unbalanced="0"/>
    <cacheHierarchy uniqueName="[Base CY With Inf].[Over (Under) Funding Relative to Volume Variable System with MS &amp; Demographic_inf]" caption="Over (Under) Funding Relative to Volume Variable System with MS &amp; Demographic_inf" attribute="1" defaultMemberUniqueName="[Base CY With Inf].[Over (Under) Funding Relative to Volume Variable System with MS &amp; Demographic_inf].[All]" allUniqueName="[Base CY With Inf].[Over (Under) Funding Relative to Volume Variable System with MS &amp; Demographic_inf].[All]" dimensionUniqueName="[Base CY With Inf]" displayFolder="" count="0" memberValueDatatype="5" unbalanced="0"/>
    <cacheHierarchy uniqueName="[Base CY With Inf].[Total Anticipated Instate PAU Adjustment under FFS]" caption="Total Anticipated Instate PAU Adjustment under FFS" attribute="1" defaultMemberUniqueName="[Base CY With Inf].[Total Anticipated Instate PAU Adjustment under FFS].[All]" allUniqueName="[Base CY With Inf].[Total Anticipated Instate PAU Adjustment under FFS].[All]" dimensionUniqueName="[Base CY With Inf]" displayFolder="" count="0" memberValueDatatype="5" unbalanced="0"/>
    <cacheHierarchy uniqueName="[Base CY With Inf].[Total Anticipated Instate PAU Adjustment under FFS_inf]" caption="Total Anticipated Instate PAU Adjustment under FFS_inf" attribute="1" defaultMemberUniqueName="[Base CY With Inf].[Total Anticipated Instate PAU Adjustment under FFS_inf].[All]" allUniqueName="[Base CY With Inf].[Total Anticipated Instate PAU Adjustment under FFS_inf].[All]" dimensionUniqueName="[Base CY With Inf]" displayFolder="" count="0" memberValueDatatype="5" unbalanced="0"/>
    <cacheHierarchy uniqueName="[Base CY With Inf].[% Attributable to OOS]" caption="% Attributable to OOS" attribute="1" defaultMemberUniqueName="[Base CY With Inf].[% Attributable to OOS].[All]" allUniqueName="[Base CY With Inf].[% Attributable to OOS].[All]" dimensionUniqueName="[Base CY With Inf]" displayFolder="" count="0" memberValueDatatype="5" unbalanced="0"/>
    <cacheHierarchy uniqueName="[Base CY With Inf].[% Attributable to OOS_inf]" caption="% Attributable to OOS_inf" attribute="1" defaultMemberUniqueName="[Base CY With Inf].[% Attributable to OOS_inf].[All]" allUniqueName="[Base CY With Inf].[% Attributable to OOS_inf].[All]" dimensionUniqueName="[Base CY With Inf]" displayFolder="" count="0" memberValueDatatype="5" unbalanced="0"/>
    <cacheHierarchy uniqueName="[Base CY With Inf].[PAU IS Shared Savings]" caption="PAU IS Shared Savings" attribute="1" defaultMemberUniqueName="[Base CY With Inf].[PAU IS Shared Savings].[All]" allUniqueName="[Base CY With Inf].[PAU IS Shared Savings].[All]" dimensionUniqueName="[Base CY With Inf]" displayFolder="" count="0" memberValueDatatype="5" unbalanced="0"/>
    <cacheHierarchy uniqueName="[Base CY With Inf].[PAU IS Shared Savings_inf]" caption="PAU IS Shared Savings_inf" attribute="1" defaultMemberUniqueName="[Base CY With Inf].[PAU IS Shared Savings_inf].[All]" allUniqueName="[Base CY With Inf].[PAU IS Shared Savings_inf].[All]" dimensionUniqueName="[Base CY With Inf]" displayFolder="" count="0" memberValueDatatype="5" unbalanced="0"/>
    <cacheHierarchy uniqueName="[Base CY With Inf].[Over / (Under) Funding for In-State PAU]" caption="Over / (Under) Funding for In-State PAU" attribute="1" defaultMemberUniqueName="[Base CY With Inf].[Over / (Under) Funding for In-State PAU].[All]" allUniqueName="[Base CY With Inf].[Over / (Under) Funding for In-State PAU].[All]" dimensionUniqueName="[Base CY With Inf]" displayFolder="" count="0" memberValueDatatype="5" unbalanced="0"/>
    <cacheHierarchy uniqueName="[Base CY With Inf].[Over / (Under) Funding for In-State PAU_inf]" caption="Over / (Under) Funding for In-State PAU_inf" attribute="1" defaultMemberUniqueName="[Base CY With Inf].[Over / (Under) Funding for In-State PAU_inf].[All]" allUniqueName="[Base CY With Inf].[Over / (Under) Funding for In-State PAU_inf].[All]" dimensionUniqueName="[Base CY With Inf]" displayFolder="" count="0" memberValueDatatype="5" unbalanced="0"/>
    <cacheHierarchy uniqueName="[Base CY With Inf].[PAU OOS Shared Savings]" caption="PAU OOS Shared Savings" attribute="1" defaultMemberUniqueName="[Base CY With Inf].[PAU OOS Shared Savings].[All]" allUniqueName="[Base CY With Inf].[PAU OOS Shared Savings].[All]" dimensionUniqueName="[Base CY With Inf]" displayFolder="" count="0" memberValueDatatype="5" unbalanced="0"/>
    <cacheHierarchy uniqueName="[Base CY With Inf].[PAU OOS Shared Savings_inf]" caption="PAU OOS Shared Savings_inf" attribute="1" defaultMemberUniqueName="[Base CY With Inf].[PAU OOS Shared Savings_inf].[All]" allUniqueName="[Base CY With Inf].[PAU OOS Shared Savings_inf].[All]" dimensionUniqueName="[Base CY With Inf]" displayFolder="" count="0" memberValueDatatype="5" unbalanced="0"/>
    <cacheHierarchy uniqueName="[Base CY With Inf].[Over / (Under) Funding for OOS PAU]" caption="Over / (Under) Funding for OOS PAU" attribute="1" defaultMemberUniqueName="[Base CY With Inf].[Over / (Under) Funding for OOS PAU].[All]" allUniqueName="[Base CY With Inf].[Over / (Under) Funding for OOS PAU].[All]" dimensionUniqueName="[Base CY With Inf]" displayFolder="" count="0" memberValueDatatype="5" unbalanced="0"/>
    <cacheHierarchy uniqueName="[Base CY With Inf].[Over / (Under) Funding for OOS PAU_inf]" caption="Over / (Under) Funding for OOS PAU_inf" attribute="1" defaultMemberUniqueName="[Base CY With Inf].[Over / (Under) Funding for OOS PAU_inf].[All]" allUniqueName="[Base CY With Inf].[Over / (Under) Funding for OOS PAU_inf].[All]" dimensionUniqueName="[Base CY With Inf]" displayFolder="" count="0" memberValueDatatype="5" unbalanced="0"/>
    <cacheHierarchy uniqueName="[Base CY With Inf].[Over (under) funding with Marketshift and InState PAU]" caption="Over (under) funding with Marketshift and InState PAU" attribute="1" defaultMemberUniqueName="[Base CY With Inf].[Over (under) funding with Marketshift and InState PAU].[All]" allUniqueName="[Base CY With Inf].[Over (under) funding with Marketshift and InState PAU].[All]" dimensionUniqueName="[Base CY With Inf]" displayFolder="" count="0" memberValueDatatype="5" unbalanced="0"/>
    <cacheHierarchy uniqueName="[Base CY With Inf].[Over (under) funding with Marketshift and InState PAU_inf]" caption="Over (under) funding with Marketshift and InState PAU_inf" attribute="1" defaultMemberUniqueName="[Base CY With Inf].[Over (under) funding with Marketshift and InState PAU_inf].[All]" allUniqueName="[Base CY With Inf].[Over (under) funding with Marketshift and InState PAU_inf].[All]" dimensionUniqueName="[Base CY With Inf]" displayFolder="" count="0" memberValueDatatype="5" unbalanced="0"/>
    <cacheHierarchy uniqueName="[Base CY With Inf].[OOS Funding Excess or Deficit + OOS PAU]" caption="OOS Funding Excess or Deficit + OOS PAU" attribute="1" defaultMemberUniqueName="[Base CY With Inf].[OOS Funding Excess or Deficit + OOS PAU].[All]" allUniqueName="[Base CY With Inf].[OOS Funding Excess or Deficit + OOS PAU].[All]" dimensionUniqueName="[Base CY With Inf]" displayFolder="" count="0" memberValueDatatype="5" unbalanced="0"/>
    <cacheHierarchy uniqueName="[Base CY With Inf].[OOS Funding Excess or Deficit + OOS PAU_inf]" caption="OOS Funding Excess or Deficit + OOS PAU_inf" attribute="1" defaultMemberUniqueName="[Base CY With Inf].[OOS Funding Excess or Deficit + OOS PAU_inf].[All]" allUniqueName="[Base CY With Inf].[OOS Funding Excess or Deficit + OOS PAU_inf].[All]" dimensionUniqueName="[Base CY With Inf]" displayFolder="" count="0" memberValueDatatype="5" unbalanced="0"/>
    <cacheHierarchy uniqueName="[Base CY With Inf].[Total Volume Efficacy]" caption="Total Volume Efficacy" attribute="1" defaultMemberUniqueName="[Base CY With Inf].[Total Volume Efficacy].[All]" allUniqueName="[Base CY With Inf].[Total Volume Efficacy].[All]" dimensionUniqueName="[Base CY With Inf]" displayFolder="" count="0" memberValueDatatype="5" unbalanced="0"/>
    <cacheHierarchy uniqueName="[Base CY With Inf].[Total Volume Efficacy_inf]" caption="Total Volume Efficacy_inf" attribute="1" defaultMemberUniqueName="[Base CY With Inf].[Total Volume Efficacy_inf].[All]" allUniqueName="[Base CY With Inf].[Total Volume Efficacy_inf].[All]" dimensionUniqueName="[Base CY With Inf]" displayFolder="" count="0" memberValueDatatype="5" unbalanced="0"/>
    <cacheHierarchy uniqueName="[Base CY With Inf].[Total Volume Efficacy with Other Volume Adjustments]" caption="Total Volume Efficacy with Other Volume Adjustments" attribute="1" defaultMemberUniqueName="[Base CY With Inf].[Total Volume Efficacy with Other Volume Adjustments].[All]" allUniqueName="[Base CY With Inf].[Total Volume Efficacy with Other Volume Adjustments].[All]" dimensionUniqueName="[Base CY With Inf]" displayFolder="" count="0" memberValueDatatype="5" unbalanced="0"/>
    <cacheHierarchy uniqueName="[Base CY With Inf].[Total Volume Efficacy with Other Volume Adjustments_inf]" caption="Total Volume Efficacy with Other Volume Adjustments_inf" attribute="1" defaultMemberUniqueName="[Base CY With Inf].[Total Volume Efficacy with Other Volume Adjustments_inf].[All]" allUniqueName="[Base CY With Inf].[Total Volume Efficacy with Other Volume Adjustments_inf].[All]" dimensionUniqueName="[Base CY With Inf]" displayFolder="" count="0" memberValueDatatype="5" unbalanced="0"/>
    <cacheHierarchy uniqueName="[Base CY With Inf].[Total Volume Efficacy with Other Volume Adjustments &amp; Efficiency Adjustments]" caption="Total Volume Efficacy with Other Volume Adjustments &amp; Efficiency Adjustments" attribute="1" defaultMemberUniqueName="[Base CY With Inf].[Total Volume Efficacy with Other Volume Adjustments &amp; Efficiency Adjustments].[All]" allUniqueName="[Base CY With Inf].[Total Volume Efficacy with Other Volume Adjustments &amp; Efficiency Adjustments].[All]" dimensionUniqueName="[Base CY With Inf]" displayFolder="" count="0" memberValueDatatype="5" unbalanced="0"/>
    <cacheHierarchy uniqueName="[Base CY With Inf].[Total Volume Efficacy with Other Volume Adjustments &amp; Efficiency Adjustments_inf]" caption="Total Volume Efficacy with Other Volume Adjustments &amp; Efficiency Adjustments_inf" attribute="1" defaultMemberUniqueName="[Base CY With Inf].[Total Volume Efficacy with Other Volume Adjustments &amp; Efficiency Adjustments_inf].[All]" allUniqueName="[Base CY With Inf].[Total Volume Efficacy with Other Volume Adjustments &amp; Efficiency Adjustments_inf].[All]" dimensionUniqueName="[Base CY With Inf]" displayFolder="" count="0" memberValueDatatype="5" unbalanced="0"/>
    <cacheHierarchy uniqueName="[Measures].[Sum of Dollar Year]" caption="Sum of Dollar Year" measure="1" displayFolder="" measureGroup="Base CY With Inf" count="0">
      <extLst>
        <ext xmlns:x15="http://schemas.microsoft.com/office/spreadsheetml/2010/11/main" uri="{B97F6D7D-B522-45F9-BDA1-12C45D357490}">
          <x15:cacheHierarchy aggregatedColumn="1"/>
        </ext>
      </extLst>
    </cacheHierarchy>
    <cacheHierarchy uniqueName="[Measures].[Sum of FY23 Blended Permanent Revenue_inf]" caption="Sum of FY23 Blended Permanent Revenue_inf" measure="1" displayFolder="" measureGroup="Base CY With Inf" count="0">
      <extLst>
        <ext xmlns:x15="http://schemas.microsoft.com/office/spreadsheetml/2010/11/main" uri="{B97F6D7D-B522-45F9-BDA1-12C45D357490}">
          <x15:cacheHierarchy aggregatedColumn="5"/>
        </ext>
      </extLst>
    </cacheHierarchy>
    <cacheHierarchy uniqueName="[Measures].[Sum of ECMAD Growth]" caption="Sum of ECMAD Growth" measure="1" displayFolder="" measureGroup="Base CY With Inf" count="0">
      <extLst>
        <ext xmlns:x15="http://schemas.microsoft.com/office/spreadsheetml/2010/11/main" uri="{B97F6D7D-B522-45F9-BDA1-12C45D357490}">
          <x15:cacheHierarchy aggregatedColumn="6"/>
        </ext>
      </extLst>
    </cacheHierarchy>
    <cacheHierarchy uniqueName="[Measures].[Sum of MSA]" caption="Sum of MSA" measure="1" displayFolder="" measureGroup="Base CY With Inf" count="0">
      <extLst>
        <ext xmlns:x15="http://schemas.microsoft.com/office/spreadsheetml/2010/11/main" uri="{B97F6D7D-B522-45F9-BDA1-12C45D357490}">
          <x15:cacheHierarchy aggregatedColumn="7"/>
        </ext>
      </extLst>
    </cacheHierarchy>
    <cacheHierarchy uniqueName="[Measures].[Sum of MSA_inf]" caption="Sum of MSA_inf" measure="1" displayFolder="" measureGroup="Base CY With Inf" count="0">
      <extLst>
        <ext xmlns:x15="http://schemas.microsoft.com/office/spreadsheetml/2010/11/main" uri="{B97F6D7D-B522-45F9-BDA1-12C45D357490}">
          <x15:cacheHierarchy aggregatedColumn="8"/>
        </ext>
      </extLst>
    </cacheHierarchy>
    <cacheHierarchy uniqueName="[Measures].[Sum of Unrecognized]" caption="Sum of Unrecognized" measure="1" displayFolder="" measureGroup="Base CY With Inf" count="0">
      <extLst>
        <ext xmlns:x15="http://schemas.microsoft.com/office/spreadsheetml/2010/11/main" uri="{B97F6D7D-B522-45F9-BDA1-12C45D357490}">
          <x15:cacheHierarchy aggregatedColumn="9"/>
        </ext>
      </extLst>
    </cacheHierarchy>
    <cacheHierarchy uniqueName="[Measures].[Sum of Unrecognized_inf]" caption="Sum of Unrecognized_inf" measure="1" displayFolder="" measureGroup="Base CY With Inf" count="0">
      <extLst>
        <ext xmlns:x15="http://schemas.microsoft.com/office/spreadsheetml/2010/11/main" uri="{B97F6D7D-B522-45F9-BDA1-12C45D357490}">
          <x15:cacheHierarchy aggregatedColumn="10"/>
        </ext>
      </extLst>
    </cacheHierarchy>
    <cacheHierarchy uniqueName="[Measures].[Sum of Expected FFS]" caption="Sum of Expected FFS" measure="1" displayFolder="" measureGroup="Base CY With Inf" count="0">
      <extLst>
        <ext xmlns:x15="http://schemas.microsoft.com/office/spreadsheetml/2010/11/main" uri="{B97F6D7D-B522-45F9-BDA1-12C45D357490}">
          <x15:cacheHierarchy aggregatedColumn="11"/>
        </ext>
      </extLst>
    </cacheHierarchy>
    <cacheHierarchy uniqueName="[Measures].[Sum of Expected FFS_inf]" caption="Sum of Expected FFS_inf" measure="1" displayFolder="" measureGroup="Base CY With Inf" count="0">
      <extLst>
        <ext xmlns:x15="http://schemas.microsoft.com/office/spreadsheetml/2010/11/main" uri="{B97F6D7D-B522-45F9-BDA1-12C45D357490}">
          <x15:cacheHierarchy aggregatedColumn="12"/>
        </ext>
      </extLst>
    </cacheHierarchy>
    <cacheHierarchy uniqueName="[Measures].[Sum of PAU Shared Savings]" caption="Sum of PAU Shared Savings" measure="1" displayFolder="" measureGroup="Base CY With Inf" count="0">
      <extLst>
        <ext xmlns:x15="http://schemas.microsoft.com/office/spreadsheetml/2010/11/main" uri="{B97F6D7D-B522-45F9-BDA1-12C45D357490}">
          <x15:cacheHierarchy aggregatedColumn="13"/>
        </ext>
      </extLst>
    </cacheHierarchy>
    <cacheHierarchy uniqueName="[Measures].[Sum of PAU Shared Savings_inf]" caption="Sum of PAU Shared Savings_inf" measure="1" displayFolder="" measureGroup="Base CY With Inf" count="0">
      <extLst>
        <ext xmlns:x15="http://schemas.microsoft.com/office/spreadsheetml/2010/11/main" uri="{B97F6D7D-B522-45F9-BDA1-12C45D357490}">
          <x15:cacheHierarchy aggregatedColumn="14"/>
        </ext>
      </extLst>
    </cacheHierarchy>
    <cacheHierarchy uniqueName="[Measures].[Sum of Total PAU Revenue]" caption="Sum of Total PAU Revenue" measure="1" displayFolder="" measureGroup="Base CY With Inf" count="0">
      <extLst>
        <ext xmlns:x15="http://schemas.microsoft.com/office/spreadsheetml/2010/11/main" uri="{B97F6D7D-B522-45F9-BDA1-12C45D357490}">
          <x15:cacheHierarchy aggregatedColumn="15"/>
        </ext>
      </extLst>
    </cacheHierarchy>
    <cacheHierarchy uniqueName="[Measures].[Sum of Total PAU Revenue_inf]" caption="Sum of Total PAU Revenue_inf" measure="1" displayFolder="" measureGroup="Base CY With Inf" count="0">
      <extLst>
        <ext xmlns:x15="http://schemas.microsoft.com/office/spreadsheetml/2010/11/main" uri="{B97F6D7D-B522-45F9-BDA1-12C45D357490}">
          <x15:cacheHierarchy aggregatedColumn="16"/>
        </ext>
      </extLst>
    </cacheHierarchy>
    <cacheHierarchy uniqueName="[Measures].[Sum of OOS PAU Revenue]" caption="Sum of OOS PAU Revenue" measure="1" displayFolder="" measureGroup="Base CY With Inf" count="0">
      <extLst>
        <ext xmlns:x15="http://schemas.microsoft.com/office/spreadsheetml/2010/11/main" uri="{B97F6D7D-B522-45F9-BDA1-12C45D357490}">
          <x15:cacheHierarchy aggregatedColumn="17"/>
        </ext>
      </extLst>
    </cacheHierarchy>
    <cacheHierarchy uniqueName="[Measures].[Sum of OOS PAU Revenue_inf]" caption="Sum of OOS PAU Revenue_inf" measure="1" displayFolder="" measureGroup="Base CY With Inf" count="0">
      <extLst>
        <ext xmlns:x15="http://schemas.microsoft.com/office/spreadsheetml/2010/11/main" uri="{B97F6D7D-B522-45F9-BDA1-12C45D357490}">
          <x15:cacheHierarchy aggregatedColumn="18"/>
        </ext>
      </extLst>
    </cacheHierarchy>
    <cacheHierarchy uniqueName="[Measures].[Sum of OOS Over/(Under Funding) - OOS File]" caption="Sum of OOS Over/(Under Funding) - OOS File" measure="1" displayFolder="" measureGroup="Base CY With Inf" count="0">
      <extLst>
        <ext xmlns:x15="http://schemas.microsoft.com/office/spreadsheetml/2010/11/main" uri="{B97F6D7D-B522-45F9-BDA1-12C45D357490}">
          <x15:cacheHierarchy aggregatedColumn="19"/>
        </ext>
      </extLst>
    </cacheHierarchy>
    <cacheHierarchy uniqueName="[Measures].[Sum of OOS Over/(Under Funding) - OOS File_inf]" caption="Sum of OOS Over/(Under Funding) - OOS File_inf" measure="1" displayFolder="" measureGroup="Base CY With Inf" count="0">
      <extLst>
        <ext xmlns:x15="http://schemas.microsoft.com/office/spreadsheetml/2010/11/main" uri="{B97F6D7D-B522-45F9-BDA1-12C45D357490}">
          <x15:cacheHierarchy aggregatedColumn="20"/>
        </ext>
      </extLst>
    </cacheHierarchy>
    <cacheHierarchy uniqueName="[Measures].[Sum of Demographic Adjustments_inf]" caption="Sum of Demographic Adjustments_inf" measure="1" displayFolder="" measureGroup="Base CY With Inf" count="0">
      <extLst>
        <ext xmlns:x15="http://schemas.microsoft.com/office/spreadsheetml/2010/11/main" uri="{B97F6D7D-B522-45F9-BDA1-12C45D357490}">
          <x15:cacheHierarchy aggregatedColumn="26"/>
        </ext>
      </extLst>
    </cacheHierarchy>
    <cacheHierarchy uniqueName="[Measures].[Sum of Observed GBR Volume Policies_inf]" caption="Sum of Observed GBR Volume Policies_inf" measure="1" displayFolder="" measureGroup="Base CY With Inf" count="0">
      <extLst>
        <ext xmlns:x15="http://schemas.microsoft.com/office/spreadsheetml/2010/11/main" uri="{B97F6D7D-B522-45F9-BDA1-12C45D357490}">
          <x15:cacheHierarchy aggregatedColumn="34"/>
        </ext>
      </extLst>
    </cacheHierarchy>
    <cacheHierarchy uniqueName="[Measures].[Sum of Over (Under) Funding Relative to Volume Variable System with MS &amp; Demographic_inf]" caption="Sum of Over (Under) Funding Relative to Volume Variable System with MS &amp; Demographic_inf" measure="1" displayFolder="" measureGroup="Base CY With Inf" count="0">
      <extLst>
        <ext xmlns:x15="http://schemas.microsoft.com/office/spreadsheetml/2010/11/main" uri="{B97F6D7D-B522-45F9-BDA1-12C45D357490}">
          <x15:cacheHierarchy aggregatedColumn="36"/>
        </ext>
      </extLst>
    </cacheHierarchy>
    <cacheHierarchy uniqueName="[Measures].[Sum of PAU Volume_inf]" caption="Sum of PAU Volume_inf" measure="1" displayFolder="" measureGroup="Base CY With Inf" count="0">
      <extLst>
        <ext xmlns:x15="http://schemas.microsoft.com/office/spreadsheetml/2010/11/main" uri="{B97F6D7D-B522-45F9-BDA1-12C45D357490}">
          <x15:cacheHierarchy aggregatedColumn="28"/>
        </ext>
      </extLst>
    </cacheHierarchy>
    <cacheHierarchy uniqueName="[Measures].[Sum of PAU Marketshift_inf]" caption="Sum of PAU Marketshift_inf" measure="1" displayFolder="" measureGroup="Base CY With Inf" count="0">
      <extLst>
        <ext xmlns:x15="http://schemas.microsoft.com/office/spreadsheetml/2010/11/main" uri="{B97F6D7D-B522-45F9-BDA1-12C45D357490}">
          <x15:cacheHierarchy aggregatedColumn="30"/>
        </ext>
      </extLst>
    </cacheHierarchy>
    <cacheHierarchy uniqueName="[Measures].[Sum of PAU Unrecognized - MS_inf]" caption="Sum of PAU Unrecognized - MS_inf" measure="1" displayFolder="" measureGroup="Base CY With Inf" count="0">
      <extLst>
        <ext xmlns:x15="http://schemas.microsoft.com/office/spreadsheetml/2010/11/main" uri="{B97F6D7D-B522-45F9-BDA1-12C45D357490}">
          <x15:cacheHierarchy aggregatedColumn="32"/>
        </ext>
      </extLst>
    </cacheHierarchy>
    <cacheHierarchy uniqueName="[Measures].[Sum of Total Anticipated Instate PAU Adjustment under FFS_inf]" caption="Sum of Total Anticipated Instate PAU Adjustment under FFS_inf" measure="1" displayFolder="" measureGroup="Base CY With Inf" count="0">
      <extLst>
        <ext xmlns:x15="http://schemas.microsoft.com/office/spreadsheetml/2010/11/main" uri="{B97F6D7D-B522-45F9-BDA1-12C45D357490}">
          <x15:cacheHierarchy aggregatedColumn="38"/>
        </ext>
      </extLst>
    </cacheHierarchy>
    <cacheHierarchy uniqueName="[Measures].[Sum of PAU IS Shared Savings_inf]" caption="Sum of PAU IS Shared Savings_inf" measure="1" displayFolder="" measureGroup="Base CY With Inf" count="0">
      <extLst>
        <ext xmlns:x15="http://schemas.microsoft.com/office/spreadsheetml/2010/11/main" uri="{B97F6D7D-B522-45F9-BDA1-12C45D357490}">
          <x15:cacheHierarchy aggregatedColumn="42"/>
        </ext>
      </extLst>
    </cacheHierarchy>
    <cacheHierarchy uniqueName="[Measures].[Sum of Over / (Under) Funding for In-State PAU_inf]" caption="Sum of Over / (Under) Funding for In-State PAU_inf" measure="1" displayFolder="" measureGroup="Base CY With Inf" count="0">
      <extLst>
        <ext xmlns:x15="http://schemas.microsoft.com/office/spreadsheetml/2010/11/main" uri="{B97F6D7D-B522-45F9-BDA1-12C45D357490}">
          <x15:cacheHierarchy aggregatedColumn="44"/>
        </ext>
      </extLst>
    </cacheHierarchy>
    <cacheHierarchy uniqueName="[Measures].[Sum of Over (under) funding with Marketshift and InState PAU_inf]" caption="Sum of Over (under) funding with Marketshift and InState PAU_inf" measure="1" displayFolder="" measureGroup="Base CY With Inf" count="0">
      <extLst>
        <ext xmlns:x15="http://schemas.microsoft.com/office/spreadsheetml/2010/11/main" uri="{B97F6D7D-B522-45F9-BDA1-12C45D357490}">
          <x15:cacheHierarchy aggregatedColumn="50"/>
        </ext>
      </extLst>
    </cacheHierarchy>
    <cacheHierarchy uniqueName="[Measures].[Sum of Total Volume Efficacy_inf]" caption="Sum of Total Volume Efficacy_inf" measure="1" displayFolder="" measureGroup="Base CY With Inf" count="0">
      <extLst>
        <ext xmlns:x15="http://schemas.microsoft.com/office/spreadsheetml/2010/11/main" uri="{B97F6D7D-B522-45F9-BDA1-12C45D357490}">
          <x15:cacheHierarchy aggregatedColumn="54"/>
        </ext>
      </extLst>
    </cacheHierarchy>
    <cacheHierarchy uniqueName="[Measures].[Sum of Other Volume Adjustments (Dereg/Other FY Data)_inf]" caption="Sum of Other Volume Adjustments (Dereg/Other FY Data)_inf" measure="1" displayFolder="" measureGroup="Base CY With Inf" count="0">
      <extLst>
        <ext xmlns:x15="http://schemas.microsoft.com/office/spreadsheetml/2010/11/main" uri="{B97F6D7D-B522-45F9-BDA1-12C45D357490}">
          <x15:cacheHierarchy aggregatedColumn="22"/>
        </ext>
      </extLst>
    </cacheHierarchy>
    <cacheHierarchy uniqueName="[Measures].[Sum of Total Volume Efficacy with Other Volume Adjustments_inf]" caption="Sum of Total Volume Efficacy with Other Volume Adjustments_inf" measure="1" displayFolder="" measureGroup="Base CY With Inf" count="0">
      <extLst>
        <ext xmlns:x15="http://schemas.microsoft.com/office/spreadsheetml/2010/11/main" uri="{B97F6D7D-B522-45F9-BDA1-12C45D357490}">
          <x15:cacheHierarchy aggregatedColumn="56"/>
        </ext>
      </extLst>
    </cacheHierarchy>
    <cacheHierarchy uniqueName="[Measures].[Sum of Efficiency Adjustments_inf]" caption="Sum of Efficiency Adjustments_inf" measure="1" displayFolder="" measureGroup="Base CY With Inf" count="0">
      <extLst>
        <ext xmlns:x15="http://schemas.microsoft.com/office/spreadsheetml/2010/11/main" uri="{B97F6D7D-B522-45F9-BDA1-12C45D357490}">
          <x15:cacheHierarchy aggregatedColumn="24"/>
        </ext>
      </extLst>
    </cacheHierarchy>
    <cacheHierarchy uniqueName="[Measures].[Sum of Total Volume Efficacy with Other Volume Adjustments &amp; Efficiency Adjustments_inf]" caption="Sum of Total Volume Efficacy with Other Volume Adjustments &amp; Efficiency Adjustments_inf" measure="1" displayFolder="" measureGroup="Base CY With Inf" count="0">
      <extLst>
        <ext xmlns:x15="http://schemas.microsoft.com/office/spreadsheetml/2010/11/main" uri="{B97F6D7D-B522-45F9-BDA1-12C45D357490}">
          <x15:cacheHierarchy aggregatedColumn="58"/>
        </ext>
      </extLst>
    </cacheHierarchy>
    <cacheHierarchy uniqueName="[Measures].[Sum of Other Volume Adjustments (Dereg/Other FY Data)]" caption="Sum of Other Volume Adjustments (Dereg/Other FY Data)" measure="1" displayFolder="" measureGroup="Base CY With Inf" count="0">
      <extLst>
        <ext xmlns:x15="http://schemas.microsoft.com/office/spreadsheetml/2010/11/main" uri="{B97F6D7D-B522-45F9-BDA1-12C45D357490}">
          <x15:cacheHierarchy aggregatedColumn="21"/>
        </ext>
      </extLst>
    </cacheHierarchy>
    <cacheHierarchy uniqueName="[Measures].[Sum of Efficiency Adjustments]" caption="Sum of Efficiency Adjustments" measure="1" displayFolder="" measureGroup="Base CY With Inf" count="0">
      <extLst>
        <ext xmlns:x15="http://schemas.microsoft.com/office/spreadsheetml/2010/11/main" uri="{B97F6D7D-B522-45F9-BDA1-12C45D357490}">
          <x15:cacheHierarchy aggregatedColumn="23"/>
        </ext>
      </extLst>
    </cacheHierarchy>
    <cacheHierarchy uniqueName="[Measures].[Sum of Demographic Adjustment]" caption="Sum of Demographic Adjustment" measure="1" displayFolder="" measureGroup="Base CY With Inf" count="0">
      <extLst>
        <ext xmlns:x15="http://schemas.microsoft.com/office/spreadsheetml/2010/11/main" uri="{B97F6D7D-B522-45F9-BDA1-12C45D357490}">
          <x15:cacheHierarchy aggregatedColumn="25"/>
        </ext>
      </extLst>
    </cacheHierarchy>
    <cacheHierarchy uniqueName="[Measures].[Sum of PAU Volume]" caption="Sum of PAU Volume" measure="1" displayFolder="" measureGroup="Base CY With Inf" count="0">
      <extLst>
        <ext xmlns:x15="http://schemas.microsoft.com/office/spreadsheetml/2010/11/main" uri="{B97F6D7D-B522-45F9-BDA1-12C45D357490}">
          <x15:cacheHierarchy aggregatedColumn="27"/>
        </ext>
      </extLst>
    </cacheHierarchy>
    <cacheHierarchy uniqueName="[Measures].[Sum of PAU Marketshift]" caption="Sum of PAU Marketshift" measure="1" displayFolder="" measureGroup="Base CY With Inf" count="0">
      <extLst>
        <ext xmlns:x15="http://schemas.microsoft.com/office/spreadsheetml/2010/11/main" uri="{B97F6D7D-B522-45F9-BDA1-12C45D357490}">
          <x15:cacheHierarchy aggregatedColumn="29"/>
        </ext>
      </extLst>
    </cacheHierarchy>
    <cacheHierarchy uniqueName="[Measures].[Sum of PAU Unrecognized - MS]" caption="Sum of PAU Unrecognized - MS" measure="1" displayFolder="" measureGroup="Base CY With Inf" count="0">
      <extLst>
        <ext xmlns:x15="http://schemas.microsoft.com/office/spreadsheetml/2010/11/main" uri="{B97F6D7D-B522-45F9-BDA1-12C45D357490}">
          <x15:cacheHierarchy aggregatedColumn="31"/>
        </ext>
      </extLst>
    </cacheHierarchy>
    <cacheHierarchy uniqueName="[Measures].[Sum of Observed GBR Volume Policies]" caption="Sum of Observed GBR Volume Policies" measure="1" displayFolder="" measureGroup="Base CY With Inf" count="0">
      <extLst>
        <ext xmlns:x15="http://schemas.microsoft.com/office/spreadsheetml/2010/11/main" uri="{B97F6D7D-B522-45F9-BDA1-12C45D357490}">
          <x15:cacheHierarchy aggregatedColumn="33"/>
        </ext>
      </extLst>
    </cacheHierarchy>
    <cacheHierarchy uniqueName="[Measures].[Sum of Over (Under) Funding Relative to Volume Variable System with MS &amp; Demographic Ad]" caption="Sum of Over (Under) Funding Relative to Volume Variable System with MS &amp; Demographic Ad" measure="1" displayFolder="" measureGroup="Base CY With Inf" count="0">
      <extLst>
        <ext xmlns:x15="http://schemas.microsoft.com/office/spreadsheetml/2010/11/main" uri="{B97F6D7D-B522-45F9-BDA1-12C45D357490}">
          <x15:cacheHierarchy aggregatedColumn="35"/>
        </ext>
      </extLst>
    </cacheHierarchy>
    <cacheHierarchy uniqueName="[Measures].[Sum of Total Anticipated Instate PAU Adjustment under FFS]" caption="Sum of Total Anticipated Instate PAU Adjustment under FFS" measure="1" displayFolder="" measureGroup="Base CY With Inf" count="0">
      <extLst>
        <ext xmlns:x15="http://schemas.microsoft.com/office/spreadsheetml/2010/11/main" uri="{B97F6D7D-B522-45F9-BDA1-12C45D357490}">
          <x15:cacheHierarchy aggregatedColumn="37"/>
        </ext>
      </extLst>
    </cacheHierarchy>
    <cacheHierarchy uniqueName="[Measures].[Sum of % Attributable to OOS]" caption="Sum of % Attributable to OOS" measure="1" displayFolder="" measureGroup="Base CY With Inf" count="0">
      <extLst>
        <ext xmlns:x15="http://schemas.microsoft.com/office/spreadsheetml/2010/11/main" uri="{B97F6D7D-B522-45F9-BDA1-12C45D357490}">
          <x15:cacheHierarchy aggregatedColumn="39"/>
        </ext>
      </extLst>
    </cacheHierarchy>
    <cacheHierarchy uniqueName="[Measures].[Sum of % Attributable to OOS_inf]" caption="Sum of % Attributable to OOS_inf" measure="1" displayFolder="" measureGroup="Base CY With Inf" count="0">
      <extLst>
        <ext xmlns:x15="http://schemas.microsoft.com/office/spreadsheetml/2010/11/main" uri="{B97F6D7D-B522-45F9-BDA1-12C45D357490}">
          <x15:cacheHierarchy aggregatedColumn="40"/>
        </ext>
      </extLst>
    </cacheHierarchy>
    <cacheHierarchy uniqueName="[Measures].[Sum of PAU IS Shared Savings]" caption="Sum of PAU IS Shared Savings" measure="1" displayFolder="" measureGroup="Base CY With Inf" count="0">
      <extLst>
        <ext xmlns:x15="http://schemas.microsoft.com/office/spreadsheetml/2010/11/main" uri="{B97F6D7D-B522-45F9-BDA1-12C45D357490}">
          <x15:cacheHierarchy aggregatedColumn="41"/>
        </ext>
      </extLst>
    </cacheHierarchy>
    <cacheHierarchy uniqueName="[Measures].[Sum of Over / (Under) Funding for In-State PAU]" caption="Sum of Over / (Under) Funding for In-State PAU" measure="1" displayFolder="" measureGroup="Base CY With Inf" count="0">
      <extLst>
        <ext xmlns:x15="http://schemas.microsoft.com/office/spreadsheetml/2010/11/main" uri="{B97F6D7D-B522-45F9-BDA1-12C45D357490}">
          <x15:cacheHierarchy aggregatedColumn="43"/>
        </ext>
      </extLst>
    </cacheHierarchy>
    <cacheHierarchy uniqueName="[Measures].[Sum of PAU OOS Shared Savings]" caption="Sum of PAU OOS Shared Savings" measure="1" displayFolder="" measureGroup="Base CY With Inf" count="0">
      <extLst>
        <ext xmlns:x15="http://schemas.microsoft.com/office/spreadsheetml/2010/11/main" uri="{B97F6D7D-B522-45F9-BDA1-12C45D357490}">
          <x15:cacheHierarchy aggregatedColumn="45"/>
        </ext>
      </extLst>
    </cacheHierarchy>
    <cacheHierarchy uniqueName="[Measures].[Sum of PAU OOS Shared Savings_inf]" caption="Sum of PAU OOS Shared Savings_inf" measure="1" displayFolder="" measureGroup="Base CY With Inf" count="0">
      <extLst>
        <ext xmlns:x15="http://schemas.microsoft.com/office/spreadsheetml/2010/11/main" uri="{B97F6D7D-B522-45F9-BDA1-12C45D357490}">
          <x15:cacheHierarchy aggregatedColumn="46"/>
        </ext>
      </extLst>
    </cacheHierarchy>
    <cacheHierarchy uniqueName="[Measures].[Sum of Over / (Under) Funding for OOS PAU]" caption="Sum of Over / (Under) Funding for OOS PAU" measure="1" displayFolder="" measureGroup="Base CY With Inf" count="0">
      <extLst>
        <ext xmlns:x15="http://schemas.microsoft.com/office/spreadsheetml/2010/11/main" uri="{B97F6D7D-B522-45F9-BDA1-12C45D357490}">
          <x15:cacheHierarchy aggregatedColumn="47"/>
        </ext>
      </extLst>
    </cacheHierarchy>
    <cacheHierarchy uniqueName="[Measures].[Sum of Over / (Under) Funding for OOS PAU_inf]" caption="Sum of Over / (Under) Funding for OOS PAU_inf" measure="1" displayFolder="" measureGroup="Base CY With Inf" count="0">
      <extLst>
        <ext xmlns:x15="http://schemas.microsoft.com/office/spreadsheetml/2010/11/main" uri="{B97F6D7D-B522-45F9-BDA1-12C45D357490}">
          <x15:cacheHierarchy aggregatedColumn="48"/>
        </ext>
      </extLst>
    </cacheHierarchy>
    <cacheHierarchy uniqueName="[Measures].[Sum of Over (under) funding with Marketshift and InState PAU]" caption="Sum of Over (under) funding with Marketshift and InState PAU" measure="1" displayFolder="" measureGroup="Base CY With Inf" count="0">
      <extLst>
        <ext xmlns:x15="http://schemas.microsoft.com/office/spreadsheetml/2010/11/main" uri="{B97F6D7D-B522-45F9-BDA1-12C45D357490}">
          <x15:cacheHierarchy aggregatedColumn="49"/>
        </ext>
      </extLst>
    </cacheHierarchy>
    <cacheHierarchy uniqueName="[Measures].[Sum of OOS Funding Excess or Deficit + OOS PAU]" caption="Sum of OOS Funding Excess or Deficit + OOS PAU" measure="1" displayFolder="" measureGroup="Base CY With Inf" count="0">
      <extLst>
        <ext xmlns:x15="http://schemas.microsoft.com/office/spreadsheetml/2010/11/main" uri="{B97F6D7D-B522-45F9-BDA1-12C45D357490}">
          <x15:cacheHierarchy aggregatedColumn="51"/>
        </ext>
      </extLst>
    </cacheHierarchy>
    <cacheHierarchy uniqueName="[Measures].[Sum of OOS Funding Excess or Deficit + OOS PAU_inf]" caption="Sum of OOS Funding Excess or Deficit + OOS PAU_inf" measure="1" displayFolder="" measureGroup="Base CY With Inf" count="0">
      <extLst>
        <ext xmlns:x15="http://schemas.microsoft.com/office/spreadsheetml/2010/11/main" uri="{B97F6D7D-B522-45F9-BDA1-12C45D357490}">
          <x15:cacheHierarchy aggregatedColumn="52"/>
        </ext>
      </extLst>
    </cacheHierarchy>
    <cacheHierarchy uniqueName="[Measures].[Sum of Total Volume Efficacy]" caption="Sum of Total Volume Efficacy" measure="1" displayFolder="" measureGroup="Base CY With Inf" count="0">
      <extLst>
        <ext xmlns:x15="http://schemas.microsoft.com/office/spreadsheetml/2010/11/main" uri="{B97F6D7D-B522-45F9-BDA1-12C45D357490}">
          <x15:cacheHierarchy aggregatedColumn="53"/>
        </ext>
      </extLst>
    </cacheHierarchy>
    <cacheHierarchy uniqueName="[Measures].[Sum of Total Volume Efficacy with Other Volume Adjustments]" caption="Sum of Total Volume Efficacy with Other Volume Adjustments" measure="1" displayFolder="" measureGroup="Base CY With Inf" count="0">
      <extLst>
        <ext xmlns:x15="http://schemas.microsoft.com/office/spreadsheetml/2010/11/main" uri="{B97F6D7D-B522-45F9-BDA1-12C45D357490}">
          <x15:cacheHierarchy aggregatedColumn="55"/>
        </ext>
      </extLst>
    </cacheHierarchy>
    <cacheHierarchy uniqueName="[Measures].[Sum of Total Volume Efficacy with Other Volume Adjustments &amp; Efficiency Adjustments]" caption="Sum of Total Volume Efficacy with Other Volume Adjustments &amp; Efficiency Adjustments" measure="1" displayFolder="" measureGroup="Base CY With Inf" count="0">
      <extLst>
        <ext xmlns:x15="http://schemas.microsoft.com/office/spreadsheetml/2010/11/main" uri="{B97F6D7D-B522-45F9-BDA1-12C45D357490}">
          <x15:cacheHierarchy aggregatedColumn="57"/>
        </ext>
      </extLst>
    </cacheHierarchy>
    <cacheHierarchy uniqueName="[Measures].[get_% Attributable to OOS]" caption="get_% Attributable to OOS" measure="1" displayFolder="" measureGroup="Base CY With Inf" count="0"/>
    <cacheHierarchy uniqueName="[Measures].[Start Year]" caption="Start Year" measure="1" displayFolder="" measureGroup="Base CY With Inf" count="0"/>
    <cacheHierarchy uniqueName="[Measures].[End Year]" caption="End Year" measure="1" displayFolder="" measureGroup="Base CY With Inf" count="0"/>
    <cacheHierarchy uniqueName="[Measures].[__XL_Count Base CY With Inf]" caption="__XL_Count Base CY With Inf" measure="1" displayFolder="" measureGroup="Base CY With Inf" count="0" hidden="1"/>
    <cacheHierarchy uniqueName="[Measures].[__No measures defined]" caption="__No measures defined" measure="1" displayFolder="" count="0" hidden="1"/>
  </cacheHierarchies>
  <kpis count="0"/>
  <dimensions count="2">
    <dimension name="Base CY With Inf" uniqueName="[Base CY With Inf]" caption="Base CY With Inf"/>
    <dimension measure="1" name="Measures" uniqueName="[Measures]" caption="Measures"/>
  </dimensions>
  <measureGroups count="1">
    <measureGroup name="Base CY With Inf" caption="Base CY With Inf"/>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aitlin Grim" refreshedDate="45538.58702071759" backgroundQuery="1" createdVersion="8" refreshedVersion="8" minRefreshableVersion="3" recordCount="0" supportSubquery="1" supportAdvancedDrill="1" xr:uid="{F2FBE888-ACF4-49F2-9F1D-6D2ECB8C649F}">
  <cacheSource type="external" connectionId="22"/>
  <cacheFields count="2">
    <cacheField name="[Base CY With Inf].[Calendar Year].[Calendar Year]" caption="Calendar Year" numFmtId="0" hierarchy="2" level="1">
      <sharedItems containsSemiMixedTypes="0" containsNonDate="0" containsString="0"/>
    </cacheField>
    <cacheField name="[Base CY With Inf].[No Inflation].[No Inflation]" caption="No Inflation" numFmtId="0" hierarchy="3" level="1">
      <sharedItems containsSemiMixedTypes="0" containsNonDate="0" containsString="0"/>
    </cacheField>
  </cacheFields>
  <cacheHierarchies count="119">
    <cacheHierarchy uniqueName="[Base CY With Inf].[HOSPID]" caption="HOSPID" attribute="1" defaultMemberUniqueName="[Base CY With Inf].[HOSPID].[All]" allUniqueName="[Base CY With Inf].[HOSPID].[All]" dimensionUniqueName="[Base CY With Inf]" displayFolder="" count="0" memberValueDatatype="130" unbalanced="0"/>
    <cacheHierarchy uniqueName="[Base CY With Inf].[Dollar Year]" caption="Dollar Year" attribute="1" defaultMemberUniqueName="[Base CY With Inf].[Dollar Year].[All]" allUniqueName="[Base CY With Inf].[Dollar Year].[All]" dimensionUniqueName="[Base CY With Inf]" displayFolder="" count="0" memberValueDatatype="20" unbalanced="0"/>
    <cacheHierarchy uniqueName="[Base CY With Inf].[Calendar Year]" caption="Calendar Year" attribute="1" defaultMemberUniqueName="[Base CY With Inf].[Calendar Year].[All]" allUniqueName="[Base CY With Inf].[Calendar Year].[All]" dimensionUniqueName="[Base CY With Inf]" displayFolder="" count="2" memberValueDatatype="130" unbalanced="0">
      <fieldsUsage count="2">
        <fieldUsage x="-1"/>
        <fieldUsage x="0"/>
      </fieldsUsage>
    </cacheHierarchy>
    <cacheHierarchy uniqueName="[Base CY With Inf].[No Inflation]" caption="No Inflation" attribute="1" defaultMemberUniqueName="[Base CY With Inf].[No Inflation].[All]" allUniqueName="[Base CY With Inf].[No Inflation].[All]" dimensionUniqueName="[Base CY With Inf]" displayFolder="" count="2" memberValueDatatype="130" unbalanced="0">
      <fieldsUsage count="2">
        <fieldUsage x="-1"/>
        <fieldUsage x="1"/>
      </fieldsUsage>
    </cacheHierarchy>
    <cacheHierarchy uniqueName="[Base CY With Inf].[Conversion Inf]" caption="Conversion Inf" attribute="1" defaultMemberUniqueName="[Base CY With Inf].[Conversion Inf].[All]" allUniqueName="[Base CY With Inf].[Conversion Inf].[All]" dimensionUniqueName="[Base CY With Inf]" displayFolder="" count="0" memberValueDatatype="5" unbalanced="0"/>
    <cacheHierarchy uniqueName="[Base CY With Inf].[FY23 Blended Permanent Revenue_inf]" caption="FY23 Blended Permanent Revenue_inf" attribute="1" defaultMemberUniqueName="[Base CY With Inf].[FY23 Blended Permanent Revenue_inf].[All]" allUniqueName="[Base CY With Inf].[FY23 Blended Permanent Revenue_inf].[All]" dimensionUniqueName="[Base CY With Inf]" displayFolder="" count="0" memberValueDatatype="5" unbalanced="0"/>
    <cacheHierarchy uniqueName="[Base CY With Inf].[ECMAD Growth]" caption="ECMAD Growth" attribute="1" defaultMemberUniqueName="[Base CY With Inf].[ECMAD Growth].[All]" allUniqueName="[Base CY With Inf].[ECMAD Growth].[All]" dimensionUniqueName="[Base CY With Inf]" displayFolder="" count="0" memberValueDatatype="5" unbalanced="0"/>
    <cacheHierarchy uniqueName="[Base CY With Inf].[MSA]" caption="MSA" attribute="1" defaultMemberUniqueName="[Base CY With Inf].[MSA].[All]" allUniqueName="[Base CY With Inf].[MSA].[All]" dimensionUniqueName="[Base CY With Inf]" displayFolder="" count="0" memberValueDatatype="5" unbalanced="0"/>
    <cacheHierarchy uniqueName="[Base CY With Inf].[MSA_inf]" caption="MSA_inf" attribute="1" defaultMemberUniqueName="[Base CY With Inf].[MSA_inf].[All]" allUniqueName="[Base CY With Inf].[MSA_inf].[All]" dimensionUniqueName="[Base CY With Inf]" displayFolder="" count="0" memberValueDatatype="5" unbalanced="0"/>
    <cacheHierarchy uniqueName="[Base CY With Inf].[Unrecognized]" caption="Unrecognized" attribute="1" defaultMemberUniqueName="[Base CY With Inf].[Unrecognized].[All]" allUniqueName="[Base CY With Inf].[Unrecognized].[All]" dimensionUniqueName="[Base CY With Inf]" displayFolder="" count="0" memberValueDatatype="5" unbalanced="0"/>
    <cacheHierarchy uniqueName="[Base CY With Inf].[Unrecognized_inf]" caption="Unrecognized_inf" attribute="1" defaultMemberUniqueName="[Base CY With Inf].[Unrecognized_inf].[All]" allUniqueName="[Base CY With Inf].[Unrecognized_inf].[All]" dimensionUniqueName="[Base CY With Inf]" displayFolder="" count="0" memberValueDatatype="5" unbalanced="0"/>
    <cacheHierarchy uniqueName="[Base CY With Inf].[Expected FFS]" caption="Expected FFS" attribute="1" defaultMemberUniqueName="[Base CY With Inf].[Expected FFS].[All]" allUniqueName="[Base CY With Inf].[Expected FFS].[All]" dimensionUniqueName="[Base CY With Inf]" displayFolder="" count="0" memberValueDatatype="5" unbalanced="0"/>
    <cacheHierarchy uniqueName="[Base CY With Inf].[Expected FFS_inf]" caption="Expected FFS_inf" attribute="1" defaultMemberUniqueName="[Base CY With Inf].[Expected FFS_inf].[All]" allUniqueName="[Base CY With Inf].[Expected FFS_inf].[All]" dimensionUniqueName="[Base CY With Inf]" displayFolder="" count="0" memberValueDatatype="5" unbalanced="0"/>
    <cacheHierarchy uniqueName="[Base CY With Inf].[PAU Shared Savings]" caption="PAU Shared Savings" attribute="1" defaultMemberUniqueName="[Base CY With Inf].[PAU Shared Savings].[All]" allUniqueName="[Base CY With Inf].[PAU Shared Savings].[All]" dimensionUniqueName="[Base CY With Inf]" displayFolder="" count="0" memberValueDatatype="20" unbalanced="0"/>
    <cacheHierarchy uniqueName="[Base CY With Inf].[PAU Shared Savings_inf]" caption="PAU Shared Savings_inf" attribute="1" defaultMemberUniqueName="[Base CY With Inf].[PAU Shared Savings_inf].[All]" allUniqueName="[Base CY With Inf].[PAU Shared Savings_inf].[All]" dimensionUniqueName="[Base CY With Inf]" displayFolder="" count="0" memberValueDatatype="5" unbalanced="0"/>
    <cacheHierarchy uniqueName="[Base CY With Inf].[Total PAU Revenue]" caption="Total PAU Revenue" attribute="1" defaultMemberUniqueName="[Base CY With Inf].[Total PAU Revenue].[All]" allUniqueName="[Base CY With Inf].[Total PAU Revenue].[All]" dimensionUniqueName="[Base CY With Inf]" displayFolder="" count="0" memberValueDatatype="20" unbalanced="0"/>
    <cacheHierarchy uniqueName="[Base CY With Inf].[Total PAU Revenue_inf]" caption="Total PAU Revenue_inf" attribute="1" defaultMemberUniqueName="[Base CY With Inf].[Total PAU Revenue_inf].[All]" allUniqueName="[Base CY With Inf].[Total PAU Revenue_inf].[All]" dimensionUniqueName="[Base CY With Inf]" displayFolder="" count="0" memberValueDatatype="5" unbalanced="0"/>
    <cacheHierarchy uniqueName="[Base CY With Inf].[OOS PAU Revenue]" caption="OOS PAU Revenue" attribute="1" defaultMemberUniqueName="[Base CY With Inf].[OOS PAU Revenue].[All]" allUniqueName="[Base CY With Inf].[OOS PAU Revenue].[All]" dimensionUniqueName="[Base CY With Inf]" displayFolder="" count="0" memberValueDatatype="20" unbalanced="0"/>
    <cacheHierarchy uniqueName="[Base CY With Inf].[OOS PAU Revenue_inf]" caption="OOS PAU Revenue_inf" attribute="1" defaultMemberUniqueName="[Base CY With Inf].[OOS PAU Revenue_inf].[All]" allUniqueName="[Base CY With Inf].[OOS PAU Revenue_inf].[All]" dimensionUniqueName="[Base CY With Inf]" displayFolder="" count="0" memberValueDatatype="5" unbalanced="0"/>
    <cacheHierarchy uniqueName="[Base CY With Inf].[OOS Over/(Under Funding) - OOS File]" caption="OOS Over/(Under Funding) - OOS File" attribute="1" defaultMemberUniqueName="[Base CY With Inf].[OOS Over/(Under Funding) - OOS File].[All]" allUniqueName="[Base CY With Inf].[OOS Over/(Under Funding) - OOS File].[All]" dimensionUniqueName="[Base CY With Inf]" displayFolder="" count="0" memberValueDatatype="20" unbalanced="0"/>
    <cacheHierarchy uniqueName="[Base CY With Inf].[OOS Over/(Under Funding) - OOS File_inf]" caption="OOS Over/(Under Funding) - OOS File_inf" attribute="1" defaultMemberUniqueName="[Base CY With Inf].[OOS Over/(Under Funding) - OOS File_inf].[All]" allUniqueName="[Base CY With Inf].[OOS Over/(Under Funding) - OOS File_inf].[All]" dimensionUniqueName="[Base CY With Inf]" displayFolder="" count="0" memberValueDatatype="5" unbalanced="0"/>
    <cacheHierarchy uniqueName="[Base CY With Inf].[Other Volume Adjustments (Dereg/Other FY Data)]" caption="Other Volume Adjustments (Dereg/Other FY Data)" attribute="1" defaultMemberUniqueName="[Base CY With Inf].[Other Volume Adjustments (Dereg/Other FY Data)].[All]" allUniqueName="[Base CY With Inf].[Other Volume Adjustments (Dereg/Other FY Data)].[All]" dimensionUniqueName="[Base CY With Inf]" displayFolder="" count="0" memberValueDatatype="20" unbalanced="0"/>
    <cacheHierarchy uniqueName="[Base CY With Inf].[Other Volume Adjustments (Dereg/Other FY Data)_inf]" caption="Other Volume Adjustments (Dereg/Other FY Data)_inf" attribute="1" defaultMemberUniqueName="[Base CY With Inf].[Other Volume Adjustments (Dereg/Other FY Data)_inf].[All]" allUniqueName="[Base CY With Inf].[Other Volume Adjustments (Dereg/Other FY Data)_inf].[All]" dimensionUniqueName="[Base CY With Inf]" displayFolder="" count="0" memberValueDatatype="5" unbalanced="0"/>
    <cacheHierarchy uniqueName="[Base CY With Inf].[Efficiency Adjustments]" caption="Efficiency Adjustments" attribute="1" defaultMemberUniqueName="[Base CY With Inf].[Efficiency Adjustments].[All]" allUniqueName="[Base CY With Inf].[Efficiency Adjustments].[All]" dimensionUniqueName="[Base CY With Inf]" displayFolder="" count="0" memberValueDatatype="20" unbalanced="0"/>
    <cacheHierarchy uniqueName="[Base CY With Inf].[Efficiency Adjustments_inf]" caption="Efficiency Adjustments_inf" attribute="1" defaultMemberUniqueName="[Base CY With Inf].[Efficiency Adjustments_inf].[All]" allUniqueName="[Base CY With Inf].[Efficiency Adjustments_inf].[All]" dimensionUniqueName="[Base CY With Inf]" displayFolder="" count="0" memberValueDatatype="5" unbalanced="0"/>
    <cacheHierarchy uniqueName="[Base CY With Inf].[Demographic Adjustment]" caption="Demographic Adjustment" attribute="1" defaultMemberUniqueName="[Base CY With Inf].[Demographic Adjustment].[All]" allUniqueName="[Base CY With Inf].[Demographic Adjustment].[All]" dimensionUniqueName="[Base CY With Inf]" displayFolder="" count="0" memberValueDatatype="20" unbalanced="0"/>
    <cacheHierarchy uniqueName="[Base CY With Inf].[Demographic Adjustments_inf]" caption="Demographic Adjustments_inf" attribute="1" defaultMemberUniqueName="[Base CY With Inf].[Demographic Adjustments_inf].[All]" allUniqueName="[Base CY With Inf].[Demographic Adjustments_inf].[All]" dimensionUniqueName="[Base CY With Inf]" displayFolder="" count="0" memberValueDatatype="5" unbalanced="0"/>
    <cacheHierarchy uniqueName="[Base CY With Inf].[PAU Volume]" caption="PAU Volume" attribute="1" defaultMemberUniqueName="[Base CY With Inf].[PAU Volume].[All]" allUniqueName="[Base CY With Inf].[PAU Volume].[All]" dimensionUniqueName="[Base CY With Inf]" displayFolder="" count="0" memberValueDatatype="20" unbalanced="0"/>
    <cacheHierarchy uniqueName="[Base CY With Inf].[PAU Volume_inf]" caption="PAU Volume_inf" attribute="1" defaultMemberUniqueName="[Base CY With Inf].[PAU Volume_inf].[All]" allUniqueName="[Base CY With Inf].[PAU Volume_inf].[All]" dimensionUniqueName="[Base CY With Inf]" displayFolder="" count="0" memberValueDatatype="5" unbalanced="0"/>
    <cacheHierarchy uniqueName="[Base CY With Inf].[PAU Marketshift]" caption="PAU Marketshift" attribute="1" defaultMemberUniqueName="[Base CY With Inf].[PAU Marketshift].[All]" allUniqueName="[Base CY With Inf].[PAU Marketshift].[All]" dimensionUniqueName="[Base CY With Inf]" displayFolder="" count="0" memberValueDatatype="20" unbalanced="0"/>
    <cacheHierarchy uniqueName="[Base CY With Inf].[PAU Marketshift_inf]" caption="PAU Marketshift_inf" attribute="1" defaultMemberUniqueName="[Base CY With Inf].[PAU Marketshift_inf].[All]" allUniqueName="[Base CY With Inf].[PAU Marketshift_inf].[All]" dimensionUniqueName="[Base CY With Inf]" displayFolder="" count="0" memberValueDatatype="5" unbalanced="0"/>
    <cacheHierarchy uniqueName="[Base CY With Inf].[PAU Unrecognized - MS]" caption="PAU Unrecognized - MS" attribute="1" defaultMemberUniqueName="[Base CY With Inf].[PAU Unrecognized - MS].[All]" allUniqueName="[Base CY With Inf].[PAU Unrecognized - MS].[All]" dimensionUniqueName="[Base CY With Inf]" displayFolder="" count="0" memberValueDatatype="20" unbalanced="0"/>
    <cacheHierarchy uniqueName="[Base CY With Inf].[PAU Unrecognized - MS_inf]" caption="PAU Unrecognized - MS_inf" attribute="1" defaultMemberUniqueName="[Base CY With Inf].[PAU Unrecognized - MS_inf].[All]" allUniqueName="[Base CY With Inf].[PAU Unrecognized - MS_inf].[All]" dimensionUniqueName="[Base CY With Inf]" displayFolder="" count="0" memberValueDatatype="5" unbalanced="0"/>
    <cacheHierarchy uniqueName="[Base CY With Inf].[Observed GBR Volume Policies]" caption="Observed GBR Volume Policies" attribute="1" defaultMemberUniqueName="[Base CY With Inf].[Observed GBR Volume Policies].[All]" allUniqueName="[Base CY With Inf].[Observed GBR Volume Policies].[All]" dimensionUniqueName="[Base CY With Inf]" displayFolder="" count="0" memberValueDatatype="5" unbalanced="0"/>
    <cacheHierarchy uniqueName="[Base CY With Inf].[Observed GBR Volume Policies_inf]" caption="Observed GBR Volume Policies_inf" attribute="1" defaultMemberUniqueName="[Base CY With Inf].[Observed GBR Volume Policies_inf].[All]" allUniqueName="[Base CY With Inf].[Observed GBR Volume Policies_inf].[All]" dimensionUniqueName="[Base CY With Inf]" displayFolder="" count="0" memberValueDatatype="5" unbalanced="0"/>
    <cacheHierarchy uniqueName="[Base CY With Inf].[Over (Under) Funding Relative to Volume Variable System with MS &amp; Demographic Ad]" caption="Over (Under) Funding Relative to Volume Variable System with MS &amp; Demographic Ad" attribute="1" defaultMemberUniqueName="[Base CY With Inf].[Over (Under) Funding Relative to Volume Variable System with MS &amp; Demographic Ad].[All]" allUniqueName="[Base CY With Inf].[Over (Under) Funding Relative to Volume Variable System with MS &amp; Demographic Ad].[All]" dimensionUniqueName="[Base CY With Inf]" displayFolder="" count="0" memberValueDatatype="5" unbalanced="0"/>
    <cacheHierarchy uniqueName="[Base CY With Inf].[Over (Under) Funding Relative to Volume Variable System with MS &amp; Demographic_inf]" caption="Over (Under) Funding Relative to Volume Variable System with MS &amp; Demographic_inf" attribute="1" defaultMemberUniqueName="[Base CY With Inf].[Over (Under) Funding Relative to Volume Variable System with MS &amp; Demographic_inf].[All]" allUniqueName="[Base CY With Inf].[Over (Under) Funding Relative to Volume Variable System with MS &amp; Demographic_inf].[All]" dimensionUniqueName="[Base CY With Inf]" displayFolder="" count="0" memberValueDatatype="5" unbalanced="0"/>
    <cacheHierarchy uniqueName="[Base CY With Inf].[Total Anticipated Instate PAU Adjustment under FFS]" caption="Total Anticipated Instate PAU Adjustment under FFS" attribute="1" defaultMemberUniqueName="[Base CY With Inf].[Total Anticipated Instate PAU Adjustment under FFS].[All]" allUniqueName="[Base CY With Inf].[Total Anticipated Instate PAU Adjustment under FFS].[All]" dimensionUniqueName="[Base CY With Inf]" displayFolder="" count="0" memberValueDatatype="5" unbalanced="0"/>
    <cacheHierarchy uniqueName="[Base CY With Inf].[Total Anticipated Instate PAU Adjustment under FFS_inf]" caption="Total Anticipated Instate PAU Adjustment under FFS_inf" attribute="1" defaultMemberUniqueName="[Base CY With Inf].[Total Anticipated Instate PAU Adjustment under FFS_inf].[All]" allUniqueName="[Base CY With Inf].[Total Anticipated Instate PAU Adjustment under FFS_inf].[All]" dimensionUniqueName="[Base CY With Inf]" displayFolder="" count="0" memberValueDatatype="5" unbalanced="0"/>
    <cacheHierarchy uniqueName="[Base CY With Inf].[% Attributable to OOS]" caption="% Attributable to OOS" attribute="1" defaultMemberUniqueName="[Base CY With Inf].[% Attributable to OOS].[All]" allUniqueName="[Base CY With Inf].[% Attributable to OOS].[All]" dimensionUniqueName="[Base CY With Inf]" displayFolder="" count="0" memberValueDatatype="5" unbalanced="0"/>
    <cacheHierarchy uniqueName="[Base CY With Inf].[% Attributable to OOS_inf]" caption="% Attributable to OOS_inf" attribute="1" defaultMemberUniqueName="[Base CY With Inf].[% Attributable to OOS_inf].[All]" allUniqueName="[Base CY With Inf].[% Attributable to OOS_inf].[All]" dimensionUniqueName="[Base CY With Inf]" displayFolder="" count="0" memberValueDatatype="5" unbalanced="0"/>
    <cacheHierarchy uniqueName="[Base CY With Inf].[PAU IS Shared Savings]" caption="PAU IS Shared Savings" attribute="1" defaultMemberUniqueName="[Base CY With Inf].[PAU IS Shared Savings].[All]" allUniqueName="[Base CY With Inf].[PAU IS Shared Savings].[All]" dimensionUniqueName="[Base CY With Inf]" displayFolder="" count="0" memberValueDatatype="5" unbalanced="0"/>
    <cacheHierarchy uniqueName="[Base CY With Inf].[PAU IS Shared Savings_inf]" caption="PAU IS Shared Savings_inf" attribute="1" defaultMemberUniqueName="[Base CY With Inf].[PAU IS Shared Savings_inf].[All]" allUniqueName="[Base CY With Inf].[PAU IS Shared Savings_inf].[All]" dimensionUniqueName="[Base CY With Inf]" displayFolder="" count="0" memberValueDatatype="5" unbalanced="0"/>
    <cacheHierarchy uniqueName="[Base CY With Inf].[Over / (Under) Funding for In-State PAU]" caption="Over / (Under) Funding for In-State PAU" attribute="1" defaultMemberUniqueName="[Base CY With Inf].[Over / (Under) Funding for In-State PAU].[All]" allUniqueName="[Base CY With Inf].[Over / (Under) Funding for In-State PAU].[All]" dimensionUniqueName="[Base CY With Inf]" displayFolder="" count="0" memberValueDatatype="5" unbalanced="0"/>
    <cacheHierarchy uniqueName="[Base CY With Inf].[Over / (Under) Funding for In-State PAU_inf]" caption="Over / (Under) Funding for In-State PAU_inf" attribute="1" defaultMemberUniqueName="[Base CY With Inf].[Over / (Under) Funding for In-State PAU_inf].[All]" allUniqueName="[Base CY With Inf].[Over / (Under) Funding for In-State PAU_inf].[All]" dimensionUniqueName="[Base CY With Inf]" displayFolder="" count="0" memberValueDatatype="5" unbalanced="0"/>
    <cacheHierarchy uniqueName="[Base CY With Inf].[PAU OOS Shared Savings]" caption="PAU OOS Shared Savings" attribute="1" defaultMemberUniqueName="[Base CY With Inf].[PAU OOS Shared Savings].[All]" allUniqueName="[Base CY With Inf].[PAU OOS Shared Savings].[All]" dimensionUniqueName="[Base CY With Inf]" displayFolder="" count="0" memberValueDatatype="5" unbalanced="0"/>
    <cacheHierarchy uniqueName="[Base CY With Inf].[PAU OOS Shared Savings_inf]" caption="PAU OOS Shared Savings_inf" attribute="1" defaultMemberUniqueName="[Base CY With Inf].[PAU OOS Shared Savings_inf].[All]" allUniqueName="[Base CY With Inf].[PAU OOS Shared Savings_inf].[All]" dimensionUniqueName="[Base CY With Inf]" displayFolder="" count="0" memberValueDatatype="5" unbalanced="0"/>
    <cacheHierarchy uniqueName="[Base CY With Inf].[Over / (Under) Funding for OOS PAU]" caption="Over / (Under) Funding for OOS PAU" attribute="1" defaultMemberUniqueName="[Base CY With Inf].[Over / (Under) Funding for OOS PAU].[All]" allUniqueName="[Base CY With Inf].[Over / (Under) Funding for OOS PAU].[All]" dimensionUniqueName="[Base CY With Inf]" displayFolder="" count="0" memberValueDatatype="5" unbalanced="0"/>
    <cacheHierarchy uniqueName="[Base CY With Inf].[Over / (Under) Funding for OOS PAU_inf]" caption="Over / (Under) Funding for OOS PAU_inf" attribute="1" defaultMemberUniqueName="[Base CY With Inf].[Over / (Under) Funding for OOS PAU_inf].[All]" allUniqueName="[Base CY With Inf].[Over / (Under) Funding for OOS PAU_inf].[All]" dimensionUniqueName="[Base CY With Inf]" displayFolder="" count="0" memberValueDatatype="5" unbalanced="0"/>
    <cacheHierarchy uniqueName="[Base CY With Inf].[Over (under) funding with Marketshift and InState PAU]" caption="Over (under) funding with Marketshift and InState PAU" attribute="1" defaultMemberUniqueName="[Base CY With Inf].[Over (under) funding with Marketshift and InState PAU].[All]" allUniqueName="[Base CY With Inf].[Over (under) funding with Marketshift and InState PAU].[All]" dimensionUniqueName="[Base CY With Inf]" displayFolder="" count="0" memberValueDatatype="5" unbalanced="0"/>
    <cacheHierarchy uniqueName="[Base CY With Inf].[Over (under) funding with Marketshift and InState PAU_inf]" caption="Over (under) funding with Marketshift and InState PAU_inf" attribute="1" defaultMemberUniqueName="[Base CY With Inf].[Over (under) funding with Marketshift and InState PAU_inf].[All]" allUniqueName="[Base CY With Inf].[Over (under) funding with Marketshift and InState PAU_inf].[All]" dimensionUniqueName="[Base CY With Inf]" displayFolder="" count="0" memberValueDatatype="5" unbalanced="0"/>
    <cacheHierarchy uniqueName="[Base CY With Inf].[OOS Funding Excess or Deficit + OOS PAU]" caption="OOS Funding Excess or Deficit + OOS PAU" attribute="1" defaultMemberUniqueName="[Base CY With Inf].[OOS Funding Excess or Deficit + OOS PAU].[All]" allUniqueName="[Base CY With Inf].[OOS Funding Excess or Deficit + OOS PAU].[All]" dimensionUniqueName="[Base CY With Inf]" displayFolder="" count="0" memberValueDatatype="5" unbalanced="0"/>
    <cacheHierarchy uniqueName="[Base CY With Inf].[OOS Funding Excess or Deficit + OOS PAU_inf]" caption="OOS Funding Excess or Deficit + OOS PAU_inf" attribute="1" defaultMemberUniqueName="[Base CY With Inf].[OOS Funding Excess or Deficit + OOS PAU_inf].[All]" allUniqueName="[Base CY With Inf].[OOS Funding Excess or Deficit + OOS PAU_inf].[All]" dimensionUniqueName="[Base CY With Inf]" displayFolder="" count="0" memberValueDatatype="5" unbalanced="0"/>
    <cacheHierarchy uniqueName="[Base CY With Inf].[Total Volume Efficacy]" caption="Total Volume Efficacy" attribute="1" defaultMemberUniqueName="[Base CY With Inf].[Total Volume Efficacy].[All]" allUniqueName="[Base CY With Inf].[Total Volume Efficacy].[All]" dimensionUniqueName="[Base CY With Inf]" displayFolder="" count="0" memberValueDatatype="5" unbalanced="0"/>
    <cacheHierarchy uniqueName="[Base CY With Inf].[Total Volume Efficacy_inf]" caption="Total Volume Efficacy_inf" attribute="1" defaultMemberUniqueName="[Base CY With Inf].[Total Volume Efficacy_inf].[All]" allUniqueName="[Base CY With Inf].[Total Volume Efficacy_inf].[All]" dimensionUniqueName="[Base CY With Inf]" displayFolder="" count="0" memberValueDatatype="5" unbalanced="0"/>
    <cacheHierarchy uniqueName="[Base CY With Inf].[Total Volume Efficacy with Other Volume Adjustments]" caption="Total Volume Efficacy with Other Volume Adjustments" attribute="1" defaultMemberUniqueName="[Base CY With Inf].[Total Volume Efficacy with Other Volume Adjustments].[All]" allUniqueName="[Base CY With Inf].[Total Volume Efficacy with Other Volume Adjustments].[All]" dimensionUniqueName="[Base CY With Inf]" displayFolder="" count="0" memberValueDatatype="5" unbalanced="0"/>
    <cacheHierarchy uniqueName="[Base CY With Inf].[Total Volume Efficacy with Other Volume Adjustments_inf]" caption="Total Volume Efficacy with Other Volume Adjustments_inf" attribute="1" defaultMemberUniqueName="[Base CY With Inf].[Total Volume Efficacy with Other Volume Adjustments_inf].[All]" allUniqueName="[Base CY With Inf].[Total Volume Efficacy with Other Volume Adjustments_inf].[All]" dimensionUniqueName="[Base CY With Inf]" displayFolder="" count="0" memberValueDatatype="5" unbalanced="0"/>
    <cacheHierarchy uniqueName="[Base CY With Inf].[Total Volume Efficacy with Other Volume Adjustments &amp; Efficiency Adjustments]" caption="Total Volume Efficacy with Other Volume Adjustments &amp; Efficiency Adjustments" attribute="1" defaultMemberUniqueName="[Base CY With Inf].[Total Volume Efficacy with Other Volume Adjustments &amp; Efficiency Adjustments].[All]" allUniqueName="[Base CY With Inf].[Total Volume Efficacy with Other Volume Adjustments &amp; Efficiency Adjustments].[All]" dimensionUniqueName="[Base CY With Inf]" displayFolder="" count="0" memberValueDatatype="5" unbalanced="0"/>
    <cacheHierarchy uniqueName="[Base CY With Inf].[Total Volume Efficacy with Other Volume Adjustments &amp; Efficiency Adjustments_inf]" caption="Total Volume Efficacy with Other Volume Adjustments &amp; Efficiency Adjustments_inf" attribute="1" defaultMemberUniqueName="[Base CY With Inf].[Total Volume Efficacy with Other Volume Adjustments &amp; Efficiency Adjustments_inf].[All]" allUniqueName="[Base CY With Inf].[Total Volume Efficacy with Other Volume Adjustments &amp; Efficiency Adjustments_inf].[All]" dimensionUniqueName="[Base CY With Inf]" displayFolder="" count="0" memberValueDatatype="5" unbalanced="0"/>
    <cacheHierarchy uniqueName="[Measures].[Sum of Dollar Year]" caption="Sum of Dollar Year" measure="1" displayFolder="" measureGroup="Base CY With Inf" count="0">
      <extLst>
        <ext xmlns:x15="http://schemas.microsoft.com/office/spreadsheetml/2010/11/main" uri="{B97F6D7D-B522-45F9-BDA1-12C45D357490}">
          <x15:cacheHierarchy aggregatedColumn="1"/>
        </ext>
      </extLst>
    </cacheHierarchy>
    <cacheHierarchy uniqueName="[Measures].[Sum of FY23 Blended Permanent Revenue_inf]" caption="Sum of FY23 Blended Permanent Revenue_inf" measure="1" displayFolder="" measureGroup="Base CY With Inf" count="0">
      <extLst>
        <ext xmlns:x15="http://schemas.microsoft.com/office/spreadsheetml/2010/11/main" uri="{B97F6D7D-B522-45F9-BDA1-12C45D357490}">
          <x15:cacheHierarchy aggregatedColumn="5"/>
        </ext>
      </extLst>
    </cacheHierarchy>
    <cacheHierarchy uniqueName="[Measures].[Sum of ECMAD Growth]" caption="Sum of ECMAD Growth" measure="1" displayFolder="" measureGroup="Base CY With Inf" count="0">
      <extLst>
        <ext xmlns:x15="http://schemas.microsoft.com/office/spreadsheetml/2010/11/main" uri="{B97F6D7D-B522-45F9-BDA1-12C45D357490}">
          <x15:cacheHierarchy aggregatedColumn="6"/>
        </ext>
      </extLst>
    </cacheHierarchy>
    <cacheHierarchy uniqueName="[Measures].[Sum of MSA]" caption="Sum of MSA" measure="1" displayFolder="" measureGroup="Base CY With Inf" count="0">
      <extLst>
        <ext xmlns:x15="http://schemas.microsoft.com/office/spreadsheetml/2010/11/main" uri="{B97F6D7D-B522-45F9-BDA1-12C45D357490}">
          <x15:cacheHierarchy aggregatedColumn="7"/>
        </ext>
      </extLst>
    </cacheHierarchy>
    <cacheHierarchy uniqueName="[Measures].[Sum of MSA_inf]" caption="Sum of MSA_inf" measure="1" displayFolder="" measureGroup="Base CY With Inf" count="0">
      <extLst>
        <ext xmlns:x15="http://schemas.microsoft.com/office/spreadsheetml/2010/11/main" uri="{B97F6D7D-B522-45F9-BDA1-12C45D357490}">
          <x15:cacheHierarchy aggregatedColumn="8"/>
        </ext>
      </extLst>
    </cacheHierarchy>
    <cacheHierarchy uniqueName="[Measures].[Sum of Unrecognized]" caption="Sum of Unrecognized" measure="1" displayFolder="" measureGroup="Base CY With Inf" count="0">
      <extLst>
        <ext xmlns:x15="http://schemas.microsoft.com/office/spreadsheetml/2010/11/main" uri="{B97F6D7D-B522-45F9-BDA1-12C45D357490}">
          <x15:cacheHierarchy aggregatedColumn="9"/>
        </ext>
      </extLst>
    </cacheHierarchy>
    <cacheHierarchy uniqueName="[Measures].[Sum of Unrecognized_inf]" caption="Sum of Unrecognized_inf" measure="1" displayFolder="" measureGroup="Base CY With Inf" count="0">
      <extLst>
        <ext xmlns:x15="http://schemas.microsoft.com/office/spreadsheetml/2010/11/main" uri="{B97F6D7D-B522-45F9-BDA1-12C45D357490}">
          <x15:cacheHierarchy aggregatedColumn="10"/>
        </ext>
      </extLst>
    </cacheHierarchy>
    <cacheHierarchy uniqueName="[Measures].[Sum of Expected FFS]" caption="Sum of Expected FFS" measure="1" displayFolder="" measureGroup="Base CY With Inf" count="0">
      <extLst>
        <ext xmlns:x15="http://schemas.microsoft.com/office/spreadsheetml/2010/11/main" uri="{B97F6D7D-B522-45F9-BDA1-12C45D357490}">
          <x15:cacheHierarchy aggregatedColumn="11"/>
        </ext>
      </extLst>
    </cacheHierarchy>
    <cacheHierarchy uniqueName="[Measures].[Sum of Expected FFS_inf]" caption="Sum of Expected FFS_inf" measure="1" displayFolder="" measureGroup="Base CY With Inf" count="0">
      <extLst>
        <ext xmlns:x15="http://schemas.microsoft.com/office/spreadsheetml/2010/11/main" uri="{B97F6D7D-B522-45F9-BDA1-12C45D357490}">
          <x15:cacheHierarchy aggregatedColumn="12"/>
        </ext>
      </extLst>
    </cacheHierarchy>
    <cacheHierarchy uniqueName="[Measures].[Sum of PAU Shared Savings]" caption="Sum of PAU Shared Savings" measure="1" displayFolder="" measureGroup="Base CY With Inf" count="0">
      <extLst>
        <ext xmlns:x15="http://schemas.microsoft.com/office/spreadsheetml/2010/11/main" uri="{B97F6D7D-B522-45F9-BDA1-12C45D357490}">
          <x15:cacheHierarchy aggregatedColumn="13"/>
        </ext>
      </extLst>
    </cacheHierarchy>
    <cacheHierarchy uniqueName="[Measures].[Sum of PAU Shared Savings_inf]" caption="Sum of PAU Shared Savings_inf" measure="1" displayFolder="" measureGroup="Base CY With Inf" count="0">
      <extLst>
        <ext xmlns:x15="http://schemas.microsoft.com/office/spreadsheetml/2010/11/main" uri="{B97F6D7D-B522-45F9-BDA1-12C45D357490}">
          <x15:cacheHierarchy aggregatedColumn="14"/>
        </ext>
      </extLst>
    </cacheHierarchy>
    <cacheHierarchy uniqueName="[Measures].[Sum of Total PAU Revenue]" caption="Sum of Total PAU Revenue" measure="1" displayFolder="" measureGroup="Base CY With Inf" count="0">
      <extLst>
        <ext xmlns:x15="http://schemas.microsoft.com/office/spreadsheetml/2010/11/main" uri="{B97F6D7D-B522-45F9-BDA1-12C45D357490}">
          <x15:cacheHierarchy aggregatedColumn="15"/>
        </ext>
      </extLst>
    </cacheHierarchy>
    <cacheHierarchy uniqueName="[Measures].[Sum of Total PAU Revenue_inf]" caption="Sum of Total PAU Revenue_inf" measure="1" displayFolder="" measureGroup="Base CY With Inf" count="0">
      <extLst>
        <ext xmlns:x15="http://schemas.microsoft.com/office/spreadsheetml/2010/11/main" uri="{B97F6D7D-B522-45F9-BDA1-12C45D357490}">
          <x15:cacheHierarchy aggregatedColumn="16"/>
        </ext>
      </extLst>
    </cacheHierarchy>
    <cacheHierarchy uniqueName="[Measures].[Sum of OOS PAU Revenue]" caption="Sum of OOS PAU Revenue" measure="1" displayFolder="" measureGroup="Base CY With Inf" count="0">
      <extLst>
        <ext xmlns:x15="http://schemas.microsoft.com/office/spreadsheetml/2010/11/main" uri="{B97F6D7D-B522-45F9-BDA1-12C45D357490}">
          <x15:cacheHierarchy aggregatedColumn="17"/>
        </ext>
      </extLst>
    </cacheHierarchy>
    <cacheHierarchy uniqueName="[Measures].[Sum of OOS PAU Revenue_inf]" caption="Sum of OOS PAU Revenue_inf" measure="1" displayFolder="" measureGroup="Base CY With Inf" count="0">
      <extLst>
        <ext xmlns:x15="http://schemas.microsoft.com/office/spreadsheetml/2010/11/main" uri="{B97F6D7D-B522-45F9-BDA1-12C45D357490}">
          <x15:cacheHierarchy aggregatedColumn="18"/>
        </ext>
      </extLst>
    </cacheHierarchy>
    <cacheHierarchy uniqueName="[Measures].[Sum of OOS Over/(Under Funding) - OOS File]" caption="Sum of OOS Over/(Under Funding) - OOS File" measure="1" displayFolder="" measureGroup="Base CY With Inf" count="0">
      <extLst>
        <ext xmlns:x15="http://schemas.microsoft.com/office/spreadsheetml/2010/11/main" uri="{B97F6D7D-B522-45F9-BDA1-12C45D357490}">
          <x15:cacheHierarchy aggregatedColumn="19"/>
        </ext>
      </extLst>
    </cacheHierarchy>
    <cacheHierarchy uniqueName="[Measures].[Sum of OOS Over/(Under Funding) - OOS File_inf]" caption="Sum of OOS Over/(Under Funding) - OOS File_inf" measure="1" displayFolder="" measureGroup="Base CY With Inf" count="0">
      <extLst>
        <ext xmlns:x15="http://schemas.microsoft.com/office/spreadsheetml/2010/11/main" uri="{B97F6D7D-B522-45F9-BDA1-12C45D357490}">
          <x15:cacheHierarchy aggregatedColumn="20"/>
        </ext>
      </extLst>
    </cacheHierarchy>
    <cacheHierarchy uniqueName="[Measures].[Sum of Demographic Adjustments_inf]" caption="Sum of Demographic Adjustments_inf" measure="1" displayFolder="" measureGroup="Base CY With Inf" count="0">
      <extLst>
        <ext xmlns:x15="http://schemas.microsoft.com/office/spreadsheetml/2010/11/main" uri="{B97F6D7D-B522-45F9-BDA1-12C45D357490}">
          <x15:cacheHierarchy aggregatedColumn="26"/>
        </ext>
      </extLst>
    </cacheHierarchy>
    <cacheHierarchy uniqueName="[Measures].[Sum of Observed GBR Volume Policies_inf]" caption="Sum of Observed GBR Volume Policies_inf" measure="1" displayFolder="" measureGroup="Base CY With Inf" count="0">
      <extLst>
        <ext xmlns:x15="http://schemas.microsoft.com/office/spreadsheetml/2010/11/main" uri="{B97F6D7D-B522-45F9-BDA1-12C45D357490}">
          <x15:cacheHierarchy aggregatedColumn="34"/>
        </ext>
      </extLst>
    </cacheHierarchy>
    <cacheHierarchy uniqueName="[Measures].[Sum of Over (Under) Funding Relative to Volume Variable System with MS &amp; Demographic_inf]" caption="Sum of Over (Under) Funding Relative to Volume Variable System with MS &amp; Demographic_inf" measure="1" displayFolder="" measureGroup="Base CY With Inf" count="0">
      <extLst>
        <ext xmlns:x15="http://schemas.microsoft.com/office/spreadsheetml/2010/11/main" uri="{B97F6D7D-B522-45F9-BDA1-12C45D357490}">
          <x15:cacheHierarchy aggregatedColumn="36"/>
        </ext>
      </extLst>
    </cacheHierarchy>
    <cacheHierarchy uniqueName="[Measures].[Sum of PAU Volume_inf]" caption="Sum of PAU Volume_inf" measure="1" displayFolder="" measureGroup="Base CY With Inf" count="0">
      <extLst>
        <ext xmlns:x15="http://schemas.microsoft.com/office/spreadsheetml/2010/11/main" uri="{B97F6D7D-B522-45F9-BDA1-12C45D357490}">
          <x15:cacheHierarchy aggregatedColumn="28"/>
        </ext>
      </extLst>
    </cacheHierarchy>
    <cacheHierarchy uniqueName="[Measures].[Sum of PAU Marketshift_inf]" caption="Sum of PAU Marketshift_inf" measure="1" displayFolder="" measureGroup="Base CY With Inf" count="0">
      <extLst>
        <ext xmlns:x15="http://schemas.microsoft.com/office/spreadsheetml/2010/11/main" uri="{B97F6D7D-B522-45F9-BDA1-12C45D357490}">
          <x15:cacheHierarchy aggregatedColumn="30"/>
        </ext>
      </extLst>
    </cacheHierarchy>
    <cacheHierarchy uniqueName="[Measures].[Sum of PAU Unrecognized - MS_inf]" caption="Sum of PAU Unrecognized - MS_inf" measure="1" displayFolder="" measureGroup="Base CY With Inf" count="0">
      <extLst>
        <ext xmlns:x15="http://schemas.microsoft.com/office/spreadsheetml/2010/11/main" uri="{B97F6D7D-B522-45F9-BDA1-12C45D357490}">
          <x15:cacheHierarchy aggregatedColumn="32"/>
        </ext>
      </extLst>
    </cacheHierarchy>
    <cacheHierarchy uniqueName="[Measures].[Sum of Total Anticipated Instate PAU Adjustment under FFS_inf]" caption="Sum of Total Anticipated Instate PAU Adjustment under FFS_inf" measure="1" displayFolder="" measureGroup="Base CY With Inf" count="0">
      <extLst>
        <ext xmlns:x15="http://schemas.microsoft.com/office/spreadsheetml/2010/11/main" uri="{B97F6D7D-B522-45F9-BDA1-12C45D357490}">
          <x15:cacheHierarchy aggregatedColumn="38"/>
        </ext>
      </extLst>
    </cacheHierarchy>
    <cacheHierarchy uniqueName="[Measures].[Sum of PAU IS Shared Savings_inf]" caption="Sum of PAU IS Shared Savings_inf" measure="1" displayFolder="" measureGroup="Base CY With Inf" count="0">
      <extLst>
        <ext xmlns:x15="http://schemas.microsoft.com/office/spreadsheetml/2010/11/main" uri="{B97F6D7D-B522-45F9-BDA1-12C45D357490}">
          <x15:cacheHierarchy aggregatedColumn="42"/>
        </ext>
      </extLst>
    </cacheHierarchy>
    <cacheHierarchy uniqueName="[Measures].[Sum of Over / (Under) Funding for In-State PAU_inf]" caption="Sum of Over / (Under) Funding for In-State PAU_inf" measure="1" displayFolder="" measureGroup="Base CY With Inf" count="0">
      <extLst>
        <ext xmlns:x15="http://schemas.microsoft.com/office/spreadsheetml/2010/11/main" uri="{B97F6D7D-B522-45F9-BDA1-12C45D357490}">
          <x15:cacheHierarchy aggregatedColumn="44"/>
        </ext>
      </extLst>
    </cacheHierarchy>
    <cacheHierarchy uniqueName="[Measures].[Sum of Over (under) funding with Marketshift and InState PAU_inf]" caption="Sum of Over (under) funding with Marketshift and InState PAU_inf" measure="1" displayFolder="" measureGroup="Base CY With Inf" count="0">
      <extLst>
        <ext xmlns:x15="http://schemas.microsoft.com/office/spreadsheetml/2010/11/main" uri="{B97F6D7D-B522-45F9-BDA1-12C45D357490}">
          <x15:cacheHierarchy aggregatedColumn="50"/>
        </ext>
      </extLst>
    </cacheHierarchy>
    <cacheHierarchy uniqueName="[Measures].[Sum of Total Volume Efficacy_inf]" caption="Sum of Total Volume Efficacy_inf" measure="1" displayFolder="" measureGroup="Base CY With Inf" count="0">
      <extLst>
        <ext xmlns:x15="http://schemas.microsoft.com/office/spreadsheetml/2010/11/main" uri="{B97F6D7D-B522-45F9-BDA1-12C45D357490}">
          <x15:cacheHierarchy aggregatedColumn="54"/>
        </ext>
      </extLst>
    </cacheHierarchy>
    <cacheHierarchy uniqueName="[Measures].[Sum of Other Volume Adjustments (Dereg/Other FY Data)_inf]" caption="Sum of Other Volume Adjustments (Dereg/Other FY Data)_inf" measure="1" displayFolder="" measureGroup="Base CY With Inf" count="0">
      <extLst>
        <ext xmlns:x15="http://schemas.microsoft.com/office/spreadsheetml/2010/11/main" uri="{B97F6D7D-B522-45F9-BDA1-12C45D357490}">
          <x15:cacheHierarchy aggregatedColumn="22"/>
        </ext>
      </extLst>
    </cacheHierarchy>
    <cacheHierarchy uniqueName="[Measures].[Sum of Total Volume Efficacy with Other Volume Adjustments_inf]" caption="Sum of Total Volume Efficacy with Other Volume Adjustments_inf" measure="1" displayFolder="" measureGroup="Base CY With Inf" count="0">
      <extLst>
        <ext xmlns:x15="http://schemas.microsoft.com/office/spreadsheetml/2010/11/main" uri="{B97F6D7D-B522-45F9-BDA1-12C45D357490}">
          <x15:cacheHierarchy aggregatedColumn="56"/>
        </ext>
      </extLst>
    </cacheHierarchy>
    <cacheHierarchy uniqueName="[Measures].[Sum of Efficiency Adjustments_inf]" caption="Sum of Efficiency Adjustments_inf" measure="1" displayFolder="" measureGroup="Base CY With Inf" count="0">
      <extLst>
        <ext xmlns:x15="http://schemas.microsoft.com/office/spreadsheetml/2010/11/main" uri="{B97F6D7D-B522-45F9-BDA1-12C45D357490}">
          <x15:cacheHierarchy aggregatedColumn="24"/>
        </ext>
      </extLst>
    </cacheHierarchy>
    <cacheHierarchy uniqueName="[Measures].[Sum of Total Volume Efficacy with Other Volume Adjustments &amp; Efficiency Adjustments_inf]" caption="Sum of Total Volume Efficacy with Other Volume Adjustments &amp; Efficiency Adjustments_inf" measure="1" displayFolder="" measureGroup="Base CY With Inf" count="0">
      <extLst>
        <ext xmlns:x15="http://schemas.microsoft.com/office/spreadsheetml/2010/11/main" uri="{B97F6D7D-B522-45F9-BDA1-12C45D357490}">
          <x15:cacheHierarchy aggregatedColumn="58"/>
        </ext>
      </extLst>
    </cacheHierarchy>
    <cacheHierarchy uniqueName="[Measures].[Sum of Other Volume Adjustments (Dereg/Other FY Data)]" caption="Sum of Other Volume Adjustments (Dereg/Other FY Data)" measure="1" displayFolder="" measureGroup="Base CY With Inf" count="0">
      <extLst>
        <ext xmlns:x15="http://schemas.microsoft.com/office/spreadsheetml/2010/11/main" uri="{B97F6D7D-B522-45F9-BDA1-12C45D357490}">
          <x15:cacheHierarchy aggregatedColumn="21"/>
        </ext>
      </extLst>
    </cacheHierarchy>
    <cacheHierarchy uniqueName="[Measures].[Sum of Efficiency Adjustments]" caption="Sum of Efficiency Adjustments" measure="1" displayFolder="" measureGroup="Base CY With Inf" count="0">
      <extLst>
        <ext xmlns:x15="http://schemas.microsoft.com/office/spreadsheetml/2010/11/main" uri="{B97F6D7D-B522-45F9-BDA1-12C45D357490}">
          <x15:cacheHierarchy aggregatedColumn="23"/>
        </ext>
      </extLst>
    </cacheHierarchy>
    <cacheHierarchy uniqueName="[Measures].[Sum of Demographic Adjustment]" caption="Sum of Demographic Adjustment" measure="1" displayFolder="" measureGroup="Base CY With Inf" count="0">
      <extLst>
        <ext xmlns:x15="http://schemas.microsoft.com/office/spreadsheetml/2010/11/main" uri="{B97F6D7D-B522-45F9-BDA1-12C45D357490}">
          <x15:cacheHierarchy aggregatedColumn="25"/>
        </ext>
      </extLst>
    </cacheHierarchy>
    <cacheHierarchy uniqueName="[Measures].[Sum of PAU Volume]" caption="Sum of PAU Volume" measure="1" displayFolder="" measureGroup="Base CY With Inf" count="0">
      <extLst>
        <ext xmlns:x15="http://schemas.microsoft.com/office/spreadsheetml/2010/11/main" uri="{B97F6D7D-B522-45F9-BDA1-12C45D357490}">
          <x15:cacheHierarchy aggregatedColumn="27"/>
        </ext>
      </extLst>
    </cacheHierarchy>
    <cacheHierarchy uniqueName="[Measures].[Sum of PAU Marketshift]" caption="Sum of PAU Marketshift" measure="1" displayFolder="" measureGroup="Base CY With Inf" count="0">
      <extLst>
        <ext xmlns:x15="http://schemas.microsoft.com/office/spreadsheetml/2010/11/main" uri="{B97F6D7D-B522-45F9-BDA1-12C45D357490}">
          <x15:cacheHierarchy aggregatedColumn="29"/>
        </ext>
      </extLst>
    </cacheHierarchy>
    <cacheHierarchy uniqueName="[Measures].[Sum of PAU Unrecognized - MS]" caption="Sum of PAU Unrecognized - MS" measure="1" displayFolder="" measureGroup="Base CY With Inf" count="0">
      <extLst>
        <ext xmlns:x15="http://schemas.microsoft.com/office/spreadsheetml/2010/11/main" uri="{B97F6D7D-B522-45F9-BDA1-12C45D357490}">
          <x15:cacheHierarchy aggregatedColumn="31"/>
        </ext>
      </extLst>
    </cacheHierarchy>
    <cacheHierarchy uniqueName="[Measures].[Sum of Observed GBR Volume Policies]" caption="Sum of Observed GBR Volume Policies" measure="1" displayFolder="" measureGroup="Base CY With Inf" count="0">
      <extLst>
        <ext xmlns:x15="http://schemas.microsoft.com/office/spreadsheetml/2010/11/main" uri="{B97F6D7D-B522-45F9-BDA1-12C45D357490}">
          <x15:cacheHierarchy aggregatedColumn="33"/>
        </ext>
      </extLst>
    </cacheHierarchy>
    <cacheHierarchy uniqueName="[Measures].[Sum of Over (Under) Funding Relative to Volume Variable System with MS &amp; Demographic Ad]" caption="Sum of Over (Under) Funding Relative to Volume Variable System with MS &amp; Demographic Ad" measure="1" displayFolder="" measureGroup="Base CY With Inf" count="0">
      <extLst>
        <ext xmlns:x15="http://schemas.microsoft.com/office/spreadsheetml/2010/11/main" uri="{B97F6D7D-B522-45F9-BDA1-12C45D357490}">
          <x15:cacheHierarchy aggregatedColumn="35"/>
        </ext>
      </extLst>
    </cacheHierarchy>
    <cacheHierarchy uniqueName="[Measures].[Sum of Total Anticipated Instate PAU Adjustment under FFS]" caption="Sum of Total Anticipated Instate PAU Adjustment under FFS" measure="1" displayFolder="" measureGroup="Base CY With Inf" count="0">
      <extLst>
        <ext xmlns:x15="http://schemas.microsoft.com/office/spreadsheetml/2010/11/main" uri="{B97F6D7D-B522-45F9-BDA1-12C45D357490}">
          <x15:cacheHierarchy aggregatedColumn="37"/>
        </ext>
      </extLst>
    </cacheHierarchy>
    <cacheHierarchy uniqueName="[Measures].[Sum of % Attributable to OOS]" caption="Sum of % Attributable to OOS" measure="1" displayFolder="" measureGroup="Base CY With Inf" count="0">
      <extLst>
        <ext xmlns:x15="http://schemas.microsoft.com/office/spreadsheetml/2010/11/main" uri="{B97F6D7D-B522-45F9-BDA1-12C45D357490}">
          <x15:cacheHierarchy aggregatedColumn="39"/>
        </ext>
      </extLst>
    </cacheHierarchy>
    <cacheHierarchy uniqueName="[Measures].[Sum of % Attributable to OOS_inf]" caption="Sum of % Attributable to OOS_inf" measure="1" displayFolder="" measureGroup="Base CY With Inf" count="0">
      <extLst>
        <ext xmlns:x15="http://schemas.microsoft.com/office/spreadsheetml/2010/11/main" uri="{B97F6D7D-B522-45F9-BDA1-12C45D357490}">
          <x15:cacheHierarchy aggregatedColumn="40"/>
        </ext>
      </extLst>
    </cacheHierarchy>
    <cacheHierarchy uniqueName="[Measures].[Sum of PAU IS Shared Savings]" caption="Sum of PAU IS Shared Savings" measure="1" displayFolder="" measureGroup="Base CY With Inf" count="0">
      <extLst>
        <ext xmlns:x15="http://schemas.microsoft.com/office/spreadsheetml/2010/11/main" uri="{B97F6D7D-B522-45F9-BDA1-12C45D357490}">
          <x15:cacheHierarchy aggregatedColumn="41"/>
        </ext>
      </extLst>
    </cacheHierarchy>
    <cacheHierarchy uniqueName="[Measures].[Sum of Over / (Under) Funding for In-State PAU]" caption="Sum of Over / (Under) Funding for In-State PAU" measure="1" displayFolder="" measureGroup="Base CY With Inf" count="0">
      <extLst>
        <ext xmlns:x15="http://schemas.microsoft.com/office/spreadsheetml/2010/11/main" uri="{B97F6D7D-B522-45F9-BDA1-12C45D357490}">
          <x15:cacheHierarchy aggregatedColumn="43"/>
        </ext>
      </extLst>
    </cacheHierarchy>
    <cacheHierarchy uniqueName="[Measures].[Sum of PAU OOS Shared Savings]" caption="Sum of PAU OOS Shared Savings" measure="1" displayFolder="" measureGroup="Base CY With Inf" count="0">
      <extLst>
        <ext xmlns:x15="http://schemas.microsoft.com/office/spreadsheetml/2010/11/main" uri="{B97F6D7D-B522-45F9-BDA1-12C45D357490}">
          <x15:cacheHierarchy aggregatedColumn="45"/>
        </ext>
      </extLst>
    </cacheHierarchy>
    <cacheHierarchy uniqueName="[Measures].[Sum of PAU OOS Shared Savings_inf]" caption="Sum of PAU OOS Shared Savings_inf" measure="1" displayFolder="" measureGroup="Base CY With Inf" count="0">
      <extLst>
        <ext xmlns:x15="http://schemas.microsoft.com/office/spreadsheetml/2010/11/main" uri="{B97F6D7D-B522-45F9-BDA1-12C45D357490}">
          <x15:cacheHierarchy aggregatedColumn="46"/>
        </ext>
      </extLst>
    </cacheHierarchy>
    <cacheHierarchy uniqueName="[Measures].[Sum of Over / (Under) Funding for OOS PAU]" caption="Sum of Over / (Under) Funding for OOS PAU" measure="1" displayFolder="" measureGroup="Base CY With Inf" count="0">
      <extLst>
        <ext xmlns:x15="http://schemas.microsoft.com/office/spreadsheetml/2010/11/main" uri="{B97F6D7D-B522-45F9-BDA1-12C45D357490}">
          <x15:cacheHierarchy aggregatedColumn="47"/>
        </ext>
      </extLst>
    </cacheHierarchy>
    <cacheHierarchy uniqueName="[Measures].[Sum of Over / (Under) Funding for OOS PAU_inf]" caption="Sum of Over / (Under) Funding for OOS PAU_inf" measure="1" displayFolder="" measureGroup="Base CY With Inf" count="0">
      <extLst>
        <ext xmlns:x15="http://schemas.microsoft.com/office/spreadsheetml/2010/11/main" uri="{B97F6D7D-B522-45F9-BDA1-12C45D357490}">
          <x15:cacheHierarchy aggregatedColumn="48"/>
        </ext>
      </extLst>
    </cacheHierarchy>
    <cacheHierarchy uniqueName="[Measures].[Sum of Over (under) funding with Marketshift and InState PAU]" caption="Sum of Over (under) funding with Marketshift and InState PAU" measure="1" displayFolder="" measureGroup="Base CY With Inf" count="0">
      <extLst>
        <ext xmlns:x15="http://schemas.microsoft.com/office/spreadsheetml/2010/11/main" uri="{B97F6D7D-B522-45F9-BDA1-12C45D357490}">
          <x15:cacheHierarchy aggregatedColumn="49"/>
        </ext>
      </extLst>
    </cacheHierarchy>
    <cacheHierarchy uniqueName="[Measures].[Sum of OOS Funding Excess or Deficit + OOS PAU]" caption="Sum of OOS Funding Excess or Deficit + OOS PAU" measure="1" displayFolder="" measureGroup="Base CY With Inf" count="0">
      <extLst>
        <ext xmlns:x15="http://schemas.microsoft.com/office/spreadsheetml/2010/11/main" uri="{B97F6D7D-B522-45F9-BDA1-12C45D357490}">
          <x15:cacheHierarchy aggregatedColumn="51"/>
        </ext>
      </extLst>
    </cacheHierarchy>
    <cacheHierarchy uniqueName="[Measures].[Sum of OOS Funding Excess or Deficit + OOS PAU_inf]" caption="Sum of OOS Funding Excess or Deficit + OOS PAU_inf" measure="1" displayFolder="" measureGroup="Base CY With Inf" count="0">
      <extLst>
        <ext xmlns:x15="http://schemas.microsoft.com/office/spreadsheetml/2010/11/main" uri="{B97F6D7D-B522-45F9-BDA1-12C45D357490}">
          <x15:cacheHierarchy aggregatedColumn="52"/>
        </ext>
      </extLst>
    </cacheHierarchy>
    <cacheHierarchy uniqueName="[Measures].[Sum of Total Volume Efficacy]" caption="Sum of Total Volume Efficacy" measure="1" displayFolder="" measureGroup="Base CY With Inf" count="0">
      <extLst>
        <ext xmlns:x15="http://schemas.microsoft.com/office/spreadsheetml/2010/11/main" uri="{B97F6D7D-B522-45F9-BDA1-12C45D357490}">
          <x15:cacheHierarchy aggregatedColumn="53"/>
        </ext>
      </extLst>
    </cacheHierarchy>
    <cacheHierarchy uniqueName="[Measures].[Sum of Total Volume Efficacy with Other Volume Adjustments]" caption="Sum of Total Volume Efficacy with Other Volume Adjustments" measure="1" displayFolder="" measureGroup="Base CY With Inf" count="0">
      <extLst>
        <ext xmlns:x15="http://schemas.microsoft.com/office/spreadsheetml/2010/11/main" uri="{B97F6D7D-B522-45F9-BDA1-12C45D357490}">
          <x15:cacheHierarchy aggregatedColumn="55"/>
        </ext>
      </extLst>
    </cacheHierarchy>
    <cacheHierarchy uniqueName="[Measures].[Sum of Total Volume Efficacy with Other Volume Adjustments &amp; Efficiency Adjustments]" caption="Sum of Total Volume Efficacy with Other Volume Adjustments &amp; Efficiency Adjustments" measure="1" displayFolder="" measureGroup="Base CY With Inf" count="0">
      <extLst>
        <ext xmlns:x15="http://schemas.microsoft.com/office/spreadsheetml/2010/11/main" uri="{B97F6D7D-B522-45F9-BDA1-12C45D357490}">
          <x15:cacheHierarchy aggregatedColumn="57"/>
        </ext>
      </extLst>
    </cacheHierarchy>
    <cacheHierarchy uniqueName="[Measures].[get_% Attributable to OOS]" caption="get_% Attributable to OOS" measure="1" displayFolder="" measureGroup="Base CY With Inf" count="0"/>
    <cacheHierarchy uniqueName="[Measures].[Start Year]" caption="Start Year" measure="1" displayFolder="" measureGroup="Base CY With Inf" count="0"/>
    <cacheHierarchy uniqueName="[Measures].[End Year]" caption="End Year" measure="1" displayFolder="" measureGroup="Base CY With Inf" count="0"/>
    <cacheHierarchy uniqueName="[Measures].[__XL_Count Base CY With Inf]" caption="__XL_Count Base CY With Inf" measure="1" displayFolder="" measureGroup="Base CY With Inf" count="0" hidden="1"/>
    <cacheHierarchy uniqueName="[Measures].[__No measures defined]" caption="__No measures defined" measure="1" displayFolder="" count="0" hidden="1"/>
  </cacheHierarchies>
  <kpis count="0"/>
  <dimensions count="2">
    <dimension name="Base CY With Inf" uniqueName="[Base CY With Inf]" caption="Base CY With Inf"/>
    <dimension measure="1" name="Measures" uniqueName="[Measures]" caption="Measures"/>
  </dimensions>
  <measureGroups count="1">
    <measureGroup name="Base CY With Inf" caption="Base CY With Inf"/>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D8FF8C-01F9-4E37-8959-A7F1056C7602}" name="PivotTable9" cacheId="1" applyNumberFormats="0" applyBorderFormats="0" applyFontFormats="0" applyPatternFormats="0" applyAlignmentFormats="0" applyWidthHeightFormats="1" dataCaption="Values" tag="7dcfdcdd-4187-47d2-a78c-2fcf968c2783" updatedVersion="8" minRefreshableVersion="3" subtotalHiddenItems="1" itemPrintTitles="1" createdVersion="8" indent="0" outline="1" outlineData="1" multipleFieldFilters="0">
  <location ref="A5" firstHeaderRow="0" firstDataRow="0" firstDataCol="0" rowPageCount="2" colPageCount="1"/>
  <pivotFields count="2">
    <pivotField axis="axisPage" allDrilled="1" subtotalTop="0" showAll="0" dataSourceSort="1" defaultSubtotal="0" defaultAttributeDrillState="1"/>
    <pivotField axis="axisPage" allDrilled="1" subtotalTop="0" showAll="0" dataSourceSort="1" defaultSubtotal="0" defaultAttributeDrillState="1"/>
  </pivotFields>
  <pageFields count="2">
    <pageField fld="0" hier="2" name="[Base CY With Inf].[Calendar Year].[All]" cap="All"/>
    <pageField fld="1" hier="3" name="[Base CY With Inf].[No Inflation].&amp;[TRUE]" cap="TRUE"/>
  </pageFields>
  <formats count="1">
    <format dxfId="11">
      <pivotArea dataOnly="0" labelOnly="1" outline="0" fieldPosition="0">
        <references count="1">
          <reference field="0" count="0"/>
        </references>
      </pivotArea>
    </format>
  </formats>
  <pivotHierarchies count="119">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ase CY With Inf]"/>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F3407D2-34EA-4EF2-8FC1-D4A28270F77D}" name="PivotTable9" cacheId="5" applyNumberFormats="0" applyBorderFormats="0" applyFontFormats="0" applyPatternFormats="0" applyAlignmentFormats="0" applyWidthHeightFormats="1" dataCaption="Values" tag="67122288-f016-4979-ab92-c0f07d516ed1" updatedVersion="8" minRefreshableVersion="3" itemPrintTitles="1" createdVersion="8" indent="0" outline="1" outlineData="1" multipleFieldFilters="0">
  <location ref="A5" firstHeaderRow="0" firstDataRow="0" firstDataCol="0" rowPageCount="1" colPageCount="1"/>
  <pivotFields count="1">
    <pivotField axis="axisPage" allDrilled="1" subtotalTop="0" showAll="0" dataSourceSort="1" defaultSubtotal="0" defaultAttributeDrillState="1"/>
  </pivotFields>
  <pageFields count="1">
    <pageField fld="0" hier="2" name="[Base CY With Inf].[Calendar Year].[All]" cap="All"/>
  </pageFields>
  <formats count="1">
    <format dxfId="10">
      <pivotArea dataOnly="0" labelOnly="1" outline="0" fieldPosition="0">
        <references count="1">
          <reference field="0" count="0"/>
        </references>
      </pivotArea>
    </format>
  </formats>
  <pivotHierarchies count="119">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ase CY With Inf]"/>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34F9175-AB7B-4CBD-90EE-7FDBB6147F65}" name="PivotTable2" cacheId="6" applyNumberFormats="0" applyBorderFormats="0" applyFontFormats="0" applyPatternFormats="0" applyAlignmentFormats="0" applyWidthHeightFormats="1" dataCaption="Values" tag="c7333551-5a6e-42cc-bb3e-0f189ec7a946" updatedVersion="8" minRefreshableVersion="3" itemPrintTitles="1" createdVersion="8" indent="0" outline="1" outlineData="1" multipleFieldFilters="0">
  <location ref="A5" firstHeaderRow="0" firstDataRow="0" firstDataCol="0" rowPageCount="2" colPageCount="1"/>
  <pivotFields count="2">
    <pivotField axis="axisPage" allDrilled="1" subtotalTop="0" showAll="0" dataSourceSort="1" defaultSubtotal="0" defaultAttributeDrillState="1"/>
    <pivotField axis="axisPage" allDrilled="1" subtotalTop="0" showAll="0" dataSourceSort="1" defaultSubtotal="0" defaultAttributeDrillState="1"/>
  </pivotFields>
  <pageFields count="2">
    <pageField fld="0" hier="2" name="[Base CY With Inf].[Calendar Year].[All]" cap="All"/>
    <pageField fld="1" hier="3" name="[Base CY With Inf].[No Inflation].&amp;[FALSE]" cap="FALSE"/>
  </pageFields>
  <formats count="2">
    <format dxfId="9">
      <pivotArea dataOnly="0" labelOnly="1" outline="0" fieldPosition="0">
        <references count="1">
          <reference field="0" count="0"/>
        </references>
      </pivotArea>
    </format>
    <format dxfId="8">
      <pivotArea dataOnly="0" labelOnly="1" outline="0" fieldPosition="0">
        <references count="1">
          <reference field="1" count="0"/>
        </references>
      </pivotArea>
    </format>
  </formats>
  <pivotHierarchies count="119">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ase CY With Inf]"/>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C2525C1-D1F6-4673-80D1-BBF2E94127AF}" name="PivotTable2" cacheId="7" applyNumberFormats="0" applyBorderFormats="0" applyFontFormats="0" applyPatternFormats="0" applyAlignmentFormats="0" applyWidthHeightFormats="1" dataCaption="Values" tag="c7333551-5a6e-42cc-bb3e-0f189ec7a946" updatedVersion="8" minRefreshableVersion="3" itemPrintTitles="1" createdVersion="8" indent="0" outline="1" outlineData="1" multipleFieldFilters="0">
  <location ref="A5" firstHeaderRow="0" firstDataRow="0" firstDataCol="0" rowPageCount="2" colPageCount="1"/>
  <pivotFields count="2">
    <pivotField axis="axisPage" allDrilled="1" subtotalTop="0" showAll="0" dataSourceSort="1" defaultSubtotal="0" defaultAttributeDrillState="1"/>
    <pivotField axis="axisPage" allDrilled="1" subtotalTop="0" showAll="0" dataSourceSort="1" defaultSubtotal="0" defaultAttributeDrillState="1"/>
  </pivotFields>
  <pageFields count="2">
    <pageField fld="0" hier="2" name="[Base CY With Inf].[Calendar Year].[All]" cap="All"/>
    <pageField fld="1" hier="3" name="[Base CY With Inf].[No Inflation].&amp;[FALSE]" cap="FALSE"/>
  </pageFields>
  <formats count="2">
    <format dxfId="7">
      <pivotArea dataOnly="0" labelOnly="1" outline="0" fieldPosition="0">
        <references count="1">
          <reference field="0" count="0"/>
        </references>
      </pivotArea>
    </format>
    <format dxfId="6">
      <pivotArea dataOnly="0" labelOnly="1" outline="0" fieldPosition="0">
        <references count="1">
          <reference field="1" count="0"/>
        </references>
      </pivotArea>
    </format>
  </formats>
  <pivotHierarchies count="119">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ase CY With Inf]"/>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5DB4888-7546-4C3A-A590-5C61AEAAC882}" name="PivotTable2" cacheId="4" applyNumberFormats="0" applyBorderFormats="0" applyFontFormats="0" applyPatternFormats="0" applyAlignmentFormats="0" applyWidthHeightFormats="1" dataCaption="Values" tag="c7333551-5a6e-42cc-bb3e-0f189ec7a946" updatedVersion="8" minRefreshableVersion="3" itemPrintTitles="1" createdVersion="8" indent="0" outline="1" outlineData="1" multipleFieldFilters="0">
  <location ref="A5" firstHeaderRow="0" firstDataRow="0" firstDataCol="0" rowPageCount="2" colPageCount="1"/>
  <pivotFields count="2">
    <pivotField axis="axisPage" allDrilled="1" subtotalTop="0" showAll="0" dataSourceSort="1" defaultSubtotal="0" defaultAttributeDrillState="1"/>
    <pivotField axis="axisPage" allDrilled="1" subtotalTop="0" showAll="0" dataSourceSort="1" defaultSubtotal="0" defaultAttributeDrillState="1"/>
  </pivotFields>
  <pageFields count="2">
    <pageField fld="0" hier="2" name="[Base CY With Inf].[Calendar Year].[All]" cap="All"/>
    <pageField fld="1" hier="3" name="[Base CY With Inf].[No Inflation].&amp;[FALSE]" cap="FALSE"/>
  </pageFields>
  <formats count="2">
    <format dxfId="5">
      <pivotArea dataOnly="0" labelOnly="1" outline="0" fieldPosition="0">
        <references count="1">
          <reference field="0" count="0"/>
        </references>
      </pivotArea>
    </format>
    <format dxfId="4">
      <pivotArea dataOnly="0" labelOnly="1" outline="0" fieldPosition="0">
        <references count="1">
          <reference field="1" count="0"/>
        </references>
      </pivotArea>
    </format>
  </formats>
  <pivotHierarchies count="119">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ase CY With Inf]"/>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12ACE2F-53EF-4393-A654-5BF7C623EA78}" name="PivotTable2" cacheId="3" applyNumberFormats="0" applyBorderFormats="0" applyFontFormats="0" applyPatternFormats="0" applyAlignmentFormats="0" applyWidthHeightFormats="1" dataCaption="Values" tag="c7333551-5a6e-42cc-bb3e-0f189ec7a946" updatedVersion="8" minRefreshableVersion="3" itemPrintTitles="1" createdVersion="8" indent="0" outline="1" outlineData="1" multipleFieldFilters="0">
  <location ref="A5" firstHeaderRow="0" firstDataRow="0" firstDataCol="0" rowPageCount="2" colPageCount="1"/>
  <pivotFields count="2">
    <pivotField axis="axisPage" allDrilled="1" subtotalTop="0" showAll="0" dataSourceSort="1" defaultSubtotal="0" defaultAttributeDrillState="1"/>
    <pivotField axis="axisPage" allDrilled="1" subtotalTop="0" showAll="0" dataSourceSort="1" defaultSubtotal="0" defaultAttributeDrillState="1"/>
  </pivotFields>
  <pageFields count="2">
    <pageField fld="0" hier="2" name="[Base CY With Inf].[Calendar Year].[All]" cap="All"/>
    <pageField fld="1" hier="3" name="[Base CY With Inf].[No Inflation].&amp;[FALSE]" cap="FALSE"/>
  </pageFields>
  <formats count="2">
    <format dxfId="3">
      <pivotArea dataOnly="0" labelOnly="1" outline="0" fieldPosition="0">
        <references count="1">
          <reference field="0" count="0"/>
        </references>
      </pivotArea>
    </format>
    <format dxfId="2">
      <pivotArea dataOnly="0" labelOnly="1" outline="0" fieldPosition="0">
        <references count="1">
          <reference field="1" count="0"/>
        </references>
      </pivotArea>
    </format>
  </formats>
  <pivotHierarchies count="119">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ase CY With Inf]"/>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57F9C16-9FE7-4AC5-804F-B59D1D099A2B}" name="PivotTable1" cacheId="2" applyNumberFormats="0" applyBorderFormats="0" applyFontFormats="0" applyPatternFormats="0" applyAlignmentFormats="0" applyWidthHeightFormats="1" dataCaption="Values" tag="c7333551-5a6e-42cc-bb3e-0f189ec7a946" updatedVersion="8" minRefreshableVersion="3" itemPrintTitles="1" createdVersion="8" indent="0" outline="1" outlineData="1" multipleFieldFilters="0">
  <location ref="A5" firstHeaderRow="0" firstDataRow="0" firstDataCol="0" rowPageCount="2" colPageCount="1"/>
  <pivotFields count="2">
    <pivotField axis="axisPage" allDrilled="1" subtotalTop="0" showAll="0" dataSourceSort="1" defaultSubtotal="0" defaultAttributeDrillState="1"/>
    <pivotField axis="axisPage" allDrilled="1" subtotalTop="0" showAll="0" dataSourceSort="1" defaultSubtotal="0" defaultAttributeDrillState="1"/>
  </pivotFields>
  <pageFields count="2">
    <pageField fld="0" hier="2" name="[Base CY With Inf].[Calendar Year].[All]" cap="All"/>
    <pageField fld="1" hier="3" name="[Base CY With Inf].[No Inflation].&amp;[FALSE]" cap="FALSE"/>
  </pageFields>
  <formats count="2">
    <format dxfId="1">
      <pivotArea dataOnly="0" labelOnly="1" outline="0" fieldPosition="0">
        <references count="1">
          <reference field="0" count="0"/>
        </references>
      </pivotArea>
    </format>
    <format dxfId="0">
      <pivotArea dataOnly="0" labelOnly="1" outline="0" fieldPosition="0">
        <references count="1">
          <reference field="1" count="0"/>
        </references>
      </pivotArea>
    </format>
  </formats>
  <pivotHierarchies count="119">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ase CY With Inf]"/>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2" xr16:uid="{264A5BAF-558F-4102-8B6B-7E829A6A53D0}" autoFormatId="16" applyNumberFormats="0" applyBorderFormats="0" applyFontFormats="0" applyPatternFormats="0" applyAlignmentFormats="0" applyWidthHeightFormats="0">
  <queryTableRefresh nextId="3">
    <queryTableFields count="2">
      <queryTableField id="1" name="HOSPID" tableColumnId="1"/>
      <queryTableField id="2" name="HOSPITALNAME"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435602-0421-4D32-A840-C41C73A95972}" name="Recent_Hospital_ID_Name" displayName="Recent_Hospital_ID_Name" ref="A1:B52" tableType="queryTable" totalsRowShown="0">
  <autoFilter ref="A1:B52" xr:uid="{EB435602-0421-4D32-A840-C41C73A95972}"/>
  <tableColumns count="2">
    <tableColumn id="1" xr3:uid="{FB822E17-7430-4B4E-BAF4-2794944936B6}" uniqueName="1" name="HOSPID" queryTableFieldId="1"/>
    <tableColumn id="2" xr3:uid="{CD8B5E9E-764A-4462-832A-7C3495630F2C}" uniqueName="2" name="HOSPITALNAME" queryTableFieldId="2" dataDxfId="12"/>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8" dT="2024-08-21T14:10:34.71" personId="{2D8D12A4-D07E-4473-9EBC-670C099A5C16}" id="{E320347F-BF97-462A-B250-E8379227C7E5}">
    <text>Formula issue. 0 for most years but exists for 2023 and 2022 different calculations for both.</text>
  </threadedComment>
</ThreadedComments>
</file>

<file path=xl/threadedComments/threadedComment2.xml><?xml version="1.0" encoding="utf-8"?>
<ThreadedComments xmlns="http://schemas.microsoft.com/office/spreadsheetml/2018/threadedcomments" xmlns:x="http://schemas.openxmlformats.org/spreadsheetml/2006/main">
  <threadedComment ref="A21" dT="2024-08-21T16:14:01.66" personId="{2D8D12A4-D07E-4473-9EBC-670C099A5C16}" id="{2D8E1307-A794-4ADE-84D9-DA5EE6360B85}">
    <text>Make sure that this is correct for those hospitals with no value for certain columns (currently obfuscated by the if error)</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pivotTable" Target="../pivotTables/pivotTable7.xm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EEDC1-283E-45D9-AABD-4A206BA84F2B}">
  <dimension ref="A1"/>
  <sheetViews>
    <sheetView workbookViewId="0"/>
  </sheetViews>
  <sheetFormatPr defaultRowHeight="14.4" x14ac:dyDescent="0.55000000000000004"/>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BF42C-CB10-46DF-B430-2F01F6BAA088}">
  <dimension ref="A1:B52"/>
  <sheetViews>
    <sheetView zoomScale="115" zoomScaleNormal="115" workbookViewId="0">
      <selection activeCell="D17" sqref="D17"/>
    </sheetView>
  </sheetViews>
  <sheetFormatPr defaultRowHeight="14.4" x14ac:dyDescent="0.55000000000000004"/>
  <cols>
    <col min="1" max="1" width="9.68359375" bestFit="1" customWidth="1"/>
    <col min="2" max="2" width="20.1015625" bestFit="1" customWidth="1"/>
  </cols>
  <sheetData>
    <row r="1" spans="1:2" x14ac:dyDescent="0.55000000000000004">
      <c r="A1" t="s">
        <v>2</v>
      </c>
      <c r="B1" t="s">
        <v>94</v>
      </c>
    </row>
    <row r="2" spans="1:2" x14ac:dyDescent="0.55000000000000004">
      <c r="A2">
        <v>210001</v>
      </c>
      <c r="B2" t="s">
        <v>36</v>
      </c>
    </row>
    <row r="3" spans="1:2" x14ac:dyDescent="0.55000000000000004">
      <c r="A3">
        <v>210002</v>
      </c>
      <c r="B3" t="s">
        <v>37</v>
      </c>
    </row>
    <row r="4" spans="1:2" x14ac:dyDescent="0.55000000000000004">
      <c r="A4">
        <v>210003</v>
      </c>
      <c r="B4" t="s">
        <v>95</v>
      </c>
    </row>
    <row r="5" spans="1:2" x14ac:dyDescent="0.55000000000000004">
      <c r="A5">
        <v>210004</v>
      </c>
      <c r="B5" t="s">
        <v>38</v>
      </c>
    </row>
    <row r="6" spans="1:2" x14ac:dyDescent="0.55000000000000004">
      <c r="A6">
        <v>210005</v>
      </c>
      <c r="B6" t="s">
        <v>39</v>
      </c>
    </row>
    <row r="7" spans="1:2" x14ac:dyDescent="0.55000000000000004">
      <c r="A7">
        <v>210006</v>
      </c>
      <c r="B7" t="s">
        <v>40</v>
      </c>
    </row>
    <row r="8" spans="1:2" x14ac:dyDescent="0.55000000000000004">
      <c r="A8">
        <v>210008</v>
      </c>
      <c r="B8" t="s">
        <v>41</v>
      </c>
    </row>
    <row r="9" spans="1:2" x14ac:dyDescent="0.55000000000000004">
      <c r="A9">
        <v>210009</v>
      </c>
      <c r="B9" t="s">
        <v>42</v>
      </c>
    </row>
    <row r="10" spans="1:2" x14ac:dyDescent="0.55000000000000004">
      <c r="A10">
        <v>210010</v>
      </c>
      <c r="B10" t="s">
        <v>96</v>
      </c>
    </row>
    <row r="11" spans="1:2" x14ac:dyDescent="0.55000000000000004">
      <c r="A11">
        <v>210011</v>
      </c>
      <c r="B11" t="s">
        <v>97</v>
      </c>
    </row>
    <row r="12" spans="1:2" x14ac:dyDescent="0.55000000000000004">
      <c r="A12">
        <v>210012</v>
      </c>
      <c r="B12" t="s">
        <v>43</v>
      </c>
    </row>
    <row r="13" spans="1:2" x14ac:dyDescent="0.55000000000000004">
      <c r="A13">
        <v>210013</v>
      </c>
      <c r="B13" t="s">
        <v>98</v>
      </c>
    </row>
    <row r="14" spans="1:2" x14ac:dyDescent="0.55000000000000004">
      <c r="A14">
        <v>210015</v>
      </c>
      <c r="B14" t="s">
        <v>44</v>
      </c>
    </row>
    <row r="15" spans="1:2" x14ac:dyDescent="0.55000000000000004">
      <c r="A15">
        <v>210016</v>
      </c>
      <c r="B15" t="s">
        <v>99</v>
      </c>
    </row>
    <row r="16" spans="1:2" x14ac:dyDescent="0.55000000000000004">
      <c r="A16">
        <v>210017</v>
      </c>
      <c r="B16" t="s">
        <v>45</v>
      </c>
    </row>
    <row r="17" spans="1:2" x14ac:dyDescent="0.55000000000000004">
      <c r="A17">
        <v>210018</v>
      </c>
      <c r="B17" t="s">
        <v>46</v>
      </c>
    </row>
    <row r="18" spans="1:2" x14ac:dyDescent="0.55000000000000004">
      <c r="A18">
        <v>210019</v>
      </c>
      <c r="B18" t="s">
        <v>47</v>
      </c>
    </row>
    <row r="19" spans="1:2" x14ac:dyDescent="0.55000000000000004">
      <c r="A19">
        <v>210022</v>
      </c>
      <c r="B19" t="s">
        <v>48</v>
      </c>
    </row>
    <row r="20" spans="1:2" x14ac:dyDescent="0.55000000000000004">
      <c r="A20">
        <v>210023</v>
      </c>
      <c r="B20" t="s">
        <v>49</v>
      </c>
    </row>
    <row r="21" spans="1:2" x14ac:dyDescent="0.55000000000000004">
      <c r="A21">
        <v>210024</v>
      </c>
      <c r="B21" t="s">
        <v>50</v>
      </c>
    </row>
    <row r="22" spans="1:2" x14ac:dyDescent="0.55000000000000004">
      <c r="A22">
        <v>210027</v>
      </c>
      <c r="B22" t="s">
        <v>51</v>
      </c>
    </row>
    <row r="23" spans="1:2" x14ac:dyDescent="0.55000000000000004">
      <c r="A23">
        <v>210028</v>
      </c>
      <c r="B23" t="s">
        <v>52</v>
      </c>
    </row>
    <row r="24" spans="1:2" x14ac:dyDescent="0.55000000000000004">
      <c r="A24">
        <v>210029</v>
      </c>
      <c r="B24" t="s">
        <v>53</v>
      </c>
    </row>
    <row r="25" spans="1:2" x14ac:dyDescent="0.55000000000000004">
      <c r="A25">
        <v>210030</v>
      </c>
      <c r="B25" t="s">
        <v>54</v>
      </c>
    </row>
    <row r="26" spans="1:2" x14ac:dyDescent="0.55000000000000004">
      <c r="A26">
        <v>210032</v>
      </c>
      <c r="B26" t="s">
        <v>100</v>
      </c>
    </row>
    <row r="27" spans="1:2" x14ac:dyDescent="0.55000000000000004">
      <c r="A27">
        <v>210033</v>
      </c>
      <c r="B27" t="s">
        <v>55</v>
      </c>
    </row>
    <row r="28" spans="1:2" x14ac:dyDescent="0.55000000000000004">
      <c r="A28">
        <v>210034</v>
      </c>
      <c r="B28" t="s">
        <v>56</v>
      </c>
    </row>
    <row r="29" spans="1:2" x14ac:dyDescent="0.55000000000000004">
      <c r="A29">
        <v>210035</v>
      </c>
      <c r="B29" t="s">
        <v>57</v>
      </c>
    </row>
    <row r="30" spans="1:2" x14ac:dyDescent="0.55000000000000004">
      <c r="A30">
        <v>210037</v>
      </c>
      <c r="B30" t="s">
        <v>58</v>
      </c>
    </row>
    <row r="31" spans="1:2" x14ac:dyDescent="0.55000000000000004">
      <c r="A31">
        <v>210038</v>
      </c>
      <c r="B31" t="s">
        <v>59</v>
      </c>
    </row>
    <row r="32" spans="1:2" x14ac:dyDescent="0.55000000000000004">
      <c r="A32">
        <v>210039</v>
      </c>
      <c r="B32" t="s">
        <v>60</v>
      </c>
    </row>
    <row r="33" spans="1:2" x14ac:dyDescent="0.55000000000000004">
      <c r="A33">
        <v>210040</v>
      </c>
      <c r="B33" t="s">
        <v>61</v>
      </c>
    </row>
    <row r="34" spans="1:2" x14ac:dyDescent="0.55000000000000004">
      <c r="A34">
        <v>210043</v>
      </c>
      <c r="B34" t="s">
        <v>62</v>
      </c>
    </row>
    <row r="35" spans="1:2" x14ac:dyDescent="0.55000000000000004">
      <c r="A35">
        <v>210044</v>
      </c>
      <c r="B35" t="s">
        <v>63</v>
      </c>
    </row>
    <row r="36" spans="1:2" x14ac:dyDescent="0.55000000000000004">
      <c r="A36">
        <v>210045</v>
      </c>
      <c r="B36" t="s">
        <v>64</v>
      </c>
    </row>
    <row r="37" spans="1:2" x14ac:dyDescent="0.55000000000000004">
      <c r="A37">
        <v>210048</v>
      </c>
      <c r="B37" t="s">
        <v>65</v>
      </c>
    </row>
    <row r="38" spans="1:2" x14ac:dyDescent="0.55000000000000004">
      <c r="A38">
        <v>210049</v>
      </c>
      <c r="B38" t="s">
        <v>66</v>
      </c>
    </row>
    <row r="39" spans="1:2" x14ac:dyDescent="0.55000000000000004">
      <c r="A39">
        <v>210051</v>
      </c>
      <c r="B39" t="s">
        <v>67</v>
      </c>
    </row>
    <row r="40" spans="1:2" x14ac:dyDescent="0.55000000000000004">
      <c r="A40">
        <v>210055</v>
      </c>
      <c r="B40" t="s">
        <v>68</v>
      </c>
    </row>
    <row r="41" spans="1:2" x14ac:dyDescent="0.55000000000000004">
      <c r="A41">
        <v>210056</v>
      </c>
      <c r="B41" t="s">
        <v>69</v>
      </c>
    </row>
    <row r="42" spans="1:2" x14ac:dyDescent="0.55000000000000004">
      <c r="A42">
        <v>210057</v>
      </c>
      <c r="B42" t="s">
        <v>70</v>
      </c>
    </row>
    <row r="43" spans="1:2" x14ac:dyDescent="0.55000000000000004">
      <c r="A43">
        <v>210058</v>
      </c>
      <c r="B43" t="s">
        <v>71</v>
      </c>
    </row>
    <row r="44" spans="1:2" x14ac:dyDescent="0.55000000000000004">
      <c r="A44">
        <v>210060</v>
      </c>
      <c r="B44" t="s">
        <v>72</v>
      </c>
    </row>
    <row r="45" spans="1:2" x14ac:dyDescent="0.55000000000000004">
      <c r="A45">
        <v>210061</v>
      </c>
      <c r="B45" t="s">
        <v>73</v>
      </c>
    </row>
    <row r="46" spans="1:2" x14ac:dyDescent="0.55000000000000004">
      <c r="A46">
        <v>210062</v>
      </c>
      <c r="B46" t="s">
        <v>74</v>
      </c>
    </row>
    <row r="47" spans="1:2" x14ac:dyDescent="0.55000000000000004">
      <c r="A47">
        <v>210063</v>
      </c>
      <c r="B47" t="s">
        <v>75</v>
      </c>
    </row>
    <row r="48" spans="1:2" x14ac:dyDescent="0.55000000000000004">
      <c r="A48">
        <v>210064</v>
      </c>
      <c r="B48" t="s">
        <v>101</v>
      </c>
    </row>
    <row r="49" spans="1:2" x14ac:dyDescent="0.55000000000000004">
      <c r="A49">
        <v>210065</v>
      </c>
      <c r="B49" t="s">
        <v>76</v>
      </c>
    </row>
    <row r="50" spans="1:2" x14ac:dyDescent="0.55000000000000004">
      <c r="A50">
        <v>210087</v>
      </c>
      <c r="B50" t="s">
        <v>77</v>
      </c>
    </row>
    <row r="51" spans="1:2" x14ac:dyDescent="0.55000000000000004">
      <c r="A51">
        <v>210088</v>
      </c>
      <c r="B51" t="s">
        <v>78</v>
      </c>
    </row>
    <row r="52" spans="1:2" x14ac:dyDescent="0.55000000000000004">
      <c r="A52">
        <v>210333</v>
      </c>
      <c r="B52" t="s">
        <v>79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00FE-0617-4BAC-B31B-FC61709CC952}">
  <dimension ref="A2:AD63"/>
  <sheetViews>
    <sheetView topLeftCell="A12" zoomScale="85" zoomScaleNormal="85" workbookViewId="0">
      <pane xSplit="1" topLeftCell="T1" activePane="topRight" state="frozen"/>
      <selection pane="topRight" activeCell="AA32" sqref="AA32"/>
    </sheetView>
  </sheetViews>
  <sheetFormatPr defaultRowHeight="14.4" x14ac:dyDescent="0.55000000000000004"/>
  <cols>
    <col min="1" max="1" width="13.68359375" style="31" customWidth="1"/>
    <col min="2" max="3" width="13.68359375" customWidth="1"/>
    <col min="4" max="4" width="16" style="1" customWidth="1"/>
    <col min="5" max="5" width="13.68359375" style="2" customWidth="1"/>
    <col min="6" max="18" width="13.68359375" style="1" customWidth="1"/>
    <col min="19" max="19" width="13.68359375" style="24" customWidth="1"/>
    <col min="20" max="25" width="13.68359375" style="1" customWidth="1"/>
    <col min="26" max="26" width="15.3125" style="1" customWidth="1"/>
    <col min="27" max="27" width="13.68359375" style="1" customWidth="1"/>
    <col min="28" max="28" width="15.1015625" style="1" customWidth="1"/>
    <col min="29" max="29" width="13.68359375" style="1" customWidth="1"/>
    <col min="30" max="30" width="14.3125" style="1" customWidth="1"/>
  </cols>
  <sheetData>
    <row r="2" spans="1:30" x14ac:dyDescent="0.55000000000000004">
      <c r="A2" s="30" t="s">
        <v>27</v>
      </c>
      <c r="B2" s="4" t="s">
        <v>88</v>
      </c>
      <c r="C2" s="1"/>
      <c r="D2"/>
    </row>
    <row r="3" spans="1:30" x14ac:dyDescent="0.55000000000000004">
      <c r="A3" s="37">
        <v>2015</v>
      </c>
      <c r="B3" s="9" t="str" vm="1085">
        <f>CUBEMEMBER("ThisWorkbookDataModel","[Base CY With Inf].[Calendar Year].&amp;[" &amp; $A3 &amp; "]", $A3)</f>
        <v>2015</v>
      </c>
      <c r="C3" s="1"/>
    </row>
    <row r="4" spans="1:30" x14ac:dyDescent="0.55000000000000004">
      <c r="B4" s="9" t="str" vm="1084">
        <f>CUBEMEMBER("ThisWorkbookDataModel","[Base CY With Inf].[Dollar Year].&amp;[" &amp; $A3 &amp; "]", $A3)</f>
        <v>2015</v>
      </c>
      <c r="C4" s="1"/>
    </row>
    <row r="5" spans="1:30" x14ac:dyDescent="0.55000000000000004">
      <c r="A5" s="31" t="s">
        <v>31</v>
      </c>
      <c r="B5" t="str">
        <f>"CY"&amp;RIGHT($A$3, 2)</f>
        <v>CY15</v>
      </c>
      <c r="D5"/>
    </row>
    <row r="6" spans="1:30" x14ac:dyDescent="0.55000000000000004">
      <c r="AA6" s="49"/>
    </row>
    <row r="7" spans="1:30" s="10" customFormat="1" ht="19.2" customHeight="1" x14ac:dyDescent="0.55000000000000004">
      <c r="A7" s="32"/>
      <c r="D7" s="11"/>
      <c r="E7" s="20" t="s" vm="26">
        <v>104</v>
      </c>
      <c r="F7" s="11"/>
      <c r="G7" s="11"/>
      <c r="H7" s="11"/>
      <c r="I7" s="11"/>
      <c r="J7" s="11"/>
      <c r="K7" s="11" t="s">
        <v>83</v>
      </c>
      <c r="L7" s="11"/>
      <c r="M7" s="11"/>
      <c r="N7" s="12"/>
      <c r="O7" s="12"/>
      <c r="P7" s="11"/>
      <c r="Q7" s="12"/>
      <c r="R7" s="12"/>
      <c r="S7" s="25"/>
      <c r="T7" s="12"/>
      <c r="U7" s="12" t="s">
        <v>83</v>
      </c>
      <c r="V7" s="12" t="s">
        <v>83</v>
      </c>
      <c r="W7" s="12"/>
      <c r="X7" s="12"/>
      <c r="Y7" s="12"/>
      <c r="Z7" s="12"/>
      <c r="AA7" s="12" t="s">
        <v>90</v>
      </c>
      <c r="AB7" s="12"/>
      <c r="AC7" s="12"/>
      <c r="AD7" s="12"/>
    </row>
    <row r="8" spans="1:30" s="8" customFormat="1" ht="71.400000000000006" customHeight="1" x14ac:dyDescent="0.55000000000000004">
      <c r="A8" s="33" t="s">
        <v>2</v>
      </c>
      <c r="B8" s="7" t="s">
        <v>88</v>
      </c>
      <c r="C8" s="7" t="s">
        <v>32</v>
      </c>
      <c r="D8" s="13" t="str">
        <f>IF($A$3=2022, "FY23 Blended Permanent Revenue", "")</f>
        <v/>
      </c>
      <c r="E8" s="21" t="str">
        <f>B5&amp;" ECMAD Growth"</f>
        <v>CY15 ECMAD Growth</v>
      </c>
      <c r="F8" s="13" t="str">
        <f>B5&amp;" Marketshift"</f>
        <v>CY15 Marketshift</v>
      </c>
      <c r="G8" s="13" t="str">
        <f>B5&amp;" Unrecognized"</f>
        <v>CY15 Unrecognized</v>
      </c>
      <c r="H8" s="13" t="s">
        <v>6</v>
      </c>
      <c r="I8" s="14" t="s">
        <v>34</v>
      </c>
      <c r="J8" s="13" t="s">
        <v>16</v>
      </c>
      <c r="K8" s="13" t="s">
        <v>84</v>
      </c>
      <c r="L8" s="13" t="str">
        <f>B5&amp;" PAU Volume"</f>
        <v>CY15 PAU Volume</v>
      </c>
      <c r="M8" s="15" t="s">
        <v>14</v>
      </c>
      <c r="N8" s="16" t="s">
        <v>15</v>
      </c>
      <c r="O8" s="16" t="s">
        <v>17</v>
      </c>
      <c r="P8" s="13" t="s">
        <v>35</v>
      </c>
      <c r="Q8" s="16" t="s">
        <v>8</v>
      </c>
      <c r="R8" s="16" t="s">
        <v>9</v>
      </c>
      <c r="S8" s="26" t="s">
        <v>18</v>
      </c>
      <c r="T8" s="16" t="s">
        <v>19</v>
      </c>
      <c r="U8" s="16" t="s">
        <v>85</v>
      </c>
      <c r="V8" s="16" t="s">
        <v>86</v>
      </c>
      <c r="W8" s="16" t="s">
        <v>87</v>
      </c>
      <c r="X8" s="16" t="s">
        <v>21</v>
      </c>
      <c r="Y8" s="16" t="s">
        <v>23</v>
      </c>
      <c r="Z8" s="16" t="s">
        <v>24</v>
      </c>
      <c r="AA8" s="16" t="s">
        <v>89</v>
      </c>
      <c r="AB8" s="16" t="s">
        <v>25</v>
      </c>
      <c r="AC8" s="16" t="s">
        <v>12</v>
      </c>
      <c r="AD8" s="16" t="s">
        <v>26</v>
      </c>
    </row>
    <row r="9" spans="1:30" s="6" customFormat="1" ht="28.2" customHeight="1" x14ac:dyDescent="0.55000000000000004">
      <c r="A9" s="34"/>
      <c r="B9" s="5"/>
      <c r="C9" s="5"/>
      <c r="D9" s="17" t="s">
        <v>33</v>
      </c>
      <c r="E9" s="22" t="s">
        <v>3</v>
      </c>
      <c r="F9" s="17" t="s">
        <v>4</v>
      </c>
      <c r="G9" s="17" t="s">
        <v>5</v>
      </c>
      <c r="H9" s="17" t="s">
        <v>6</v>
      </c>
      <c r="I9" s="17" t="s">
        <v>81</v>
      </c>
      <c r="J9" s="17" t="s">
        <v>16</v>
      </c>
      <c r="K9" s="17" t="s">
        <v>82</v>
      </c>
      <c r="L9" s="18" t="s">
        <v>13</v>
      </c>
      <c r="M9" s="19" t="s">
        <v>14</v>
      </c>
      <c r="N9" s="17" t="s">
        <v>15</v>
      </c>
      <c r="O9" s="17" t="s">
        <v>17</v>
      </c>
      <c r="P9" s="17" t="s">
        <v>7</v>
      </c>
      <c r="Q9" s="17" t="s">
        <v>8</v>
      </c>
      <c r="R9" s="17" t="s">
        <v>9</v>
      </c>
      <c r="S9" s="27" t="s">
        <v>91</v>
      </c>
      <c r="T9" s="17" t="s">
        <v>19</v>
      </c>
      <c r="U9" s="17" t="s">
        <v>20</v>
      </c>
      <c r="V9" s="17" t="s">
        <v>22</v>
      </c>
      <c r="W9" s="17" t="s">
        <v>10</v>
      </c>
      <c r="X9" s="17" t="s">
        <v>21</v>
      </c>
      <c r="Y9" s="17" t="s">
        <v>23</v>
      </c>
      <c r="Z9" s="17" t="s">
        <v>24</v>
      </c>
      <c r="AA9" s="17" t="s">
        <v>11</v>
      </c>
      <c r="AB9" s="17" t="s">
        <v>25</v>
      </c>
      <c r="AC9" s="17" t="s">
        <v>12</v>
      </c>
      <c r="AD9" s="17" t="s">
        <v>26</v>
      </c>
    </row>
    <row r="10" spans="1:30" s="6" customFormat="1" ht="28.2" customHeight="1" x14ac:dyDescent="0.55000000000000004">
      <c r="A10" s="34"/>
      <c r="B10" s="5"/>
      <c r="C10" s="5"/>
      <c r="D10" s="17" t="str" vm="27">
        <f>IF(D$9&lt;&gt;"", CUBEMEMBER("ThisWorkbookDataModel","[Measures].["&amp;IF(D$9&lt;&gt;"get_% Attributable to OOS", "Sum of ", "")&amp;D$9&amp;IF(AND(D$9&lt;&gt;"ECMAD Growth", D$9&lt;&gt;"get_% Attributable to OOS"), "_inf", "")&amp;"]"), "")</f>
        <v>Sum of FY23 Blended Permanent Revenue_inf</v>
      </c>
      <c r="E10" s="17" t="str" vm="26">
        <f t="shared" ref="E10:AD10" si="0">IF(E$9&lt;&gt;"", CUBEMEMBER("ThisWorkbookDataModel","[Measures].["&amp;IF(E$9&lt;&gt;"get_% Attributable to OOS", "Sum of ", "")&amp;E$9&amp;IF(AND(E$9&lt;&gt;"ECMAD Growth", E$9&lt;&gt;"get_% Attributable to OOS"), "_inf", "")&amp;"]"), "")</f>
        <v>Sum of ECMAD Growth</v>
      </c>
      <c r="F10" s="17" t="str" vm="25">
        <f t="shared" si="0"/>
        <v>Sum of MSA_inf</v>
      </c>
      <c r="G10" s="17" t="str" vm="24">
        <f t="shared" si="0"/>
        <v>Sum of Unrecognized_inf</v>
      </c>
      <c r="H10" s="17" t="str" vm="23">
        <f t="shared" si="0"/>
        <v>Sum of Expected FFS_inf</v>
      </c>
      <c r="I10" s="17" t="str" vm="22">
        <f t="shared" si="0"/>
        <v>Sum of Demographic Adjustments_inf</v>
      </c>
      <c r="J10" s="17" t="str" vm="21">
        <f t="shared" si="0"/>
        <v>Sum of Observed GBR Volume Policies_inf</v>
      </c>
      <c r="K10" s="17" t="str" vm="20">
        <f t="shared" si="0"/>
        <v>Sum of Over (Under) Funding Relative to Volume Variable System with MS &amp; Demographic_inf</v>
      </c>
      <c r="L10" s="17" t="str" vm="19">
        <f t="shared" si="0"/>
        <v>Sum of PAU Volume_inf</v>
      </c>
      <c r="M10" s="17" t="str" vm="18">
        <f t="shared" si="0"/>
        <v>Sum of PAU Marketshift_inf</v>
      </c>
      <c r="N10" s="17" t="str" vm="17">
        <f t="shared" si="0"/>
        <v>Sum of PAU Unrecognized - MS_inf</v>
      </c>
      <c r="O10" s="17" t="str" vm="16">
        <f t="shared" si="0"/>
        <v>Sum of Total Anticipated Instate PAU Adjustment under FFS_inf</v>
      </c>
      <c r="P10" s="17" t="str" vm="15">
        <f t="shared" si="0"/>
        <v>Sum of PAU Shared Savings_inf</v>
      </c>
      <c r="Q10" s="17" t="str" vm="14">
        <f t="shared" si="0"/>
        <v>Sum of Total PAU Revenue_inf</v>
      </c>
      <c r="R10" s="17" t="str" vm="13">
        <f t="shared" si="0"/>
        <v>Sum of OOS PAU Revenue_inf</v>
      </c>
      <c r="S10" s="27" t="str" vm="30">
        <f t="shared" si="0"/>
        <v>get_% Attributable to OOS</v>
      </c>
      <c r="T10" s="17" t="str" vm="12">
        <f t="shared" si="0"/>
        <v>Sum of PAU IS Shared Savings_inf</v>
      </c>
      <c r="U10" s="17" t="str" vm="11">
        <f t="shared" si="0"/>
        <v>Sum of Over / (Under) Funding for In-State PAU_inf</v>
      </c>
      <c r="V10" s="17" t="str" vm="10">
        <f t="shared" si="0"/>
        <v>Sum of Over (under) funding with Marketshift and InState PAU_inf</v>
      </c>
      <c r="W10" s="17" t="str" vm="9">
        <f t="shared" si="0"/>
        <v>Sum of OOS Over/(Under Funding) - OOS File_inf</v>
      </c>
      <c r="X10" s="17" t="str" vm="3">
        <f t="shared" si="0"/>
        <v>Sum of PAU OOS Shared Savings_inf</v>
      </c>
      <c r="Y10" s="17" t="str" vm="2">
        <f t="shared" si="0"/>
        <v>Sum of OOS Funding Excess or Deficit + OOS PAU_inf</v>
      </c>
      <c r="Z10" s="17" t="str" vm="8">
        <f t="shared" si="0"/>
        <v>Sum of Total Volume Efficacy_inf</v>
      </c>
      <c r="AA10" s="17" t="str" vm="7">
        <f t="shared" si="0"/>
        <v>Sum of Other Volume Adjustments (Dereg/Other FY Data)_inf</v>
      </c>
      <c r="AB10" s="17" t="str" vm="6">
        <f t="shared" si="0"/>
        <v>Sum of Total Volume Efficacy with Other Volume Adjustments_inf</v>
      </c>
      <c r="AC10" s="17" t="str" vm="5">
        <f t="shared" si="0"/>
        <v>Sum of Efficiency Adjustments_inf</v>
      </c>
      <c r="AD10" s="17" t="str" vm="4">
        <f t="shared" si="0"/>
        <v>Sum of Total Volume Efficacy with Other Volume Adjustments &amp; Efficiency Adjustments_inf</v>
      </c>
    </row>
    <row r="11" spans="1:30" x14ac:dyDescent="0.55000000000000004">
      <c r="A11" s="43">
        <v>210001</v>
      </c>
      <c r="B11" s="29" t="str" vm="28">
        <f>CUBEMEMBER("ThisWorkbookDataModel","[Base CY With Inf].[HOSPID].&amp;[" &amp; $A11 &amp; "]", $A11)</f>
        <v>210001</v>
      </c>
      <c r="C11" t="str">
        <f>INDEX('Latest Hospital Name'!$B:$B, MATCH($A11,'Latest Hospital Name'!$A:$A,0))</f>
        <v>Meritus</v>
      </c>
      <c r="D11" s="1" t="str">
        <f>IF($A$3=2022, CUBEVALUE("ThisWorkbookDataModel", $B$3, $B$4, $B11, D$10), "")</f>
        <v/>
      </c>
      <c r="E11" s="23" vm="2381">
        <f t="shared" ref="E11:AD20" si="1">CUBEVALUE("ThisWorkbookDataModel", $B$3, $B$4, $B11, E$10)</f>
        <v>438.0109106380998</v>
      </c>
      <c r="F11" s="1" vm="2354">
        <f t="shared" si="1"/>
        <v>1114165.2893059668</v>
      </c>
      <c r="G11" s="1" vm="2263">
        <f t="shared" si="1"/>
        <v>1707555.0524944062</v>
      </c>
      <c r="H11" s="1" vm="2327">
        <f t="shared" si="1"/>
        <v>2821720.341800373</v>
      </c>
      <c r="I11" s="1" vm="1447">
        <f t="shared" si="1"/>
        <v>1139883</v>
      </c>
      <c r="J11" s="1" vm="1446">
        <f t="shared" si="1"/>
        <v>2254048.2893059668</v>
      </c>
      <c r="K11" s="1" vm="1364">
        <f t="shared" si="1"/>
        <v>-567672.05249440623</v>
      </c>
      <c r="L11" s="1" vm="1360">
        <f t="shared" si="1"/>
        <v>7</v>
      </c>
      <c r="M11" s="1" vm="2295">
        <f t="shared" si="1"/>
        <v>29283</v>
      </c>
      <c r="N11" s="1" vm="2243">
        <f t="shared" si="1"/>
        <v>-2070</v>
      </c>
      <c r="O11" s="1" vm="2240">
        <f t="shared" si="1"/>
        <v>27213</v>
      </c>
      <c r="P11" s="1" vm="1165">
        <f t="shared" si="1"/>
        <v>-2503138</v>
      </c>
      <c r="Q11" s="1" vm="2119">
        <f t="shared" si="1"/>
        <v>39446924</v>
      </c>
      <c r="R11" s="1" vm="2185">
        <f t="shared" si="1"/>
        <v>2890304</v>
      </c>
      <c r="S11" s="24" vm="2110">
        <f t="shared" si="1"/>
        <v>7.3270706734953533E-2</v>
      </c>
      <c r="T11" s="1" vm="2152">
        <f t="shared" si="1"/>
        <v>-2319731.3096848819</v>
      </c>
      <c r="U11" s="1" vm="1361">
        <f t="shared" si="1"/>
        <v>-2346944.3096848819</v>
      </c>
      <c r="V11" s="1" vm="2113">
        <f t="shared" si="1"/>
        <v>0</v>
      </c>
      <c r="W11" s="1" vm="2111">
        <f t="shared" si="1"/>
        <v>0</v>
      </c>
      <c r="X11" s="1" vm="1619">
        <f>CUBEVALUE("ThisWorkbookDataModel", $B$3, $B$4, $B11, X$10)</f>
        <v>0</v>
      </c>
      <c r="Y11" s="1" vm="2047">
        <f t="shared" si="1"/>
        <v>0</v>
      </c>
      <c r="Z11" s="1" vm="1166">
        <f t="shared" si="1"/>
        <v>-2914616.3621792882</v>
      </c>
      <c r="AA11" s="1" vm="2074">
        <f t="shared" si="1"/>
        <v>3910603</v>
      </c>
      <c r="AB11" s="1" vm="2035">
        <f t="shared" si="1"/>
        <v>995986.63782071183</v>
      </c>
      <c r="AC11" s="1" vm="2007">
        <f t="shared" si="1"/>
        <v>0</v>
      </c>
      <c r="AD11" s="1" vm="1983">
        <f t="shared" si="1"/>
        <v>995986.63782071183</v>
      </c>
    </row>
    <row r="12" spans="1:30" x14ac:dyDescent="0.55000000000000004">
      <c r="A12">
        <v>210002</v>
      </c>
      <c r="B12" s="29" t="str" vm="90">
        <f t="shared" ref="B12:B60" si="2">CUBEMEMBER("ThisWorkbookDataModel","[Base CY With Inf].[HOSPID].&amp;[" &amp; $A12 &amp; "]", $A12)</f>
        <v>210002</v>
      </c>
      <c r="C12" t="str">
        <f>INDEX('Latest Hospital Name'!$B:$B, MATCH($A12,'Latest Hospital Name'!$A:$A,0))</f>
        <v>UMMC</v>
      </c>
      <c r="D12" s="1" t="str">
        <f t="shared" ref="D12:D60" si="3">IF($A$3=2022, CUBEVALUE("ThisWorkbookDataModel", $B$3, $B$4, $B12, D$10), "")</f>
        <v/>
      </c>
      <c r="E12" s="23" vm="1220">
        <f t="shared" si="1"/>
        <v>-693.51649383480094</v>
      </c>
      <c r="F12" s="1" vm="1280">
        <f t="shared" si="1"/>
        <v>-4600613.5983846337</v>
      </c>
      <c r="G12" s="1" vm="1368">
        <f t="shared" si="1"/>
        <v>-1037074.1252928665</v>
      </c>
      <c r="H12" s="1" vm="1453">
        <f t="shared" si="1"/>
        <v>-5637687.7236775002</v>
      </c>
      <c r="I12" s="1" vm="1536">
        <f t="shared" si="1"/>
        <v>4553665</v>
      </c>
      <c r="J12" s="1" vm="1620">
        <f t="shared" si="1"/>
        <v>-46948.59838463366</v>
      </c>
      <c r="K12" s="1" vm="2214">
        <f t="shared" si="1"/>
        <v>5590739.1252928665</v>
      </c>
      <c r="L12" s="1" vm="1668">
        <f t="shared" si="1"/>
        <v>46</v>
      </c>
      <c r="M12" s="1" vm="1719">
        <f t="shared" si="1"/>
        <v>82641</v>
      </c>
      <c r="N12" s="1" vm="1770">
        <f t="shared" si="1"/>
        <v>153106</v>
      </c>
      <c r="O12" s="1" vm="1827">
        <f t="shared" si="1"/>
        <v>235747</v>
      </c>
      <c r="P12" s="1" vm="2248">
        <f t="shared" si="1"/>
        <v>-4256973</v>
      </c>
      <c r="Q12" s="1" vm="1879">
        <f t="shared" si="1"/>
        <v>108249957</v>
      </c>
      <c r="R12" s="1" vm="1086">
        <f t="shared" si="1"/>
        <v>7005884</v>
      </c>
      <c r="S12" s="24" vm="1176">
        <f t="shared" si="1"/>
        <v>6.4719508387425961E-2</v>
      </c>
      <c r="T12" s="1" vm="2269">
        <f t="shared" si="1"/>
        <v>-3981463.8002214544</v>
      </c>
      <c r="U12" s="1" vm="1221">
        <f t="shared" si="1"/>
        <v>-4217210.8002214544</v>
      </c>
      <c r="V12" s="1" vm="1281">
        <f t="shared" si="1"/>
        <v>0</v>
      </c>
      <c r="W12" s="1" vm="1369">
        <f t="shared" si="1"/>
        <v>0</v>
      </c>
      <c r="X12" s="1" vm="1454">
        <f t="shared" si="1"/>
        <v>0</v>
      </c>
      <c r="Y12" s="1" vm="1537">
        <f t="shared" si="1"/>
        <v>0</v>
      </c>
      <c r="Z12" s="1" vm="1621">
        <f t="shared" si="1"/>
        <v>1373528.3250714121</v>
      </c>
      <c r="AA12" s="1" vm="2301">
        <f t="shared" si="1"/>
        <v>0</v>
      </c>
      <c r="AB12" s="1" vm="1669">
        <f t="shared" si="1"/>
        <v>1373528.3250714121</v>
      </c>
      <c r="AC12" s="1" vm="1720">
        <f t="shared" si="1"/>
        <v>0</v>
      </c>
      <c r="AD12" s="1" vm="1771">
        <f t="shared" si="1"/>
        <v>1373528.3250714121</v>
      </c>
    </row>
    <row r="13" spans="1:30" x14ac:dyDescent="0.55000000000000004">
      <c r="A13">
        <v>210003</v>
      </c>
      <c r="B13" s="29" t="str" vm="89">
        <f t="shared" si="2"/>
        <v>210003</v>
      </c>
      <c r="C13" t="str">
        <f>INDEX('Latest Hospital Name'!$B:$B, MATCH($A13,'Latest Hospital Name'!$A:$A,0))</f>
        <v>UM-PGHC</v>
      </c>
      <c r="D13" s="1" t="str">
        <f t="shared" si="3"/>
        <v/>
      </c>
      <c r="E13" s="23" vm="1828">
        <f t="shared" si="1"/>
        <v>476.37529580929998</v>
      </c>
      <c r="F13" s="1" vm="2333">
        <f t="shared" si="1"/>
        <v>699192.09530814551</v>
      </c>
      <c r="G13" s="1" vm="1880">
        <f t="shared" si="1"/>
        <v>2222630.2743362915</v>
      </c>
      <c r="H13" s="1" vm="1087">
        <f t="shared" si="1"/>
        <v>2921822.369644437</v>
      </c>
      <c r="I13" s="1" vm="1177">
        <f t="shared" si="1"/>
        <v>1079855</v>
      </c>
      <c r="J13" s="1" vm="2350">
        <f t="shared" si="1"/>
        <v>1779047.0953081455</v>
      </c>
      <c r="K13" s="1" vm="1222">
        <f t="shared" si="1"/>
        <v>-1142775.2743362915</v>
      </c>
      <c r="L13" s="1" vm="1282">
        <f t="shared" si="1"/>
        <v>168</v>
      </c>
      <c r="M13" s="1" vm="1370">
        <f t="shared" si="1"/>
        <v>342497</v>
      </c>
      <c r="N13" s="1" vm="1455">
        <f t="shared" si="1"/>
        <v>928234</v>
      </c>
      <c r="O13" s="1" vm="1538">
        <f t="shared" si="1"/>
        <v>1270731</v>
      </c>
      <c r="P13" s="1" vm="1622">
        <f t="shared" si="1"/>
        <v>-2063630</v>
      </c>
      <c r="Q13" s="1" vm="2355">
        <f t="shared" si="1"/>
        <v>39218396</v>
      </c>
      <c r="R13" s="1" vm="1670">
        <f t="shared" si="1"/>
        <v>5472073</v>
      </c>
      <c r="S13" s="24" vm="1721">
        <f t="shared" si="1"/>
        <v>0.13952822037902826</v>
      </c>
      <c r="T13" s="1" vm="1772">
        <f t="shared" si="1"/>
        <v>-1775695.3785792259</v>
      </c>
      <c r="U13" s="1" vm="1829">
        <f t="shared" si="1"/>
        <v>-3046426.3785792259</v>
      </c>
      <c r="V13" s="1" vm="1957">
        <f t="shared" si="1"/>
        <v>0</v>
      </c>
      <c r="W13" s="1" vm="1881">
        <f t="shared" si="1"/>
        <v>0</v>
      </c>
      <c r="X13" s="1" vm="1088">
        <f t="shared" si="1"/>
        <v>0</v>
      </c>
      <c r="Y13" s="1" vm="1178">
        <f t="shared" si="1"/>
        <v>0</v>
      </c>
      <c r="Z13" s="1" vm="1984">
        <f t="shared" si="1"/>
        <v>-4189201.6529155173</v>
      </c>
      <c r="AA13" s="1" vm="1223">
        <f t="shared" si="1"/>
        <v>0</v>
      </c>
      <c r="AB13" s="1" vm="1283">
        <f t="shared" si="1"/>
        <v>-4189201.6529155173</v>
      </c>
      <c r="AC13" s="1" vm="1371">
        <f t="shared" si="1"/>
        <v>0</v>
      </c>
      <c r="AD13" s="1" vm="1456">
        <f t="shared" si="1"/>
        <v>-4189201.6529155173</v>
      </c>
    </row>
    <row r="14" spans="1:30" x14ac:dyDescent="0.55000000000000004">
      <c r="A14">
        <v>210004</v>
      </c>
      <c r="B14" s="29" t="str" vm="88">
        <f t="shared" si="2"/>
        <v>210004</v>
      </c>
      <c r="C14" t="str">
        <f>INDEX('Latest Hospital Name'!$B:$B, MATCH($A14,'Latest Hospital Name'!$A:$A,0))</f>
        <v>Holy Cross</v>
      </c>
      <c r="D14" s="1" t="str">
        <f t="shared" si="3"/>
        <v/>
      </c>
      <c r="E14" s="23" vm="1539">
        <f t="shared" si="1"/>
        <v>-769.98100542579971</v>
      </c>
      <c r="F14" s="1" vm="1623">
        <f t="shared" si="1"/>
        <v>-3651012.89874605</v>
      </c>
      <c r="G14" s="1" vm="2009">
        <f t="shared" si="1"/>
        <v>-126622.41032911971</v>
      </c>
      <c r="H14" s="1" vm="1671">
        <f t="shared" si="1"/>
        <v>-3777635.3090751697</v>
      </c>
      <c r="I14" s="1" vm="1722">
        <f t="shared" si="1"/>
        <v>1841654</v>
      </c>
      <c r="J14" s="1" vm="1773">
        <f t="shared" si="1"/>
        <v>-1809358.89874605</v>
      </c>
      <c r="K14" s="1" vm="1830">
        <f t="shared" si="1"/>
        <v>1968276.4103291198</v>
      </c>
      <c r="L14" s="1" vm="2048">
        <f t="shared" si="1"/>
        <v>-51</v>
      </c>
      <c r="M14" s="1" vm="1882">
        <f t="shared" si="1"/>
        <v>-688835</v>
      </c>
      <c r="N14" s="1" vm="1089">
        <f t="shared" si="1"/>
        <v>372444</v>
      </c>
      <c r="O14" s="1" vm="1179">
        <f t="shared" si="1"/>
        <v>-316391</v>
      </c>
      <c r="P14" s="1" vm="2036">
        <f t="shared" si="1"/>
        <v>-3643561</v>
      </c>
      <c r="Q14" s="1" vm="1224">
        <f t="shared" si="1"/>
        <v>59380964</v>
      </c>
      <c r="R14" s="1" vm="1284">
        <f t="shared" si="1"/>
        <v>5268444</v>
      </c>
      <c r="S14" s="24" vm="1372">
        <f t="shared" si="1"/>
        <v>8.8722776545022072E-2</v>
      </c>
      <c r="T14" s="1" vm="1457">
        <f t="shared" si="1"/>
        <v>-3320294.1515688431</v>
      </c>
      <c r="U14" s="1" vm="1540">
        <f t="shared" si="1"/>
        <v>-3003903.1515688431</v>
      </c>
      <c r="V14" s="1" vm="1624">
        <f t="shared" si="1"/>
        <v>0</v>
      </c>
      <c r="W14" s="1" vm="2085">
        <f t="shared" si="1"/>
        <v>0</v>
      </c>
      <c r="X14" s="1" vm="1672">
        <f t="shared" si="1"/>
        <v>0</v>
      </c>
      <c r="Y14" s="1" vm="1723">
        <f t="shared" si="1"/>
        <v>0</v>
      </c>
      <c r="Z14" s="1" vm="1774">
        <f t="shared" si="1"/>
        <v>-1035626.7412397233</v>
      </c>
      <c r="AA14" s="1" vm="1831">
        <f t="shared" si="1"/>
        <v>0</v>
      </c>
      <c r="AB14" s="1" vm="2128">
        <f t="shared" si="1"/>
        <v>-1035626.7412397233</v>
      </c>
      <c r="AC14" s="1" vm="1883">
        <f t="shared" si="1"/>
        <v>0</v>
      </c>
      <c r="AD14" s="1" vm="1090">
        <f t="shared" si="1"/>
        <v>-1035626.7412397233</v>
      </c>
    </row>
    <row r="15" spans="1:30" x14ac:dyDescent="0.55000000000000004">
      <c r="A15">
        <v>210005</v>
      </c>
      <c r="B15" s="29" t="str" vm="87">
        <f t="shared" si="2"/>
        <v>210005</v>
      </c>
      <c r="C15" t="str">
        <f>INDEX('Latest Hospital Name'!$B:$B, MATCH($A15,'Latest Hospital Name'!$A:$A,0))</f>
        <v>Frederick</v>
      </c>
      <c r="D15" s="1" t="str">
        <f t="shared" si="3"/>
        <v/>
      </c>
      <c r="E15" s="23" vm="1180">
        <f t="shared" si="1"/>
        <v>-404.41857167450007</v>
      </c>
      <c r="F15" s="1" vm="2164">
        <f t="shared" si="1"/>
        <v>-1004489.1137959549</v>
      </c>
      <c r="G15" s="1" vm="1225">
        <f t="shared" si="1"/>
        <v>-403648.87304920307</v>
      </c>
      <c r="H15" s="1" vm="1285">
        <f t="shared" si="1"/>
        <v>-1408137.986845158</v>
      </c>
      <c r="I15" s="1" vm="1373">
        <f t="shared" si="1"/>
        <v>1989613</v>
      </c>
      <c r="J15" s="1" vm="1458">
        <f t="shared" si="1"/>
        <v>985123.88620404515</v>
      </c>
      <c r="K15" s="1" vm="1541">
        <f t="shared" si="1"/>
        <v>2393261.8730492033</v>
      </c>
      <c r="L15" s="1" vm="1625">
        <f t="shared" si="1"/>
        <v>-112</v>
      </c>
      <c r="M15" s="1" vm="2193">
        <f t="shared" si="1"/>
        <v>-248088</v>
      </c>
      <c r="N15" s="1" vm="1673">
        <f t="shared" si="1"/>
        <v>-394401</v>
      </c>
      <c r="O15" s="1" vm="1724">
        <f t="shared" si="1"/>
        <v>-642489</v>
      </c>
      <c r="P15" s="1" vm="1775">
        <f t="shared" si="1"/>
        <v>-2560298</v>
      </c>
      <c r="Q15" s="1" vm="1832">
        <f t="shared" si="1"/>
        <v>38683588</v>
      </c>
      <c r="R15" s="1" vm="2215">
        <f t="shared" si="1"/>
        <v>1217334</v>
      </c>
      <c r="S15" s="24" vm="1884">
        <f t="shared" si="1"/>
        <v>3.1469004374671761E-2</v>
      </c>
      <c r="T15" s="1" vm="1091">
        <f t="shared" si="1"/>
        <v>-2479727.9710375369</v>
      </c>
      <c r="U15" s="1" vm="1181">
        <f t="shared" si="1"/>
        <v>-1837238.9710375369</v>
      </c>
      <c r="V15" s="1" vm="2249">
        <f t="shared" si="1"/>
        <v>0</v>
      </c>
      <c r="W15" s="1" vm="1226">
        <f t="shared" si="1"/>
        <v>0</v>
      </c>
      <c r="X15" s="1" vm="1286">
        <f t="shared" si="1"/>
        <v>0</v>
      </c>
      <c r="Y15" s="1" vm="1374">
        <f t="shared" si="1"/>
        <v>0</v>
      </c>
      <c r="Z15" s="1" vm="1459">
        <f t="shared" si="1"/>
        <v>556022.90201166645</v>
      </c>
      <c r="AA15" s="1" vm="1542">
        <f t="shared" si="1"/>
        <v>8158011</v>
      </c>
      <c r="AB15" s="1" vm="1626">
        <f t="shared" si="1"/>
        <v>8714033.9020116664</v>
      </c>
      <c r="AC15" s="1" vm="2270">
        <f t="shared" si="1"/>
        <v>0</v>
      </c>
      <c r="AD15" s="1" vm="1674">
        <f t="shared" si="1"/>
        <v>8714033.9020116664</v>
      </c>
    </row>
    <row r="16" spans="1:30" x14ac:dyDescent="0.55000000000000004">
      <c r="A16">
        <v>210006</v>
      </c>
      <c r="B16" s="29" t="str" vm="86">
        <f t="shared" si="2"/>
        <v>210006</v>
      </c>
      <c r="C16" t="str">
        <f>INDEX('Latest Hospital Name'!$B:$B, MATCH($A16,'Latest Hospital Name'!$A:$A,0))</f>
        <v>UM-Harford</v>
      </c>
      <c r="D16" s="1" t="str">
        <f t="shared" si="3"/>
        <v/>
      </c>
      <c r="E16" s="23" vm="1725">
        <f t="shared" si="1"/>
        <v>-317.95623042369999</v>
      </c>
      <c r="F16" s="1" vm="1776">
        <f t="shared" si="1"/>
        <v>-1860215.9887589165</v>
      </c>
      <c r="G16" s="1" vm="1833">
        <f t="shared" si="1"/>
        <v>-913446.17580867698</v>
      </c>
      <c r="H16" s="1" vm="2302">
        <f t="shared" si="1"/>
        <v>-2773662.1645675935</v>
      </c>
      <c r="I16" s="1" vm="1885">
        <f t="shared" si="1"/>
        <v>0</v>
      </c>
      <c r="J16" s="1" vm="1092">
        <f t="shared" si="1"/>
        <v>-1860215.9887589165</v>
      </c>
      <c r="K16" s="1" vm="1182">
        <f t="shared" si="1"/>
        <v>913446.17580867698</v>
      </c>
      <c r="L16" s="1" vm="2334">
        <f t="shared" si="1"/>
        <v>63</v>
      </c>
      <c r="M16" s="1" vm="1227">
        <f t="shared" si="1"/>
        <v>323929</v>
      </c>
      <c r="N16" s="1" vm="1287">
        <f t="shared" si="1"/>
        <v>79122</v>
      </c>
      <c r="O16" s="1" vm="1375">
        <f t="shared" si="1"/>
        <v>403051</v>
      </c>
      <c r="P16" s="1" vm="1460">
        <f t="shared" si="1"/>
        <v>-1637710</v>
      </c>
      <c r="Q16" s="1" vm="1543">
        <f t="shared" si="1"/>
        <v>18599406</v>
      </c>
      <c r="R16" s="1" vm="1627">
        <f t="shared" si="1"/>
        <v>406482</v>
      </c>
      <c r="S16" s="24" vm="2211">
        <f t="shared" si="1"/>
        <v>2.1854568903974674E-2</v>
      </c>
      <c r="T16" s="1" vm="1675">
        <f t="shared" si="1"/>
        <v>-1601918.5539602716</v>
      </c>
      <c r="U16" s="1" vm="1726">
        <f t="shared" si="1"/>
        <v>-2004969.5539602716</v>
      </c>
      <c r="V16" s="1" vm="1777">
        <f t="shared" si="1"/>
        <v>0</v>
      </c>
      <c r="W16" s="1" vm="1834">
        <f t="shared" si="1"/>
        <v>0</v>
      </c>
      <c r="X16" s="1" vm="2356">
        <f t="shared" si="1"/>
        <v>0</v>
      </c>
      <c r="Y16" s="1" vm="1886">
        <f t="shared" si="1"/>
        <v>0</v>
      </c>
      <c r="Z16" s="1" vm="1093">
        <f t="shared" si="1"/>
        <v>-1091523.3781515947</v>
      </c>
      <c r="AA16" s="1" vm="1183">
        <f t="shared" si="1"/>
        <v>0</v>
      </c>
      <c r="AB16" s="1" vm="1958">
        <f t="shared" si="1"/>
        <v>-1091523.3781515947</v>
      </c>
      <c r="AC16" s="1" vm="1228">
        <f t="shared" si="1"/>
        <v>0</v>
      </c>
      <c r="AD16" s="1" vm="1288">
        <f t="shared" si="1"/>
        <v>-1091523.3781515947</v>
      </c>
    </row>
    <row r="17" spans="1:30" x14ac:dyDescent="0.55000000000000004">
      <c r="A17">
        <v>210008</v>
      </c>
      <c r="B17" s="29" t="str" vm="85">
        <f t="shared" si="2"/>
        <v>210008</v>
      </c>
      <c r="C17" t="str">
        <f>INDEX('Latest Hospital Name'!$B:$B, MATCH($A17,'Latest Hospital Name'!$A:$A,0))</f>
        <v>Mercy</v>
      </c>
      <c r="D17" s="1" t="str">
        <f t="shared" si="3"/>
        <v/>
      </c>
      <c r="E17" s="23" vm="1376">
        <f t="shared" si="1"/>
        <v>1570.0978837838995</v>
      </c>
      <c r="F17" s="1" vm="1461">
        <f t="shared" si="1"/>
        <v>6588100.1220309595</v>
      </c>
      <c r="G17" s="1" vm="1544">
        <f t="shared" si="1"/>
        <v>1471682.0611273926</v>
      </c>
      <c r="H17" s="1" vm="1628">
        <f t="shared" si="1"/>
        <v>8059782.183158352</v>
      </c>
      <c r="I17" s="1" vm="1985">
        <f t="shared" si="1"/>
        <v>1848931</v>
      </c>
      <c r="J17" s="1" vm="1676">
        <f t="shared" si="1"/>
        <v>8437031.1220309585</v>
      </c>
      <c r="K17" s="1" vm="1727">
        <f t="shared" si="1"/>
        <v>377248.93887260649</v>
      </c>
      <c r="L17" s="1" vm="1778">
        <f t="shared" si="1"/>
        <v>-5</v>
      </c>
      <c r="M17" s="1" vm="1835">
        <f t="shared" si="1"/>
        <v>287244</v>
      </c>
      <c r="N17" s="1" vm="2010">
        <f t="shared" si="1"/>
        <v>-322438</v>
      </c>
      <c r="O17" s="1" vm="1887">
        <f t="shared" si="1"/>
        <v>-35194</v>
      </c>
      <c r="P17" s="1" vm="1094">
        <f t="shared" si="1"/>
        <v>-835190</v>
      </c>
      <c r="Q17" s="1" vm="1184">
        <f t="shared" si="1"/>
        <v>30088723</v>
      </c>
      <c r="R17" s="1" vm="2049">
        <f t="shared" si="1"/>
        <v>681907</v>
      </c>
      <c r="S17" s="24" vm="1229">
        <f t="shared" si="1"/>
        <v>2.2663208405355056E-2</v>
      </c>
      <c r="T17" s="1" vm="1289">
        <f t="shared" si="1"/>
        <v>-816261.91497193149</v>
      </c>
      <c r="U17" s="1" vm="1377">
        <f t="shared" si="1"/>
        <v>-781067.91497193149</v>
      </c>
      <c r="V17" s="1" vm="1462">
        <f t="shared" si="1"/>
        <v>0</v>
      </c>
      <c r="W17" s="1" vm="1545">
        <f t="shared" si="1"/>
        <v>0</v>
      </c>
      <c r="X17" s="1" vm="1629">
        <f t="shared" si="1"/>
        <v>0</v>
      </c>
      <c r="Y17" s="1" vm="2037">
        <f t="shared" si="1"/>
        <v>0</v>
      </c>
      <c r="Z17" s="1" vm="1677">
        <f t="shared" si="1"/>
        <v>-403818.97609932499</v>
      </c>
      <c r="AA17" s="1" vm="1728">
        <f t="shared" si="1"/>
        <v>0</v>
      </c>
      <c r="AB17" s="1" vm="1779">
        <f t="shared" si="1"/>
        <v>-403818.97609932499</v>
      </c>
      <c r="AC17" s="1" vm="1836">
        <f t="shared" si="1"/>
        <v>0</v>
      </c>
      <c r="AD17" s="1" vm="2086">
        <f t="shared" si="1"/>
        <v>-403818.97609932499</v>
      </c>
    </row>
    <row r="18" spans="1:30" x14ac:dyDescent="0.55000000000000004">
      <c r="A18">
        <v>210009</v>
      </c>
      <c r="B18" s="29" t="str" vm="84">
        <f t="shared" si="2"/>
        <v>210009</v>
      </c>
      <c r="C18" t="str">
        <f>INDEX('Latest Hospital Name'!$B:$B, MATCH($A18,'Latest Hospital Name'!$A:$A,0))</f>
        <v>Johns Hopkins</v>
      </c>
      <c r="D18" s="1" t="str">
        <f t="shared" si="3"/>
        <v/>
      </c>
      <c r="E18" s="23" vm="1888">
        <f t="shared" si="1"/>
        <v>1982.4487353168997</v>
      </c>
      <c r="F18" s="1" vm="1095">
        <f t="shared" si="1"/>
        <v>11493859.718604481</v>
      </c>
      <c r="G18" s="1" vm="1185">
        <f t="shared" si="1"/>
        <v>1933565.0136028607</v>
      </c>
      <c r="H18" s="1" vm="2129">
        <f t="shared" si="1"/>
        <v>13427424.732207341</v>
      </c>
      <c r="I18" s="1" vm="1230">
        <f t="shared" si="1"/>
        <v>4856086</v>
      </c>
      <c r="J18" s="1" vm="1290">
        <f t="shared" si="1"/>
        <v>16349945.718604481</v>
      </c>
      <c r="K18" s="1" vm="1378">
        <f t="shared" si="1"/>
        <v>2922520.9863971397</v>
      </c>
      <c r="L18" s="1" vm="1463">
        <f t="shared" si="1"/>
        <v>53</v>
      </c>
      <c r="M18" s="1" vm="1546">
        <f t="shared" si="1"/>
        <v>781642</v>
      </c>
      <c r="N18" s="1" vm="1630">
        <f t="shared" si="1"/>
        <v>-318103</v>
      </c>
      <c r="O18" s="1" vm="2165">
        <f t="shared" si="1"/>
        <v>463539</v>
      </c>
      <c r="P18" s="1" vm="1678">
        <f t="shared" si="1"/>
        <v>-7626466</v>
      </c>
      <c r="Q18" s="1" vm="1729">
        <f t="shared" si="1"/>
        <v>211100411</v>
      </c>
      <c r="R18" s="1" vm="1780">
        <f t="shared" si="1"/>
        <v>32683559</v>
      </c>
      <c r="S18" s="24" vm="1837">
        <f t="shared" si="1"/>
        <v>0.15482470567051621</v>
      </c>
      <c r="T18" s="1" vm="2194">
        <f t="shared" si="1"/>
        <v>-6445700.6462438013</v>
      </c>
      <c r="U18" s="1" vm="1889">
        <f t="shared" si="1"/>
        <v>-6909239.6462438013</v>
      </c>
      <c r="V18" s="1" vm="1096">
        <f t="shared" si="1"/>
        <v>0</v>
      </c>
      <c r="W18" s="1" vm="1186">
        <f t="shared" si="1"/>
        <v>0</v>
      </c>
      <c r="X18" s="1" vm="2216">
        <f t="shared" si="1"/>
        <v>0</v>
      </c>
      <c r="Y18" s="1" vm="1231">
        <f t="shared" si="1"/>
        <v>0</v>
      </c>
      <c r="Z18" s="1" vm="1291">
        <f t="shared" si="1"/>
        <v>-3986718.6598466616</v>
      </c>
      <c r="AA18" s="1" vm="1379">
        <f t="shared" si="1"/>
        <v>0</v>
      </c>
      <c r="AB18" s="1" vm="1464">
        <f t="shared" si="1"/>
        <v>-3986718.6598466616</v>
      </c>
      <c r="AC18" s="1" vm="1547">
        <f t="shared" si="1"/>
        <v>0</v>
      </c>
      <c r="AD18" s="1" vm="1631">
        <f t="shared" si="1"/>
        <v>-3986718.6598466616</v>
      </c>
    </row>
    <row r="19" spans="1:30" x14ac:dyDescent="0.55000000000000004">
      <c r="A19">
        <v>210010</v>
      </c>
      <c r="B19" s="29" t="str" vm="83">
        <f t="shared" si="2"/>
        <v>210010</v>
      </c>
      <c r="C19" t="str">
        <f>INDEX('Latest Hospital Name'!$B:$B, MATCH($A19,'Latest Hospital Name'!$A:$A,0))</f>
        <v>UM-Dorchester</v>
      </c>
      <c r="D19" s="1" t="str">
        <f t="shared" si="3"/>
        <v/>
      </c>
      <c r="E19" s="23" vm="2250">
        <f t="shared" si="1"/>
        <v>30.735212394300056</v>
      </c>
      <c r="F19" s="1" vm="1679">
        <f t="shared" si="1"/>
        <v>-454046.09546678571</v>
      </c>
      <c r="G19" s="1" vm="1730">
        <f t="shared" si="1"/>
        <v>142794.87759441556</v>
      </c>
      <c r="H19" s="1" vm="1781">
        <f t="shared" si="1"/>
        <v>-311251.21787237015</v>
      </c>
      <c r="I19" s="1" vm="1838">
        <f t="shared" si="1"/>
        <v>219308</v>
      </c>
      <c r="J19" s="1" vm="2271">
        <f t="shared" si="1"/>
        <v>-234738.09546678571</v>
      </c>
      <c r="K19" s="1" vm="1890">
        <f t="shared" si="1"/>
        <v>76513.122405584436</v>
      </c>
      <c r="L19" s="1" vm="1097">
        <f t="shared" si="1"/>
        <v>70</v>
      </c>
      <c r="M19" s="1" vm="1187">
        <f t="shared" si="1"/>
        <v>283535</v>
      </c>
      <c r="N19" s="1" vm="2303">
        <f t="shared" si="1"/>
        <v>413483</v>
      </c>
      <c r="O19" s="1" vm="1232">
        <f t="shared" si="1"/>
        <v>697018</v>
      </c>
      <c r="P19" s="1" vm="1292">
        <f t="shared" si="1"/>
        <v>-997208</v>
      </c>
      <c r="Q19" s="1" vm="1380">
        <f t="shared" si="1"/>
        <v>11675870</v>
      </c>
      <c r="R19" s="1" vm="1465">
        <f t="shared" si="1"/>
        <v>136588</v>
      </c>
      <c r="S19" s="24" vm="1548">
        <f t="shared" si="1"/>
        <v>1.1698314558144275E-2</v>
      </c>
      <c r="T19" s="1" vm="1632">
        <f t="shared" si="1"/>
        <v>-985542.34713610203</v>
      </c>
      <c r="U19" s="1" vm="2335">
        <f t="shared" si="1"/>
        <v>-1682560.3471361022</v>
      </c>
      <c r="V19" s="1" vm="1680">
        <f t="shared" si="1"/>
        <v>0</v>
      </c>
      <c r="W19" s="1" vm="1731">
        <f t="shared" si="1"/>
        <v>0</v>
      </c>
      <c r="X19" s="1" vm="1782">
        <f t="shared" si="1"/>
        <v>0</v>
      </c>
      <c r="Y19" s="1" vm="1839">
        <f t="shared" si="1"/>
        <v>0</v>
      </c>
      <c r="Z19" s="1" vm="2244">
        <f t="shared" si="1"/>
        <v>-1606047.2247305177</v>
      </c>
      <c r="AA19" s="1" vm="1891">
        <f t="shared" si="1"/>
        <v>-119310</v>
      </c>
      <c r="AB19" s="1" vm="1098">
        <f t="shared" si="1"/>
        <v>-1725357.2247305177</v>
      </c>
      <c r="AC19" s="1" vm="1188">
        <f t="shared" si="1"/>
        <v>-5771981</v>
      </c>
      <c r="AD19" s="1" vm="2357">
        <f t="shared" si="1"/>
        <v>-7497338.2247305177</v>
      </c>
    </row>
    <row r="20" spans="1:30" x14ac:dyDescent="0.55000000000000004">
      <c r="A20">
        <v>210011</v>
      </c>
      <c r="B20" s="29" t="str" vm="82">
        <f t="shared" si="2"/>
        <v>210011</v>
      </c>
      <c r="C20" t="str">
        <f>INDEX('Latest Hospital Name'!$B:$B, MATCH($A20,'Latest Hospital Name'!$A:$A,0))</f>
        <v xml:space="preserve">St. Agnes </v>
      </c>
      <c r="D20" s="1" t="str">
        <f t="shared" si="3"/>
        <v/>
      </c>
      <c r="E20" s="23" vm="1233">
        <f t="shared" si="1"/>
        <v>-281.71361970030017</v>
      </c>
      <c r="F20" s="1" vm="1293">
        <f t="shared" si="1"/>
        <v>454512.55400192965</v>
      </c>
      <c r="G20" s="1" vm="1381">
        <f t="shared" si="1"/>
        <v>-69568.50640954799</v>
      </c>
      <c r="H20" s="1" vm="1466">
        <f t="shared" si="1"/>
        <v>384944.04759238166</v>
      </c>
      <c r="I20" s="1" vm="1549">
        <f t="shared" si="1"/>
        <v>1581520</v>
      </c>
      <c r="J20" s="1" vm="1633">
        <f t="shared" si="1"/>
        <v>2036032.5540019297</v>
      </c>
      <c r="K20" s="1" vm="1959">
        <f t="shared" si="1"/>
        <v>1651088.506409548</v>
      </c>
      <c r="L20" s="1" vm="1681">
        <f t="shared" si="1"/>
        <v>-307</v>
      </c>
      <c r="M20" s="1" vm="1732">
        <f t="shared" si="1"/>
        <v>-640599</v>
      </c>
      <c r="N20" s="1" vm="1783">
        <f t="shared" si="1"/>
        <v>-1362137</v>
      </c>
      <c r="O20" s="1" vm="1840">
        <f t="shared" si="1"/>
        <v>-2002736</v>
      </c>
      <c r="P20" s="1" vm="1986">
        <f t="shared" si="1"/>
        <v>-4339370</v>
      </c>
      <c r="Q20" s="1" vm="1892">
        <f t="shared" si="1"/>
        <v>60594778</v>
      </c>
      <c r="R20" s="1" vm="1099">
        <f t="shared" si="1"/>
        <v>455082</v>
      </c>
      <c r="S20" s="24" vm="1189">
        <f t="shared" si="1"/>
        <v>7.5102511308812779E-3</v>
      </c>
      <c r="T20" s="1" vm="2011">
        <f t="shared" si="1"/>
        <v>-4306780.2415501876</v>
      </c>
      <c r="U20" s="1" vm="1234">
        <f t="shared" si="1"/>
        <v>-2304044.2415501876</v>
      </c>
      <c r="V20" s="1" vm="1294">
        <f t="shared" si="1"/>
        <v>0</v>
      </c>
      <c r="W20" s="1" vm="1382">
        <f t="shared" si="1"/>
        <v>0</v>
      </c>
      <c r="X20" s="1" vm="1467">
        <f t="shared" si="1"/>
        <v>0</v>
      </c>
      <c r="Y20" s="1" vm="1550">
        <f t="shared" si="1"/>
        <v>0</v>
      </c>
      <c r="Z20" s="1" vm="1634">
        <f t="shared" ref="Z20:AD20" si="4">CUBEVALUE("ThisWorkbookDataModel", $B$3, $B$4, $B20, Z$10)</f>
        <v>-652955.73514063959</v>
      </c>
      <c r="AA20" s="1" vm="2050">
        <f t="shared" si="4"/>
        <v>0</v>
      </c>
      <c r="AB20" s="1" vm="1682">
        <f t="shared" si="4"/>
        <v>-652955.73514063959</v>
      </c>
      <c r="AC20" s="1" vm="1733">
        <f t="shared" si="4"/>
        <v>0</v>
      </c>
      <c r="AD20" s="1" vm="1784">
        <f t="shared" si="4"/>
        <v>-652955.73514063959</v>
      </c>
    </row>
    <row r="21" spans="1:30" x14ac:dyDescent="0.55000000000000004">
      <c r="A21" s="43">
        <v>210012</v>
      </c>
      <c r="B21" s="29" t="str" vm="81">
        <f t="shared" si="2"/>
        <v>210012</v>
      </c>
      <c r="C21" t="str">
        <f>INDEX('Latest Hospital Name'!$B:$B, MATCH($A21,'Latest Hospital Name'!$A:$A,0))</f>
        <v>Sinai</v>
      </c>
      <c r="D21" s="1" t="str">
        <f t="shared" si="3"/>
        <v/>
      </c>
      <c r="E21" s="23" vm="1841">
        <f t="shared" ref="E21:T36" si="5">CUBEVALUE("ThisWorkbookDataModel", $B$3, $B$4, $B21, E$10)</f>
        <v>-1996.9555223336004</v>
      </c>
      <c r="F21" s="1" vm="2075">
        <f t="shared" si="5"/>
        <v>-9835831.7799408827</v>
      </c>
      <c r="G21" s="1" vm="1893">
        <f t="shared" si="5"/>
        <v>-4347826.6898284582</v>
      </c>
      <c r="H21" s="1" vm="1100">
        <f t="shared" si="5"/>
        <v>-14183658.46976934</v>
      </c>
      <c r="I21" s="1" vm="1190">
        <f t="shared" si="5"/>
        <v>2399422</v>
      </c>
      <c r="J21" s="1" vm="2087">
        <f t="shared" si="5"/>
        <v>-7436409.7799408827</v>
      </c>
      <c r="K21" s="1" vm="1235">
        <f t="shared" si="5"/>
        <v>6747248.6898284573</v>
      </c>
      <c r="L21" s="1" vm="1295">
        <f t="shared" si="5"/>
        <v>-146</v>
      </c>
      <c r="M21" s="1" vm="1383">
        <f t="shared" si="5"/>
        <v>-708969</v>
      </c>
      <c r="N21" s="1" vm="1468">
        <f t="shared" si="5"/>
        <v>-460009</v>
      </c>
      <c r="O21" s="1" vm="1551">
        <f t="shared" si="5"/>
        <v>-1168978</v>
      </c>
      <c r="P21" s="1" vm="1635">
        <f t="shared" si="5"/>
        <v>-3073999</v>
      </c>
      <c r="Q21" s="1" vm="2130">
        <f t="shared" si="5"/>
        <v>70193688</v>
      </c>
      <c r="R21" s="1" vm="1683">
        <f t="shared" si="5"/>
        <v>1211308</v>
      </c>
      <c r="S21" s="24" vm="1734">
        <f t="shared" si="5"/>
        <v>1.7256651338792742E-2</v>
      </c>
      <c r="T21" s="1" vm="1785">
        <f t="shared" si="5"/>
        <v>-3020952.0710412026</v>
      </c>
      <c r="U21" s="1" vm="1842">
        <f t="shared" ref="U21:AD35" si="6">CUBEVALUE("ThisWorkbookDataModel", $B$3, $B$4, $B21, U$10)</f>
        <v>-1851974.0710412026</v>
      </c>
      <c r="V21" s="1" vm="2166">
        <f t="shared" si="6"/>
        <v>0</v>
      </c>
      <c r="W21" s="1" vm="1894">
        <f t="shared" si="6"/>
        <v>0</v>
      </c>
      <c r="X21" s="1" vm="1101">
        <f t="shared" si="6"/>
        <v>0</v>
      </c>
      <c r="Y21" s="1" vm="1191">
        <f t="shared" si="6"/>
        <v>0</v>
      </c>
      <c r="Z21" s="1" vm="2195">
        <f t="shared" si="6"/>
        <v>4895274.6187872551</v>
      </c>
      <c r="AA21" s="1" vm="1236">
        <f t="shared" si="6"/>
        <v>0</v>
      </c>
      <c r="AB21" s="1" vm="1296">
        <f t="shared" si="6"/>
        <v>4895274.6187872551</v>
      </c>
      <c r="AC21" s="1" vm="1384">
        <f t="shared" si="6"/>
        <v>0</v>
      </c>
      <c r="AD21" s="1" vm="1469">
        <f t="shared" si="6"/>
        <v>4895274.6187872551</v>
      </c>
    </row>
    <row r="22" spans="1:30" x14ac:dyDescent="0.55000000000000004">
      <c r="A22">
        <v>210013</v>
      </c>
      <c r="B22" s="29" t="str" vm="80">
        <f t="shared" si="2"/>
        <v>210013</v>
      </c>
      <c r="C22" t="str">
        <f>INDEX('Latest Hospital Name'!$B:$B, MATCH($A22,'Latest Hospital Name'!$A:$A,0))</f>
        <v>Bon Secours</v>
      </c>
      <c r="D22" s="1" t="str">
        <f t="shared" si="3"/>
        <v/>
      </c>
      <c r="E22" s="23" vm="1552">
        <f t="shared" si="5"/>
        <v>-441.35307572700009</v>
      </c>
      <c r="F22" s="1" vm="1636">
        <f t="shared" si="5"/>
        <v>-157388.264153831</v>
      </c>
      <c r="G22" s="1" vm="2217">
        <f t="shared" si="5"/>
        <v>-1385939.5348733084</v>
      </c>
      <c r="H22" s="1" vm="1684">
        <f t="shared" si="5"/>
        <v>-1543327.7990271393</v>
      </c>
      <c r="I22" s="1" vm="1735">
        <f t="shared" si="5"/>
        <v>-930</v>
      </c>
      <c r="J22" s="1" vm="1786">
        <f t="shared" si="5"/>
        <v>-158318.264153831</v>
      </c>
      <c r="K22" s="1" vm="1843">
        <f t="shared" si="5"/>
        <v>1385009.5348733084</v>
      </c>
      <c r="L22" s="1" vm="2251">
        <f t="shared" si="5"/>
        <v>-378</v>
      </c>
      <c r="M22" s="1" vm="1895">
        <f t="shared" si="5"/>
        <v>-1378161</v>
      </c>
      <c r="N22" s="1" vm="1102">
        <f t="shared" si="5"/>
        <v>-1941490</v>
      </c>
      <c r="O22" s="1" vm="1192">
        <f t="shared" si="5"/>
        <v>-3319651</v>
      </c>
      <c r="P22" s="1" vm="2272">
        <f t="shared" si="5"/>
        <v>-844796</v>
      </c>
      <c r="Q22" s="1" vm="1237">
        <f t="shared" si="5"/>
        <v>20265921</v>
      </c>
      <c r="R22" s="1" vm="1297">
        <f t="shared" si="5"/>
        <v>80321</v>
      </c>
      <c r="S22" s="24" vm="1385">
        <f t="shared" si="5"/>
        <v>3.9633530595525367E-3</v>
      </c>
      <c r="T22" s="1" vm="1470">
        <f t="shared" si="5"/>
        <v>-841447.77518870228</v>
      </c>
      <c r="U22" s="1" vm="1553">
        <f t="shared" si="6"/>
        <v>2478203.2248112978</v>
      </c>
      <c r="V22" s="1" vm="1637">
        <f t="shared" si="6"/>
        <v>0</v>
      </c>
      <c r="W22" s="1" vm="2304">
        <f t="shared" si="6"/>
        <v>0</v>
      </c>
      <c r="X22" s="1" vm="1685">
        <f t="shared" si="6"/>
        <v>0</v>
      </c>
      <c r="Y22" s="1" vm="1736">
        <f t="shared" si="6"/>
        <v>0</v>
      </c>
      <c r="Z22" s="1" vm="1787">
        <f t="shared" si="6"/>
        <v>3863212.7596846065</v>
      </c>
      <c r="AA22" s="1" vm="1844">
        <f t="shared" si="6"/>
        <v>0</v>
      </c>
      <c r="AB22" s="1" vm="2336">
        <f t="shared" si="6"/>
        <v>3863212.7596846065</v>
      </c>
      <c r="AC22" s="1" vm="1896">
        <f t="shared" si="6"/>
        <v>0</v>
      </c>
      <c r="AD22" s="1" vm="1103">
        <f t="shared" si="6"/>
        <v>3863212.7596846065</v>
      </c>
    </row>
    <row r="23" spans="1:30" x14ac:dyDescent="0.55000000000000004">
      <c r="A23">
        <v>210015</v>
      </c>
      <c r="B23" s="29" t="str" vm="79">
        <f t="shared" si="2"/>
        <v>210015</v>
      </c>
      <c r="C23" t="str">
        <f>INDEX('Latest Hospital Name'!$B:$B, MATCH($A23,'Latest Hospital Name'!$A:$A,0))</f>
        <v>MedStar Fr Square</v>
      </c>
      <c r="D23" s="1" t="str">
        <f t="shared" si="3"/>
        <v/>
      </c>
      <c r="E23" s="23" vm="1193">
        <f t="shared" si="5"/>
        <v>-185.88197420620008</v>
      </c>
      <c r="F23" s="1" vm="2124">
        <f t="shared" si="5"/>
        <v>-1574726.2723971386</v>
      </c>
      <c r="G23" s="1" vm="1238">
        <f t="shared" si="5"/>
        <v>-259689.71027175474</v>
      </c>
      <c r="H23" s="1" vm="1298">
        <f t="shared" si="5"/>
        <v>-1834415.9826688934</v>
      </c>
      <c r="I23" s="1" vm="1386">
        <f t="shared" si="5"/>
        <v>1494491</v>
      </c>
      <c r="J23" s="1" vm="1471">
        <f t="shared" si="5"/>
        <v>-80235.272397138644</v>
      </c>
      <c r="K23" s="1" vm="1554">
        <f t="shared" si="5"/>
        <v>1754180.7102717548</v>
      </c>
      <c r="L23" s="1" vm="1638">
        <f t="shared" si="5"/>
        <v>135</v>
      </c>
      <c r="M23" s="1" vm="2358">
        <f t="shared" si="5"/>
        <v>604257</v>
      </c>
      <c r="N23" s="1" vm="1686">
        <f t="shared" si="5"/>
        <v>208659</v>
      </c>
      <c r="O23" s="1" vm="1737">
        <f t="shared" si="5"/>
        <v>812916</v>
      </c>
      <c r="P23" s="1" vm="1788">
        <f t="shared" si="5"/>
        <v>-3369149</v>
      </c>
      <c r="Q23" s="1" vm="1845">
        <f t="shared" si="5"/>
        <v>78555561</v>
      </c>
      <c r="R23" s="1" vm="1960">
        <f t="shared" si="5"/>
        <v>572442</v>
      </c>
      <c r="S23" s="24" vm="1897">
        <f t="shared" si="5"/>
        <v>7.2870970904274999E-3</v>
      </c>
      <c r="T23" s="1" vm="1104">
        <f t="shared" si="5"/>
        <v>-3344597.6841248833</v>
      </c>
      <c r="U23" s="1" vm="1167">
        <f t="shared" si="6"/>
        <v>-4157513.6841248833</v>
      </c>
      <c r="V23" s="1" vm="1987">
        <f t="shared" si="6"/>
        <v>0</v>
      </c>
      <c r="W23" s="1" vm="1239">
        <f t="shared" si="6"/>
        <v>0</v>
      </c>
      <c r="X23" s="1" vm="1299">
        <f t="shared" si="6"/>
        <v>0</v>
      </c>
      <c r="Y23" s="1" vm="1387">
        <f t="shared" si="6"/>
        <v>0</v>
      </c>
      <c r="Z23" s="1" vm="1472">
        <f t="shared" si="6"/>
        <v>-2403332.9738531285</v>
      </c>
      <c r="AA23" s="1" vm="1555">
        <f t="shared" si="6"/>
        <v>9000000</v>
      </c>
      <c r="AB23" s="1" vm="1639">
        <f t="shared" si="6"/>
        <v>6596667.026146872</v>
      </c>
      <c r="AC23" s="1" vm="2012">
        <f t="shared" si="6"/>
        <v>0</v>
      </c>
      <c r="AD23" s="1" vm="1687">
        <f t="shared" si="6"/>
        <v>6596667.026146872</v>
      </c>
    </row>
    <row r="24" spans="1:30" x14ac:dyDescent="0.55000000000000004">
      <c r="A24" s="43">
        <v>210016</v>
      </c>
      <c r="B24" s="29" t="str" vm="78">
        <f t="shared" si="2"/>
        <v>210016</v>
      </c>
      <c r="C24" t="str">
        <f>INDEX('Latest Hospital Name'!$B:$B, MATCH($A24,'Latest Hospital Name'!$A:$A,0))</f>
        <v>Washington Adventist</v>
      </c>
      <c r="D24" s="1" t="str">
        <f t="shared" si="3"/>
        <v/>
      </c>
      <c r="E24" s="23" vm="1738">
        <f t="shared" si="5"/>
        <v>286.30601611359992</v>
      </c>
      <c r="F24" s="1" vm="1789">
        <f t="shared" si="5"/>
        <v>944076.67509209411</v>
      </c>
      <c r="G24" s="1" vm="1846">
        <f t="shared" si="5"/>
        <v>1342131.6931911595</v>
      </c>
      <c r="H24" s="1" vm="2051">
        <f t="shared" si="5"/>
        <v>2286208.3682832536</v>
      </c>
      <c r="I24" s="1" vm="1898">
        <f t="shared" si="5"/>
        <v>1384918</v>
      </c>
      <c r="J24" s="1" vm="1105">
        <f t="shared" si="5"/>
        <v>2328994.6750920941</v>
      </c>
      <c r="K24" s="1" vm="1194">
        <f t="shared" si="5"/>
        <v>42786.306808840483</v>
      </c>
      <c r="L24" s="1" vm="2038">
        <f t="shared" si="5"/>
        <v>49</v>
      </c>
      <c r="M24" s="1" vm="1240">
        <f t="shared" si="5"/>
        <v>43412</v>
      </c>
      <c r="N24" s="1" vm="1300">
        <f t="shared" si="5"/>
        <v>301074</v>
      </c>
      <c r="O24" s="1" vm="1388">
        <f t="shared" si="5"/>
        <v>344486</v>
      </c>
      <c r="P24" s="1" vm="1473">
        <f t="shared" si="5"/>
        <v>-1748090</v>
      </c>
      <c r="Q24" s="1" vm="1556">
        <f t="shared" si="5"/>
        <v>34927393</v>
      </c>
      <c r="R24" s="1" vm="1640">
        <f t="shared" si="5"/>
        <v>3060781</v>
      </c>
      <c r="S24" s="24" vm="2088">
        <f t="shared" si="5"/>
        <v>8.7632678453842802E-2</v>
      </c>
      <c r="T24" s="1" vm="1688">
        <f t="shared" si="5"/>
        <v>-1594900.191121622</v>
      </c>
      <c r="U24" s="1" vm="1739">
        <f t="shared" si="6"/>
        <v>-1939386.191121622</v>
      </c>
      <c r="V24" s="1" vm="1790">
        <f t="shared" si="6"/>
        <v>0</v>
      </c>
      <c r="W24" s="1" vm="1847">
        <f t="shared" si="6"/>
        <v>0</v>
      </c>
      <c r="X24" s="1" vm="2131">
        <f t="shared" si="6"/>
        <v>0</v>
      </c>
      <c r="Y24" s="1" vm="1899">
        <f t="shared" si="6"/>
        <v>0</v>
      </c>
      <c r="Z24" s="1" vm="1106">
        <f t="shared" si="6"/>
        <v>-1896599.8843127815</v>
      </c>
      <c r="AA24" s="1" vm="1195">
        <f t="shared" si="6"/>
        <v>0</v>
      </c>
      <c r="AB24" s="1" vm="2167">
        <f t="shared" si="6"/>
        <v>-1896599.8843127815</v>
      </c>
      <c r="AC24" s="1" vm="1241">
        <f t="shared" si="6"/>
        <v>0</v>
      </c>
      <c r="AD24" s="1" vm="1301">
        <f t="shared" si="6"/>
        <v>-1896599.8843127815</v>
      </c>
    </row>
    <row r="25" spans="1:30" x14ac:dyDescent="0.55000000000000004">
      <c r="A25">
        <v>210017</v>
      </c>
      <c r="B25" s="29" t="str" vm="77">
        <f t="shared" si="2"/>
        <v>210017</v>
      </c>
      <c r="C25" t="str">
        <f>INDEX('Latest Hospital Name'!$B:$B, MATCH($A25,'Latest Hospital Name'!$A:$A,0))</f>
        <v>Garrett</v>
      </c>
      <c r="D25" s="1" t="str">
        <f t="shared" si="3"/>
        <v/>
      </c>
      <c r="E25" s="23" vm="1389">
        <f t="shared" si="5"/>
        <v>239.44670616379997</v>
      </c>
      <c r="F25" s="1" vm="1474">
        <f t="shared" si="5"/>
        <v>292376.45112728089</v>
      </c>
      <c r="G25" s="1" vm="1557">
        <f t="shared" si="5"/>
        <v>900816.73129241471</v>
      </c>
      <c r="H25" s="1" vm="1641">
        <f t="shared" si="5"/>
        <v>1193193.1824196957</v>
      </c>
      <c r="I25" s="1" vm="2196">
        <f t="shared" si="5"/>
        <v>115095</v>
      </c>
      <c r="J25" s="1" vm="1689">
        <f t="shared" si="5"/>
        <v>407471.45112728089</v>
      </c>
      <c r="K25" s="1" vm="1740">
        <f t="shared" si="5"/>
        <v>-785721.73129241471</v>
      </c>
      <c r="L25" s="1" vm="1791">
        <f t="shared" si="5"/>
        <v>5</v>
      </c>
      <c r="M25" s="1" vm="1848">
        <f t="shared" si="5"/>
        <v>22437</v>
      </c>
      <c r="N25" s="1" vm="2218">
        <f t="shared" si="5"/>
        <v>20455</v>
      </c>
      <c r="O25" s="1" vm="1900">
        <f t="shared" si="5"/>
        <v>42892</v>
      </c>
      <c r="P25" s="1" vm="1107">
        <f t="shared" si="5"/>
        <v>-374251</v>
      </c>
      <c r="Q25" s="1" vm="1196">
        <f t="shared" si="5"/>
        <v>4293699</v>
      </c>
      <c r="R25" s="1" vm="2252">
        <f t="shared" si="5"/>
        <v>1177050</v>
      </c>
      <c r="S25" s="24" vm="1242">
        <f t="shared" si="5"/>
        <v>0.2741342604593382</v>
      </c>
      <c r="T25" s="1" vm="1302">
        <f t="shared" si="5"/>
        <v>-271655.97888883221</v>
      </c>
      <c r="U25" s="1" vm="1390">
        <f t="shared" si="6"/>
        <v>-314547.97888883221</v>
      </c>
      <c r="V25" s="1" vm="1475">
        <f t="shared" si="6"/>
        <v>0</v>
      </c>
      <c r="W25" s="1" vm="1558">
        <f t="shared" si="6"/>
        <v>0</v>
      </c>
      <c r="X25" s="1" vm="1642">
        <f t="shared" si="6"/>
        <v>0</v>
      </c>
      <c r="Y25" s="1" vm="2273">
        <f t="shared" si="6"/>
        <v>0</v>
      </c>
      <c r="Z25" s="1" vm="1690">
        <f t="shared" si="6"/>
        <v>-1100269.710181247</v>
      </c>
      <c r="AA25" s="1" vm="1741">
        <f t="shared" si="6"/>
        <v>0</v>
      </c>
      <c r="AB25" s="1" vm="1792">
        <f t="shared" si="6"/>
        <v>-1100269.710181247</v>
      </c>
      <c r="AC25" s="1" vm="1849">
        <f t="shared" si="6"/>
        <v>0</v>
      </c>
      <c r="AD25" s="1" vm="2305">
        <f t="shared" si="6"/>
        <v>-1100269.710181247</v>
      </c>
    </row>
    <row r="26" spans="1:30" x14ac:dyDescent="0.55000000000000004">
      <c r="A26">
        <v>210018</v>
      </c>
      <c r="B26" s="29" t="str" vm="76">
        <f t="shared" si="2"/>
        <v>210018</v>
      </c>
      <c r="C26" t="str">
        <f>INDEX('Latest Hospital Name'!$B:$B, MATCH($A26,'Latest Hospital Name'!$A:$A,0))</f>
        <v>MedStar Montgomery</v>
      </c>
      <c r="D26" s="1" t="str">
        <f t="shared" si="3"/>
        <v/>
      </c>
      <c r="E26" s="23" vm="1901">
        <f t="shared" si="5"/>
        <v>-557.74167052380005</v>
      </c>
      <c r="F26" s="1" vm="1108">
        <f t="shared" si="5"/>
        <v>-2961096.7906344789</v>
      </c>
      <c r="G26" s="1" vm="1197">
        <f t="shared" si="5"/>
        <v>-36952.105445028472</v>
      </c>
      <c r="H26" s="1" vm="2337">
        <f t="shared" si="5"/>
        <v>-2998048.8960795072</v>
      </c>
      <c r="I26" s="1" vm="1243">
        <f t="shared" si="5"/>
        <v>1097362</v>
      </c>
      <c r="J26" s="1" vm="1303">
        <f t="shared" si="5"/>
        <v>-1863734.7906344789</v>
      </c>
      <c r="K26" s="1" vm="1391">
        <f t="shared" si="5"/>
        <v>1134314.1054450283</v>
      </c>
      <c r="L26" s="1" vm="1476">
        <f t="shared" si="5"/>
        <v>35</v>
      </c>
      <c r="M26" s="1" vm="1559">
        <f t="shared" si="5"/>
        <v>82707</v>
      </c>
      <c r="N26" s="1" vm="1643">
        <f t="shared" si="5"/>
        <v>130636</v>
      </c>
      <c r="O26" s="1" vm="2264">
        <f t="shared" si="5"/>
        <v>213343</v>
      </c>
      <c r="P26" s="1" vm="1691">
        <f t="shared" si="5"/>
        <v>-1516059</v>
      </c>
      <c r="Q26" s="1" vm="1742">
        <f t="shared" si="5"/>
        <v>20898683</v>
      </c>
      <c r="R26" s="1" vm="1793">
        <f t="shared" si="5"/>
        <v>445814</v>
      </c>
      <c r="S26" s="24" vm="1850">
        <f t="shared" si="5"/>
        <v>2.1332157629263049E-2</v>
      </c>
      <c r="T26" s="1" vm="2359">
        <f t="shared" si="5"/>
        <v>-1483718.1904367369</v>
      </c>
      <c r="U26" s="1" vm="1902">
        <f t="shared" si="6"/>
        <v>-1697061.1904367369</v>
      </c>
      <c r="V26" s="1" vm="1109">
        <f t="shared" si="6"/>
        <v>0</v>
      </c>
      <c r="W26" s="1" vm="1198">
        <f t="shared" si="6"/>
        <v>0</v>
      </c>
      <c r="X26" s="1" vm="1961">
        <f t="shared" si="6"/>
        <v>0</v>
      </c>
      <c r="Y26" s="1" vm="1244">
        <f t="shared" si="6"/>
        <v>0</v>
      </c>
      <c r="Z26" s="1" vm="1304">
        <f t="shared" si="6"/>
        <v>-562747.08499170863</v>
      </c>
      <c r="AA26" s="1" vm="1392">
        <f t="shared" si="6"/>
        <v>0</v>
      </c>
      <c r="AB26" s="1" vm="1477">
        <f t="shared" si="6"/>
        <v>-562747.08499170863</v>
      </c>
      <c r="AC26" s="1" vm="1560">
        <f t="shared" si="6"/>
        <v>0</v>
      </c>
      <c r="AD26" s="1" vm="1644">
        <f t="shared" si="6"/>
        <v>-562747.08499170863</v>
      </c>
    </row>
    <row r="27" spans="1:30" x14ac:dyDescent="0.55000000000000004">
      <c r="A27">
        <v>210019</v>
      </c>
      <c r="B27" s="29" t="str" vm="75">
        <f t="shared" si="2"/>
        <v>210019</v>
      </c>
      <c r="C27" t="str">
        <f>INDEX('Latest Hospital Name'!$B:$B, MATCH($A27,'Latest Hospital Name'!$A:$A,0))</f>
        <v>Peninsula</v>
      </c>
      <c r="D27" s="1" t="str">
        <f t="shared" si="3"/>
        <v/>
      </c>
      <c r="E27" s="23" vm="1988">
        <f t="shared" si="5"/>
        <v>-359.17540754069972</v>
      </c>
      <c r="F27" s="1" vm="1692">
        <f t="shared" si="5"/>
        <v>-941331.85587569117</v>
      </c>
      <c r="G27" s="1" vm="1743">
        <f t="shared" si="5"/>
        <v>-989493.88375990686</v>
      </c>
      <c r="H27" s="1" vm="1794">
        <f t="shared" si="5"/>
        <v>-1930825.7396355979</v>
      </c>
      <c r="I27" s="1" vm="1851">
        <f t="shared" si="5"/>
        <v>727617</v>
      </c>
      <c r="J27" s="1" vm="2013">
        <f t="shared" si="5"/>
        <v>-213714.85587569117</v>
      </c>
      <c r="K27" s="1" vm="1903">
        <f t="shared" si="5"/>
        <v>1717110.8837599067</v>
      </c>
      <c r="L27" s="1" vm="1110">
        <f t="shared" si="5"/>
        <v>-65</v>
      </c>
      <c r="M27" s="1" vm="1199">
        <f t="shared" si="5"/>
        <v>-289353</v>
      </c>
      <c r="N27" s="1" vm="2052">
        <f t="shared" si="5"/>
        <v>-183942</v>
      </c>
      <c r="O27" s="1" vm="1245">
        <f t="shared" si="5"/>
        <v>-473295</v>
      </c>
      <c r="P27" s="1" vm="1305">
        <f t="shared" si="5"/>
        <v>-3391478</v>
      </c>
      <c r="Q27" s="1" vm="1393">
        <f t="shared" si="5"/>
        <v>50344442</v>
      </c>
      <c r="R27" s="1" vm="1478">
        <f t="shared" si="5"/>
        <v>9091946</v>
      </c>
      <c r="S27" s="24" vm="1561">
        <f t="shared" si="5"/>
        <v>0.18059483110369959</v>
      </c>
      <c r="T27" s="1" vm="1645">
        <f t="shared" si="5"/>
        <v>-2778994.6033980874</v>
      </c>
      <c r="U27" s="1" vm="2076">
        <f t="shared" si="6"/>
        <v>-2305699.6033980874</v>
      </c>
      <c r="V27" s="1" vm="1693">
        <f t="shared" si="6"/>
        <v>0</v>
      </c>
      <c r="W27" s="1" vm="1744">
        <f t="shared" si="6"/>
        <v>0</v>
      </c>
      <c r="X27" s="1" vm="1795">
        <f t="shared" si="6"/>
        <v>0</v>
      </c>
      <c r="Y27" s="1" vm="1852">
        <f t="shared" si="6"/>
        <v>0</v>
      </c>
      <c r="Z27" s="1" vm="2089">
        <f t="shared" si="6"/>
        <v>-588588.71963818069</v>
      </c>
      <c r="AA27" s="1" vm="1904">
        <f t="shared" si="6"/>
        <v>0</v>
      </c>
      <c r="AB27" s="1" vm="1111">
        <f t="shared" si="6"/>
        <v>-588588.71963818069</v>
      </c>
      <c r="AC27" s="1" vm="1200">
        <f t="shared" si="6"/>
        <v>0</v>
      </c>
      <c r="AD27" s="1" vm="2132">
        <f t="shared" si="6"/>
        <v>-588588.71963818069</v>
      </c>
    </row>
    <row r="28" spans="1:30" x14ac:dyDescent="0.55000000000000004">
      <c r="A28">
        <v>210022</v>
      </c>
      <c r="B28" s="29" t="str" vm="74">
        <f t="shared" si="2"/>
        <v>210022</v>
      </c>
      <c r="C28" t="str">
        <f>INDEX('Latest Hospital Name'!$B:$B, MATCH($A28,'Latest Hospital Name'!$A:$A,0))</f>
        <v>Suburban</v>
      </c>
      <c r="D28" s="1" t="str">
        <f t="shared" si="3"/>
        <v/>
      </c>
      <c r="E28" s="23" vm="1246">
        <f t="shared" si="5"/>
        <v>-236.26948709720025</v>
      </c>
      <c r="F28" s="1" vm="1306">
        <f t="shared" si="5"/>
        <v>-1856591.7038861609</v>
      </c>
      <c r="G28" s="1" vm="1394">
        <f t="shared" si="5"/>
        <v>347641.21184995153</v>
      </c>
      <c r="H28" s="1" vm="1479">
        <f t="shared" si="5"/>
        <v>-1508950.4920362094</v>
      </c>
      <c r="I28" s="1" vm="1562">
        <f t="shared" si="5"/>
        <v>1883732</v>
      </c>
      <c r="J28" s="1" vm="1646">
        <f t="shared" si="5"/>
        <v>27140.29611383914</v>
      </c>
      <c r="K28" s="1" vm="2168">
        <f t="shared" si="5"/>
        <v>1536090.7881500486</v>
      </c>
      <c r="L28" s="1" vm="1694">
        <f t="shared" si="5"/>
        <v>-8</v>
      </c>
      <c r="M28" s="1" vm="1745">
        <f t="shared" si="5"/>
        <v>-211415</v>
      </c>
      <c r="N28" s="1" vm="1796">
        <f t="shared" si="5"/>
        <v>137164</v>
      </c>
      <c r="O28" s="1" vm="1853">
        <f t="shared" si="5"/>
        <v>-74251</v>
      </c>
      <c r="P28" s="1" vm="2197">
        <f t="shared" si="5"/>
        <v>-1624015</v>
      </c>
      <c r="Q28" s="1" vm="1905">
        <f t="shared" si="5"/>
        <v>30326943</v>
      </c>
      <c r="R28" s="1" vm="1112">
        <f t="shared" si="5"/>
        <v>1864726</v>
      </c>
      <c r="S28" s="24" vm="1201">
        <f t="shared" si="5"/>
        <v>6.1487437095126933E-2</v>
      </c>
      <c r="T28" s="1" vm="2219">
        <f t="shared" si="5"/>
        <v>-1524158.4798459574</v>
      </c>
      <c r="U28" s="1" vm="1247">
        <f t="shared" si="6"/>
        <v>-1449907.4798459574</v>
      </c>
      <c r="V28" s="1" vm="1307">
        <f t="shared" si="6"/>
        <v>0</v>
      </c>
      <c r="W28" s="1" vm="1395">
        <f t="shared" si="6"/>
        <v>0</v>
      </c>
      <c r="X28" s="1" vm="1480">
        <f t="shared" si="6"/>
        <v>0</v>
      </c>
      <c r="Y28" s="1" vm="1563">
        <f t="shared" si="6"/>
        <v>0</v>
      </c>
      <c r="Z28" s="1" vm="1647">
        <f t="shared" si="6"/>
        <v>86183.308304091217</v>
      </c>
      <c r="AA28" s="1" vm="2253">
        <f t="shared" si="6"/>
        <v>0</v>
      </c>
      <c r="AB28" s="1" vm="1695">
        <f t="shared" si="6"/>
        <v>86183.308304091217</v>
      </c>
      <c r="AC28" s="1" vm="1746">
        <f t="shared" si="6"/>
        <v>0</v>
      </c>
      <c r="AD28" s="1" vm="1797">
        <f t="shared" si="6"/>
        <v>86183.308304091217</v>
      </c>
    </row>
    <row r="29" spans="1:30" x14ac:dyDescent="0.55000000000000004">
      <c r="A29">
        <v>210023</v>
      </c>
      <c r="B29" s="29" t="str" vm="73">
        <f t="shared" si="2"/>
        <v>210023</v>
      </c>
      <c r="C29" t="str">
        <f>INDEX('Latest Hospital Name'!$B:$B, MATCH($A29,'Latest Hospital Name'!$A:$A,0))</f>
        <v>Anne Arundel</v>
      </c>
      <c r="D29" s="1" t="str">
        <f t="shared" si="3"/>
        <v/>
      </c>
      <c r="E29" s="23" vm="1854">
        <f t="shared" si="5"/>
        <v>832.88716648479999</v>
      </c>
      <c r="F29" s="1" vm="2274">
        <f t="shared" si="5"/>
        <v>2207840.3916524225</v>
      </c>
      <c r="G29" s="1" vm="1906">
        <f t="shared" si="5"/>
        <v>269996.44727193401</v>
      </c>
      <c r="H29" s="1" vm="1113">
        <f t="shared" si="5"/>
        <v>2477836.8389243567</v>
      </c>
      <c r="I29" s="1" vm="1202">
        <f t="shared" si="5"/>
        <v>3552380</v>
      </c>
      <c r="J29" s="1" vm="2306">
        <f t="shared" si="5"/>
        <v>5760220.391652422</v>
      </c>
      <c r="K29" s="1" vm="1248">
        <f t="shared" si="5"/>
        <v>3282383.5527280653</v>
      </c>
      <c r="L29" s="1" vm="1308">
        <f t="shared" si="5"/>
        <v>426</v>
      </c>
      <c r="M29" s="1" vm="1396">
        <f t="shared" si="5"/>
        <v>1150306</v>
      </c>
      <c r="N29" s="1" vm="1481">
        <f t="shared" si="5"/>
        <v>1271448</v>
      </c>
      <c r="O29" s="1" vm="1564">
        <f t="shared" si="5"/>
        <v>2421754</v>
      </c>
      <c r="P29" s="1" vm="1648">
        <f t="shared" si="5"/>
        <v>-2769513</v>
      </c>
      <c r="Q29" s="1" vm="2338">
        <f t="shared" si="5"/>
        <v>52734788</v>
      </c>
      <c r="R29" s="1" vm="1696">
        <f t="shared" si="5"/>
        <v>1155232</v>
      </c>
      <c r="S29" s="24" vm="1747">
        <f t="shared" si="5"/>
        <v>2.1906450064803521E-2</v>
      </c>
      <c r="T29" s="1" vm="1798">
        <f t="shared" si="5"/>
        <v>-2708842.8017616756</v>
      </c>
      <c r="U29" s="1" vm="1855">
        <f t="shared" si="6"/>
        <v>-5130596.8017616756</v>
      </c>
      <c r="V29" s="1" vm="2351">
        <f t="shared" si="6"/>
        <v>0</v>
      </c>
      <c r="W29" s="1" vm="1907">
        <f t="shared" si="6"/>
        <v>0</v>
      </c>
      <c r="X29" s="1" vm="1114">
        <f t="shared" si="6"/>
        <v>0</v>
      </c>
      <c r="Y29" s="1" vm="1203">
        <f t="shared" si="6"/>
        <v>0</v>
      </c>
      <c r="Z29" s="1" vm="2360">
        <f t="shared" si="6"/>
        <v>-1848213.2490336103</v>
      </c>
      <c r="AA29" s="1" vm="1249">
        <f t="shared" si="6"/>
        <v>0</v>
      </c>
      <c r="AB29" s="1" vm="1309">
        <f t="shared" si="6"/>
        <v>-1848213.2490336103</v>
      </c>
      <c r="AC29" s="1" vm="1397">
        <f t="shared" si="6"/>
        <v>0</v>
      </c>
      <c r="AD29" s="1" vm="1482">
        <f t="shared" si="6"/>
        <v>-1848213.2490336103</v>
      </c>
    </row>
    <row r="30" spans="1:30" x14ac:dyDescent="0.55000000000000004">
      <c r="A30">
        <v>210024</v>
      </c>
      <c r="B30" s="29" t="str" vm="72">
        <f t="shared" si="2"/>
        <v>210024</v>
      </c>
      <c r="C30" t="str">
        <f>INDEX('Latest Hospital Name'!$B:$B, MATCH($A30,'Latest Hospital Name'!$A:$A,0))</f>
        <v>MedStar Union Mem</v>
      </c>
      <c r="D30" s="1" t="str">
        <f t="shared" si="3"/>
        <v/>
      </c>
      <c r="E30" s="23" vm="1565">
        <f t="shared" si="5"/>
        <v>-986.61824465469965</v>
      </c>
      <c r="F30" s="1" vm="1649">
        <f t="shared" si="5"/>
        <v>-3165675.2417427655</v>
      </c>
      <c r="G30" s="1" vm="1962">
        <f t="shared" si="5"/>
        <v>-2264223.3393721785</v>
      </c>
      <c r="H30" s="1" vm="1697">
        <f t="shared" si="5"/>
        <v>-5429898.5811149441</v>
      </c>
      <c r="I30" s="1" vm="1748">
        <f t="shared" si="5"/>
        <v>1764854</v>
      </c>
      <c r="J30" s="1" vm="1799">
        <f t="shared" si="5"/>
        <v>-1400821.2417427655</v>
      </c>
      <c r="K30" s="1" vm="1856">
        <f t="shared" si="5"/>
        <v>4029077.3393721785</v>
      </c>
      <c r="L30" s="1" vm="1989">
        <f t="shared" si="5"/>
        <v>-121</v>
      </c>
      <c r="M30" s="1" vm="1908">
        <f t="shared" si="5"/>
        <v>-602026</v>
      </c>
      <c r="N30" s="1" vm="1115">
        <f t="shared" si="5"/>
        <v>-211363</v>
      </c>
      <c r="O30" s="1" vm="1204">
        <f t="shared" si="5"/>
        <v>-813389</v>
      </c>
      <c r="P30" s="1" vm="2014">
        <f t="shared" si="5"/>
        <v>-2799090</v>
      </c>
      <c r="Q30" s="1" vm="1250">
        <f t="shared" si="5"/>
        <v>46630346</v>
      </c>
      <c r="R30" s="1" vm="1310">
        <f t="shared" si="5"/>
        <v>474204</v>
      </c>
      <c r="S30" s="24" vm="1398">
        <f t="shared" si="5"/>
        <v>1.0169429152423618E-2</v>
      </c>
      <c r="T30" s="1" vm="1483">
        <f t="shared" si="5"/>
        <v>-2770624.8525537425</v>
      </c>
      <c r="U30" s="1" vm="1566">
        <f t="shared" si="6"/>
        <v>-1957235.8525537425</v>
      </c>
      <c r="V30" s="1" vm="1650">
        <f t="shared" si="6"/>
        <v>0</v>
      </c>
      <c r="W30" s="1" vm="2053">
        <f t="shared" si="6"/>
        <v>0</v>
      </c>
      <c r="X30" s="1" vm="1698">
        <f t="shared" si="6"/>
        <v>0</v>
      </c>
      <c r="Y30" s="1" vm="1749">
        <f t="shared" si="6"/>
        <v>0</v>
      </c>
      <c r="Z30" s="1" vm="1800">
        <f t="shared" si="6"/>
        <v>2071841.4868184361</v>
      </c>
      <c r="AA30" s="1" vm="1857">
        <f t="shared" si="6"/>
        <v>0</v>
      </c>
      <c r="AB30" s="1" vm="2039">
        <f t="shared" si="6"/>
        <v>2071841.4868184361</v>
      </c>
      <c r="AC30" s="1" vm="1909">
        <f t="shared" si="6"/>
        <v>0</v>
      </c>
      <c r="AD30" s="1" vm="1116">
        <f t="shared" si="6"/>
        <v>2071841.4868184361</v>
      </c>
    </row>
    <row r="31" spans="1:30" x14ac:dyDescent="0.55000000000000004">
      <c r="A31">
        <v>210027</v>
      </c>
      <c r="B31" s="29" t="str" vm="71">
        <f t="shared" si="2"/>
        <v>210027</v>
      </c>
      <c r="C31" t="str">
        <f>INDEX('Latest Hospital Name'!$B:$B, MATCH($A31,'Latest Hospital Name'!$A:$A,0))</f>
        <v>Western Maryland</v>
      </c>
      <c r="D31" s="1" t="str">
        <f t="shared" si="3"/>
        <v/>
      </c>
      <c r="E31" s="23" vm="1205">
        <f t="shared" si="5"/>
        <v>528.15745458879996</v>
      </c>
      <c r="F31" s="1" vm="2090">
        <f t="shared" si="5"/>
        <v>-80295.538431960158</v>
      </c>
      <c r="G31" s="1" vm="1251">
        <f t="shared" si="5"/>
        <v>1553499.8959953852</v>
      </c>
      <c r="H31" s="1" vm="1311">
        <f t="shared" si="5"/>
        <v>1473204.3575634251</v>
      </c>
      <c r="I31" s="1" vm="1399">
        <f t="shared" si="5"/>
        <v>462034</v>
      </c>
      <c r="J31" s="1" vm="1484">
        <f t="shared" si="5"/>
        <v>381738.46156803984</v>
      </c>
      <c r="K31" s="1" vm="1567">
        <f t="shared" si="5"/>
        <v>-1091465.8959953852</v>
      </c>
      <c r="L31" s="1" vm="1651">
        <f t="shared" si="5"/>
        <v>278</v>
      </c>
      <c r="M31" s="1" vm="2133">
        <f t="shared" si="5"/>
        <v>321846</v>
      </c>
      <c r="N31" s="1" vm="1699">
        <f t="shared" si="5"/>
        <v>1692786</v>
      </c>
      <c r="O31" s="1" vm="1750">
        <f t="shared" si="5"/>
        <v>2014632</v>
      </c>
      <c r="P31" s="1" vm="1801">
        <f t="shared" si="5"/>
        <v>-2032334</v>
      </c>
      <c r="Q31" s="1" vm="1858">
        <f t="shared" si="5"/>
        <v>35280302</v>
      </c>
      <c r="R31" s="1" vm="2169">
        <f t="shared" si="5"/>
        <v>7578301</v>
      </c>
      <c r="S31" s="24" vm="1910">
        <f t="shared" si="5"/>
        <v>0.21480261138354201</v>
      </c>
      <c r="T31" s="1" vm="1117">
        <f t="shared" si="5"/>
        <v>-1595783.3495964406</v>
      </c>
      <c r="U31" s="1" vm="1206">
        <f t="shared" si="6"/>
        <v>-3610415.3495964408</v>
      </c>
      <c r="V31" s="1" vm="2198">
        <f t="shared" si="6"/>
        <v>0</v>
      </c>
      <c r="W31" s="1" vm="1252">
        <f t="shared" si="6"/>
        <v>0</v>
      </c>
      <c r="X31" s="1" vm="1312">
        <f t="shared" si="6"/>
        <v>0</v>
      </c>
      <c r="Y31" s="1" vm="1400">
        <f t="shared" si="6"/>
        <v>0</v>
      </c>
      <c r="Z31" s="1" vm="1485">
        <f t="shared" si="6"/>
        <v>-4701881.2455918258</v>
      </c>
      <c r="AA31" s="1" vm="1568">
        <f t="shared" si="6"/>
        <v>-2056541</v>
      </c>
      <c r="AB31" s="1" vm="1652">
        <f t="shared" si="6"/>
        <v>-6758422.2455918258</v>
      </c>
      <c r="AC31" s="1" vm="2220">
        <f t="shared" si="6"/>
        <v>0</v>
      </c>
      <c r="AD31" s="1" vm="1700">
        <f t="shared" si="6"/>
        <v>-6758422.2455918258</v>
      </c>
    </row>
    <row r="32" spans="1:30" x14ac:dyDescent="0.55000000000000004">
      <c r="A32">
        <v>210028</v>
      </c>
      <c r="B32" s="29" t="str" vm="70">
        <f t="shared" si="2"/>
        <v>210028</v>
      </c>
      <c r="C32" t="str">
        <f>INDEX('Latest Hospital Name'!$B:$B, MATCH($A32,'Latest Hospital Name'!$A:$A,0))</f>
        <v>MedStar St. Mary's</v>
      </c>
      <c r="D32" s="1" t="str">
        <f t="shared" si="3"/>
        <v/>
      </c>
      <c r="E32" s="23" vm="1751">
        <f t="shared" si="5"/>
        <v>620.93751621000001</v>
      </c>
      <c r="F32" s="1" vm="1802">
        <f t="shared" si="5"/>
        <v>1429963.7858799938</v>
      </c>
      <c r="G32" s="1" vm="1859">
        <f t="shared" si="5"/>
        <v>1330562.8120841086</v>
      </c>
      <c r="H32" s="1" vm="2254">
        <f t="shared" si="5"/>
        <v>2760526.5979641024</v>
      </c>
      <c r="I32" s="1" vm="1911">
        <f t="shared" si="5"/>
        <v>769786</v>
      </c>
      <c r="J32" s="1" vm="1118">
        <f t="shared" si="5"/>
        <v>2199749.7858799938</v>
      </c>
      <c r="K32" s="1" vm="1207">
        <f t="shared" si="5"/>
        <v>-560776.81208410859</v>
      </c>
      <c r="L32" s="1" vm="2275">
        <f t="shared" si="5"/>
        <v>40</v>
      </c>
      <c r="M32" s="1" vm="1253">
        <f t="shared" si="5"/>
        <v>122534</v>
      </c>
      <c r="N32" s="1" vm="1313">
        <f t="shared" si="5"/>
        <v>85168</v>
      </c>
      <c r="O32" s="1" vm="1401">
        <f t="shared" si="5"/>
        <v>207702</v>
      </c>
      <c r="P32" s="1" vm="1486">
        <f t="shared" si="5"/>
        <v>-1496006</v>
      </c>
      <c r="Q32" s="1" vm="1569">
        <f t="shared" si="5"/>
        <v>18842053</v>
      </c>
      <c r="R32" s="1" vm="1653">
        <f t="shared" si="5"/>
        <v>187530</v>
      </c>
      <c r="S32" s="24" vm="2307">
        <f t="shared" si="5"/>
        <v>9.9527371035417426E-3</v>
      </c>
      <c r="T32" s="1" vm="1701">
        <f t="shared" si="5"/>
        <v>-1481116.6455766789</v>
      </c>
      <c r="U32" s="1" vm="1752">
        <f t="shared" si="6"/>
        <v>-1688818.6455766789</v>
      </c>
      <c r="V32" s="1" vm="1803">
        <f t="shared" si="6"/>
        <v>0</v>
      </c>
      <c r="W32" s="1" vm="1860">
        <f t="shared" si="6"/>
        <v>0</v>
      </c>
      <c r="X32" s="1" vm="2339">
        <f t="shared" si="6"/>
        <v>0</v>
      </c>
      <c r="Y32" s="1" vm="1912">
        <f t="shared" si="6"/>
        <v>0</v>
      </c>
      <c r="Z32" s="1" vm="1119">
        <f t="shared" si="6"/>
        <v>-2249595.4576607877</v>
      </c>
      <c r="AA32" s="1" vm="1208">
        <f t="shared" si="6"/>
        <v>7000000</v>
      </c>
      <c r="AB32" s="1" vm="2161">
        <f t="shared" si="6"/>
        <v>4750404.5423392123</v>
      </c>
      <c r="AC32" s="1" vm="1254">
        <f t="shared" si="6"/>
        <v>0</v>
      </c>
      <c r="AD32" s="1" vm="1314">
        <f t="shared" si="6"/>
        <v>4750404.5423392123</v>
      </c>
    </row>
    <row r="33" spans="1:30" x14ac:dyDescent="0.55000000000000004">
      <c r="A33">
        <v>210029</v>
      </c>
      <c r="B33" s="29" t="str" vm="69">
        <f t="shared" si="2"/>
        <v>210029</v>
      </c>
      <c r="C33" t="str">
        <f>INDEX('Latest Hospital Name'!$B:$B, MATCH($A33,'Latest Hospital Name'!$A:$A,0))</f>
        <v>JH Bayview</v>
      </c>
      <c r="D33" s="1" t="str">
        <f t="shared" si="3"/>
        <v/>
      </c>
      <c r="E33" s="23" vm="1402">
        <f t="shared" si="5"/>
        <v>-302.8311259789001</v>
      </c>
      <c r="F33" s="1" vm="1487">
        <f t="shared" si="5"/>
        <v>1080656.6419432655</v>
      </c>
      <c r="G33" s="1" vm="1570">
        <f t="shared" si="5"/>
        <v>-940609.12724990444</v>
      </c>
      <c r="H33" s="1" vm="1654">
        <f t="shared" si="5"/>
        <v>140047.51469336101</v>
      </c>
      <c r="I33" s="1" vm="2361">
        <f t="shared" si="5"/>
        <v>1523716</v>
      </c>
      <c r="J33" s="1" vm="1702">
        <f t="shared" si="5"/>
        <v>2604372.6419432657</v>
      </c>
      <c r="K33" s="1" vm="1753">
        <f t="shared" si="5"/>
        <v>2464325.1272499049</v>
      </c>
      <c r="L33" s="1" vm="1804">
        <f t="shared" si="5"/>
        <v>-187</v>
      </c>
      <c r="M33" s="1" vm="1861">
        <f t="shared" si="5"/>
        <v>-342559</v>
      </c>
      <c r="N33" s="1" vm="1963">
        <f t="shared" si="5"/>
        <v>-1108771</v>
      </c>
      <c r="O33" s="1" vm="1913">
        <f t="shared" si="5"/>
        <v>-1451330</v>
      </c>
      <c r="P33" s="1" vm="1120">
        <f t="shared" si="5"/>
        <v>-4211923</v>
      </c>
      <c r="Q33" s="1" vm="1209">
        <f t="shared" si="5"/>
        <v>73781474</v>
      </c>
      <c r="R33" s="1" vm="1990">
        <f t="shared" si="5"/>
        <v>2122803</v>
      </c>
      <c r="S33" s="24" vm="1255">
        <f t="shared" si="5"/>
        <v>2.8771490794559079E-2</v>
      </c>
      <c r="T33" s="1" vm="1315">
        <f t="shared" si="5"/>
        <v>-4090739.6961781085</v>
      </c>
      <c r="U33" s="1" vm="1403">
        <f t="shared" si="6"/>
        <v>-2639409.6961781085</v>
      </c>
      <c r="V33" s="1" vm="1488">
        <f t="shared" si="6"/>
        <v>0</v>
      </c>
      <c r="W33" s="1" vm="1571">
        <f t="shared" si="6"/>
        <v>0</v>
      </c>
      <c r="X33" s="1" vm="1655">
        <f t="shared" si="6"/>
        <v>0</v>
      </c>
      <c r="Y33" s="1" vm="2015">
        <f t="shared" si="6"/>
        <v>0</v>
      </c>
      <c r="Z33" s="1" vm="1703">
        <f t="shared" si="6"/>
        <v>-175084.56892820355</v>
      </c>
      <c r="AA33" s="1" vm="1754">
        <f t="shared" si="6"/>
        <v>0</v>
      </c>
      <c r="AB33" s="1" vm="1805">
        <f t="shared" si="6"/>
        <v>-175084.56892820355</v>
      </c>
      <c r="AC33" s="1" vm="1862">
        <f t="shared" si="6"/>
        <v>0</v>
      </c>
      <c r="AD33" s="1" vm="2054">
        <f t="shared" si="6"/>
        <v>-175084.56892820355</v>
      </c>
    </row>
    <row r="34" spans="1:30" x14ac:dyDescent="0.55000000000000004">
      <c r="A34">
        <v>210030</v>
      </c>
      <c r="B34" s="29" t="str" vm="68">
        <f t="shared" si="2"/>
        <v>210030</v>
      </c>
      <c r="C34" t="str">
        <f>INDEX('Latest Hospital Name'!$B:$B, MATCH($A34,'Latest Hospital Name'!$A:$A,0))</f>
        <v>UM-Chestertown</v>
      </c>
      <c r="D34" s="1" t="str">
        <f t="shared" si="3"/>
        <v/>
      </c>
      <c r="E34" s="23" vm="1914">
        <f t="shared" si="5"/>
        <v>-115.89823296440001</v>
      </c>
      <c r="F34" s="1" vm="1121">
        <f t="shared" si="5"/>
        <v>-174364.17034555931</v>
      </c>
      <c r="G34" s="1" vm="1168">
        <f t="shared" si="5"/>
        <v>-436226.37966044713</v>
      </c>
      <c r="H34" s="1" vm="2077">
        <f t="shared" si="5"/>
        <v>-610590.55000600638</v>
      </c>
      <c r="I34" s="1" vm="1256">
        <f t="shared" si="5"/>
        <v>277952</v>
      </c>
      <c r="J34" s="1" vm="1316">
        <f t="shared" si="5"/>
        <v>103587.82965444069</v>
      </c>
      <c r="K34" s="1" vm="1404">
        <f t="shared" si="5"/>
        <v>714178.37966044713</v>
      </c>
      <c r="L34" s="1" vm="1489">
        <f t="shared" si="5"/>
        <v>-48</v>
      </c>
      <c r="M34" s="1" vm="1572">
        <f t="shared" si="5"/>
        <v>-207349</v>
      </c>
      <c r="N34" s="1" vm="1656">
        <f t="shared" si="5"/>
        <v>-172958</v>
      </c>
      <c r="O34" s="1" vm="2091">
        <f t="shared" si="5"/>
        <v>-380307</v>
      </c>
      <c r="P34" s="1" vm="1704">
        <f t="shared" si="5"/>
        <v>-583169</v>
      </c>
      <c r="Q34" s="1" vm="1755">
        <f t="shared" si="5"/>
        <v>8347701</v>
      </c>
      <c r="R34" s="1" vm="1806">
        <f t="shared" si="5"/>
        <v>67007</v>
      </c>
      <c r="S34" s="24" vm="1863">
        <f t="shared" si="5"/>
        <v>8.027000487918769E-3</v>
      </c>
      <c r="T34" s="1" vm="2134">
        <f t="shared" si="5"/>
        <v>-578487.90215246088</v>
      </c>
      <c r="U34" s="1" vm="1915">
        <f t="shared" si="6"/>
        <v>-198180.90215246088</v>
      </c>
      <c r="V34" s="1" vm="1122">
        <f t="shared" si="6"/>
        <v>0</v>
      </c>
      <c r="W34" s="1" vm="1210">
        <f t="shared" si="6"/>
        <v>0</v>
      </c>
      <c r="X34" s="1" vm="2170">
        <f t="shared" si="6"/>
        <v>0</v>
      </c>
      <c r="Y34" s="1" vm="1257">
        <f t="shared" si="6"/>
        <v>0</v>
      </c>
      <c r="Z34" s="1" vm="1317">
        <f t="shared" si="6"/>
        <v>515997.47750798624</v>
      </c>
      <c r="AA34" s="1" vm="1405">
        <f t="shared" si="6"/>
        <v>0</v>
      </c>
      <c r="AB34" s="1" vm="1490">
        <f t="shared" si="6"/>
        <v>515997.47750798624</v>
      </c>
      <c r="AC34" s="1" vm="1573">
        <f t="shared" si="6"/>
        <v>-6144269</v>
      </c>
      <c r="AD34" s="1" vm="1657">
        <f t="shared" si="6"/>
        <v>-5628271.5224920139</v>
      </c>
    </row>
    <row r="35" spans="1:30" x14ac:dyDescent="0.55000000000000004">
      <c r="A35">
        <v>210032</v>
      </c>
      <c r="B35" s="29" t="str" vm="67">
        <f t="shared" si="2"/>
        <v>210032</v>
      </c>
      <c r="C35" t="str">
        <f>INDEX('Latest Hospital Name'!$B:$B, MATCH($A35,'Latest Hospital Name'!$A:$A,0))</f>
        <v>Union of Cecil</v>
      </c>
      <c r="D35" s="1" t="str">
        <f t="shared" si="3"/>
        <v/>
      </c>
      <c r="E35" s="23" vm="2199">
        <f t="shared" si="5"/>
        <v>239.48178589649996</v>
      </c>
      <c r="F35" s="1" vm="1705">
        <f t="shared" si="5"/>
        <v>-19606.59277016166</v>
      </c>
      <c r="G35" s="1" vm="1756">
        <f t="shared" si="5"/>
        <v>-169665.03012855811</v>
      </c>
      <c r="H35" s="1" vm="1807">
        <f t="shared" si="5"/>
        <v>-189271.62289871977</v>
      </c>
      <c r="I35" s="1" vm="1864">
        <f t="shared" si="5"/>
        <v>890276</v>
      </c>
      <c r="J35" s="1" vm="2221">
        <f t="shared" si="5"/>
        <v>870669.40722983831</v>
      </c>
      <c r="K35" s="1" vm="1916">
        <f t="shared" si="5"/>
        <v>1059941.0301285582</v>
      </c>
      <c r="L35" s="1" vm="1123">
        <f t="shared" si="5"/>
        <v>276</v>
      </c>
      <c r="M35" s="1" vm="1211">
        <f t="shared" si="5"/>
        <v>707286</v>
      </c>
      <c r="N35" s="1" vm="2255">
        <f t="shared" si="5"/>
        <v>1313129</v>
      </c>
      <c r="O35" s="1" vm="1258">
        <f t="shared" si="5"/>
        <v>2020415</v>
      </c>
      <c r="P35" s="1" vm="1318">
        <f t="shared" si="5"/>
        <v>-1428373</v>
      </c>
      <c r="Q35" s="1" vm="1406">
        <f t="shared" si="5"/>
        <v>21534598</v>
      </c>
      <c r="R35" s="1" vm="1491">
        <f t="shared" si="5"/>
        <v>1109348</v>
      </c>
      <c r="S35" s="24" vm="1574">
        <f t="shared" si="5"/>
        <v>5.1514683487474434E-2</v>
      </c>
      <c r="T35" s="1" vm="1658">
        <f t="shared" si="5"/>
        <v>-1354790.8170029456</v>
      </c>
      <c r="U35" s="1" vm="2276">
        <f t="shared" si="6"/>
        <v>-3375205.8170029456</v>
      </c>
      <c r="V35" s="1" vm="1706">
        <f t="shared" si="6"/>
        <v>0</v>
      </c>
      <c r="W35" s="1" vm="1757">
        <f t="shared" si="6"/>
        <v>0</v>
      </c>
      <c r="X35" s="1" vm="1808">
        <f t="shared" si="6"/>
        <v>0</v>
      </c>
      <c r="Y35" s="1" vm="1865">
        <f t="shared" si="6"/>
        <v>0</v>
      </c>
      <c r="Z35" s="1" vm="2308">
        <f t="shared" si="6"/>
        <v>-2315264.7868743874</v>
      </c>
      <c r="AA35" s="1" vm="1917">
        <f t="shared" si="6"/>
        <v>0</v>
      </c>
      <c r="AB35" s="1" vm="1124">
        <f t="shared" si="6"/>
        <v>-2315264.7868743874</v>
      </c>
      <c r="AC35" s="1" vm="1169">
        <f t="shared" si="6"/>
        <v>0</v>
      </c>
      <c r="AD35" s="1" vm="2340">
        <f t="shared" si="6"/>
        <v>-2315264.7868743874</v>
      </c>
    </row>
    <row r="36" spans="1:30" x14ac:dyDescent="0.55000000000000004">
      <c r="A36" s="43">
        <v>210033</v>
      </c>
      <c r="B36" s="29" t="str" vm="66">
        <f t="shared" si="2"/>
        <v>210033</v>
      </c>
      <c r="C36" t="str">
        <f>INDEX('Latest Hospital Name'!$B:$B, MATCH($A36,'Latest Hospital Name'!$A:$A,0))</f>
        <v>Carroll</v>
      </c>
      <c r="D36" s="1" t="str">
        <f t="shared" si="3"/>
        <v/>
      </c>
      <c r="E36" s="23" vm="1259">
        <f t="shared" si="5"/>
        <v>289.59283920149983</v>
      </c>
      <c r="F36" s="1" vm="1319">
        <f t="shared" si="5"/>
        <v>797464.34176026064</v>
      </c>
      <c r="G36" s="1" vm="1407">
        <f t="shared" si="5"/>
        <v>545566.95745905442</v>
      </c>
      <c r="H36" s="1" vm="1492">
        <f t="shared" si="5"/>
        <v>1343031.2992193149</v>
      </c>
      <c r="I36" s="1" vm="1575">
        <f t="shared" si="5"/>
        <v>1229933</v>
      </c>
      <c r="J36" s="1" vm="1659">
        <f t="shared" si="5"/>
        <v>2027397.3417602605</v>
      </c>
      <c r="K36" s="1" vm="2331">
        <f t="shared" si="5"/>
        <v>684366.04254094558</v>
      </c>
      <c r="L36" s="1" vm="1707">
        <f t="shared" si="5"/>
        <v>118</v>
      </c>
      <c r="M36" s="1" vm="1758">
        <f t="shared" si="5"/>
        <v>383024</v>
      </c>
      <c r="N36" s="1" vm="1809">
        <f t="shared" si="5"/>
        <v>433748</v>
      </c>
      <c r="O36" s="1" vm="1866">
        <f t="shared" si="5"/>
        <v>816772</v>
      </c>
      <c r="P36" s="1" vm="2362">
        <f t="shared" si="5"/>
        <v>-2631970</v>
      </c>
      <c r="Q36" s="1" vm="1918">
        <f t="shared" si="5"/>
        <v>35946187</v>
      </c>
      <c r="R36" s="1" vm="1125">
        <f t="shared" si="5"/>
        <v>820436</v>
      </c>
      <c r="S36" s="24" vm="1212">
        <f t="shared" si="5"/>
        <v>2.2824006340366503E-2</v>
      </c>
      <c r="T36" s="1" vm="1964">
        <f t="shared" ref="T36:AD51" si="7">CUBEVALUE("ThisWorkbookDataModel", $B$3, $B$4, $B36, T$10)</f>
        <v>-2571897.9000323457</v>
      </c>
      <c r="U36" s="1" vm="1260">
        <f t="shared" si="7"/>
        <v>-3388669.9000323457</v>
      </c>
      <c r="V36" s="1" vm="1320">
        <f t="shared" si="7"/>
        <v>0</v>
      </c>
      <c r="W36" s="1" vm="1408">
        <f t="shared" si="7"/>
        <v>0</v>
      </c>
      <c r="X36" s="1" vm="1493">
        <f t="shared" si="7"/>
        <v>0</v>
      </c>
      <c r="Y36" s="1" vm="1576">
        <f t="shared" si="7"/>
        <v>0</v>
      </c>
      <c r="Z36" s="1" vm="1660">
        <f t="shared" si="7"/>
        <v>-2704303.8574914001</v>
      </c>
      <c r="AA36" s="1" vm="1991">
        <f t="shared" si="7"/>
        <v>0</v>
      </c>
      <c r="AB36" s="1" vm="1708">
        <f t="shared" si="7"/>
        <v>-2704303.8574914001</v>
      </c>
      <c r="AC36" s="1" vm="1759">
        <f t="shared" si="7"/>
        <v>0</v>
      </c>
      <c r="AD36" s="1" vm="1810">
        <f t="shared" si="7"/>
        <v>-2704303.8574914001</v>
      </c>
    </row>
    <row r="37" spans="1:30" x14ac:dyDescent="0.55000000000000004">
      <c r="A37">
        <v>210034</v>
      </c>
      <c r="B37" s="29" t="str" vm="65">
        <f t="shared" si="2"/>
        <v>210034</v>
      </c>
      <c r="C37" t="str">
        <f>INDEX('Latest Hospital Name'!$B:$B, MATCH($A37,'Latest Hospital Name'!$A:$A,0))</f>
        <v>MedStar Harbor</v>
      </c>
      <c r="D37" s="1" t="str">
        <f t="shared" si="3"/>
        <v/>
      </c>
      <c r="E37" s="23" vm="1867">
        <f t="shared" ref="E37:T52" si="8">CUBEVALUE("ThisWorkbookDataModel", $B$3, $B$4, $B37, E$10)</f>
        <v>-904.30463707929994</v>
      </c>
      <c r="F37" s="1" vm="2016">
        <f t="shared" si="8"/>
        <v>-4339182.242250002</v>
      </c>
      <c r="G37" s="1" vm="1919">
        <f t="shared" si="8"/>
        <v>-2757613.5671987412</v>
      </c>
      <c r="H37" s="1" vm="1126">
        <f t="shared" si="8"/>
        <v>-7096795.8094487432</v>
      </c>
      <c r="I37" s="1" vm="1170">
        <f t="shared" si="8"/>
        <v>474558</v>
      </c>
      <c r="J37" s="1" vm="2055">
        <f t="shared" si="8"/>
        <v>-3864624.242250002</v>
      </c>
      <c r="K37" s="1" vm="1261">
        <f t="shared" si="8"/>
        <v>3232171.5671987412</v>
      </c>
      <c r="L37" s="1" vm="1321">
        <f t="shared" si="8"/>
        <v>-2</v>
      </c>
      <c r="M37" s="1" vm="1409">
        <f t="shared" si="8"/>
        <v>18210</v>
      </c>
      <c r="N37" s="1" vm="1494">
        <f t="shared" si="8"/>
        <v>-28497</v>
      </c>
      <c r="O37" s="1" vm="1577">
        <f t="shared" si="8"/>
        <v>-10287</v>
      </c>
      <c r="P37" s="1" vm="1366">
        <f t="shared" si="8"/>
        <v>-1312374</v>
      </c>
      <c r="Q37" s="1" vm="2040">
        <f t="shared" si="8"/>
        <v>27069565</v>
      </c>
      <c r="R37" s="1" vm="1709">
        <f t="shared" si="8"/>
        <v>171082</v>
      </c>
      <c r="S37" s="24" vm="1760">
        <f t="shared" si="8"/>
        <v>6.3200867838105268E-3</v>
      </c>
      <c r="T37" s="1" vm="1811">
        <f t="shared" si="8"/>
        <v>-1304079.6824271835</v>
      </c>
      <c r="U37" s="1" vm="1868">
        <f t="shared" si="7"/>
        <v>-1293792.6824271835</v>
      </c>
      <c r="V37" s="1" vm="2092">
        <f t="shared" si="7"/>
        <v>0</v>
      </c>
      <c r="W37" s="1" vm="1920">
        <f t="shared" si="7"/>
        <v>0</v>
      </c>
      <c r="X37" s="1" vm="1127">
        <f t="shared" si="7"/>
        <v>0</v>
      </c>
      <c r="Y37" s="1" vm="1213">
        <f t="shared" si="7"/>
        <v>0</v>
      </c>
      <c r="Z37" s="1" vm="2135">
        <f t="shared" si="7"/>
        <v>1938378.8847715578</v>
      </c>
      <c r="AA37" s="1" vm="1262">
        <f t="shared" si="7"/>
        <v>-12727918</v>
      </c>
      <c r="AB37" s="1" vm="1322">
        <f t="shared" si="7"/>
        <v>-10789539.115228442</v>
      </c>
      <c r="AC37" s="1" vm="1410">
        <f t="shared" si="7"/>
        <v>0</v>
      </c>
      <c r="AD37" s="1" vm="1495">
        <f t="shared" si="7"/>
        <v>-10789539.115228442</v>
      </c>
    </row>
    <row r="38" spans="1:30" x14ac:dyDescent="0.55000000000000004">
      <c r="A38">
        <v>210035</v>
      </c>
      <c r="B38" s="29" t="str" vm="64">
        <f t="shared" si="2"/>
        <v>210035</v>
      </c>
      <c r="C38" t="str">
        <f>INDEX('Latest Hospital Name'!$B:$B, MATCH($A38,'Latest Hospital Name'!$A:$A,0))</f>
        <v>UM-Charles Regional</v>
      </c>
      <c r="D38" s="1" t="str">
        <f t="shared" si="3"/>
        <v/>
      </c>
      <c r="E38" s="23" vm="1578">
        <f t="shared" si="8"/>
        <v>-768.28310256040004</v>
      </c>
      <c r="F38" s="1" vm="1532">
        <f t="shared" si="8"/>
        <v>-1794058.0312843074</v>
      </c>
      <c r="G38" s="1" vm="2171">
        <f t="shared" si="8"/>
        <v>-414354.50298164762</v>
      </c>
      <c r="H38" s="1" vm="1710">
        <f t="shared" si="8"/>
        <v>-2208412.534265955</v>
      </c>
      <c r="I38" s="1" vm="1761">
        <f t="shared" si="8"/>
        <v>1187077</v>
      </c>
      <c r="J38" s="1" vm="1812">
        <f t="shared" si="8"/>
        <v>-606981.03128430736</v>
      </c>
      <c r="K38" s="1" vm="1869">
        <f t="shared" si="8"/>
        <v>1601431.5029816476</v>
      </c>
      <c r="L38" s="1" vm="2200">
        <f t="shared" si="8"/>
        <v>-304</v>
      </c>
      <c r="M38" s="1" vm="1921">
        <f t="shared" si="8"/>
        <v>-561523</v>
      </c>
      <c r="N38" s="1" vm="1128">
        <f t="shared" si="8"/>
        <v>-1121012</v>
      </c>
      <c r="O38" s="1" vm="1171">
        <f t="shared" si="8"/>
        <v>-1682535</v>
      </c>
      <c r="P38" s="1" vm="2222">
        <f t="shared" si="8"/>
        <v>-1619462</v>
      </c>
      <c r="Q38" s="1" vm="1263">
        <f t="shared" si="8"/>
        <v>22303891</v>
      </c>
      <c r="R38" s="1" vm="1323">
        <f t="shared" si="8"/>
        <v>487173</v>
      </c>
      <c r="S38" s="24" vm="1411">
        <f t="shared" si="8"/>
        <v>2.184251169448416E-2</v>
      </c>
      <c r="T38" s="1" vm="1496">
        <f t="shared" si="8"/>
        <v>-1584088.8823262274</v>
      </c>
      <c r="U38" s="1" vm="1579">
        <f t="shared" si="7"/>
        <v>98446.11767377262</v>
      </c>
      <c r="V38" s="1" vm="1661">
        <f t="shared" si="7"/>
        <v>0</v>
      </c>
      <c r="W38" s="1" vm="2256">
        <f t="shared" si="7"/>
        <v>0</v>
      </c>
      <c r="X38" s="1" vm="1711">
        <f t="shared" si="7"/>
        <v>0</v>
      </c>
      <c r="Y38" s="1" vm="1762">
        <f t="shared" si="7"/>
        <v>0</v>
      </c>
      <c r="Z38" s="1" vm="1813">
        <f t="shared" si="7"/>
        <v>1699877.6206554202</v>
      </c>
      <c r="AA38" s="1" vm="1870">
        <f t="shared" si="7"/>
        <v>-443432</v>
      </c>
      <c r="AB38" s="1" vm="2277">
        <f t="shared" si="7"/>
        <v>1256445.6206554202</v>
      </c>
      <c r="AC38" s="1" vm="1922">
        <f t="shared" si="7"/>
        <v>0</v>
      </c>
      <c r="AD38" s="1" vm="1129">
        <f t="shared" si="7"/>
        <v>1256445.6206554202</v>
      </c>
    </row>
    <row r="39" spans="1:30" x14ac:dyDescent="0.55000000000000004">
      <c r="A39">
        <v>210037</v>
      </c>
      <c r="B39" s="29" t="str" vm="63">
        <f t="shared" si="2"/>
        <v>210037</v>
      </c>
      <c r="C39" t="str">
        <f>INDEX('Latest Hospital Name'!$B:$B, MATCH($A39,'Latest Hospital Name'!$A:$A,0))</f>
        <v>UM-Easton</v>
      </c>
      <c r="D39" s="1" t="str">
        <f t="shared" si="3"/>
        <v/>
      </c>
      <c r="E39" s="23" vm="1214">
        <f t="shared" si="8"/>
        <v>-138.01825973479998</v>
      </c>
      <c r="F39" s="1" vm="2309">
        <f t="shared" si="8"/>
        <v>-205114.59566638441</v>
      </c>
      <c r="G39" s="1" vm="1264">
        <f t="shared" si="8"/>
        <v>-761034.56342898263</v>
      </c>
      <c r="H39" s="1" vm="1324">
        <f t="shared" si="8"/>
        <v>-966149.15909536707</v>
      </c>
      <c r="I39" s="1" vm="1412">
        <f t="shared" si="8"/>
        <v>754371</v>
      </c>
      <c r="J39" s="1" vm="1497">
        <f t="shared" si="8"/>
        <v>549256.40433361556</v>
      </c>
      <c r="K39" s="1" vm="1580">
        <f t="shared" si="8"/>
        <v>1515405.5634289826</v>
      </c>
      <c r="L39" s="1" vm="1616">
        <f t="shared" si="8"/>
        <v>18</v>
      </c>
      <c r="M39" s="1" vm="2341">
        <f t="shared" si="8"/>
        <v>104815</v>
      </c>
      <c r="N39" s="1" vm="1712">
        <f t="shared" si="8"/>
        <v>24571</v>
      </c>
      <c r="O39" s="1" vm="1763">
        <f t="shared" si="8"/>
        <v>129386</v>
      </c>
      <c r="P39" s="1" vm="1814">
        <f t="shared" si="8"/>
        <v>-1651974</v>
      </c>
      <c r="Q39" s="1" vm="1871">
        <f t="shared" si="8"/>
        <v>23081514</v>
      </c>
      <c r="R39" s="1" vm="2125">
        <f t="shared" si="8"/>
        <v>414854</v>
      </c>
      <c r="S39" s="24" vm="1923">
        <f t="shared" si="8"/>
        <v>1.7973431032297101E-2</v>
      </c>
      <c r="T39" s="1" vm="1130">
        <f t="shared" si="8"/>
        <v>-1622282.3592438521</v>
      </c>
      <c r="U39" s="1" vm="1172">
        <f t="shared" si="7"/>
        <v>-1751668.3592438521</v>
      </c>
      <c r="V39" s="1" vm="2363">
        <f t="shared" si="7"/>
        <v>0</v>
      </c>
      <c r="W39" s="1" vm="1265">
        <f t="shared" si="7"/>
        <v>0</v>
      </c>
      <c r="X39" s="1" vm="1325">
        <f t="shared" si="7"/>
        <v>0</v>
      </c>
      <c r="Y39" s="1" vm="1413">
        <f t="shared" si="7"/>
        <v>0</v>
      </c>
      <c r="Z39" s="1" vm="1498">
        <f t="shared" si="7"/>
        <v>-236262.79581486946</v>
      </c>
      <c r="AA39" s="1" vm="1581">
        <f t="shared" si="7"/>
        <v>-134812</v>
      </c>
      <c r="AB39" s="1" vm="1448">
        <f t="shared" si="7"/>
        <v>-371074.79581486946</v>
      </c>
      <c r="AC39" s="1" vm="1965">
        <f t="shared" si="7"/>
        <v>4416250</v>
      </c>
      <c r="AD39" s="1" vm="1713">
        <f t="shared" si="7"/>
        <v>4045175.2041851305</v>
      </c>
    </row>
    <row r="40" spans="1:30" x14ac:dyDescent="0.55000000000000004">
      <c r="A40">
        <v>210038</v>
      </c>
      <c r="B40" s="29" t="str" vm="62">
        <f t="shared" si="2"/>
        <v>210038</v>
      </c>
      <c r="C40" t="str">
        <f>INDEX('Latest Hospital Name'!$B:$B, MATCH($A40,'Latest Hospital Name'!$A:$A,0))</f>
        <v>UMMC Midtown</v>
      </c>
      <c r="D40" s="1" t="str">
        <f t="shared" si="3"/>
        <v/>
      </c>
      <c r="E40" s="23" vm="1764">
        <f t="shared" si="8"/>
        <v>-654.35995583409988</v>
      </c>
      <c r="F40" s="1" vm="1815">
        <f t="shared" si="8"/>
        <v>229915.78163855709</v>
      </c>
      <c r="G40" s="1" vm="1872">
        <f t="shared" si="8"/>
        <v>-1372226.971945765</v>
      </c>
      <c r="H40" s="1" vm="1992">
        <f t="shared" si="8"/>
        <v>-1142311.1903072079</v>
      </c>
      <c r="I40" s="1" vm="1924">
        <f t="shared" si="8"/>
        <v>328816</v>
      </c>
      <c r="J40" s="1" vm="1131">
        <f t="shared" si="8"/>
        <v>558731.78163855709</v>
      </c>
      <c r="K40" s="1" vm="1215">
        <f t="shared" si="8"/>
        <v>1701042.971945765</v>
      </c>
      <c r="L40" s="1" vm="2017">
        <f t="shared" si="8"/>
        <v>-373</v>
      </c>
      <c r="M40" s="1" vm="1266">
        <f t="shared" si="8"/>
        <v>-1212654</v>
      </c>
      <c r="N40" s="1" vm="1326">
        <f t="shared" si="8"/>
        <v>-1570130</v>
      </c>
      <c r="O40" s="1" vm="1414">
        <f t="shared" si="8"/>
        <v>-2782784</v>
      </c>
      <c r="P40" s="1" vm="1499">
        <f t="shared" si="8"/>
        <v>-1543993</v>
      </c>
      <c r="Q40" s="1" vm="1582">
        <f t="shared" si="8"/>
        <v>33938295</v>
      </c>
      <c r="R40" s="1" vm="1662">
        <f t="shared" si="8"/>
        <v>285195</v>
      </c>
      <c r="S40" s="24" vm="2056">
        <f t="shared" si="8"/>
        <v>8.4033390599026845E-3</v>
      </c>
      <c r="T40" s="1" vm="1714">
        <f t="shared" si="8"/>
        <v>-1531018.3033148837</v>
      </c>
      <c r="U40" s="1" vm="1765">
        <f t="shared" si="7"/>
        <v>1251765.6966851163</v>
      </c>
      <c r="V40" s="1" vm="1816">
        <f t="shared" si="7"/>
        <v>0</v>
      </c>
      <c r="W40" s="1" vm="1873">
        <f t="shared" si="7"/>
        <v>0</v>
      </c>
      <c r="X40" s="1" vm="2078">
        <f t="shared" si="7"/>
        <v>0</v>
      </c>
      <c r="Y40" s="1" vm="1925">
        <f t="shared" si="7"/>
        <v>0</v>
      </c>
      <c r="Z40" s="1" vm="1132">
        <f t="shared" si="7"/>
        <v>2952808.6686308812</v>
      </c>
      <c r="AA40" s="1" vm="1173">
        <f t="shared" si="7"/>
        <v>0</v>
      </c>
      <c r="AB40" s="1" vm="2093">
        <f t="shared" si="7"/>
        <v>2952808.6686308812</v>
      </c>
      <c r="AC40" s="1" vm="1267">
        <f t="shared" si="7"/>
        <v>0</v>
      </c>
      <c r="AD40" s="1" vm="1327">
        <f t="shared" si="7"/>
        <v>2952808.6686308812</v>
      </c>
    </row>
    <row r="41" spans="1:30" x14ac:dyDescent="0.55000000000000004">
      <c r="A41">
        <v>210039</v>
      </c>
      <c r="B41" s="29" t="str" vm="61">
        <f t="shared" si="2"/>
        <v>210039</v>
      </c>
      <c r="C41" t="str">
        <f>INDEX('Latest Hospital Name'!$B:$B, MATCH($A41,'Latest Hospital Name'!$A:$A,0))</f>
        <v>Calvert</v>
      </c>
      <c r="D41" s="1" t="str">
        <f t="shared" si="3"/>
        <v/>
      </c>
      <c r="E41" s="23" vm="1415">
        <f t="shared" si="8"/>
        <v>217.80889801640012</v>
      </c>
      <c r="F41" s="1" vm="1500">
        <f t="shared" si="8"/>
        <v>-348387.52004761877</v>
      </c>
      <c r="G41" s="1" vm="1583">
        <f t="shared" si="8"/>
        <v>624801.3499751559</v>
      </c>
      <c r="H41" s="1" vm="1663">
        <f t="shared" si="8"/>
        <v>276413.82992753712</v>
      </c>
      <c r="I41" s="1" vm="2136">
        <f t="shared" si="8"/>
        <v>715674</v>
      </c>
      <c r="J41" s="1" vm="1715">
        <f t="shared" si="8"/>
        <v>367286.47995238123</v>
      </c>
      <c r="K41" s="1" vm="1766">
        <f t="shared" si="8"/>
        <v>90872.650024844101</v>
      </c>
      <c r="L41" s="1" vm="1817">
        <f t="shared" si="8"/>
        <v>135</v>
      </c>
      <c r="M41" s="1" vm="1874">
        <f t="shared" si="8"/>
        <v>232040</v>
      </c>
      <c r="N41" s="1" vm="2172">
        <f t="shared" si="8"/>
        <v>669228</v>
      </c>
      <c r="O41" s="1" vm="1926">
        <f t="shared" si="8"/>
        <v>901268</v>
      </c>
      <c r="P41" s="1" vm="1133">
        <f t="shared" si="8"/>
        <v>-1403294</v>
      </c>
      <c r="Q41" s="1" vm="1216">
        <f t="shared" si="8"/>
        <v>16970626</v>
      </c>
      <c r="R41" s="1" vm="2201">
        <f t="shared" si="8"/>
        <v>120273</v>
      </c>
      <c r="S41" s="24" vm="1268">
        <f t="shared" si="8"/>
        <v>7.0871280764775559E-3</v>
      </c>
      <c r="T41" s="1" vm="1328">
        <f t="shared" si="8"/>
        <v>-1393348.6756930475</v>
      </c>
      <c r="U41" s="1" vm="1416">
        <f t="shared" si="7"/>
        <v>-2294616.6756930472</v>
      </c>
      <c r="V41" s="1" vm="1501">
        <f t="shared" si="7"/>
        <v>0</v>
      </c>
      <c r="W41" s="1" vm="1584">
        <f t="shared" si="7"/>
        <v>0</v>
      </c>
      <c r="X41" s="1" vm="1664">
        <f t="shared" si="7"/>
        <v>0</v>
      </c>
      <c r="Y41" s="1" vm="2223">
        <f t="shared" si="7"/>
        <v>0</v>
      </c>
      <c r="Z41" s="1" vm="1716">
        <f t="shared" si="7"/>
        <v>-2203744.0256682029</v>
      </c>
      <c r="AA41" s="1" vm="1767">
        <f t="shared" si="7"/>
        <v>0</v>
      </c>
      <c r="AB41" s="1" vm="1818">
        <f t="shared" si="7"/>
        <v>-2203744.0256682029</v>
      </c>
      <c r="AC41" s="1" vm="1875">
        <f t="shared" si="7"/>
        <v>0</v>
      </c>
      <c r="AD41" s="1" vm="2241">
        <f t="shared" si="7"/>
        <v>-2203744.0256682029</v>
      </c>
    </row>
    <row r="42" spans="1:30" x14ac:dyDescent="0.55000000000000004">
      <c r="A42">
        <v>210040</v>
      </c>
      <c r="B42" s="29" t="str" vm="60">
        <f t="shared" si="2"/>
        <v>210040</v>
      </c>
      <c r="C42" t="str">
        <f>INDEX('Latest Hospital Name'!$B:$B, MATCH($A42,'Latest Hospital Name'!$A:$A,0))</f>
        <v>Northwest</v>
      </c>
      <c r="D42" s="1" t="str">
        <f t="shared" si="3"/>
        <v/>
      </c>
      <c r="E42" s="23" vm="1927">
        <f t="shared" si="8"/>
        <v>-715.87020364729983</v>
      </c>
      <c r="F42" s="1" vm="1134">
        <f t="shared" si="8"/>
        <v>-2315897.6027984344</v>
      </c>
      <c r="G42" s="1" vm="1174">
        <f t="shared" si="8"/>
        <v>-1374945.3082601205</v>
      </c>
      <c r="H42" s="1" vm="2278">
        <f t="shared" si="8"/>
        <v>-3690842.9110585549</v>
      </c>
      <c r="I42" s="1" vm="1269">
        <f t="shared" si="8"/>
        <v>1113144</v>
      </c>
      <c r="J42" s="1" vm="1329">
        <f t="shared" si="8"/>
        <v>-1202753.6027984344</v>
      </c>
      <c r="K42" s="1" vm="1417">
        <f t="shared" si="8"/>
        <v>2488089.3082601205</v>
      </c>
      <c r="L42" s="1" vm="1502">
        <f t="shared" si="8"/>
        <v>-134</v>
      </c>
      <c r="M42" s="1" vm="1585">
        <f t="shared" si="8"/>
        <v>-277257</v>
      </c>
      <c r="N42" s="1" vm="1449">
        <f t="shared" si="8"/>
        <v>-610266</v>
      </c>
      <c r="O42" s="1" vm="2310">
        <f t="shared" si="8"/>
        <v>-887523</v>
      </c>
      <c r="P42" s="1" vm="1717">
        <f t="shared" si="8"/>
        <v>-3063505</v>
      </c>
      <c r="Q42" s="1" vm="1768">
        <f t="shared" si="8"/>
        <v>42025289</v>
      </c>
      <c r="R42" s="1" vm="1819">
        <f t="shared" si="8"/>
        <v>243625</v>
      </c>
      <c r="S42" s="24" vm="1876">
        <f t="shared" si="8"/>
        <v>5.7971046909397819E-3</v>
      </c>
      <c r="T42" s="1" vm="2342">
        <f t="shared" si="8"/>
        <v>-3045745.5407937826</v>
      </c>
      <c r="U42" s="1" vm="1928">
        <f t="shared" si="7"/>
        <v>-2158222.5407937826</v>
      </c>
      <c r="V42" s="1" vm="1135">
        <f t="shared" si="7"/>
        <v>0</v>
      </c>
      <c r="W42" s="1" vm="1217">
        <f t="shared" si="7"/>
        <v>0</v>
      </c>
      <c r="X42" s="1" vm="2212">
        <f t="shared" si="7"/>
        <v>0</v>
      </c>
      <c r="Y42" s="1" vm="1270">
        <f t="shared" si="7"/>
        <v>0</v>
      </c>
      <c r="Z42" s="1" vm="1330">
        <f t="shared" si="7"/>
        <v>329866.76746633789</v>
      </c>
      <c r="AA42" s="1" vm="1418">
        <f t="shared" si="7"/>
        <v>0</v>
      </c>
      <c r="AB42" s="1" vm="1503">
        <f t="shared" si="7"/>
        <v>329866.76746633789</v>
      </c>
      <c r="AC42" s="1" vm="1586">
        <f t="shared" si="7"/>
        <v>0</v>
      </c>
      <c r="AD42" s="1" vm="1665">
        <f t="shared" si="7"/>
        <v>329866.76746633789</v>
      </c>
    </row>
    <row r="43" spans="1:30" x14ac:dyDescent="0.55000000000000004">
      <c r="A43">
        <v>210043</v>
      </c>
      <c r="B43" s="29" t="str" vm="59">
        <f t="shared" si="2"/>
        <v>210043</v>
      </c>
      <c r="C43" t="str">
        <f>INDEX('Latest Hospital Name'!$B:$B, MATCH($A43,'Latest Hospital Name'!$A:$A,0))</f>
        <v>UM-BWMC</v>
      </c>
      <c r="D43" s="1" t="str">
        <f t="shared" si="3"/>
        <v/>
      </c>
      <c r="E43" s="23" vm="2364">
        <f t="shared" si="8"/>
        <v>-255.36969086460002</v>
      </c>
      <c r="F43" s="1" vm="1718">
        <f t="shared" si="8"/>
        <v>-596708.51083186758</v>
      </c>
      <c r="G43" s="1" vm="1769">
        <f t="shared" si="8"/>
        <v>-1971644.8158180369</v>
      </c>
      <c r="H43" s="1" vm="1820">
        <f t="shared" si="8"/>
        <v>-2568353.3266499043</v>
      </c>
      <c r="I43" s="1" vm="1877">
        <f t="shared" si="8"/>
        <v>2842543</v>
      </c>
      <c r="J43" s="1" vm="1966">
        <f t="shared" si="8"/>
        <v>2245834.4891681327</v>
      </c>
      <c r="K43" s="1" vm="1929">
        <f t="shared" si="8"/>
        <v>4814187.8158180369</v>
      </c>
      <c r="L43" s="1" vm="1136">
        <f t="shared" si="8"/>
        <v>176</v>
      </c>
      <c r="M43" s="1" vm="1175">
        <f t="shared" si="8"/>
        <v>326612</v>
      </c>
      <c r="N43" s="1" vm="1993">
        <f t="shared" si="8"/>
        <v>654383</v>
      </c>
      <c r="O43" s="1" vm="1271">
        <f t="shared" si="8"/>
        <v>980995</v>
      </c>
      <c r="P43" s="1" vm="1331">
        <f t="shared" si="8"/>
        <v>-4520764</v>
      </c>
      <c r="Q43" s="1" vm="1419">
        <f t="shared" si="8"/>
        <v>63936368</v>
      </c>
      <c r="R43" s="1" vm="1504">
        <f t="shared" si="8"/>
        <v>499599</v>
      </c>
      <c r="S43" s="24" vm="1587">
        <f t="shared" si="8"/>
        <v>7.8140034479281025E-3</v>
      </c>
      <c r="T43" s="1" vm="1617">
        <f t="shared" si="8"/>
        <v>-4485438.7345167305</v>
      </c>
      <c r="U43" s="1" vm="2018">
        <f t="shared" si="7"/>
        <v>-5466433.7345167305</v>
      </c>
      <c r="V43" s="1" vm="2057">
        <f t="shared" si="7"/>
        <v>0</v>
      </c>
      <c r="W43" s="1" vm="2041">
        <f t="shared" si="7"/>
        <v>0</v>
      </c>
      <c r="X43" s="1" vm="1821">
        <f t="shared" si="7"/>
        <v>0</v>
      </c>
      <c r="Y43" s="1" vm="1878">
        <f t="shared" si="7"/>
        <v>0</v>
      </c>
      <c r="Z43" s="1" vm="2094">
        <f t="shared" si="7"/>
        <v>-652245.91869869363</v>
      </c>
      <c r="AA43" s="1" vm="1930">
        <f t="shared" si="7"/>
        <v>0</v>
      </c>
      <c r="AB43" s="1" vm="1137">
        <f t="shared" si="7"/>
        <v>-652245.91869869363</v>
      </c>
      <c r="AC43" s="1" vm="1218">
        <f t="shared" si="7"/>
        <v>0</v>
      </c>
      <c r="AD43" s="1" vm="2137">
        <f t="shared" si="7"/>
        <v>-652245.91869869363</v>
      </c>
    </row>
    <row r="44" spans="1:30" x14ac:dyDescent="0.55000000000000004">
      <c r="A44" s="43">
        <v>210044</v>
      </c>
      <c r="B44" s="29" t="str" vm="58">
        <f t="shared" si="2"/>
        <v>210044</v>
      </c>
      <c r="C44" t="str">
        <f>INDEX('Latest Hospital Name'!$B:$B, MATCH($A44,'Latest Hospital Name'!$A:$A,0))</f>
        <v>GBMC</v>
      </c>
      <c r="D44" s="1" t="str">
        <f t="shared" si="3"/>
        <v/>
      </c>
      <c r="E44" s="23" vm="1272">
        <f t="shared" si="8"/>
        <v>-570.00475799089963</v>
      </c>
      <c r="F44" s="1" vm="1332">
        <f t="shared" si="8"/>
        <v>-1400354.2657727234</v>
      </c>
      <c r="G44" s="1" vm="1420">
        <f t="shared" si="8"/>
        <v>-2759540.207014286</v>
      </c>
      <c r="H44" s="1" vm="1505">
        <f t="shared" si="8"/>
        <v>-4159894.4727870096</v>
      </c>
      <c r="I44" s="1" vm="1588">
        <f t="shared" si="8"/>
        <v>1633148</v>
      </c>
      <c r="J44" s="1" vm="1666">
        <f t="shared" si="8"/>
        <v>232793.73422727664</v>
      </c>
      <c r="K44" s="1" vm="2173">
        <f t="shared" si="8"/>
        <v>4392688.207014286</v>
      </c>
      <c r="L44" s="1" vm="2116">
        <f t="shared" si="8"/>
        <v>132</v>
      </c>
      <c r="M44" s="1" vm="2224">
        <f t="shared" si="8"/>
        <v>884112</v>
      </c>
      <c r="N44" s="1" vm="1822">
        <f t="shared" si="8"/>
        <v>-3236</v>
      </c>
      <c r="O44" s="1" vm="2257">
        <f t="shared" si="8"/>
        <v>880876</v>
      </c>
      <c r="P44" s="1" vm="2279">
        <f t="shared" si="8"/>
        <v>-2326645</v>
      </c>
      <c r="Q44" s="1" vm="1931">
        <f t="shared" si="8"/>
        <v>37198978</v>
      </c>
      <c r="R44" s="1" vm="1138">
        <f t="shared" si="8"/>
        <v>1108830</v>
      </c>
      <c r="S44" s="24" vm="1219">
        <f t="shared" si="8"/>
        <v>2.9808076985340833E-2</v>
      </c>
      <c r="T44" s="1" vm="2311">
        <f t="shared" si="8"/>
        <v>-2257292.1867224416</v>
      </c>
      <c r="U44" s="1" vm="1273">
        <f t="shared" si="7"/>
        <v>-3138168.1867224416</v>
      </c>
      <c r="V44" s="1" vm="1333">
        <f t="shared" si="7"/>
        <v>0</v>
      </c>
      <c r="W44" s="1" vm="1421">
        <f t="shared" si="7"/>
        <v>0</v>
      </c>
      <c r="X44" s="1" vm="1506">
        <f t="shared" si="7"/>
        <v>0</v>
      </c>
      <c r="Y44" s="1" vm="1589">
        <f t="shared" si="7"/>
        <v>0</v>
      </c>
      <c r="Z44" s="1" vm="1533">
        <f t="shared" si="7"/>
        <v>1254520.0202918444</v>
      </c>
      <c r="AA44" s="1" vm="2343">
        <f t="shared" si="7"/>
        <v>0</v>
      </c>
      <c r="AB44" s="1" vm="2299">
        <f t="shared" si="7"/>
        <v>1254520.0202918444</v>
      </c>
      <c r="AC44" s="1" vm="2365">
        <f t="shared" si="7"/>
        <v>0</v>
      </c>
      <c r="AD44" s="1" vm="1823">
        <f t="shared" si="7"/>
        <v>1254520.0202918444</v>
      </c>
    </row>
    <row r="45" spans="1:30" x14ac:dyDescent="0.55000000000000004">
      <c r="A45">
        <v>210045</v>
      </c>
      <c r="B45" s="29" t="str" vm="57">
        <f t="shared" si="2"/>
        <v>210045</v>
      </c>
      <c r="C45" t="str">
        <f>INDEX('Latest Hospital Name'!$B:$B, MATCH($A45,'Latest Hospital Name'!$A:$A,0))</f>
        <v>McCready</v>
      </c>
      <c r="D45" s="1" t="str">
        <f t="shared" si="3"/>
        <v/>
      </c>
      <c r="E45" s="23" vm="1967">
        <f t="shared" si="8"/>
        <v>3.1613947936000066</v>
      </c>
      <c r="F45" s="1" vm="1994">
        <f t="shared" si="8"/>
        <v>166958.80986689788</v>
      </c>
      <c r="G45" s="1" vm="1932">
        <f t="shared" si="8"/>
        <v>77257.995942372989</v>
      </c>
      <c r="H45" s="1" vm="1139">
        <f t="shared" si="8"/>
        <v>244216.80580927088</v>
      </c>
      <c r="I45" s="1" vm="2019">
        <f t="shared" si="8"/>
        <v>33097</v>
      </c>
      <c r="J45" s="1" vm="2058">
        <f t="shared" si="8"/>
        <v>200055.80986689788</v>
      </c>
      <c r="K45" s="1" vm="1274">
        <f t="shared" si="8"/>
        <v>-44160.995942373003</v>
      </c>
      <c r="L45" s="1" vm="1334">
        <f t="shared" si="8"/>
        <v>-28</v>
      </c>
      <c r="M45" s="1" vm="1422">
        <f t="shared" si="8"/>
        <v>-122465</v>
      </c>
      <c r="N45" s="1" vm="1507">
        <f t="shared" si="8"/>
        <v>-65364</v>
      </c>
      <c r="O45" s="1" vm="1590">
        <f t="shared" si="8"/>
        <v>-187829</v>
      </c>
      <c r="P45" s="1" vm="1367">
        <f t="shared" si="8"/>
        <v>-93922</v>
      </c>
      <c r="Q45" s="1" vm="2079">
        <f t="shared" si="8"/>
        <v>1060695</v>
      </c>
      <c r="R45" s="1" vm="2095">
        <f t="shared" si="8"/>
        <v>31146</v>
      </c>
      <c r="S45" s="24" vm="2138">
        <f t="shared" si="8"/>
        <v>2.9363766209890684E-2</v>
      </c>
      <c r="T45" s="1" vm="1824">
        <f t="shared" si="8"/>
        <v>-91164.096350034655</v>
      </c>
      <c r="U45" s="1" vm="2174">
        <f t="shared" si="7"/>
        <v>96664.903649965345</v>
      </c>
      <c r="V45" s="1" vm="2155">
        <f t="shared" si="7"/>
        <v>0</v>
      </c>
      <c r="W45" s="1" vm="1933">
        <f t="shared" si="7"/>
        <v>0</v>
      </c>
      <c r="X45" s="1" vm="1140">
        <f t="shared" si="7"/>
        <v>0</v>
      </c>
      <c r="Y45" s="1" vm="2225">
        <f t="shared" si="7"/>
        <v>0</v>
      </c>
      <c r="Z45" s="1" vm="2258">
        <f t="shared" si="7"/>
        <v>52503.907707592341</v>
      </c>
      <c r="AA45" s="1" vm="1275">
        <f t="shared" si="7"/>
        <v>0</v>
      </c>
      <c r="AB45" s="1" vm="1335">
        <f t="shared" si="7"/>
        <v>52503.907707592341</v>
      </c>
      <c r="AC45" s="1" vm="1423">
        <f t="shared" si="7"/>
        <v>0</v>
      </c>
      <c r="AD45" s="1" vm="1508">
        <f t="shared" si="7"/>
        <v>52503.907707592341</v>
      </c>
    </row>
    <row r="46" spans="1:30" x14ac:dyDescent="0.55000000000000004">
      <c r="A46">
        <v>210048</v>
      </c>
      <c r="B46" s="29" t="str" vm="56">
        <f t="shared" si="2"/>
        <v>210048</v>
      </c>
      <c r="C46" t="str">
        <f>INDEX('Latest Hospital Name'!$B:$B, MATCH($A46,'Latest Hospital Name'!$A:$A,0))</f>
        <v>Howard County</v>
      </c>
      <c r="D46" s="1" t="str">
        <f t="shared" si="3"/>
        <v/>
      </c>
      <c r="E46" s="23" vm="1591">
        <f t="shared" si="8"/>
        <v>945.09601081870005</v>
      </c>
      <c r="F46" s="1" vm="1450">
        <f t="shared" si="8"/>
        <v>2610894.6336594876</v>
      </c>
      <c r="G46" s="1" vm="2280">
        <f t="shared" si="8"/>
        <v>1497028.5920404426</v>
      </c>
      <c r="H46" s="1" vm="2312">
        <f t="shared" si="8"/>
        <v>4107923.2256999305</v>
      </c>
      <c r="I46" s="1" vm="2344">
        <f t="shared" si="8"/>
        <v>1881857</v>
      </c>
      <c r="J46" s="1" vm="1825">
        <f t="shared" si="8"/>
        <v>4492751.6336594876</v>
      </c>
      <c r="K46" s="1" vm="2265">
        <f t="shared" si="8"/>
        <v>384828.40795955714</v>
      </c>
      <c r="L46" s="1" vm="2366">
        <f t="shared" si="8"/>
        <v>223</v>
      </c>
      <c r="M46" s="1" vm="1934">
        <f t="shared" si="8"/>
        <v>699026</v>
      </c>
      <c r="N46" s="1" vm="1141">
        <f t="shared" si="8"/>
        <v>533690</v>
      </c>
      <c r="O46" s="1" vm="1968">
        <f t="shared" si="8"/>
        <v>1232716</v>
      </c>
      <c r="P46" s="1" vm="1995">
        <f t="shared" si="8"/>
        <v>-2389169</v>
      </c>
      <c r="Q46" s="1" vm="1276">
        <f t="shared" si="8"/>
        <v>35920235</v>
      </c>
      <c r="R46" s="1" vm="1336">
        <f t="shared" si="8"/>
        <v>662404</v>
      </c>
      <c r="S46" s="24" vm="1424">
        <f t="shared" si="8"/>
        <v>1.8440970667368963E-2</v>
      </c>
      <c r="T46" s="1" vm="1509">
        <f t="shared" si="8"/>
        <v>-2345110.4045516127</v>
      </c>
      <c r="U46" s="1" vm="1592">
        <f t="shared" si="7"/>
        <v>-3577826.4045516127</v>
      </c>
      <c r="V46" s="1" vm="1667">
        <f t="shared" si="7"/>
        <v>0</v>
      </c>
      <c r="W46" s="1" vm="2020">
        <f t="shared" si="7"/>
        <v>0</v>
      </c>
      <c r="X46" s="1" vm="2059">
        <f t="shared" si="7"/>
        <v>0</v>
      </c>
      <c r="Y46" s="1" vm="2042">
        <f t="shared" si="7"/>
        <v>0</v>
      </c>
      <c r="Z46" s="1" vm="1826">
        <f t="shared" si="7"/>
        <v>-3192997.9965920555</v>
      </c>
      <c r="AA46" s="1" vm="2096">
        <f t="shared" si="7"/>
        <v>0</v>
      </c>
      <c r="AB46" s="1" vm="2139">
        <f t="shared" si="7"/>
        <v>-3192997.9965920555</v>
      </c>
      <c r="AC46" s="1" vm="1935">
        <f t="shared" si="7"/>
        <v>0</v>
      </c>
      <c r="AD46" s="1" vm="1142">
        <f t="shared" si="7"/>
        <v>-3192997.9965920555</v>
      </c>
    </row>
    <row r="47" spans="1:30" x14ac:dyDescent="0.55000000000000004">
      <c r="A47">
        <v>210049</v>
      </c>
      <c r="B47" s="29" t="str" vm="55">
        <f t="shared" si="2"/>
        <v>210049</v>
      </c>
      <c r="C47" t="str">
        <f>INDEX('Latest Hospital Name'!$B:$B, MATCH($A47,'Latest Hospital Name'!$A:$A,0))</f>
        <v>UM-Upper Chesapeake</v>
      </c>
      <c r="D47" s="1" t="str">
        <f t="shared" si="3"/>
        <v/>
      </c>
      <c r="E47" s="23" vm="2175">
        <f t="shared" si="8"/>
        <v>621.70226826089993</v>
      </c>
      <c r="F47" s="1" vm="2186">
        <f t="shared" si="8"/>
        <v>3208085.5239144983</v>
      </c>
      <c r="G47" s="1" vm="1277">
        <f t="shared" si="8"/>
        <v>1156779.6911913138</v>
      </c>
      <c r="H47" s="1" vm="1337">
        <f t="shared" si="8"/>
        <v>4364865.2151058121</v>
      </c>
      <c r="I47" s="1" vm="1425">
        <f t="shared" si="8"/>
        <v>2511134</v>
      </c>
      <c r="J47" s="1" vm="1510">
        <f t="shared" si="8"/>
        <v>5719219.5239144983</v>
      </c>
      <c r="K47" s="1" vm="1593">
        <f t="shared" si="8"/>
        <v>1354354.3088086862</v>
      </c>
      <c r="L47" s="1" vm="1618">
        <f t="shared" si="8"/>
        <v>-86</v>
      </c>
      <c r="M47" s="1" vm="2226">
        <f t="shared" si="8"/>
        <v>-34497</v>
      </c>
      <c r="N47" s="1" vm="2259">
        <f t="shared" si="8"/>
        <v>-461403</v>
      </c>
      <c r="O47" s="1" vm="2281">
        <f t="shared" si="8"/>
        <v>-495900</v>
      </c>
      <c r="P47" s="1" vm="2313">
        <f t="shared" si="8"/>
        <v>-2743942</v>
      </c>
      <c r="Q47" s="1" vm="2296">
        <f t="shared" si="8"/>
        <v>38282107</v>
      </c>
      <c r="R47" s="1" vm="2245">
        <f t="shared" si="8"/>
        <v>1066724</v>
      </c>
      <c r="S47" s="24" vm="1936">
        <f t="shared" si="8"/>
        <v>2.7864819457298941E-2</v>
      </c>
      <c r="T47" s="1" vm="1143">
        <f t="shared" si="8"/>
        <v>-2667482.5515687005</v>
      </c>
      <c r="U47" s="1" vm="2367">
        <f t="shared" si="7"/>
        <v>-2171582.5515687005</v>
      </c>
      <c r="V47" s="1" vm="1969">
        <f t="shared" si="7"/>
        <v>0</v>
      </c>
      <c r="W47" s="1" vm="1278">
        <f t="shared" si="7"/>
        <v>0</v>
      </c>
      <c r="X47" s="1" vm="1338">
        <f t="shared" si="7"/>
        <v>0</v>
      </c>
      <c r="Y47" s="1" vm="1426">
        <f t="shared" si="7"/>
        <v>0</v>
      </c>
      <c r="Z47" s="1" vm="1511">
        <f t="shared" si="7"/>
        <v>-817228.24276001425</v>
      </c>
      <c r="AA47" s="1" vm="1594">
        <f t="shared" si="7"/>
        <v>0</v>
      </c>
      <c r="AB47" s="1" vm="1534">
        <f t="shared" si="7"/>
        <v>-817228.24276001425</v>
      </c>
      <c r="AC47" s="1" vm="1996">
        <f t="shared" si="7"/>
        <v>0</v>
      </c>
      <c r="AD47" s="1" vm="2021">
        <f t="shared" si="7"/>
        <v>-817228.24276001425</v>
      </c>
    </row>
    <row r="48" spans="1:30" x14ac:dyDescent="0.55000000000000004">
      <c r="A48">
        <v>210051</v>
      </c>
      <c r="B48" s="29" t="str" vm="54">
        <f t="shared" si="2"/>
        <v>210051</v>
      </c>
      <c r="C48" t="str">
        <f>INDEX('Latest Hospital Name'!$B:$B, MATCH($A48,'Latest Hospital Name'!$A:$A,0))</f>
        <v>Doctors</v>
      </c>
      <c r="D48" s="1" t="str">
        <f t="shared" si="3"/>
        <v/>
      </c>
      <c r="E48" s="23" vm="2060">
        <f t="shared" si="8"/>
        <v>363.81013685879992</v>
      </c>
      <c r="F48" s="1" vm="2080">
        <f t="shared" si="8"/>
        <v>-829535.13971203915</v>
      </c>
      <c r="G48" s="1" vm="2097">
        <f t="shared" si="8"/>
        <v>1105699.7829790411</v>
      </c>
      <c r="H48" s="1" vm="2140">
        <f t="shared" si="8"/>
        <v>276164.64326700196</v>
      </c>
      <c r="I48" s="1" vm="1937">
        <f t="shared" si="8"/>
        <v>1909196</v>
      </c>
      <c r="J48" s="1" vm="1144">
        <f t="shared" si="8"/>
        <v>1079660.8602879609</v>
      </c>
      <c r="K48" s="1" vm="2176">
        <f t="shared" si="8"/>
        <v>803496.21702095889</v>
      </c>
      <c r="L48" s="1" vm="2202">
        <f t="shared" si="8"/>
        <v>276</v>
      </c>
      <c r="M48" s="1" vm="1279">
        <f t="shared" si="8"/>
        <v>758874</v>
      </c>
      <c r="N48" s="1" vm="1339">
        <f t="shared" si="8"/>
        <v>994364</v>
      </c>
      <c r="O48" s="1" vm="1427">
        <f t="shared" si="8"/>
        <v>1753238</v>
      </c>
      <c r="P48" s="1" vm="1512">
        <f t="shared" si="8"/>
        <v>-3054196</v>
      </c>
      <c r="Q48" s="1" vm="1595">
        <f t="shared" si="8"/>
        <v>38912123</v>
      </c>
      <c r="R48" s="1" vm="1451">
        <f t="shared" si="8"/>
        <v>2549043</v>
      </c>
      <c r="S48" s="24" vm="2227">
        <f t="shared" si="8"/>
        <v>6.5507682528655659E-2</v>
      </c>
      <c r="T48" s="1" vm="2260">
        <f t="shared" si="8"/>
        <v>-2854122.6980517101</v>
      </c>
      <c r="U48" s="1" vm="2282">
        <f t="shared" si="7"/>
        <v>-4607360.6980517097</v>
      </c>
      <c r="V48" s="1" vm="2314">
        <f t="shared" si="7"/>
        <v>0</v>
      </c>
      <c r="W48" s="1" vm="2328">
        <f t="shared" si="7"/>
        <v>0</v>
      </c>
      <c r="X48" s="1" vm="2352">
        <f t="shared" si="7"/>
        <v>0</v>
      </c>
      <c r="Y48" s="1" vm="1938">
        <f t="shared" si="7"/>
        <v>0</v>
      </c>
      <c r="Z48" s="1" vm="1145">
        <f t="shared" si="7"/>
        <v>-3803864.481030751</v>
      </c>
      <c r="AA48" s="1" vm="2368">
        <f t="shared" si="7"/>
        <v>0</v>
      </c>
      <c r="AB48" s="1" vm="1970">
        <f t="shared" si="7"/>
        <v>-3803864.481030751</v>
      </c>
      <c r="AC48" s="1" vm="1997">
        <f t="shared" si="7"/>
        <v>0</v>
      </c>
      <c r="AD48" s="1" vm="1340">
        <f t="shared" si="7"/>
        <v>-3803864.481030751</v>
      </c>
    </row>
    <row r="49" spans="1:30" x14ac:dyDescent="0.55000000000000004">
      <c r="A49">
        <v>210055</v>
      </c>
      <c r="B49" s="29" t="str" vm="53">
        <f t="shared" si="2"/>
        <v>210055</v>
      </c>
      <c r="C49" t="str">
        <f>INDEX('Latest Hospital Name'!$B:$B, MATCH($A49,'Latest Hospital Name'!$A:$A,0))</f>
        <v>UM-Laurel</v>
      </c>
      <c r="D49" s="1" t="str">
        <f t="shared" si="3"/>
        <v/>
      </c>
      <c r="E49" s="23" vm="1428">
        <f t="shared" si="8"/>
        <v>-334.92318620049991</v>
      </c>
      <c r="F49" s="1" vm="1513">
        <f t="shared" si="8"/>
        <v>-2298143.5204740344</v>
      </c>
      <c r="G49" s="1" vm="1596">
        <f t="shared" si="8"/>
        <v>-275929.73269404366</v>
      </c>
      <c r="H49" s="1" vm="2022">
        <f t="shared" si="8"/>
        <v>-2574073.2531680781</v>
      </c>
      <c r="I49" s="1" vm="2061">
        <f t="shared" si="8"/>
        <v>644315</v>
      </c>
      <c r="J49" s="1" vm="2043">
        <f t="shared" si="8"/>
        <v>-1653828.5204740344</v>
      </c>
      <c r="K49" s="1" vm="2098">
        <f t="shared" si="8"/>
        <v>920244.73269404378</v>
      </c>
      <c r="L49" s="1" vm="2141">
        <f t="shared" si="8"/>
        <v>45</v>
      </c>
      <c r="M49" s="1" vm="2177">
        <f t="shared" si="8"/>
        <v>59277</v>
      </c>
      <c r="N49" s="1" vm="2203">
        <f t="shared" si="8"/>
        <v>186136</v>
      </c>
      <c r="O49" s="1" vm="1939">
        <f t="shared" si="8"/>
        <v>245413</v>
      </c>
      <c r="P49" s="1" vm="1146">
        <f t="shared" si="8"/>
        <v>-698887</v>
      </c>
      <c r="Q49" s="1" vm="2228">
        <f t="shared" si="8"/>
        <v>12657050</v>
      </c>
      <c r="R49" s="1" vm="2190">
        <f t="shared" si="8"/>
        <v>545614</v>
      </c>
      <c r="S49" s="24" vm="2283">
        <f t="shared" si="8"/>
        <v>4.3107517154471225E-2</v>
      </c>
      <c r="T49" s="1" vm="1341">
        <f t="shared" si="8"/>
        <v>-668759.716658463</v>
      </c>
      <c r="U49" s="1" vm="1429">
        <f t="shared" si="7"/>
        <v>-914172.716658463</v>
      </c>
      <c r="V49" s="1" vm="1514">
        <f t="shared" si="7"/>
        <v>0</v>
      </c>
      <c r="W49" s="1" vm="1597">
        <f t="shared" si="7"/>
        <v>0</v>
      </c>
      <c r="X49" s="1" vm="2315">
        <f t="shared" si="7"/>
        <v>0</v>
      </c>
      <c r="Y49" s="1" vm="2345">
        <f t="shared" si="7"/>
        <v>0</v>
      </c>
      <c r="Z49" s="1" vm="2126">
        <f t="shared" si="7"/>
        <v>6072.0160355807748</v>
      </c>
      <c r="AA49" s="1" vm="2369">
        <f t="shared" si="7"/>
        <v>-3020957</v>
      </c>
      <c r="AB49" s="1" vm="1971">
        <f t="shared" si="7"/>
        <v>-3014884.983964419</v>
      </c>
      <c r="AC49" s="1" vm="1998">
        <f t="shared" si="7"/>
        <v>0</v>
      </c>
      <c r="AD49" s="1" vm="2023">
        <f t="shared" si="7"/>
        <v>-3014884.983964419</v>
      </c>
    </row>
    <row r="50" spans="1:30" x14ac:dyDescent="0.55000000000000004">
      <c r="A50">
        <v>210056</v>
      </c>
      <c r="B50" s="29" t="str" vm="52">
        <f t="shared" si="2"/>
        <v>210056</v>
      </c>
      <c r="C50" t="str">
        <f>INDEX('Latest Hospital Name'!$B:$B, MATCH($A50,'Latest Hospital Name'!$A:$A,0))</f>
        <v>MedStar Good Sam</v>
      </c>
      <c r="D50" s="1" t="str">
        <f t="shared" si="3"/>
        <v/>
      </c>
      <c r="E50" s="23" vm="1940">
        <f t="shared" si="8"/>
        <v>-1225.3477832133999</v>
      </c>
      <c r="F50" s="1" vm="1147">
        <f t="shared" si="8"/>
        <v>-2832266.4709839253</v>
      </c>
      <c r="G50" s="1" vm="2062">
        <f t="shared" si="8"/>
        <v>-3141833.0580923562</v>
      </c>
      <c r="H50" s="1" vm="2081">
        <f t="shared" si="8"/>
        <v>-5974099.5290762819</v>
      </c>
      <c r="I50" s="1" vm="2099">
        <f t="shared" si="8"/>
        <v>1010933</v>
      </c>
      <c r="J50" s="1" vm="1342">
        <f t="shared" si="8"/>
        <v>-1821333.4709839253</v>
      </c>
      <c r="K50" s="1" vm="1430">
        <f t="shared" si="8"/>
        <v>4152766.0580923567</v>
      </c>
      <c r="L50" s="1" vm="1515">
        <f t="shared" si="8"/>
        <v>-302</v>
      </c>
      <c r="M50" s="1" vm="1598">
        <f t="shared" si="8"/>
        <v>-1118108</v>
      </c>
      <c r="N50" s="1" vm="2142">
        <f t="shared" si="8"/>
        <v>-650610</v>
      </c>
      <c r="O50" s="1" vm="2178">
        <f t="shared" si="8"/>
        <v>-1768718</v>
      </c>
      <c r="P50" s="1" vm="2204">
        <f t="shared" si="8"/>
        <v>-3230493</v>
      </c>
      <c r="Q50" s="1" vm="2229">
        <f t="shared" si="8"/>
        <v>47443371</v>
      </c>
      <c r="R50" s="1" vm="2261">
        <f t="shared" si="8"/>
        <v>404837</v>
      </c>
      <c r="S50" s="24" vm="2284">
        <f t="shared" si="8"/>
        <v>8.5330572315360977E-3</v>
      </c>
      <c r="T50" s="1" vm="2316">
        <f t="shared" si="8"/>
        <v>-3202927.0183449234</v>
      </c>
      <c r="U50" s="1" vm="1941">
        <f t="shared" si="7"/>
        <v>-1434209.0183449234</v>
      </c>
      <c r="V50" s="1" vm="1148">
        <f t="shared" si="7"/>
        <v>0</v>
      </c>
      <c r="W50" s="1" vm="2346">
        <f t="shared" si="7"/>
        <v>0</v>
      </c>
      <c r="X50" s="1" vm="2192">
        <f t="shared" si="7"/>
        <v>0</v>
      </c>
      <c r="Y50" s="1" vm="2370">
        <f t="shared" si="7"/>
        <v>0</v>
      </c>
      <c r="Z50" s="1" vm="1343">
        <f t="shared" si="7"/>
        <v>2718557.0397474333</v>
      </c>
      <c r="AA50" s="1" vm="1431">
        <f t="shared" si="7"/>
        <v>0</v>
      </c>
      <c r="AB50" s="1" vm="1516">
        <f t="shared" si="7"/>
        <v>2718557.0397474333</v>
      </c>
      <c r="AC50" s="1" vm="1599">
        <f t="shared" si="7"/>
        <v>0</v>
      </c>
      <c r="AD50" s="1" vm="1972">
        <f t="shared" si="7"/>
        <v>2718557.0397474333</v>
      </c>
    </row>
    <row r="51" spans="1:30" x14ac:dyDescent="0.55000000000000004">
      <c r="A51">
        <v>210057</v>
      </c>
      <c r="B51" s="29" t="str" vm="51">
        <f t="shared" si="2"/>
        <v>210057</v>
      </c>
      <c r="C51" t="str">
        <f>INDEX('Latest Hospital Name'!$B:$B, MATCH($A51,'Latest Hospital Name'!$A:$A,0))</f>
        <v>Shady Grove</v>
      </c>
      <c r="D51" s="1" t="str">
        <f t="shared" si="3"/>
        <v/>
      </c>
      <c r="E51" s="23" vm="1999">
        <f t="shared" si="8"/>
        <v>-1876.4098550873998</v>
      </c>
      <c r="F51" s="1" vm="2024">
        <f t="shared" si="8"/>
        <v>-6506867.9558555465</v>
      </c>
      <c r="G51" s="1" vm="2063">
        <f t="shared" si="8"/>
        <v>-1759391.6512288749</v>
      </c>
      <c r="H51" s="1" vm="2044">
        <f t="shared" si="8"/>
        <v>-8266259.6070844214</v>
      </c>
      <c r="I51" s="1" vm="2100">
        <f t="shared" si="8"/>
        <v>1889101</v>
      </c>
      <c r="J51" s="1" vm="2143">
        <f t="shared" si="8"/>
        <v>-4617766.9558555465</v>
      </c>
      <c r="K51" s="1" vm="1942">
        <f t="shared" si="8"/>
        <v>3648492.6512288749</v>
      </c>
      <c r="L51" s="1" vm="1149">
        <f t="shared" si="8"/>
        <v>-408</v>
      </c>
      <c r="M51" s="1" vm="2179">
        <f t="shared" si="8"/>
        <v>-2033778</v>
      </c>
      <c r="N51" s="1" vm="2187">
        <f t="shared" si="8"/>
        <v>-228706</v>
      </c>
      <c r="O51" s="1" vm="2230">
        <f t="shared" si="8"/>
        <v>-2262484</v>
      </c>
      <c r="P51" s="1" vm="1344">
        <f t="shared" si="8"/>
        <v>-2472523</v>
      </c>
      <c r="Q51" s="1" vm="1432">
        <f t="shared" si="8"/>
        <v>40829962</v>
      </c>
      <c r="R51" s="1" vm="1517">
        <f t="shared" si="8"/>
        <v>1114411</v>
      </c>
      <c r="S51" s="24" vm="1600">
        <f t="shared" si="8"/>
        <v>2.7293951436937414E-2</v>
      </c>
      <c r="T51" s="1" vm="2158">
        <f t="shared" si="8"/>
        <v>-2405038.077311289</v>
      </c>
      <c r="U51" s="1" vm="2285">
        <f t="shared" si="7"/>
        <v>-142554.07731128903</v>
      </c>
      <c r="V51" s="1" vm="2317">
        <f t="shared" si="7"/>
        <v>0</v>
      </c>
      <c r="W51" s="1" vm="2347">
        <f t="shared" si="7"/>
        <v>0</v>
      </c>
      <c r="X51" s="1" vm="2266">
        <f t="shared" si="7"/>
        <v>0</v>
      </c>
      <c r="Y51" s="1" vm="2371">
        <f t="shared" si="7"/>
        <v>0</v>
      </c>
      <c r="Z51" s="1" vm="1973">
        <f t="shared" si="7"/>
        <v>3505938.5739175859</v>
      </c>
      <c r="AA51" s="1" vm="1943">
        <f t="shared" si="7"/>
        <v>0</v>
      </c>
      <c r="AB51" s="1" vm="1150">
        <f t="shared" si="7"/>
        <v>3505938.5739175859</v>
      </c>
      <c r="AC51" s="1" vm="2000">
        <f t="shared" si="7"/>
        <v>0</v>
      </c>
      <c r="AD51" s="1" vm="2025">
        <f t="shared" si="7"/>
        <v>3505938.5739175859</v>
      </c>
    </row>
    <row r="52" spans="1:30" x14ac:dyDescent="0.55000000000000004">
      <c r="A52">
        <v>210058</v>
      </c>
      <c r="B52" s="29" t="str" vm="50">
        <f t="shared" si="2"/>
        <v>210058</v>
      </c>
      <c r="C52" t="str">
        <f>INDEX('Latest Hospital Name'!$B:$B, MATCH($A52,'Latest Hospital Name'!$A:$A,0))</f>
        <v>UMROI</v>
      </c>
      <c r="D52" s="1" t="str">
        <f t="shared" si="3"/>
        <v/>
      </c>
      <c r="E52" s="23" vm="2064">
        <f t="shared" si="8"/>
        <v>-353.18199761690005</v>
      </c>
      <c r="F52" s="1" vm="1345">
        <f t="shared" si="8"/>
        <v>-1342335.8668893494</v>
      </c>
      <c r="G52" s="1" vm="1433">
        <f t="shared" si="8"/>
        <v>-821368.25645981228</v>
      </c>
      <c r="H52" s="1" vm="1518">
        <f t="shared" si="8"/>
        <v>-2163704.1233491618</v>
      </c>
      <c r="I52" s="1" vm="1601">
        <f t="shared" si="8"/>
        <v>507067</v>
      </c>
      <c r="J52" s="1" vm="2082">
        <f t="shared" si="8"/>
        <v>-835268.86688934942</v>
      </c>
      <c r="K52" s="1" vm="2101">
        <f t="shared" si="8"/>
        <v>1328435.2564598124</v>
      </c>
      <c r="L52" s="1" vm="2144">
        <f t="shared" si="8"/>
        <v>-28</v>
      </c>
      <c r="M52" s="1" vm="2180">
        <f t="shared" si="8"/>
        <v>-89305</v>
      </c>
      <c r="N52" s="1" vm="2117">
        <f t="shared" si="8"/>
        <v>-62906</v>
      </c>
      <c r="O52" s="1" vm="2231">
        <f t="shared" si="8"/>
        <v>-152211</v>
      </c>
      <c r="P52" s="1" vm="2120">
        <f t="shared" si="8"/>
        <v>341839</v>
      </c>
      <c r="Q52" s="1" vm="1944">
        <f t="shared" si="8"/>
        <v>321173</v>
      </c>
      <c r="R52" s="1" vm="1151">
        <f t="shared" si="8"/>
        <v>78637</v>
      </c>
      <c r="S52" s="24" vm="2286">
        <f t="shared" si="8"/>
        <v>0.24484312193117105</v>
      </c>
      <c r="T52" s="1" vm="2318">
        <f t="shared" ref="T52:AD60" si="9">CUBEVALUE("ThisWorkbookDataModel", $B$3, $B$4, $B52, T$10)</f>
        <v>258142.07204217042</v>
      </c>
      <c r="U52" s="1" vm="2348">
        <f t="shared" si="9"/>
        <v>410353.07204217045</v>
      </c>
      <c r="V52" s="1" vm="1346">
        <f t="shared" si="9"/>
        <v>0</v>
      </c>
      <c r="W52" s="1" vm="1434">
        <f t="shared" si="9"/>
        <v>0</v>
      </c>
      <c r="X52" s="1" vm="1519">
        <f t="shared" si="9"/>
        <v>0</v>
      </c>
      <c r="Y52" s="1" vm="1602">
        <f t="shared" si="9"/>
        <v>0</v>
      </c>
      <c r="Z52" s="1" vm="2162">
        <f t="shared" si="9"/>
        <v>1738788.3285019828</v>
      </c>
      <c r="AA52" s="1" vm="2372">
        <f t="shared" si="9"/>
        <v>0</v>
      </c>
      <c r="AB52" s="1" vm="1974">
        <f t="shared" si="9"/>
        <v>1738788.3285019828</v>
      </c>
      <c r="AC52" s="1" vm="2001">
        <f t="shared" si="9"/>
        <v>0</v>
      </c>
      <c r="AD52" s="1" vm="2026">
        <f t="shared" si="9"/>
        <v>1738788.3285019828</v>
      </c>
    </row>
    <row r="53" spans="1:30" x14ac:dyDescent="0.55000000000000004">
      <c r="A53">
        <v>210060</v>
      </c>
      <c r="B53" s="29" t="str" vm="49">
        <f t="shared" si="2"/>
        <v>210060</v>
      </c>
      <c r="C53" t="str">
        <f>INDEX('Latest Hospital Name'!$B:$B, MATCH($A53,'Latest Hospital Name'!$A:$A,0))</f>
        <v>Ft. Washington</v>
      </c>
      <c r="D53" s="1" t="str">
        <f t="shared" si="3"/>
        <v/>
      </c>
      <c r="E53" s="23" vm="2065">
        <f t="shared" ref="E53:T60" si="10">CUBEVALUE("ThisWorkbookDataModel", $B$3, $B$4, $B53, E$10)</f>
        <v>289.49194627240007</v>
      </c>
      <c r="F53" s="1" vm="2045">
        <f t="shared" si="10"/>
        <v>243025.40731749046</v>
      </c>
      <c r="G53" s="1" vm="1945">
        <f t="shared" si="10"/>
        <v>-2647155.8733668379</v>
      </c>
      <c r="H53" s="1" vm="1152">
        <f t="shared" si="10"/>
        <v>-2404130.4660493475</v>
      </c>
      <c r="I53" s="1" vm="2102">
        <f t="shared" si="10"/>
        <v>324130</v>
      </c>
      <c r="J53" s="1" vm="2145">
        <f t="shared" si="10"/>
        <v>567155.40731749043</v>
      </c>
      <c r="K53" s="1" vm="2181">
        <f t="shared" si="10"/>
        <v>2971285.8733668379</v>
      </c>
      <c r="L53" s="1" vm="1347">
        <f t="shared" si="10"/>
        <v>21</v>
      </c>
      <c r="M53" s="1" vm="1435">
        <f t="shared" si="10"/>
        <v>-41787</v>
      </c>
      <c r="N53" s="1" vm="1520">
        <f t="shared" si="10"/>
        <v>152422</v>
      </c>
      <c r="O53" s="1" vm="1603">
        <f t="shared" si="10"/>
        <v>110635</v>
      </c>
      <c r="P53" s="1" vm="2156">
        <f t="shared" si="10"/>
        <v>-609918</v>
      </c>
      <c r="Q53" s="1" vm="2232">
        <f t="shared" si="10"/>
        <v>7260339</v>
      </c>
      <c r="R53" s="1" vm="2208">
        <f t="shared" si="10"/>
        <v>660582</v>
      </c>
      <c r="S53" s="24" vm="2287">
        <f t="shared" si="10"/>
        <v>9.0985007724845912E-2</v>
      </c>
      <c r="T53" s="1" vm="2319">
        <f t="shared" si="10"/>
        <v>-554424.60605847742</v>
      </c>
      <c r="U53" s="1" vm="2329">
        <f t="shared" si="9"/>
        <v>-665059.60605847742</v>
      </c>
      <c r="V53" s="1" vm="2332">
        <f t="shared" si="9"/>
        <v>0</v>
      </c>
      <c r="W53" s="1" vm="1946">
        <f t="shared" si="9"/>
        <v>0</v>
      </c>
      <c r="X53" s="1" vm="1153">
        <f t="shared" si="9"/>
        <v>0</v>
      </c>
      <c r="Y53" s="1" vm="2373">
        <f t="shared" si="9"/>
        <v>0</v>
      </c>
      <c r="Z53" s="1" vm="1975">
        <f t="shared" si="9"/>
        <v>2306226.2673083604</v>
      </c>
      <c r="AA53" s="1" vm="2002">
        <f t="shared" si="9"/>
        <v>0</v>
      </c>
      <c r="AB53" s="1" vm="1348">
        <f t="shared" si="9"/>
        <v>2306226.2673083604</v>
      </c>
      <c r="AC53" s="1" vm="1436">
        <f t="shared" si="9"/>
        <v>0</v>
      </c>
      <c r="AD53" s="1" vm="1521">
        <f t="shared" si="9"/>
        <v>2306226.2673083604</v>
      </c>
    </row>
    <row r="54" spans="1:30" x14ac:dyDescent="0.55000000000000004">
      <c r="A54">
        <v>210061</v>
      </c>
      <c r="B54" s="29" t="str" vm="48">
        <f t="shared" si="2"/>
        <v>210061</v>
      </c>
      <c r="C54" t="str">
        <f>INDEX('Latest Hospital Name'!$B:$B, MATCH($A54,'Latest Hospital Name'!$A:$A,0))</f>
        <v>Atlantic General</v>
      </c>
      <c r="D54" s="1" t="str">
        <f t="shared" si="3"/>
        <v/>
      </c>
      <c r="E54" s="23" vm="1604">
        <f t="shared" si="10"/>
        <v>-101.1075815927999</v>
      </c>
      <c r="F54" s="1" vm="2027">
        <f t="shared" si="10"/>
        <v>24135.155410420106</v>
      </c>
      <c r="G54" s="1" vm="2066">
        <f t="shared" si="10"/>
        <v>-38903.244663239093</v>
      </c>
      <c r="H54" s="1" vm="2008">
        <f t="shared" si="10"/>
        <v>-14768.089252818987</v>
      </c>
      <c r="I54" s="1" vm="2103">
        <f t="shared" si="10"/>
        <v>452636</v>
      </c>
      <c r="J54" s="1" vm="2146">
        <f t="shared" si="10"/>
        <v>476771.15541042009</v>
      </c>
      <c r="K54" s="1" vm="2182">
        <f t="shared" si="10"/>
        <v>491539.24466323911</v>
      </c>
      <c r="L54" s="1" vm="2205">
        <f t="shared" si="10"/>
        <v>-65</v>
      </c>
      <c r="M54" s="1" vm="1947">
        <f t="shared" si="10"/>
        <v>-182888</v>
      </c>
      <c r="N54" s="1" vm="1154">
        <f t="shared" si="10"/>
        <v>-150954</v>
      </c>
      <c r="O54" s="1" vm="2233">
        <f t="shared" si="10"/>
        <v>-333842</v>
      </c>
      <c r="P54" s="1" vm="2242">
        <f t="shared" si="10"/>
        <v>-666337</v>
      </c>
      <c r="Q54" s="1" vm="2288">
        <f t="shared" si="10"/>
        <v>9253388</v>
      </c>
      <c r="R54" s="1" vm="1349">
        <f t="shared" si="10"/>
        <v>2253249</v>
      </c>
      <c r="S54" s="24" vm="1437">
        <f t="shared" si="10"/>
        <v>0.24350529773527274</v>
      </c>
      <c r="T54" s="1" vm="1522">
        <f t="shared" si="10"/>
        <v>-504080.41042297159</v>
      </c>
      <c r="U54" s="1" vm="1605">
        <f t="shared" si="9"/>
        <v>-170238.41042297159</v>
      </c>
      <c r="V54" s="1" vm="2320">
        <f t="shared" si="9"/>
        <v>0</v>
      </c>
      <c r="W54" s="1" vm="2297">
        <f t="shared" si="9"/>
        <v>0</v>
      </c>
      <c r="X54" s="1" vm="2213">
        <f t="shared" si="9"/>
        <v>0</v>
      </c>
      <c r="Y54" s="1" vm="2374">
        <f t="shared" si="9"/>
        <v>0</v>
      </c>
      <c r="Z54" s="1" vm="1976">
        <f t="shared" si="9"/>
        <v>321300.83424026752</v>
      </c>
      <c r="AA54" s="1" vm="2382">
        <f t="shared" si="9"/>
        <v>0</v>
      </c>
      <c r="AB54" s="1" vm="2028">
        <f t="shared" si="9"/>
        <v>321300.83424026752</v>
      </c>
      <c r="AC54" s="1" vm="1948">
        <f t="shared" si="9"/>
        <v>0</v>
      </c>
      <c r="AD54" s="1" vm="1155">
        <f t="shared" si="9"/>
        <v>321300.83424026752</v>
      </c>
    </row>
    <row r="55" spans="1:30" x14ac:dyDescent="0.55000000000000004">
      <c r="A55">
        <v>210062</v>
      </c>
      <c r="B55" s="29" t="str" vm="47">
        <f t="shared" si="2"/>
        <v>210062</v>
      </c>
      <c r="C55" t="str">
        <f>INDEX('Latest Hospital Name'!$B:$B, MATCH($A55,'Latest Hospital Name'!$A:$A,0))</f>
        <v>MedStar Southern MD</v>
      </c>
      <c r="D55" s="1" t="str">
        <f t="shared" si="3"/>
        <v/>
      </c>
      <c r="E55" s="23" vm="2067">
        <f t="shared" si="10"/>
        <v>365.77825533640032</v>
      </c>
      <c r="F55" s="1" vm="2083">
        <f t="shared" si="10"/>
        <v>3550255.8844902022</v>
      </c>
      <c r="G55" s="1" vm="2104">
        <f t="shared" si="10"/>
        <v>-3285907.6355191655</v>
      </c>
      <c r="H55" s="1" vm="1350">
        <f t="shared" si="10"/>
        <v>264348.24897103664</v>
      </c>
      <c r="I55" s="1" vm="1438">
        <f t="shared" si="10"/>
        <v>2302337</v>
      </c>
      <c r="J55" s="1" vm="1523">
        <f t="shared" si="10"/>
        <v>5852592.8844902022</v>
      </c>
      <c r="K55" s="1" vm="1606">
        <f t="shared" si="10"/>
        <v>5588244.6355191655</v>
      </c>
      <c r="L55" s="1" vm="2147">
        <f t="shared" si="10"/>
        <v>-186</v>
      </c>
      <c r="M55" s="1" vm="2114">
        <f t="shared" si="10"/>
        <v>-953140</v>
      </c>
      <c r="N55" s="1" vm="2188">
        <f t="shared" si="10"/>
        <v>-218876</v>
      </c>
      <c r="O55" s="1" vm="2234">
        <f t="shared" si="10"/>
        <v>-1172016</v>
      </c>
      <c r="P55" s="1" vm="2262">
        <f t="shared" si="10"/>
        <v>-3689670</v>
      </c>
      <c r="Q55" s="1" vm="2289">
        <f t="shared" si="10"/>
        <v>46301011</v>
      </c>
      <c r="R55" s="1" vm="2321">
        <f t="shared" si="10"/>
        <v>2825071</v>
      </c>
      <c r="S55" s="24" vm="1949">
        <f t="shared" si="10"/>
        <v>6.1015319946253442E-2</v>
      </c>
      <c r="T55" s="1" vm="1156">
        <f t="shared" si="10"/>
        <v>-3464543.6044539073</v>
      </c>
      <c r="U55" s="1" vm="2349">
        <f t="shared" si="9"/>
        <v>-2292527.6044539073</v>
      </c>
      <c r="V55" s="1" vm="2353">
        <f t="shared" si="9"/>
        <v>0</v>
      </c>
      <c r="W55" s="1" vm="2375">
        <f t="shared" si="9"/>
        <v>0</v>
      </c>
      <c r="X55" s="1" vm="1351">
        <f t="shared" si="9"/>
        <v>0</v>
      </c>
      <c r="Y55" s="1" vm="1439">
        <f t="shared" si="9"/>
        <v>0</v>
      </c>
      <c r="Z55" s="1" vm="1524">
        <f t="shared" si="9"/>
        <v>3295717.0310652582</v>
      </c>
      <c r="AA55" s="1" vm="1607">
        <f t="shared" si="9"/>
        <v>4000000</v>
      </c>
      <c r="AB55" s="1" vm="1977">
        <f t="shared" si="9"/>
        <v>7295717.0310652582</v>
      </c>
      <c r="AC55" s="1" vm="2003">
        <f t="shared" si="9"/>
        <v>0</v>
      </c>
      <c r="AD55" s="1" vm="2029">
        <f t="shared" si="9"/>
        <v>7295717.0310652582</v>
      </c>
    </row>
    <row r="56" spans="1:30" x14ac:dyDescent="0.55000000000000004">
      <c r="A56">
        <v>210063</v>
      </c>
      <c r="B56" s="29" t="str" vm="46">
        <f t="shared" si="2"/>
        <v>210063</v>
      </c>
      <c r="C56" t="str">
        <f>INDEX('Latest Hospital Name'!$B:$B, MATCH($A56,'Latest Hospital Name'!$A:$A,0))</f>
        <v>UM-St. Joe</v>
      </c>
      <c r="D56" s="1" t="str">
        <f t="shared" si="3"/>
        <v/>
      </c>
      <c r="E56" s="23" vm="2068">
        <f t="shared" si="10"/>
        <v>-731.75415399929989</v>
      </c>
      <c r="F56" s="1" vm="2385">
        <f t="shared" si="10"/>
        <v>-935187.15256487834</v>
      </c>
      <c r="G56" s="1" vm="2105">
        <f t="shared" si="10"/>
        <v>-2374898.1904263864</v>
      </c>
      <c r="H56" s="1" vm="2148">
        <f t="shared" si="10"/>
        <v>-3310085.3429912645</v>
      </c>
      <c r="I56" s="1" vm="1950">
        <f t="shared" si="10"/>
        <v>2023191</v>
      </c>
      <c r="J56" s="1" vm="1157">
        <f t="shared" si="10"/>
        <v>1088003.8474351217</v>
      </c>
      <c r="K56" s="1" vm="2153">
        <f t="shared" si="10"/>
        <v>4398089.190426386</v>
      </c>
      <c r="L56" s="1" vm="2206">
        <f t="shared" si="10"/>
        <v>-123</v>
      </c>
      <c r="M56" s="1" vm="2235">
        <f t="shared" si="10"/>
        <v>-175834</v>
      </c>
      <c r="N56" s="1" vm="1352">
        <f t="shared" si="10"/>
        <v>-465318</v>
      </c>
      <c r="O56" s="1" vm="1440">
        <f t="shared" si="10"/>
        <v>-641152</v>
      </c>
      <c r="P56" s="1" vm="1525">
        <f t="shared" si="10"/>
        <v>-1538590</v>
      </c>
      <c r="Q56" s="1" vm="1608">
        <f t="shared" si="10"/>
        <v>33953797</v>
      </c>
      <c r="R56" s="1" vm="2121">
        <f t="shared" si="10"/>
        <v>813729</v>
      </c>
      <c r="S56" s="24" vm="2290">
        <f t="shared" si="10"/>
        <v>2.3965773253577502E-2</v>
      </c>
      <c r="T56" s="1" vm="2322">
        <f t="shared" si="10"/>
        <v>-1501716.5009297782</v>
      </c>
      <c r="U56" s="1" vm="2160">
        <f t="shared" si="9"/>
        <v>-860564.50092977821</v>
      </c>
      <c r="V56" s="1" vm="2127">
        <f t="shared" si="9"/>
        <v>0</v>
      </c>
      <c r="W56" s="1" vm="2376">
        <f t="shared" si="9"/>
        <v>0</v>
      </c>
      <c r="X56" s="1" vm="1978">
        <f t="shared" si="9"/>
        <v>0</v>
      </c>
      <c r="Y56" s="1" vm="1951">
        <f t="shared" si="9"/>
        <v>0</v>
      </c>
      <c r="Z56" s="1" vm="1158">
        <f t="shared" si="9"/>
        <v>3537524.6894966075</v>
      </c>
      <c r="AA56" s="1" vm="2004">
        <f t="shared" si="9"/>
        <v>0</v>
      </c>
      <c r="AB56" s="1" vm="2030">
        <f t="shared" si="9"/>
        <v>3537524.6894966075</v>
      </c>
      <c r="AC56" s="1" vm="2069">
        <f t="shared" si="9"/>
        <v>0</v>
      </c>
      <c r="AD56" s="1" vm="1353">
        <f t="shared" si="9"/>
        <v>3537524.6894966075</v>
      </c>
    </row>
    <row r="57" spans="1:30" x14ac:dyDescent="0.55000000000000004">
      <c r="A57">
        <v>210065</v>
      </c>
      <c r="B57" s="29" t="str" vm="45">
        <f t="shared" si="2"/>
        <v>210065</v>
      </c>
      <c r="C57" t="str">
        <f>INDEX('Latest Hospital Name'!$B:$B, MATCH($A57,'Latest Hospital Name'!$A:$A,0))</f>
        <v>HC-Germantown</v>
      </c>
      <c r="D57" s="1" t="str">
        <f t="shared" si="3"/>
        <v/>
      </c>
      <c r="E57" s="23" vm="1441">
        <f t="shared" si="10"/>
        <v>4714.6276413742007</v>
      </c>
      <c r="F57" s="1" vm="1526">
        <f t="shared" si="10"/>
        <v>16445936.082154755</v>
      </c>
      <c r="G57" s="1" vm="1609">
        <f t="shared" si="10"/>
        <v>6281673.3547568051</v>
      </c>
      <c r="H57" s="1" vm="2046">
        <f t="shared" si="10"/>
        <v>22727609.436911561</v>
      </c>
      <c r="I57" s="1" vm="2106">
        <f t="shared" si="10"/>
        <v>0</v>
      </c>
      <c r="J57" s="1" vm="2149">
        <f t="shared" si="10"/>
        <v>16445936.082154755</v>
      </c>
      <c r="K57" s="1" vm="2183">
        <f t="shared" si="10"/>
        <v>-6281673.354756806</v>
      </c>
      <c r="L57" s="1" vm="2118">
        <f t="shared" si="10"/>
        <v>762</v>
      </c>
      <c r="M57" s="1" vm="2236">
        <f t="shared" si="10"/>
        <v>3293189</v>
      </c>
      <c r="N57" s="1" vm="2159">
        <f t="shared" si="10"/>
        <v>1057975</v>
      </c>
      <c r="O57" s="1" vm="1952">
        <f t="shared" si="10"/>
        <v>4351164</v>
      </c>
      <c r="P57" s="1" vm="1159">
        <f t="shared" si="10"/>
        <v>-1267200</v>
      </c>
      <c r="Q57" s="1" vm="2291">
        <f t="shared" si="10"/>
        <v>11127466</v>
      </c>
      <c r="R57" s="1" vm="2323">
        <f t="shared" si="10"/>
        <v>231119</v>
      </c>
      <c r="S57" s="24" vm="2123">
        <f t="shared" si="10"/>
        <v>2.0770137603655675E-2</v>
      </c>
      <c r="T57" s="1" vm="1354">
        <f t="shared" si="10"/>
        <v>-1240880.0816286476</v>
      </c>
      <c r="U57" s="1" vm="1442">
        <f t="shared" si="9"/>
        <v>-5592044.0816286476</v>
      </c>
      <c r="V57" s="1" vm="1527">
        <f t="shared" si="9"/>
        <v>0</v>
      </c>
      <c r="W57" s="1" vm="1610">
        <f t="shared" si="9"/>
        <v>0</v>
      </c>
      <c r="X57" s="1" vm="2246">
        <f t="shared" si="9"/>
        <v>0</v>
      </c>
      <c r="Y57" s="1" vm="2377">
        <f t="shared" si="9"/>
        <v>0</v>
      </c>
      <c r="Z57" s="1" vm="1979">
        <f t="shared" si="9"/>
        <v>-11873717.436385453</v>
      </c>
      <c r="AA57" s="1" vm="2383">
        <f t="shared" si="9"/>
        <v>0</v>
      </c>
      <c r="AB57" s="1" vm="2031">
        <f t="shared" si="9"/>
        <v>-11873717.436385453</v>
      </c>
      <c r="AC57" s="1" vm="2070">
        <f t="shared" si="9"/>
        <v>8000000</v>
      </c>
      <c r="AD57" s="1" vm="2268">
        <f t="shared" si="9"/>
        <v>-3873717.4363854527</v>
      </c>
    </row>
    <row r="58" spans="1:30" x14ac:dyDescent="0.55000000000000004">
      <c r="A58">
        <v>210087</v>
      </c>
      <c r="B58" s="29" t="str" vm="44">
        <f t="shared" si="2"/>
        <v>210087</v>
      </c>
      <c r="C58" t="str">
        <f>INDEX('Latest Hospital Name'!$B:$B, MATCH($A58,'Latest Hospital Name'!$A:$A,0))</f>
        <v>Germantown ED</v>
      </c>
      <c r="D58" s="1" t="str">
        <f t="shared" si="3"/>
        <v/>
      </c>
      <c r="E58" s="23" vm="1953">
        <f t="shared" si="10"/>
        <v>-194.89535953100008</v>
      </c>
      <c r="F58" s="1" vm="1160">
        <f t="shared" si="10"/>
        <v>-1071105.4278750278</v>
      </c>
      <c r="G58" s="1" vm="2107">
        <f t="shared" si="10"/>
        <v>3853.4523704824001</v>
      </c>
      <c r="H58" s="1" vm="2150">
        <f t="shared" si="10"/>
        <v>-1067251.9755045453</v>
      </c>
      <c r="I58" s="1" vm="2184">
        <f t="shared" si="10"/>
        <v>28110</v>
      </c>
      <c r="J58" s="1" vm="1355">
        <f t="shared" si="10"/>
        <v>-1042995.4278750278</v>
      </c>
      <c r="K58" s="1" vm="1443">
        <f t="shared" si="10"/>
        <v>24256.547629517503</v>
      </c>
      <c r="L58" s="1" vm="1528">
        <f t="shared" si="10"/>
        <v>0</v>
      </c>
      <c r="M58" s="1" vm="1611">
        <f t="shared" si="10"/>
        <v>0</v>
      </c>
      <c r="N58" s="1" vm="2157">
        <f t="shared" si="10"/>
        <v>0</v>
      </c>
      <c r="O58" s="1" vm="2237">
        <f t="shared" si="10"/>
        <v>0</v>
      </c>
      <c r="P58" s="1" vm="2209">
        <f t="shared" si="10"/>
        <v>0</v>
      </c>
      <c r="Q58" s="1" vm="2292">
        <f t="shared" si="10"/>
        <v>0</v>
      </c>
      <c r="R58" s="1" vm="2324">
        <f t="shared" si="10"/>
        <v>0</v>
      </c>
      <c r="S58" s="24" t="e" vm="1535">
        <f>CUBEVALUE("ThisWorkbookDataModel", $B$3, $B$4, $B58, S$10)</f>
        <v>#NUM!</v>
      </c>
      <c r="T58" s="1" vm="2330">
        <f t="shared" si="10"/>
        <v>0</v>
      </c>
      <c r="U58" s="1" vm="2267">
        <f t="shared" si="9"/>
        <v>0</v>
      </c>
      <c r="V58" s="1" vm="1954">
        <f t="shared" si="9"/>
        <v>0</v>
      </c>
      <c r="W58" s="1" vm="1161">
        <f t="shared" si="9"/>
        <v>0</v>
      </c>
      <c r="X58" s="1" vm="2378">
        <f t="shared" si="9"/>
        <v>0</v>
      </c>
      <c r="Y58" s="1" vm="1980">
        <f t="shared" si="9"/>
        <v>0</v>
      </c>
      <c r="Z58" s="1" vm="2005">
        <f t="shared" si="9"/>
        <v>24256.547629517503</v>
      </c>
      <c r="AA58" s="1" vm="1356">
        <f t="shared" si="9"/>
        <v>0</v>
      </c>
      <c r="AB58" s="1" vm="1362">
        <f t="shared" si="9"/>
        <v>24256.547629517503</v>
      </c>
      <c r="AC58" s="1" vm="1529">
        <f t="shared" si="9"/>
        <v>0</v>
      </c>
      <c r="AD58" s="1" vm="1452">
        <f>CUBEVALUE("ThisWorkbookDataModel", $B$3, $B$4, $B58, AD$10)</f>
        <v>24256.547629517503</v>
      </c>
    </row>
    <row r="59" spans="1:30" x14ac:dyDescent="0.55000000000000004">
      <c r="A59">
        <v>210088</v>
      </c>
      <c r="B59" s="29" t="str" vm="43">
        <f t="shared" si="2"/>
        <v>210088</v>
      </c>
      <c r="C59" t="str">
        <f>INDEX('Latest Hospital Name'!$B:$B, MATCH($A59,'Latest Hospital Name'!$A:$A,0))</f>
        <v>UM-Queen Anne's ED</v>
      </c>
      <c r="D59" s="1" t="str">
        <f t="shared" si="3"/>
        <v/>
      </c>
      <c r="E59" s="23" vm="1612">
        <f t="shared" si="10"/>
        <v>12.844022851199997</v>
      </c>
      <c r="F59" s="1" vm="2032">
        <f t="shared" si="10"/>
        <v>-9653.4101716408968</v>
      </c>
      <c r="G59" s="1" vm="2071">
        <f t="shared" si="10"/>
        <v>64995.223129209495</v>
      </c>
      <c r="H59" s="1" vm="2084">
        <f t="shared" si="10"/>
        <v>55341.812957568596</v>
      </c>
      <c r="I59" s="1" vm="2108">
        <f t="shared" si="10"/>
        <v>0</v>
      </c>
      <c r="J59" s="1" vm="2151">
        <f t="shared" si="10"/>
        <v>-9653.4101716408968</v>
      </c>
      <c r="K59" s="1" vm="2115">
        <f t="shared" si="10"/>
        <v>-64995.223129209495</v>
      </c>
      <c r="L59" s="1" vm="2207">
        <f t="shared" si="10"/>
        <v>0</v>
      </c>
      <c r="M59" s="1" vm="1955">
        <f t="shared" si="10"/>
        <v>0</v>
      </c>
      <c r="N59" s="1" vm="1162">
        <f t="shared" si="10"/>
        <v>0</v>
      </c>
      <c r="O59" s="1" vm="2238">
        <f t="shared" si="10"/>
        <v>0</v>
      </c>
      <c r="P59" s="1" vm="2191">
        <f t="shared" si="10"/>
        <v>0</v>
      </c>
      <c r="Q59" s="1" vm="2293">
        <f t="shared" si="10"/>
        <v>0</v>
      </c>
      <c r="R59" s="1" vm="1357">
        <f t="shared" si="10"/>
        <v>0</v>
      </c>
      <c r="S59" s="24" t="e" vm="1444">
        <f t="shared" si="10"/>
        <v>#NUM!</v>
      </c>
      <c r="T59" s="1" vm="1530">
        <f t="shared" si="10"/>
        <v>0</v>
      </c>
      <c r="U59" s="1" vm="1613">
        <f t="shared" si="9"/>
        <v>0</v>
      </c>
      <c r="V59" s="1" vm="2325">
        <f t="shared" si="9"/>
        <v>0</v>
      </c>
      <c r="W59" s="1" vm="2298">
        <f t="shared" si="9"/>
        <v>0</v>
      </c>
      <c r="X59" s="1" vm="2300">
        <f t="shared" si="9"/>
        <v>0</v>
      </c>
      <c r="Y59" s="1" vm="2379">
        <f t="shared" si="9"/>
        <v>0</v>
      </c>
      <c r="Z59" s="1" vm="1981">
        <f t="shared" si="9"/>
        <v>-64995.223129209495</v>
      </c>
      <c r="AA59" s="1" vm="2006">
        <f t="shared" si="9"/>
        <v>0</v>
      </c>
      <c r="AB59" s="1" vm="2033">
        <f t="shared" si="9"/>
        <v>-64995.223129209495</v>
      </c>
      <c r="AC59" s="1" vm="1956">
        <f t="shared" si="9"/>
        <v>1000000</v>
      </c>
      <c r="AD59" s="1" vm="1163">
        <f t="shared" si="9"/>
        <v>935004.77687079052</v>
      </c>
    </row>
    <row r="60" spans="1:30" x14ac:dyDescent="0.55000000000000004">
      <c r="A60">
        <v>210333</v>
      </c>
      <c r="B60" s="29" t="str" vm="42">
        <f t="shared" si="2"/>
        <v>210333</v>
      </c>
      <c r="C60" t="str">
        <f>INDEX('Latest Hospital Name'!$B:$B, MATCH($A60,'Latest Hospital Name'!$A:$A,0))</f>
        <v>UM-Bowie ED</v>
      </c>
      <c r="D60" s="1" t="str">
        <f t="shared" si="3"/>
        <v/>
      </c>
      <c r="E60" s="23" vm="2072">
        <f t="shared" si="10"/>
        <v>90.412829558100029</v>
      </c>
      <c r="F60" s="1" vm="2247">
        <f t="shared" si="10"/>
        <v>165682.06507799437</v>
      </c>
      <c r="G60" s="1" vm="2109">
        <f t="shared" si="10"/>
        <v>516460.44734380243</v>
      </c>
      <c r="H60" s="1" vm="1358">
        <f t="shared" si="10"/>
        <v>682142.5124217968</v>
      </c>
      <c r="I60" s="1" vm="1363">
        <f t="shared" si="10"/>
        <v>30346</v>
      </c>
      <c r="J60" s="1" vm="1365">
        <f t="shared" si="10"/>
        <v>196028.06507799437</v>
      </c>
      <c r="K60" s="1" vm="1614">
        <f t="shared" si="10"/>
        <v>-486114.44734380243</v>
      </c>
      <c r="L60" s="1" vm="2112">
        <f t="shared" si="10"/>
        <v>0</v>
      </c>
      <c r="M60" s="1" vm="2154">
        <f t="shared" si="10"/>
        <v>0</v>
      </c>
      <c r="N60" s="1" vm="2189">
        <f t="shared" si="10"/>
        <v>0</v>
      </c>
      <c r="O60" s="1" vm="2239">
        <f t="shared" si="10"/>
        <v>0</v>
      </c>
      <c r="P60" s="1" vm="2122">
        <f t="shared" si="10"/>
        <v>0</v>
      </c>
      <c r="Q60" s="1" vm="2294">
        <f t="shared" si="10"/>
        <v>0</v>
      </c>
      <c r="R60" s="1" vm="2326">
        <f t="shared" si="10"/>
        <v>0</v>
      </c>
      <c r="S60" s="24" t="e" vm="2210">
        <f t="shared" si="10"/>
        <v>#NUM!</v>
      </c>
      <c r="T60" s="1" vm="1164">
        <f t="shared" si="10"/>
        <v>0</v>
      </c>
      <c r="U60" s="1" vm="2163">
        <f t="shared" si="9"/>
        <v>0</v>
      </c>
      <c r="V60" s="1" vm="2380">
        <f t="shared" si="9"/>
        <v>0</v>
      </c>
      <c r="W60" s="1" vm="1982">
        <f t="shared" si="9"/>
        <v>0</v>
      </c>
      <c r="X60" s="1" vm="1359">
        <f t="shared" si="9"/>
        <v>0</v>
      </c>
      <c r="Y60" s="1" vm="1445">
        <f t="shared" si="9"/>
        <v>0</v>
      </c>
      <c r="Z60" s="1" vm="1531">
        <f t="shared" si="9"/>
        <v>-486114.44734380243</v>
      </c>
      <c r="AA60" s="1" vm="1615">
        <f t="shared" si="9"/>
        <v>0</v>
      </c>
      <c r="AB60" s="1" vm="2384">
        <f t="shared" si="9"/>
        <v>-486114.44734380243</v>
      </c>
      <c r="AC60" s="1" vm="2034">
        <f t="shared" si="9"/>
        <v>0</v>
      </c>
      <c r="AD60" s="1" vm="2073">
        <f t="shared" si="9"/>
        <v>-486114.44734380243</v>
      </c>
    </row>
    <row r="61" spans="1:30" x14ac:dyDescent="0.55000000000000004">
      <c r="D61" s="28"/>
      <c r="E61" s="35"/>
      <c r="F61" s="28"/>
      <c r="G61" s="28"/>
      <c r="H61" s="28"/>
      <c r="I61" s="28"/>
      <c r="J61" s="28"/>
      <c r="K61" s="28"/>
      <c r="L61" s="28"/>
      <c r="M61" s="28"/>
      <c r="N61" s="28"/>
      <c r="O61" s="28"/>
      <c r="P61" s="28"/>
      <c r="Q61" s="28"/>
      <c r="R61" s="28"/>
      <c r="S61" s="36"/>
      <c r="T61" s="28"/>
      <c r="U61" s="28"/>
      <c r="V61" s="28"/>
      <c r="W61" s="28"/>
      <c r="X61" s="28"/>
      <c r="Y61" s="28"/>
      <c r="Z61" s="28"/>
      <c r="AA61" s="28"/>
      <c r="AB61" s="28"/>
      <c r="AC61" s="28"/>
      <c r="AD61" s="28"/>
    </row>
    <row r="62" spans="1:30" x14ac:dyDescent="0.55000000000000004">
      <c r="D62" s="28"/>
      <c r="E62" s="35"/>
      <c r="F62" s="28"/>
      <c r="G62" s="28"/>
      <c r="H62" s="28"/>
      <c r="I62" s="28"/>
      <c r="J62" s="28"/>
      <c r="K62" s="28"/>
      <c r="L62" s="28"/>
      <c r="M62" s="28"/>
      <c r="N62" s="28"/>
      <c r="O62" s="28"/>
      <c r="P62" s="28"/>
      <c r="Q62" s="28"/>
      <c r="R62" s="28"/>
      <c r="S62" s="36"/>
      <c r="T62" s="28"/>
      <c r="U62" s="28"/>
      <c r="V62" s="28"/>
      <c r="W62" s="28"/>
      <c r="X62" s="28"/>
      <c r="Y62" s="28"/>
      <c r="Z62" s="28"/>
      <c r="AA62" s="28"/>
      <c r="AB62" s="28"/>
      <c r="AC62" s="28"/>
      <c r="AD62" s="28"/>
    </row>
    <row r="63" spans="1:30" x14ac:dyDescent="0.55000000000000004">
      <c r="D63" s="28"/>
      <c r="E63" s="35"/>
      <c r="F63" s="28"/>
      <c r="G63" s="28"/>
      <c r="H63" s="28"/>
      <c r="I63" s="28"/>
      <c r="J63" s="28"/>
      <c r="K63" s="28"/>
      <c r="L63" s="28"/>
      <c r="M63" s="28"/>
      <c r="N63" s="28"/>
      <c r="O63" s="28"/>
      <c r="P63" s="28"/>
      <c r="Q63" s="28"/>
      <c r="R63" s="28"/>
      <c r="S63" s="36"/>
      <c r="T63" s="28"/>
      <c r="U63" s="28"/>
      <c r="V63" s="28"/>
      <c r="W63" s="28"/>
      <c r="X63" s="28"/>
      <c r="Y63" s="28"/>
      <c r="Z63" s="28"/>
      <c r="AB63" s="28"/>
      <c r="AC63" s="28"/>
      <c r="AD63" s="28"/>
    </row>
  </sheetData>
  <autoFilter ref="A8:AD60" xr:uid="{E19B00FE-0617-4BAC-B31B-FC61709CC952}"/>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D2F90-1F39-4CD0-93CB-569F5CE7C211}">
  <dimension ref="A2:U65"/>
  <sheetViews>
    <sheetView topLeftCell="I1" zoomScaleNormal="100" workbookViewId="0">
      <selection activeCell="U58" sqref="U58:U60"/>
    </sheetView>
  </sheetViews>
  <sheetFormatPr defaultRowHeight="14.4" x14ac:dyDescent="0.55000000000000004"/>
  <cols>
    <col min="1" max="1" width="12.3125" bestFit="1" customWidth="1"/>
    <col min="2" max="3" width="28.1015625" customWidth="1"/>
    <col min="4" max="4" width="28.1015625" style="2" customWidth="1"/>
    <col min="5" max="20" width="28.1015625" style="1" customWidth="1"/>
    <col min="21" max="21" width="16.3125" style="43" customWidth="1"/>
  </cols>
  <sheetData>
    <row r="2" spans="1:21" x14ac:dyDescent="0.55000000000000004">
      <c r="A2" s="3" t="s">
        <v>1</v>
      </c>
      <c r="B2" s="38" t="s" vm="1">
        <v>80</v>
      </c>
    </row>
    <row r="3" spans="1:21" x14ac:dyDescent="0.55000000000000004">
      <c r="A3" s="3" t="s">
        <v>29</v>
      </c>
      <c r="B3" t="s" vm="29">
        <v>30</v>
      </c>
      <c r="C3" t="s">
        <v>103</v>
      </c>
    </row>
    <row r="4" spans="1:21" x14ac:dyDescent="0.55000000000000004">
      <c r="A4" s="3"/>
    </row>
    <row r="5" spans="1:21" x14ac:dyDescent="0.55000000000000004">
      <c r="A5" s="3"/>
    </row>
    <row r="6" spans="1:21" x14ac:dyDescent="0.55000000000000004">
      <c r="A6" s="4" t="s">
        <v>27</v>
      </c>
      <c r="B6" s="9" t="str" vm="631">
        <f>CUBEVALUE("ThisWorkbookDataModel", $B$2, CUBEMEMBER("ThisWorkbookDataModel", "[Measures].["&amp;$A6&amp;"]"))</f>
        <v>2014</v>
      </c>
      <c r="E6" s="1">
        <f>SUBTOTAL(9,E13:E62)</f>
        <v>-2875696.1520190439</v>
      </c>
      <c r="F6" s="1">
        <f t="shared" ref="F6:P6" si="0">SUBTOTAL(9,F13:F62)</f>
        <v>-263026622.66693902</v>
      </c>
      <c r="G6" s="1">
        <f t="shared" si="0"/>
        <v>-265902318.8189579</v>
      </c>
      <c r="H6" s="1">
        <f t="shared" si="0"/>
        <v>626895996</v>
      </c>
      <c r="I6" s="1">
        <f t="shared" si="0"/>
        <v>624020299.84798086</v>
      </c>
      <c r="J6" s="1">
        <f t="shared" si="0"/>
        <v>889922618.66693914</v>
      </c>
      <c r="K6" s="1">
        <f t="shared" si="0"/>
        <v>139399240</v>
      </c>
      <c r="L6" s="1">
        <f t="shared" si="0"/>
        <v>1029321858.666939</v>
      </c>
      <c r="M6" s="1">
        <f t="shared" si="0"/>
        <v>33903263</v>
      </c>
      <c r="N6" s="1">
        <f t="shared" si="0"/>
        <v>-510554078</v>
      </c>
      <c r="O6" s="1">
        <f t="shared" si="0"/>
        <v>-544457341</v>
      </c>
      <c r="P6" s="1">
        <f t="shared" si="0"/>
        <v>484864517.6669392</v>
      </c>
      <c r="Q6" s="1">
        <f t="shared" ref="Q6:R6" si="1">SUBTOTAL(9,Q13:Q62)</f>
        <v>-22766671</v>
      </c>
      <c r="R6" s="1">
        <f t="shared" si="1"/>
        <v>462097846.6669392</v>
      </c>
      <c r="S6" s="1">
        <f>SUBTOTAL(9,S13:S62)</f>
        <v>166968124</v>
      </c>
      <c r="T6" s="1">
        <f>SUBTOTAL(9,T13:T62)</f>
        <v>629065970.66693902</v>
      </c>
    </row>
    <row r="7" spans="1:21" x14ac:dyDescent="0.55000000000000004">
      <c r="A7" s="4" t="s">
        <v>28</v>
      </c>
      <c r="B7" s="9" t="str" vm="632">
        <f>CUBEVALUE("ThisWorkbookDataModel", $B$2, CUBEMEMBER("ThisWorkbookDataModel", "[Measures].["&amp;$A7&amp;"]"))</f>
        <v>2023</v>
      </c>
    </row>
    <row r="8" spans="1:21" x14ac:dyDescent="0.55000000000000004">
      <c r="A8" t="s">
        <v>31</v>
      </c>
      <c r="B8" t="str">
        <f>"CY"&amp;RIGHT($B$6, 2) &amp; IF(B6&lt;&gt;B7, " to CY"&amp;RIGHT($B$7, 2), "")</f>
        <v>CY14 to CY23</v>
      </c>
    </row>
    <row r="9" spans="1:21" s="10" customFormat="1" ht="19.2" customHeight="1" x14ac:dyDescent="0.55000000000000004">
      <c r="D9" s="20"/>
      <c r="E9" s="11"/>
      <c r="F9" s="11"/>
      <c r="G9" s="11"/>
      <c r="H9" s="11"/>
      <c r="I9" s="11"/>
      <c r="J9" s="11" t="s">
        <v>83</v>
      </c>
      <c r="K9" s="11" t="s">
        <v>83</v>
      </c>
      <c r="L9" s="11" t="s">
        <v>83</v>
      </c>
      <c r="M9" s="12"/>
      <c r="N9" s="11"/>
      <c r="O9" s="11" t="s">
        <v>83</v>
      </c>
      <c r="P9" s="11" t="s">
        <v>83</v>
      </c>
      <c r="Q9" s="12" t="s">
        <v>90</v>
      </c>
      <c r="R9" s="11" t="s">
        <v>83</v>
      </c>
      <c r="S9" s="12"/>
      <c r="T9" s="12" t="s">
        <v>83</v>
      </c>
      <c r="U9" s="44"/>
    </row>
    <row r="10" spans="1:21" s="8" customFormat="1" ht="71.400000000000006" customHeight="1" x14ac:dyDescent="0.55000000000000004">
      <c r="A10" s="7" t="s">
        <v>2</v>
      </c>
      <c r="B10" s="7" t="s">
        <v>93</v>
      </c>
      <c r="C10" s="7" t="s">
        <v>32</v>
      </c>
      <c r="D10" s="21" t="str">
        <f>B8&amp;" ECMAD Growth"</f>
        <v>CY14 to CY23 ECMAD Growth</v>
      </c>
      <c r="E10" s="13" t="str">
        <f>B8&amp;" Marketshift"</f>
        <v>CY14 to CY23 Marketshift</v>
      </c>
      <c r="F10" s="13" t="str">
        <f>B8&amp;" Unrecognized"</f>
        <v>CY14 to CY23 Unrecognized</v>
      </c>
      <c r="G10" s="13" t="s">
        <v>6</v>
      </c>
      <c r="H10" s="14" t="str">
        <f>"RY"&amp;RIGHT($B$7, 2)+1&amp;" Demographic Adjustment"</f>
        <v>RY24 Demographic Adjustment</v>
      </c>
      <c r="I10" s="13" t="s">
        <v>16</v>
      </c>
      <c r="J10" s="13" t="s">
        <v>84</v>
      </c>
      <c r="K10" s="13" t="s">
        <v>105</v>
      </c>
      <c r="L10" s="13" t="s">
        <v>106</v>
      </c>
      <c r="M10" s="16" t="s">
        <v>17</v>
      </c>
      <c r="N10" s="13" t="s">
        <v>35</v>
      </c>
      <c r="O10" s="13" t="s">
        <v>107</v>
      </c>
      <c r="P10" s="13" t="s">
        <v>108</v>
      </c>
      <c r="Q10" s="16" t="s">
        <v>89</v>
      </c>
      <c r="R10" s="13" t="s">
        <v>109</v>
      </c>
      <c r="S10" s="16" t="s">
        <v>12</v>
      </c>
      <c r="T10" s="16" t="s">
        <v>110</v>
      </c>
      <c r="U10" s="45"/>
    </row>
    <row r="11" spans="1:21" s="6" customFormat="1" ht="28.2" customHeight="1" x14ac:dyDescent="0.55000000000000004">
      <c r="A11" s="5"/>
      <c r="B11" s="5"/>
      <c r="C11" s="5"/>
      <c r="D11" s="22" t="s">
        <v>3</v>
      </c>
      <c r="E11" s="17" t="s">
        <v>4</v>
      </c>
      <c r="F11" s="17" t="s">
        <v>5</v>
      </c>
      <c r="G11" s="17" t="s">
        <v>6</v>
      </c>
      <c r="H11" s="17" t="s">
        <v>81</v>
      </c>
      <c r="I11" s="17" t="s">
        <v>16</v>
      </c>
      <c r="J11" s="17" t="s">
        <v>82</v>
      </c>
      <c r="K11" s="17" t="s">
        <v>10</v>
      </c>
      <c r="L11" s="17"/>
      <c r="M11" s="17" t="s">
        <v>17</v>
      </c>
      <c r="N11" s="17" t="s">
        <v>7</v>
      </c>
      <c r="O11" s="17"/>
      <c r="P11" s="17"/>
      <c r="Q11" s="17" t="s">
        <v>11</v>
      </c>
      <c r="R11" s="17"/>
      <c r="S11" s="17" t="s">
        <v>12</v>
      </c>
      <c r="T11" s="17"/>
      <c r="U11" s="46"/>
    </row>
    <row r="12" spans="1:21" s="6" customFormat="1" ht="28.2" customHeight="1" x14ac:dyDescent="0.55000000000000004">
      <c r="A12" s="5"/>
      <c r="B12" s="5"/>
      <c r="C12" s="5"/>
      <c r="D12" s="22" t="str" vm="26">
        <f t="shared" ref="D12:K12" si="2">IF(D$11&lt;&gt;"", CUBEMEMBER("ThisWorkbookDataModel","[Measures].["&amp;IF(D$11&lt;&gt;"get_% Attributable to OOS", "Sum of ", "")&amp;D$11&amp;IF(AND(D$11&lt;&gt;"ECMAD Growth", D$11&lt;&gt;"get_% Attributable to OOS"), "_inf", "")&amp;"]"), "")</f>
        <v>Sum of ECMAD Growth</v>
      </c>
      <c r="E12" s="17" t="str" vm="25">
        <f t="shared" si="2"/>
        <v>Sum of MSA_inf</v>
      </c>
      <c r="F12" s="17" t="str" vm="24">
        <f t="shared" si="2"/>
        <v>Sum of Unrecognized_inf</v>
      </c>
      <c r="G12" s="17" t="str" vm="23">
        <f t="shared" si="2"/>
        <v>Sum of Expected FFS_inf</v>
      </c>
      <c r="H12" s="17" t="str" vm="22">
        <f t="shared" si="2"/>
        <v>Sum of Demographic Adjustments_inf</v>
      </c>
      <c r="I12" s="17" t="str" vm="21">
        <f t="shared" si="2"/>
        <v>Sum of Observed GBR Volume Policies_inf</v>
      </c>
      <c r="J12" s="17" t="str" vm="20">
        <f t="shared" si="2"/>
        <v>Sum of Over (Under) Funding Relative to Volume Variable System with MS &amp; Demographic_inf</v>
      </c>
      <c r="K12" s="17" t="str" vm="9">
        <f t="shared" si="2"/>
        <v>Sum of OOS Over/(Under Funding) - OOS File_inf</v>
      </c>
      <c r="L12" s="17"/>
      <c r="M12" s="17" t="str" vm="16">
        <f>IF(M$11&lt;&gt;"", CUBEMEMBER("ThisWorkbookDataModel","[Measures].["&amp;IF(M$11&lt;&gt;"get_% Attributable to OOS", "Sum of ", "")&amp;M$11&amp;IF(AND(M$11&lt;&gt;"ECMAD Growth", M$11&lt;&gt;"get_% Attributable to OOS"), "_inf", "")&amp;"]"), "")</f>
        <v>Sum of Total Anticipated Instate PAU Adjustment under FFS_inf</v>
      </c>
      <c r="N12" s="17" t="str" vm="15">
        <f>IF(N$11&lt;&gt;"", CUBEMEMBER("ThisWorkbookDataModel","[Measures].["&amp;IF(N$11&lt;&gt;"get_% Attributable to OOS", "Sum of ", "")&amp;N$11&amp;IF(AND(N$11&lt;&gt;"ECMAD Growth", N$11&lt;&gt;"get_% Attributable to OOS"), "_inf", "")&amp;"]"), "")</f>
        <v>Sum of PAU Shared Savings_inf</v>
      </c>
      <c r="O12" s="17"/>
      <c r="P12" s="17"/>
      <c r="Q12" s="17" t="str" vm="7">
        <f>IF(Q$11&lt;&gt;"", CUBEMEMBER("ThisWorkbookDataModel","[Measures].["&amp;IF(Q$11&lt;&gt;"get_% Attributable to OOS", "Sum of ", "")&amp;Q$11&amp;IF(AND(Q$11&lt;&gt;"ECMAD Growth", Q$11&lt;&gt;"get_% Attributable to OOS"), "_inf", "")&amp;"]"), "")</f>
        <v>Sum of Other Volume Adjustments (Dereg/Other FY Data)_inf</v>
      </c>
      <c r="R12" s="17"/>
      <c r="S12" s="17" t="str" vm="5">
        <f>IF(S$11&lt;&gt;"", CUBEMEMBER("ThisWorkbookDataModel","[Measures].["&amp;IF(S$11&lt;&gt;"get_% Attributable to OOS", "Sum of ", "")&amp;S$11&amp;IF(AND(S$11&lt;&gt;"ECMAD Growth", S$11&lt;&gt;"get_% Attributable to OOS"), "_inf", "")&amp;"]"), "")</f>
        <v>Sum of Efficiency Adjustments_inf</v>
      </c>
      <c r="T12" s="17"/>
      <c r="U12" s="46"/>
    </row>
    <row r="13" spans="1:21" x14ac:dyDescent="0.55000000000000004">
      <c r="A13" s="43">
        <v>210001</v>
      </c>
      <c r="B13" s="29" t="str" vm="28">
        <f t="shared" ref="B13:B44" si="3">CUBEMEMBER("ThisWorkbookDataModel","[Base CY With Inf].[HOSPID].&amp;[" &amp; $A13 &amp; "]", $A13)</f>
        <v>210001</v>
      </c>
      <c r="C13" t="str">
        <f>INDEX('Latest Hospital Name'!$B:$B, MATCH($A13,'Latest Hospital Name'!$A:$A,0))</f>
        <v>Meritus</v>
      </c>
      <c r="D13" s="2" vm="31">
        <f t="shared" ref="D13:J22" si="4">IFERROR(CUBEVALUE("ThisWorkbookDataModel", $B$2, $B$3, $B13, D$12), "")</f>
        <v>3914.4830173731993</v>
      </c>
      <c r="E13" s="1" vm="32">
        <f t="shared" si="4"/>
        <v>2691052.1264664582</v>
      </c>
      <c r="F13" s="1" vm="33">
        <f t="shared" si="4"/>
        <v>10478200.311557967</v>
      </c>
      <c r="G13" s="1" vm="34">
        <f t="shared" si="4"/>
        <v>13169252.438024424</v>
      </c>
      <c r="H13" s="1" vm="35">
        <f t="shared" si="4"/>
        <v>16513426</v>
      </c>
      <c r="I13" s="1" vm="36">
        <f t="shared" si="4"/>
        <v>19204478.126466457</v>
      </c>
      <c r="J13" s="1" vm="37">
        <f t="shared" si="4"/>
        <v>6035225.6884420337</v>
      </c>
      <c r="K13" s="1">
        <f t="shared" ref="K13:K44" si="5">IFERROR(-1*CUBEVALUE("ThisWorkbookDataModel", $B$2, $B$3, $B13, K$12), "")</f>
        <v>-209893</v>
      </c>
      <c r="L13" s="1">
        <f t="shared" ref="L13:L44" si="6">K13+J13</f>
        <v>5825332.6884420337</v>
      </c>
      <c r="M13" s="1" vm="38">
        <f t="shared" ref="M13:N32" si="7">IFERROR(CUBEVALUE("ThisWorkbookDataModel", $B$2, $B$3, $B13, M$12), "")</f>
        <v>5417933</v>
      </c>
      <c r="N13" s="1" vm="39">
        <f t="shared" si="7"/>
        <v>-12265211</v>
      </c>
      <c r="O13" s="39">
        <f t="shared" ref="O13:O44" si="8">N13-M13</f>
        <v>-17683144</v>
      </c>
      <c r="P13" s="39">
        <f t="shared" ref="P13:P44" si="9">L13+O13</f>
        <v>-11857811.311557967</v>
      </c>
      <c r="Q13" s="49" vm="40">
        <f t="shared" ref="Q13:Q44" si="10">IFERROR(CUBEVALUE("ThisWorkbookDataModel", $B$2, $B$3, $B13, Q$12), "")</f>
        <v>5632054</v>
      </c>
      <c r="R13" s="39">
        <f t="shared" ref="R13:R44" si="11">P13+Q13</f>
        <v>-6225757.3115579672</v>
      </c>
      <c r="S13" s="1" vm="41">
        <f t="shared" ref="S13:S44" si="12">IFERROR(CUBEVALUE("ThisWorkbookDataModel", $B$2, $B$3, $B13, S$12), "")</f>
        <v>31067847</v>
      </c>
      <c r="T13" s="39">
        <f t="shared" ref="T13:T44" si="13">R13+S13</f>
        <v>24842089.688442033</v>
      </c>
      <c r="U13" s="47">
        <f>VLOOKUP(A13,[1]Cumulative!$1:$1048576,19,FALSE)-T13</f>
        <v>25435792.641712267</v>
      </c>
    </row>
    <row r="14" spans="1:21" x14ac:dyDescent="0.55000000000000004">
      <c r="A14">
        <v>210002</v>
      </c>
      <c r="B14" s="29" t="str" vm="90">
        <f t="shared" si="3"/>
        <v>210002</v>
      </c>
      <c r="C14" t="str">
        <f>INDEX('Latest Hospital Name'!$B:$B, MATCH($A14,'Latest Hospital Name'!$A:$A,0))</f>
        <v>UMMC</v>
      </c>
      <c r="D14" s="2" vm="92">
        <f t="shared" si="4"/>
        <v>-1462.1252205441981</v>
      </c>
      <c r="E14" s="1" vm="93">
        <f t="shared" si="4"/>
        <v>18035540.200661052</v>
      </c>
      <c r="F14" s="1" vm="94">
        <f t="shared" si="4"/>
        <v>-14157513.03411107</v>
      </c>
      <c r="G14" s="1" vm="95">
        <f t="shared" si="4"/>
        <v>3878027.1665499774</v>
      </c>
      <c r="H14" s="1" vm="96">
        <f t="shared" si="4"/>
        <v>41971027</v>
      </c>
      <c r="I14" s="1" vm="97">
        <f t="shared" si="4"/>
        <v>60006567.200661041</v>
      </c>
      <c r="J14" s="1" vm="98">
        <f t="shared" si="4"/>
        <v>56128540.034111068</v>
      </c>
      <c r="K14" s="1">
        <f t="shared" si="5"/>
        <v>12358036</v>
      </c>
      <c r="L14" s="1">
        <f t="shared" si="6"/>
        <v>68486576.034111068</v>
      </c>
      <c r="M14" s="1" vm="99">
        <f t="shared" si="7"/>
        <v>-1118779</v>
      </c>
      <c r="N14" s="1" vm="100">
        <f t="shared" si="7"/>
        <v>-43705329</v>
      </c>
      <c r="O14" s="39">
        <f t="shared" si="8"/>
        <v>-42586550</v>
      </c>
      <c r="P14" s="39">
        <f t="shared" si="9"/>
        <v>25900026.034111068</v>
      </c>
      <c r="Q14" s="1" vm="101">
        <f t="shared" si="10"/>
        <v>-6569110</v>
      </c>
      <c r="R14" s="39">
        <f t="shared" si="11"/>
        <v>19330916.034111068</v>
      </c>
      <c r="S14" s="1" vm="102">
        <f t="shared" si="12"/>
        <v>0</v>
      </c>
      <c r="T14" s="39">
        <f t="shared" si="13"/>
        <v>19330916.034111068</v>
      </c>
      <c r="U14" s="47">
        <f>VLOOKUP(A14,[1]Cumulative!$1:$1048576,19,FALSE)-T14</f>
        <v>-1.7968594431877136</v>
      </c>
    </row>
    <row r="15" spans="1:21" x14ac:dyDescent="0.55000000000000004">
      <c r="A15">
        <v>210003</v>
      </c>
      <c r="B15" s="29" t="str" vm="89">
        <f t="shared" si="3"/>
        <v>210003</v>
      </c>
      <c r="C15" t="str">
        <f>INDEX('Latest Hospital Name'!$B:$B, MATCH($A15,'Latest Hospital Name'!$A:$A,0))</f>
        <v>UM-PGHC</v>
      </c>
      <c r="D15" s="2" vm="103">
        <f t="shared" si="4"/>
        <v>2847.657726398601</v>
      </c>
      <c r="E15" s="1" vm="104">
        <f t="shared" si="4"/>
        <v>22859277.920363128</v>
      </c>
      <c r="F15" s="1" vm="105">
        <f t="shared" si="4"/>
        <v>9854868.3785966206</v>
      </c>
      <c r="G15" s="1" vm="106">
        <f t="shared" si="4"/>
        <v>32714146.298959747</v>
      </c>
      <c r="H15" s="1" vm="107">
        <f t="shared" si="4"/>
        <v>10680128</v>
      </c>
      <c r="I15" s="1" vm="108">
        <f t="shared" si="4"/>
        <v>33539405.920363128</v>
      </c>
      <c r="J15" s="1" vm="109">
        <f t="shared" si="4"/>
        <v>825259.62140338123</v>
      </c>
      <c r="K15" s="1">
        <f t="shared" si="5"/>
        <v>10162905</v>
      </c>
      <c r="L15" s="1">
        <f t="shared" si="6"/>
        <v>10988164.621403381</v>
      </c>
      <c r="M15" s="1" vm="110">
        <f t="shared" si="7"/>
        <v>-413021</v>
      </c>
      <c r="N15" s="1" vm="111">
        <f t="shared" si="7"/>
        <v>-10835489</v>
      </c>
      <c r="O15" s="39">
        <f t="shared" si="8"/>
        <v>-10422468</v>
      </c>
      <c r="P15" s="39">
        <f t="shared" si="9"/>
        <v>565696.62140338123</v>
      </c>
      <c r="Q15" s="1" vm="112">
        <f t="shared" si="10"/>
        <v>51756035</v>
      </c>
      <c r="R15" s="39">
        <f t="shared" si="11"/>
        <v>52321731.621403381</v>
      </c>
      <c r="S15" s="1" vm="113">
        <f t="shared" si="12"/>
        <v>0</v>
      </c>
      <c r="T15" s="39">
        <f t="shared" si="13"/>
        <v>52321731.621403381</v>
      </c>
      <c r="U15" s="47">
        <f>VLOOKUP(A15,[1]Cumulative!$1:$1048576,19,FALSE)-T15</f>
        <v>0.78476147353649139</v>
      </c>
    </row>
    <row r="16" spans="1:21" x14ac:dyDescent="0.55000000000000004">
      <c r="A16">
        <v>210004</v>
      </c>
      <c r="B16" s="29" t="str" vm="88">
        <f t="shared" si="3"/>
        <v>210004</v>
      </c>
      <c r="C16" t="str">
        <f>INDEX('Latest Hospital Name'!$B:$B, MATCH($A16,'Latest Hospital Name'!$A:$A,0))</f>
        <v>Holy Cross</v>
      </c>
      <c r="D16" s="2" vm="114">
        <f t="shared" si="4"/>
        <v>-5669.2803959659977</v>
      </c>
      <c r="E16" s="1" vm="115">
        <f t="shared" si="4"/>
        <v>-15408656.433788497</v>
      </c>
      <c r="F16" s="1" vm="116">
        <f t="shared" si="4"/>
        <v>-3098346.4014458572</v>
      </c>
      <c r="G16" s="1" vm="117">
        <f t="shared" si="4"/>
        <v>-18507002.835234355</v>
      </c>
      <c r="H16" s="1" vm="118">
        <f t="shared" si="4"/>
        <v>14593515</v>
      </c>
      <c r="I16" s="1" vm="119">
        <f t="shared" si="4"/>
        <v>-815141.43378849886</v>
      </c>
      <c r="J16" s="1" vm="120">
        <f t="shared" si="4"/>
        <v>17691861.401445858</v>
      </c>
      <c r="K16" s="1">
        <f t="shared" si="5"/>
        <v>923236</v>
      </c>
      <c r="L16" s="1">
        <f t="shared" si="6"/>
        <v>18615097.401445858</v>
      </c>
      <c r="M16" s="1" vm="121">
        <f t="shared" si="7"/>
        <v>3132994</v>
      </c>
      <c r="N16" s="1" vm="122">
        <f t="shared" si="7"/>
        <v>-13777002</v>
      </c>
      <c r="O16" s="39">
        <f t="shared" si="8"/>
        <v>-16909996</v>
      </c>
      <c r="P16" s="39">
        <f t="shared" si="9"/>
        <v>1705101.4014458582</v>
      </c>
      <c r="Q16" s="1" vm="123">
        <f t="shared" si="10"/>
        <v>0</v>
      </c>
      <c r="R16" s="39">
        <f t="shared" si="11"/>
        <v>1705101.4014458582</v>
      </c>
      <c r="S16" s="1" vm="124">
        <f t="shared" si="12"/>
        <v>0</v>
      </c>
      <c r="T16" s="39">
        <f t="shared" si="13"/>
        <v>1705101.4014458582</v>
      </c>
      <c r="U16" s="47">
        <f>VLOOKUP(A16,[1]Cumulative!$1:$1048576,19,FALSE)-T16</f>
        <v>1.452776625752449</v>
      </c>
    </row>
    <row r="17" spans="1:21" x14ac:dyDescent="0.55000000000000004">
      <c r="A17">
        <v>210005</v>
      </c>
      <c r="B17" s="29" t="str" vm="87">
        <f t="shared" si="3"/>
        <v>210005</v>
      </c>
      <c r="C17" t="str">
        <f>INDEX('Latest Hospital Name'!$B:$B, MATCH($A17,'Latest Hospital Name'!$A:$A,0))</f>
        <v>Frederick</v>
      </c>
      <c r="D17" s="2" vm="125">
        <f t="shared" si="4"/>
        <v>-559.48041213010129</v>
      </c>
      <c r="E17" s="1" vm="126">
        <f t="shared" si="4"/>
        <v>-7011539.0699567338</v>
      </c>
      <c r="F17" s="1" vm="127">
        <f t="shared" si="4"/>
        <v>7663201.6149328724</v>
      </c>
      <c r="G17" s="1" vm="128">
        <f t="shared" si="4"/>
        <v>651662.54497613944</v>
      </c>
      <c r="H17" s="1" vm="129">
        <f t="shared" si="4"/>
        <v>31496940</v>
      </c>
      <c r="I17" s="1" vm="130">
        <f t="shared" si="4"/>
        <v>24485400.930043265</v>
      </c>
      <c r="J17" s="1" vm="131">
        <f t="shared" si="4"/>
        <v>23833738.385067124</v>
      </c>
      <c r="K17" s="1">
        <f t="shared" si="5"/>
        <v>3614904</v>
      </c>
      <c r="L17" s="1">
        <f t="shared" si="6"/>
        <v>27448642.385067124</v>
      </c>
      <c r="M17" s="1" vm="132">
        <f t="shared" si="7"/>
        <v>-212087</v>
      </c>
      <c r="N17" s="1" vm="133">
        <f t="shared" si="7"/>
        <v>-12007555</v>
      </c>
      <c r="O17" s="39">
        <f t="shared" si="8"/>
        <v>-11795468</v>
      </c>
      <c r="P17" s="39">
        <f t="shared" si="9"/>
        <v>15653174.385067124</v>
      </c>
      <c r="Q17" s="1" vm="134">
        <f t="shared" si="10"/>
        <v>8158011</v>
      </c>
      <c r="R17" s="39">
        <f t="shared" si="11"/>
        <v>23811185.385067124</v>
      </c>
      <c r="S17" s="1" vm="135">
        <f t="shared" si="12"/>
        <v>0</v>
      </c>
      <c r="T17" s="39">
        <f t="shared" si="13"/>
        <v>23811185.385067124</v>
      </c>
      <c r="U17" s="47">
        <f>VLOOKUP(A17,[1]Cumulative!$1:$1048576,19,FALSE)-T17</f>
        <v>-5.480824064463377</v>
      </c>
    </row>
    <row r="18" spans="1:21" x14ac:dyDescent="0.55000000000000004">
      <c r="A18">
        <v>210006</v>
      </c>
      <c r="B18" s="29" t="str" vm="86">
        <f t="shared" si="3"/>
        <v>210006</v>
      </c>
      <c r="C18" t="str">
        <f>INDEX('Latest Hospital Name'!$B:$B, MATCH($A18,'Latest Hospital Name'!$A:$A,0))</f>
        <v>UM-Harford</v>
      </c>
      <c r="D18" s="2" vm="136">
        <f t="shared" si="4"/>
        <v>-2162.4226461887997</v>
      </c>
      <c r="E18" s="1" vm="137">
        <f t="shared" si="4"/>
        <v>-9570727.5956517793</v>
      </c>
      <c r="F18" s="1" vm="138">
        <f t="shared" si="4"/>
        <v>-6213282.5473352177</v>
      </c>
      <c r="G18" s="1" vm="139">
        <f t="shared" si="4"/>
        <v>-15784010.142986994</v>
      </c>
      <c r="H18" s="1" vm="140">
        <f t="shared" si="4"/>
        <v>5315438</v>
      </c>
      <c r="I18" s="1" vm="141">
        <f t="shared" si="4"/>
        <v>-4255289.5956517793</v>
      </c>
      <c r="J18" s="1" vm="142">
        <f t="shared" si="4"/>
        <v>11528720.547335219</v>
      </c>
      <c r="K18" s="1">
        <f t="shared" si="5"/>
        <v>597587</v>
      </c>
      <c r="L18" s="1">
        <f t="shared" si="6"/>
        <v>12126307.547335219</v>
      </c>
      <c r="M18" s="1" vm="143">
        <f t="shared" si="7"/>
        <v>110733</v>
      </c>
      <c r="N18" s="1" vm="144">
        <f t="shared" si="7"/>
        <v>-4881226</v>
      </c>
      <c r="O18" s="39">
        <f t="shared" si="8"/>
        <v>-4991959</v>
      </c>
      <c r="P18" s="39">
        <f t="shared" si="9"/>
        <v>7134348.5473352186</v>
      </c>
      <c r="Q18" s="1" vm="145">
        <f t="shared" si="10"/>
        <v>-3951861</v>
      </c>
      <c r="R18" s="39">
        <f t="shared" si="11"/>
        <v>3182487.5473352186</v>
      </c>
      <c r="S18" s="1" vm="146">
        <f t="shared" si="12"/>
        <v>0</v>
      </c>
      <c r="T18" s="39">
        <f t="shared" si="13"/>
        <v>3182487.5473352186</v>
      </c>
      <c r="U18" s="47">
        <f>VLOOKUP(A18,[1]Cumulative!$1:$1048576,19,FALSE)-T18</f>
        <v>3.034606970846653</v>
      </c>
    </row>
    <row r="19" spans="1:21" s="1" customFormat="1" x14ac:dyDescent="0.55000000000000004">
      <c r="A19">
        <v>210008</v>
      </c>
      <c r="B19" s="29" t="str" vm="85">
        <f t="shared" si="3"/>
        <v>210008</v>
      </c>
      <c r="C19" t="str">
        <f>INDEX('Latest Hospital Name'!$B:$B, MATCH($A19,'Latest Hospital Name'!$A:$A,0))</f>
        <v>Mercy</v>
      </c>
      <c r="D19" s="2" vm="147">
        <f t="shared" si="4"/>
        <v>1192.8563051655992</v>
      </c>
      <c r="E19" s="1" vm="148">
        <f t="shared" si="4"/>
        <v>28798260.859220173</v>
      </c>
      <c r="F19" s="1" vm="149">
        <f t="shared" si="4"/>
        <v>-18176198.041409671</v>
      </c>
      <c r="G19" s="1" vm="150">
        <f t="shared" si="4"/>
        <v>10622062.817810502</v>
      </c>
      <c r="H19" s="1" vm="151">
        <f t="shared" si="4"/>
        <v>15130331</v>
      </c>
      <c r="I19" s="1" vm="152">
        <f t="shared" si="4"/>
        <v>43928591.859220177</v>
      </c>
      <c r="J19" s="1" vm="153">
        <f t="shared" si="4"/>
        <v>33306529.041409668</v>
      </c>
      <c r="K19" s="1">
        <f t="shared" si="5"/>
        <v>5406642</v>
      </c>
      <c r="L19" s="1">
        <f t="shared" si="6"/>
        <v>38713171.041409671</v>
      </c>
      <c r="M19" s="1" vm="154">
        <f t="shared" si="7"/>
        <v>-2076509</v>
      </c>
      <c r="N19" s="1" vm="155">
        <f t="shared" si="7"/>
        <v>-10818398</v>
      </c>
      <c r="O19" s="39">
        <f t="shared" si="8"/>
        <v>-8741889</v>
      </c>
      <c r="P19" s="39">
        <f t="shared" si="9"/>
        <v>29971282.041409671</v>
      </c>
      <c r="Q19" s="1" vm="156">
        <f t="shared" si="10"/>
        <v>0</v>
      </c>
      <c r="R19" s="39">
        <f t="shared" si="11"/>
        <v>29971282.041409671</v>
      </c>
      <c r="S19" s="1" vm="157">
        <f t="shared" si="12"/>
        <v>15000000</v>
      </c>
      <c r="T19" s="39">
        <f t="shared" si="13"/>
        <v>44971282.041409671</v>
      </c>
      <c r="U19" s="47">
        <f>VLOOKUP(A19,[1]Cumulative!$1:$1048576,19,FALSE)-T19</f>
        <v>0.41644394397735596</v>
      </c>
    </row>
    <row r="20" spans="1:21" s="1" customFormat="1" x14ac:dyDescent="0.55000000000000004">
      <c r="A20">
        <v>210009</v>
      </c>
      <c r="B20" s="29" t="str" vm="84">
        <f t="shared" si="3"/>
        <v>210009</v>
      </c>
      <c r="C20" t="str">
        <f>INDEX('Latest Hospital Name'!$B:$B, MATCH($A20,'Latest Hospital Name'!$A:$A,0))</f>
        <v>Johns Hopkins</v>
      </c>
      <c r="D20" s="2" vm="158">
        <f t="shared" si="4"/>
        <v>4035.418126569798</v>
      </c>
      <c r="E20" s="1" vm="159">
        <f t="shared" si="4"/>
        <v>47471062.373428777</v>
      </c>
      <c r="F20" s="1" vm="160">
        <f t="shared" si="4"/>
        <v>-568046.30574635416</v>
      </c>
      <c r="G20" s="1" vm="161">
        <f t="shared" si="4"/>
        <v>46903016.06768243</v>
      </c>
      <c r="H20" s="1" vm="162">
        <f t="shared" si="4"/>
        <v>48205387</v>
      </c>
      <c r="I20" s="1" vm="163">
        <f t="shared" si="4"/>
        <v>95676449.373428762</v>
      </c>
      <c r="J20" s="1" vm="164">
        <f t="shared" si="4"/>
        <v>48773433.305746347</v>
      </c>
      <c r="K20" s="1">
        <f t="shared" si="5"/>
        <v>65682740</v>
      </c>
      <c r="L20" s="1">
        <f t="shared" si="6"/>
        <v>114456173.30574635</v>
      </c>
      <c r="M20" s="1" vm="165">
        <f t="shared" si="7"/>
        <v>11537278</v>
      </c>
      <c r="N20" s="1" vm="166">
        <f t="shared" si="7"/>
        <v>-69591170</v>
      </c>
      <c r="O20" s="39">
        <f t="shared" si="8"/>
        <v>-81128448</v>
      </c>
      <c r="P20" s="39">
        <f t="shared" si="9"/>
        <v>33327725.305746347</v>
      </c>
      <c r="Q20" s="1" vm="167">
        <f t="shared" si="10"/>
        <v>-3618446</v>
      </c>
      <c r="R20" s="39">
        <f t="shared" si="11"/>
        <v>29709279.305746347</v>
      </c>
      <c r="S20" s="1" vm="168">
        <f t="shared" si="12"/>
        <v>0</v>
      </c>
      <c r="T20" s="39">
        <f t="shared" si="13"/>
        <v>29709279.305746347</v>
      </c>
      <c r="U20" s="47">
        <f>VLOOKUP(A20,[1]Cumulative!$1:$1048576,19,FALSE)-T20</f>
        <v>-1.141276553273201</v>
      </c>
    </row>
    <row r="21" spans="1:21" s="1" customFormat="1" x14ac:dyDescent="0.55000000000000004">
      <c r="A21">
        <v>210010</v>
      </c>
      <c r="B21" s="29" t="str" vm="83">
        <f t="shared" si="3"/>
        <v>210010</v>
      </c>
      <c r="C21" t="str">
        <f>INDEX('Latest Hospital Name'!$B:$B, MATCH($A21,'Latest Hospital Name'!$A:$A,0))</f>
        <v>UM-Dorchester</v>
      </c>
      <c r="D21" s="2" vm="169">
        <f t="shared" si="4"/>
        <v>-3027.5648998938004</v>
      </c>
      <c r="E21" s="1" vm="170">
        <f t="shared" si="4"/>
        <v>-10576365.378095798</v>
      </c>
      <c r="F21" s="1" vm="171">
        <f t="shared" si="4"/>
        <v>-6508497.7618014775</v>
      </c>
      <c r="G21" s="1" vm="172">
        <f t="shared" si="4"/>
        <v>-17084863.139897279</v>
      </c>
      <c r="H21" s="1" vm="173">
        <f t="shared" si="4"/>
        <v>474962</v>
      </c>
      <c r="I21" s="1" vm="174">
        <f t="shared" si="4"/>
        <v>-10101403.378095798</v>
      </c>
      <c r="J21" s="1" vm="175">
        <f t="shared" si="4"/>
        <v>6983459.7618014775</v>
      </c>
      <c r="K21" s="1">
        <f t="shared" si="5"/>
        <v>104677</v>
      </c>
      <c r="L21" s="1">
        <f t="shared" si="6"/>
        <v>7088136.7618014775</v>
      </c>
      <c r="M21" s="1" vm="176">
        <f t="shared" si="7"/>
        <v>-4817831</v>
      </c>
      <c r="N21" s="1" vm="177">
        <f t="shared" si="7"/>
        <v>-1142870</v>
      </c>
      <c r="O21" s="39">
        <f t="shared" si="8"/>
        <v>3674961</v>
      </c>
      <c r="P21" s="39">
        <f t="shared" si="9"/>
        <v>10763097.761801478</v>
      </c>
      <c r="Q21" s="1" vm="178">
        <f t="shared" si="10"/>
        <v>-758943</v>
      </c>
      <c r="R21" s="39">
        <f t="shared" si="11"/>
        <v>10004154.761801478</v>
      </c>
      <c r="S21" s="1" vm="179">
        <f t="shared" si="12"/>
        <v>-5771981</v>
      </c>
      <c r="T21" s="39">
        <f t="shared" si="13"/>
        <v>4232173.7618014775</v>
      </c>
      <c r="U21" s="48">
        <f>VLOOKUP(A21,[1]Cumulative!$1:$1048576,19,FALSE)-T21</f>
        <v>-0.75212344154715538</v>
      </c>
    </row>
    <row r="22" spans="1:21" s="1" customFormat="1" x14ac:dyDescent="0.55000000000000004">
      <c r="A22">
        <v>210011</v>
      </c>
      <c r="B22" s="29" t="str" vm="82">
        <f t="shared" si="3"/>
        <v>210011</v>
      </c>
      <c r="C22" t="str">
        <f>INDEX('Latest Hospital Name'!$B:$B, MATCH($A22,'Latest Hospital Name'!$A:$A,0))</f>
        <v xml:space="preserve">St. Agnes </v>
      </c>
      <c r="D22" s="2" vm="180">
        <f t="shared" si="4"/>
        <v>-4828.9340582940004</v>
      </c>
      <c r="E22" s="1" vm="181">
        <f t="shared" si="4"/>
        <v>-8149694.9609858673</v>
      </c>
      <c r="F22" s="1" vm="182">
        <f t="shared" si="4"/>
        <v>-11353755.618021915</v>
      </c>
      <c r="G22" s="1" vm="183">
        <f t="shared" si="4"/>
        <v>-19503450.579007782</v>
      </c>
      <c r="H22" s="1" vm="184">
        <f t="shared" si="4"/>
        <v>12853137</v>
      </c>
      <c r="I22" s="1" vm="185">
        <f t="shared" si="4"/>
        <v>4703442.0390141308</v>
      </c>
      <c r="J22" s="1" vm="186">
        <f t="shared" si="4"/>
        <v>24206892.618021909</v>
      </c>
      <c r="K22" s="1">
        <f t="shared" si="5"/>
        <v>1402526</v>
      </c>
      <c r="L22" s="1">
        <f t="shared" si="6"/>
        <v>25609418.618021909</v>
      </c>
      <c r="M22" s="1" vm="187">
        <f t="shared" si="7"/>
        <v>-9632630</v>
      </c>
      <c r="N22" s="1" vm="188">
        <f t="shared" si="7"/>
        <v>-16030682</v>
      </c>
      <c r="O22" s="39">
        <f t="shared" si="8"/>
        <v>-6398052</v>
      </c>
      <c r="P22" s="39">
        <f t="shared" si="9"/>
        <v>19211366.618021909</v>
      </c>
      <c r="Q22" s="1" vm="189">
        <f t="shared" si="10"/>
        <v>-13316095</v>
      </c>
      <c r="R22" s="39">
        <f t="shared" si="11"/>
        <v>5895271.6180219091</v>
      </c>
      <c r="S22" s="1" vm="190">
        <f t="shared" si="12"/>
        <v>0</v>
      </c>
      <c r="T22" s="39">
        <f t="shared" si="13"/>
        <v>5895271.6180219091</v>
      </c>
      <c r="U22" s="47">
        <f>VLOOKUP(A22,[1]Cumulative!$1:$1048576,19,FALSE)-T22</f>
        <v>-2.3209634590893984</v>
      </c>
    </row>
    <row r="23" spans="1:21" s="1" customFormat="1" x14ac:dyDescent="0.55000000000000004">
      <c r="A23" s="43">
        <v>210012</v>
      </c>
      <c r="B23" s="29" t="str" vm="81">
        <f t="shared" si="3"/>
        <v>210012</v>
      </c>
      <c r="C23" t="str">
        <f>INDEX('Latest Hospital Name'!$B:$B, MATCH($A23,'Latest Hospital Name'!$A:$A,0))</f>
        <v>Sinai</v>
      </c>
      <c r="D23" s="2" vm="191">
        <f t="shared" ref="D23:J32" si="14">IFERROR(CUBEVALUE("ThisWorkbookDataModel", $B$2, $B$3, $B23, D$12), "")</f>
        <v>-9349.9110337127004</v>
      </c>
      <c r="E23" s="1" vm="192">
        <f t="shared" si="14"/>
        <v>-36071014.428464979</v>
      </c>
      <c r="F23" s="1" vm="193">
        <f t="shared" si="14"/>
        <v>-37515445.497585475</v>
      </c>
      <c r="G23" s="1" vm="194">
        <f t="shared" si="14"/>
        <v>-73586459.926050454</v>
      </c>
      <c r="H23" s="1" vm="195">
        <f t="shared" si="14"/>
        <v>19165198</v>
      </c>
      <c r="I23" s="1" vm="196">
        <f t="shared" si="14"/>
        <v>-16905816.428464979</v>
      </c>
      <c r="J23" s="1" vm="197">
        <f t="shared" si="14"/>
        <v>56680643.497585483</v>
      </c>
      <c r="K23" s="1">
        <f t="shared" si="5"/>
        <v>2496323</v>
      </c>
      <c r="L23" s="1">
        <f t="shared" si="6"/>
        <v>59176966.497585483</v>
      </c>
      <c r="M23" s="1" vm="198">
        <f t="shared" si="7"/>
        <v>-1890126</v>
      </c>
      <c r="N23" s="1" vm="199">
        <f t="shared" si="7"/>
        <v>-20382396</v>
      </c>
      <c r="O23" s="39">
        <f t="shared" si="8"/>
        <v>-18492270</v>
      </c>
      <c r="P23" s="39">
        <f t="shared" si="9"/>
        <v>40684696.497585483</v>
      </c>
      <c r="Q23" s="49" vm="200">
        <f>IFERROR(CUBEVALUE("ThisWorkbookDataModel", $B$2, $B$3, $B23, Q$12), "")</f>
        <v>43261427</v>
      </c>
      <c r="R23" s="39">
        <f t="shared" si="11"/>
        <v>83946123.497585475</v>
      </c>
      <c r="S23" s="1" vm="201">
        <f t="shared" si="12"/>
        <v>-28255000</v>
      </c>
      <c r="T23" s="39">
        <f t="shared" si="13"/>
        <v>55691123.497585475</v>
      </c>
      <c r="U23" s="47">
        <f>VLOOKUP(A23,[1]Cumulative!$1:$1048576,19,FALSE)-T23</f>
        <v>-0.60229013115167618</v>
      </c>
    </row>
    <row r="24" spans="1:21" s="1" customFormat="1" x14ac:dyDescent="0.55000000000000004">
      <c r="A24">
        <v>210013</v>
      </c>
      <c r="B24" s="29" t="str" vm="80">
        <f t="shared" si="3"/>
        <v>210013</v>
      </c>
      <c r="C24" t="str">
        <f>INDEX('Latest Hospital Name'!$B:$B, MATCH($A24,'Latest Hospital Name'!$A:$A,0))</f>
        <v>Bon Secours</v>
      </c>
      <c r="D24" s="2" vm="202">
        <f t="shared" si="14"/>
        <v>-6983.5499940803011</v>
      </c>
      <c r="E24" s="1" vm="203">
        <f t="shared" si="14"/>
        <v>-24861885.463660877</v>
      </c>
      <c r="F24" s="1" vm="204">
        <f t="shared" si="14"/>
        <v>-26156985.622285835</v>
      </c>
      <c r="G24" s="1" vm="205">
        <f t="shared" si="14"/>
        <v>-51018871.085946709</v>
      </c>
      <c r="H24" s="1" vm="206">
        <f t="shared" si="14"/>
        <v>-3159202</v>
      </c>
      <c r="I24" s="1" vm="207">
        <f t="shared" si="14"/>
        <v>-28021087.463660877</v>
      </c>
      <c r="J24" s="1" vm="208">
        <f t="shared" si="14"/>
        <v>22997783.622285835</v>
      </c>
      <c r="K24" s="1">
        <f t="shared" si="5"/>
        <v>562990</v>
      </c>
      <c r="L24" s="1">
        <f t="shared" si="6"/>
        <v>23560773.622285835</v>
      </c>
      <c r="M24" s="1" vm="209">
        <f t="shared" si="7"/>
        <v>-17671866</v>
      </c>
      <c r="N24" s="1" vm="210">
        <f t="shared" si="7"/>
        <v>-2049487</v>
      </c>
      <c r="O24" s="39">
        <f t="shared" si="8"/>
        <v>15622379</v>
      </c>
      <c r="P24" s="39">
        <f t="shared" si="9"/>
        <v>39183152.622285835</v>
      </c>
      <c r="Q24" s="1" vm="211">
        <f t="shared" si="10"/>
        <v>-77481756</v>
      </c>
      <c r="R24" s="39">
        <f t="shared" si="11"/>
        <v>-38298603.377714165</v>
      </c>
      <c r="S24" s="1" vm="212">
        <f t="shared" si="12"/>
        <v>0</v>
      </c>
      <c r="T24" s="39">
        <f t="shared" si="13"/>
        <v>-38298603.377714165</v>
      </c>
      <c r="U24" s="47">
        <f>VLOOKUP(A24,[1]Cumulative!$1:$1048576,19,FALSE)-T24</f>
        <v>2.1309062764048576</v>
      </c>
    </row>
    <row r="25" spans="1:21" s="1" customFormat="1" x14ac:dyDescent="0.55000000000000004">
      <c r="A25">
        <v>210015</v>
      </c>
      <c r="B25" s="29" t="str" vm="79">
        <f t="shared" si="3"/>
        <v>210015</v>
      </c>
      <c r="C25" t="str">
        <f>INDEX('Latest Hospital Name'!$B:$B, MATCH($A25,'Latest Hospital Name'!$A:$A,0))</f>
        <v>MedStar Fr Square</v>
      </c>
      <c r="D25" s="2" vm="213">
        <f t="shared" si="14"/>
        <v>-299.51352557289783</v>
      </c>
      <c r="E25" s="1" vm="214">
        <f t="shared" si="14"/>
        <v>3440087.5533947065</v>
      </c>
      <c r="F25" s="1" vm="215">
        <f t="shared" si="14"/>
        <v>-9255873.3750889078</v>
      </c>
      <c r="G25" s="1" vm="216">
        <f t="shared" si="14"/>
        <v>-5815785.8216942018</v>
      </c>
      <c r="H25" s="1" vm="217">
        <f t="shared" si="14"/>
        <v>9070646</v>
      </c>
      <c r="I25" s="1" vm="218">
        <f t="shared" si="14"/>
        <v>12510733.553394705</v>
      </c>
      <c r="J25" s="1" vm="219">
        <f t="shared" si="14"/>
        <v>18326519.375088908</v>
      </c>
      <c r="K25" s="1">
        <f t="shared" si="5"/>
        <v>488951</v>
      </c>
      <c r="L25" s="1">
        <f t="shared" si="6"/>
        <v>18815470.375088908</v>
      </c>
      <c r="M25" s="1" vm="220">
        <f t="shared" si="7"/>
        <v>927970</v>
      </c>
      <c r="N25" s="1" vm="221">
        <f t="shared" si="7"/>
        <v>-19386815</v>
      </c>
      <c r="O25" s="39">
        <f t="shared" si="8"/>
        <v>-20314785</v>
      </c>
      <c r="P25" s="39">
        <f t="shared" si="9"/>
        <v>-1499314.6249110922</v>
      </c>
      <c r="Q25" s="1" vm="222">
        <f t="shared" si="10"/>
        <v>38191942</v>
      </c>
      <c r="R25" s="39">
        <f t="shared" si="11"/>
        <v>36692627.375088908</v>
      </c>
      <c r="S25" s="1" vm="223">
        <f t="shared" si="12"/>
        <v>2600862</v>
      </c>
      <c r="T25" s="39">
        <f t="shared" si="13"/>
        <v>39293489.375088908</v>
      </c>
      <c r="U25" s="47">
        <f>VLOOKUP(A25,[1]Cumulative!$1:$1048576,19,FALSE)-T25</f>
        <v>-1.917347326874733</v>
      </c>
    </row>
    <row r="26" spans="1:21" s="1" customFormat="1" ht="13.95" customHeight="1" x14ac:dyDescent="0.55000000000000004">
      <c r="A26" s="43">
        <v>210016</v>
      </c>
      <c r="B26" s="29" t="str" vm="78">
        <f t="shared" si="3"/>
        <v>210016</v>
      </c>
      <c r="C26" t="str">
        <f>INDEX('Latest Hospital Name'!$B:$B, MATCH($A26,'Latest Hospital Name'!$A:$A,0))</f>
        <v>Washington Adventist</v>
      </c>
      <c r="D26" s="2" vm="224">
        <f t="shared" si="14"/>
        <v>1283.5259101645991</v>
      </c>
      <c r="E26" s="1" vm="225">
        <f t="shared" si="14"/>
        <v>6082889.2517882856</v>
      </c>
      <c r="F26" s="1" vm="226">
        <f t="shared" si="14"/>
        <v>-6915453.656661544</v>
      </c>
      <c r="G26" s="1" vm="227">
        <f t="shared" si="14"/>
        <v>-832564.40487325937</v>
      </c>
      <c r="H26" s="1" vm="228">
        <f t="shared" si="14"/>
        <v>15268086</v>
      </c>
      <c r="I26" s="1" vm="229">
        <f t="shared" si="14"/>
        <v>21350975.251788288</v>
      </c>
      <c r="J26" s="1" vm="230">
        <f t="shared" si="14"/>
        <v>22183539.656661548</v>
      </c>
      <c r="K26" s="1">
        <f t="shared" si="5"/>
        <v>6669239</v>
      </c>
      <c r="L26" s="1">
        <f t="shared" si="6"/>
        <v>28852778.656661548</v>
      </c>
      <c r="M26" s="1" vm="231">
        <f t="shared" si="7"/>
        <v>4270385</v>
      </c>
      <c r="N26" s="1" vm="232">
        <f t="shared" si="7"/>
        <v>-8621144</v>
      </c>
      <c r="O26" s="39">
        <f t="shared" si="8"/>
        <v>-12891529</v>
      </c>
      <c r="P26" s="39">
        <f t="shared" si="9"/>
        <v>15961249.656661548</v>
      </c>
      <c r="Q26" s="49" vm="233">
        <f t="shared" si="10"/>
        <v>-3961922</v>
      </c>
      <c r="R26" s="39">
        <f t="shared" si="11"/>
        <v>11999327.656661548</v>
      </c>
      <c r="S26" s="1" vm="234">
        <f t="shared" si="12"/>
        <v>0</v>
      </c>
      <c r="T26" s="39">
        <f t="shared" si="13"/>
        <v>11999327.656661548</v>
      </c>
      <c r="U26" s="47">
        <f>VLOOKUP(A26,[1]Cumulative!$1:$1048576,19,FALSE)-T26</f>
        <v>-805230.30689112097</v>
      </c>
    </row>
    <row r="27" spans="1:21" s="1" customFormat="1" x14ac:dyDescent="0.55000000000000004">
      <c r="A27">
        <v>210017</v>
      </c>
      <c r="B27" s="29" t="str" vm="77">
        <f t="shared" si="3"/>
        <v>210017</v>
      </c>
      <c r="C27" t="str">
        <f>INDEX('Latest Hospital Name'!$B:$B, MATCH($A27,'Latest Hospital Name'!$A:$A,0))</f>
        <v>Garrett</v>
      </c>
      <c r="D27" s="2" vm="235">
        <f t="shared" si="14"/>
        <v>656.05558577279976</v>
      </c>
      <c r="E27" s="1" vm="236">
        <f t="shared" si="14"/>
        <v>1392735.3589495877</v>
      </c>
      <c r="F27" s="1" vm="237">
        <f t="shared" si="14"/>
        <v>-368160.44051637402</v>
      </c>
      <c r="G27" s="1" vm="238">
        <f t="shared" si="14"/>
        <v>1024574.9184332138</v>
      </c>
      <c r="H27" s="1" vm="239">
        <f t="shared" si="14"/>
        <v>1653728</v>
      </c>
      <c r="I27" s="1" vm="240">
        <f t="shared" si="14"/>
        <v>3046463.3589495877</v>
      </c>
      <c r="J27" s="1" vm="241">
        <f t="shared" si="14"/>
        <v>2021888.4405163738</v>
      </c>
      <c r="K27" s="1">
        <f t="shared" si="5"/>
        <v>606328</v>
      </c>
      <c r="L27" s="1">
        <f t="shared" si="6"/>
        <v>2628216.4405163741</v>
      </c>
      <c r="M27" s="1" vm="242">
        <f t="shared" si="7"/>
        <v>593498</v>
      </c>
      <c r="N27" s="1" vm="243">
        <f t="shared" si="7"/>
        <v>-1163422</v>
      </c>
      <c r="O27" s="39">
        <f t="shared" si="8"/>
        <v>-1756920</v>
      </c>
      <c r="P27" s="39">
        <f t="shared" si="9"/>
        <v>871296.44051637407</v>
      </c>
      <c r="Q27" s="1" vm="244">
        <f t="shared" si="10"/>
        <v>293015</v>
      </c>
      <c r="R27" s="39">
        <f t="shared" si="11"/>
        <v>1164311.4405163741</v>
      </c>
      <c r="S27" s="1" vm="245">
        <f t="shared" si="12"/>
        <v>24414425</v>
      </c>
      <c r="T27" s="39">
        <f t="shared" si="13"/>
        <v>25578736.440516375</v>
      </c>
      <c r="U27" s="47">
        <f>VLOOKUP(A27,[1]Cumulative!$1:$1048576,19,FALSE)-T27</f>
        <v>0.11876891553401947</v>
      </c>
    </row>
    <row r="28" spans="1:21" s="1" customFormat="1" x14ac:dyDescent="0.55000000000000004">
      <c r="A28">
        <v>210018</v>
      </c>
      <c r="B28" s="29" t="str" vm="76">
        <f t="shared" si="3"/>
        <v>210018</v>
      </c>
      <c r="C28" t="str">
        <f>INDEX('Latest Hospital Name'!$B:$B, MATCH($A28,'Latest Hospital Name'!$A:$A,0))</f>
        <v>MedStar Montgomery</v>
      </c>
      <c r="D28" s="2" vm="246">
        <f t="shared" si="14"/>
        <v>-403.03714814462376</v>
      </c>
      <c r="E28" s="1" vm="247">
        <f t="shared" si="14"/>
        <v>-2220147.8308247291</v>
      </c>
      <c r="F28" s="1" vm="248">
        <f t="shared" si="14"/>
        <v>397847.03050484415</v>
      </c>
      <c r="G28" s="1" vm="249">
        <f t="shared" si="14"/>
        <v>-1822300.8003198849</v>
      </c>
      <c r="H28" s="1" vm="250">
        <f t="shared" si="14"/>
        <v>10177613</v>
      </c>
      <c r="I28" s="1" vm="251">
        <f t="shared" si="14"/>
        <v>7957465.1691752728</v>
      </c>
      <c r="J28" s="1" vm="252">
        <f t="shared" si="14"/>
        <v>9779765.9694951549</v>
      </c>
      <c r="K28" s="1">
        <f t="shared" si="5"/>
        <v>-1352522</v>
      </c>
      <c r="L28" s="1">
        <f t="shared" si="6"/>
        <v>8427243.9694951549</v>
      </c>
      <c r="M28" s="1" vm="253">
        <f t="shared" si="7"/>
        <v>1753387</v>
      </c>
      <c r="N28" s="1" vm="254">
        <f t="shared" si="7"/>
        <v>-5433849</v>
      </c>
      <c r="O28" s="39">
        <f t="shared" si="8"/>
        <v>-7187236</v>
      </c>
      <c r="P28" s="39">
        <f t="shared" si="9"/>
        <v>1240007.9694951549</v>
      </c>
      <c r="Q28" s="1" vm="255">
        <f t="shared" si="10"/>
        <v>0</v>
      </c>
      <c r="R28" s="39">
        <f t="shared" si="11"/>
        <v>1240007.9694951549</v>
      </c>
      <c r="S28" s="1" vm="256">
        <f t="shared" si="12"/>
        <v>0</v>
      </c>
      <c r="T28" s="39">
        <f t="shared" si="13"/>
        <v>1240007.9694951549</v>
      </c>
      <c r="U28" s="47">
        <f>VLOOKUP(A28,[1]Cumulative!$1:$1048576,19,FALSE)-T28</f>
        <v>1.2420347444713116</v>
      </c>
    </row>
    <row r="29" spans="1:21" s="1" customFormat="1" x14ac:dyDescent="0.55000000000000004">
      <c r="A29">
        <v>210019</v>
      </c>
      <c r="B29" s="29" t="str" vm="75">
        <f t="shared" si="3"/>
        <v>210019</v>
      </c>
      <c r="C29" t="str">
        <f>INDEX('Latest Hospital Name'!$B:$B, MATCH($A29,'Latest Hospital Name'!$A:$A,0))</f>
        <v>Peninsula</v>
      </c>
      <c r="D29" s="2" vm="257">
        <f t="shared" si="14"/>
        <v>2009.7163728753999</v>
      </c>
      <c r="E29" s="1" vm="258">
        <f t="shared" si="14"/>
        <v>661369.54731747555</v>
      </c>
      <c r="F29" s="1" vm="259">
        <f t="shared" si="14"/>
        <v>8928073.4023310412</v>
      </c>
      <c r="G29" s="1" vm="260">
        <f t="shared" si="14"/>
        <v>9589442.9496485181</v>
      </c>
      <c r="H29" s="1" vm="261">
        <f t="shared" si="14"/>
        <v>19567791</v>
      </c>
      <c r="I29" s="1" vm="262">
        <f t="shared" si="14"/>
        <v>20229160.547317475</v>
      </c>
      <c r="J29" s="1" vm="263">
        <f t="shared" si="14"/>
        <v>10639717.597668957</v>
      </c>
      <c r="K29" s="1">
        <f t="shared" si="5"/>
        <v>-474859</v>
      </c>
      <c r="L29" s="1">
        <f t="shared" si="6"/>
        <v>10164858.597668957</v>
      </c>
      <c r="M29" s="1" vm="264">
        <f t="shared" si="7"/>
        <v>2034036</v>
      </c>
      <c r="N29" s="1" vm="265">
        <f t="shared" si="7"/>
        <v>-12752959</v>
      </c>
      <c r="O29" s="39">
        <f t="shared" si="8"/>
        <v>-14786995</v>
      </c>
      <c r="P29" s="39">
        <f t="shared" si="9"/>
        <v>-4622136.402331043</v>
      </c>
      <c r="Q29" s="1" vm="266">
        <f t="shared" si="10"/>
        <v>-5361563</v>
      </c>
      <c r="R29" s="39">
        <f t="shared" si="11"/>
        <v>-9983699.402331043</v>
      </c>
      <c r="S29" s="1" vm="267">
        <f t="shared" si="12"/>
        <v>39019918</v>
      </c>
      <c r="T29" s="39">
        <f t="shared" si="13"/>
        <v>29036218.597668957</v>
      </c>
      <c r="U29" s="47">
        <f>VLOOKUP(A29,[1]Cumulative!$1:$1048576,19,FALSE)-T29</f>
        <v>-0.44584065675735474</v>
      </c>
    </row>
    <row r="30" spans="1:21" s="1" customFormat="1" x14ac:dyDescent="0.55000000000000004">
      <c r="A30">
        <v>210022</v>
      </c>
      <c r="B30" s="29" t="str" vm="74">
        <f t="shared" si="3"/>
        <v>210022</v>
      </c>
      <c r="C30" t="str">
        <f>INDEX('Latest Hospital Name'!$B:$B, MATCH($A30,'Latest Hospital Name'!$A:$A,0))</f>
        <v>Suburban</v>
      </c>
      <c r="D30" s="2" vm="268">
        <f t="shared" si="14"/>
        <v>1644.3921810305978</v>
      </c>
      <c r="E30" s="1" vm="269">
        <f t="shared" si="14"/>
        <v>3571495.142415449</v>
      </c>
      <c r="F30" s="1" vm="270">
        <f t="shared" si="14"/>
        <v>8029267.925502155</v>
      </c>
      <c r="G30" s="1" vm="271">
        <f t="shared" si="14"/>
        <v>11600763.067917604</v>
      </c>
      <c r="H30" s="1" vm="272">
        <f t="shared" si="14"/>
        <v>27413431</v>
      </c>
      <c r="I30" s="1" vm="273">
        <f t="shared" si="14"/>
        <v>30984926.142415453</v>
      </c>
      <c r="J30" s="1" vm="274">
        <f t="shared" si="14"/>
        <v>19384163.074497849</v>
      </c>
      <c r="K30" s="1">
        <f t="shared" si="5"/>
        <v>-2436391</v>
      </c>
      <c r="L30" s="1">
        <f t="shared" si="6"/>
        <v>16947772.074497849</v>
      </c>
      <c r="M30" s="1" vm="275">
        <f t="shared" si="7"/>
        <v>6131543</v>
      </c>
      <c r="N30" s="1" vm="276">
        <f t="shared" si="7"/>
        <v>-8527392</v>
      </c>
      <c r="O30" s="39">
        <f t="shared" si="8"/>
        <v>-14658935</v>
      </c>
      <c r="P30" s="39">
        <f t="shared" si="9"/>
        <v>2288837.0744978487</v>
      </c>
      <c r="Q30" s="1" vm="277">
        <f t="shared" si="10"/>
        <v>4842592</v>
      </c>
      <c r="R30" s="39">
        <f t="shared" si="11"/>
        <v>7131429.0744978487</v>
      </c>
      <c r="S30" s="1" vm="278">
        <f t="shared" si="12"/>
        <v>8600000</v>
      </c>
      <c r="T30" s="39">
        <f t="shared" si="13"/>
        <v>15731429.074497849</v>
      </c>
      <c r="U30" s="47">
        <f>VLOOKUP(A30,[1]Cumulative!$1:$1048576,19,FALSE)-T30</f>
        <v>-0.99331798776984215</v>
      </c>
    </row>
    <row r="31" spans="1:21" s="1" customFormat="1" x14ac:dyDescent="0.55000000000000004">
      <c r="A31">
        <v>210023</v>
      </c>
      <c r="B31" s="29" t="str" vm="73">
        <f t="shared" si="3"/>
        <v>210023</v>
      </c>
      <c r="C31" t="str">
        <f>INDEX('Latest Hospital Name'!$B:$B, MATCH($A31,'Latest Hospital Name'!$A:$A,0))</f>
        <v>Anne Arundel</v>
      </c>
      <c r="D31" s="2" vm="279">
        <f t="shared" si="14"/>
        <v>-4812.5584251440732</v>
      </c>
      <c r="E31" s="1" vm="280">
        <f t="shared" si="14"/>
        <v>-1162056.0091533568</v>
      </c>
      <c r="F31" s="1" vm="281">
        <f t="shared" si="14"/>
        <v>-13641282.479306074</v>
      </c>
      <c r="G31" s="1" vm="282">
        <f t="shared" si="14"/>
        <v>-14803338.488459432</v>
      </c>
      <c r="H31" s="1" vm="283">
        <f t="shared" si="14"/>
        <v>36408578</v>
      </c>
      <c r="I31" s="1" vm="284">
        <f t="shared" si="14"/>
        <v>35246521.990846634</v>
      </c>
      <c r="J31" s="1" vm="285">
        <f t="shared" si="14"/>
        <v>50049860.479306072</v>
      </c>
      <c r="K31" s="1">
        <f t="shared" si="5"/>
        <v>-1204766</v>
      </c>
      <c r="L31" s="1">
        <f t="shared" si="6"/>
        <v>48845094.479306072</v>
      </c>
      <c r="M31" s="1" vm="286">
        <f t="shared" si="7"/>
        <v>13057384</v>
      </c>
      <c r="N31" s="1" vm="287">
        <f t="shared" si="7"/>
        <v>-14487423</v>
      </c>
      <c r="O31" s="39">
        <f t="shared" si="8"/>
        <v>-27544807</v>
      </c>
      <c r="P31" s="39">
        <f t="shared" si="9"/>
        <v>21300287.479306072</v>
      </c>
      <c r="Q31" s="1" vm="288">
        <f t="shared" si="10"/>
        <v>-98879</v>
      </c>
      <c r="R31" s="39">
        <f t="shared" si="11"/>
        <v>21201408.479306072</v>
      </c>
      <c r="S31" s="1" vm="289">
        <f t="shared" si="12"/>
        <v>36500000</v>
      </c>
      <c r="T31" s="39">
        <f t="shared" si="13"/>
        <v>57701408.479306072</v>
      </c>
      <c r="U31" s="47">
        <f>VLOOKUP(A31,[1]Cumulative!$1:$1048576,19,FALSE)-T31</f>
        <v>1.961292065680027</v>
      </c>
    </row>
    <row r="32" spans="1:21" s="1" customFormat="1" x14ac:dyDescent="0.55000000000000004">
      <c r="A32">
        <v>210024</v>
      </c>
      <c r="B32" s="29" t="str" vm="72">
        <f t="shared" si="3"/>
        <v>210024</v>
      </c>
      <c r="C32" t="str">
        <f>INDEX('Latest Hospital Name'!$B:$B, MATCH($A32,'Latest Hospital Name'!$A:$A,0))</f>
        <v>MedStar Union Mem</v>
      </c>
      <c r="D32" s="2" vm="290">
        <f t="shared" si="14"/>
        <v>-3180.2857227378895</v>
      </c>
      <c r="E32" s="1" vm="291">
        <f t="shared" si="14"/>
        <v>-9534261.4234079588</v>
      </c>
      <c r="F32" s="1" vm="292">
        <f t="shared" si="14"/>
        <v>-16208079.08673407</v>
      </c>
      <c r="G32" s="1" vm="293">
        <f t="shared" si="14"/>
        <v>-25742340.510142028</v>
      </c>
      <c r="H32" s="1" vm="294">
        <f t="shared" si="14"/>
        <v>17141335</v>
      </c>
      <c r="I32" s="1" vm="295">
        <f t="shared" si="14"/>
        <v>7607073.5765920412</v>
      </c>
      <c r="J32" s="1" vm="296">
        <f t="shared" si="14"/>
        <v>33349414.086734071</v>
      </c>
      <c r="K32" s="1">
        <f t="shared" si="5"/>
        <v>1237563</v>
      </c>
      <c r="L32" s="1">
        <f t="shared" si="6"/>
        <v>34586977.086734071</v>
      </c>
      <c r="M32" s="1" vm="297">
        <f t="shared" si="7"/>
        <v>-332294</v>
      </c>
      <c r="N32" s="1" vm="298">
        <f t="shared" si="7"/>
        <v>-15202048</v>
      </c>
      <c r="O32" s="39">
        <f t="shared" si="8"/>
        <v>-14869754</v>
      </c>
      <c r="P32" s="39">
        <f t="shared" si="9"/>
        <v>19717223.086734071</v>
      </c>
      <c r="Q32" s="1" vm="299">
        <f t="shared" si="10"/>
        <v>-19400715</v>
      </c>
      <c r="R32" s="39">
        <f t="shared" si="11"/>
        <v>316508.08673407137</v>
      </c>
      <c r="S32" s="1" vm="300">
        <f t="shared" si="12"/>
        <v>0</v>
      </c>
      <c r="T32" s="39">
        <f t="shared" si="13"/>
        <v>316508.08673407137</v>
      </c>
      <c r="U32" s="47">
        <f>VLOOKUP(A32,[1]Cumulative!$1:$1048576,19,FALSE)-T32</f>
        <v>-0.79975717887282372</v>
      </c>
    </row>
    <row r="33" spans="1:21" s="1" customFormat="1" x14ac:dyDescent="0.55000000000000004">
      <c r="A33">
        <v>210027</v>
      </c>
      <c r="B33" s="29" t="str" vm="71">
        <f t="shared" si="3"/>
        <v>210027</v>
      </c>
      <c r="C33" t="str">
        <f>INDEX('Latest Hospital Name'!$B:$B, MATCH($A33,'Latest Hospital Name'!$A:$A,0))</f>
        <v>Western Maryland</v>
      </c>
      <c r="D33" s="2" vm="301">
        <f t="shared" ref="D33:J42" si="15">IFERROR(CUBEVALUE("ThisWorkbookDataModel", $B$2, $B$3, $B33, D$12), "")</f>
        <v>-581.48753944360067</v>
      </c>
      <c r="E33" s="1" vm="302">
        <f t="shared" si="15"/>
        <v>-718952.64365795383</v>
      </c>
      <c r="F33" s="1" vm="303">
        <f t="shared" si="15"/>
        <v>-8257500.4339594049</v>
      </c>
      <c r="G33" s="1" vm="304">
        <f t="shared" si="15"/>
        <v>-8976453.0776173621</v>
      </c>
      <c r="H33" s="1" vm="305">
        <f t="shared" si="15"/>
        <v>-6231000</v>
      </c>
      <c r="I33" s="1" vm="306">
        <f t="shared" si="15"/>
        <v>-6949952.6436579544</v>
      </c>
      <c r="J33" s="1" vm="307">
        <f t="shared" si="15"/>
        <v>2026500.4339594059</v>
      </c>
      <c r="K33" s="1">
        <f t="shared" si="5"/>
        <v>8226074</v>
      </c>
      <c r="L33" s="1">
        <f t="shared" si="6"/>
        <v>10252574.433959406</v>
      </c>
      <c r="M33" s="1" vm="308">
        <f t="shared" ref="M33:N52" si="16">IFERROR(CUBEVALUE("ThisWorkbookDataModel", $B$2, $B$3, $B33, M$12), "")</f>
        <v>3804115</v>
      </c>
      <c r="N33" s="1" vm="309">
        <f t="shared" si="16"/>
        <v>-9469035</v>
      </c>
      <c r="O33" s="39">
        <f t="shared" si="8"/>
        <v>-13273150</v>
      </c>
      <c r="P33" s="39">
        <f t="shared" si="9"/>
        <v>-3020575.5660405941</v>
      </c>
      <c r="Q33" s="1" vm="310">
        <f t="shared" si="10"/>
        <v>-3696522</v>
      </c>
      <c r="R33" s="39">
        <f t="shared" si="11"/>
        <v>-6717097.5660405941</v>
      </c>
      <c r="S33" s="1" vm="311">
        <f t="shared" si="12"/>
        <v>-1012394</v>
      </c>
      <c r="T33" s="39">
        <f t="shared" si="13"/>
        <v>-7729491.5660405941</v>
      </c>
      <c r="U33" s="47">
        <f>VLOOKUP(A33,[1]Cumulative!$1:$1048576,19,FALSE)-T33</f>
        <v>2.0973611809313297</v>
      </c>
    </row>
    <row r="34" spans="1:21" s="1" customFormat="1" x14ac:dyDescent="0.55000000000000004">
      <c r="A34">
        <v>210028</v>
      </c>
      <c r="B34" s="29" t="str" vm="70">
        <f t="shared" si="3"/>
        <v>210028</v>
      </c>
      <c r="C34" t="str">
        <f>INDEX('Latest Hospital Name'!$B:$B, MATCH($A34,'Latest Hospital Name'!$A:$A,0))</f>
        <v>MedStar St. Mary's</v>
      </c>
      <c r="D34" s="2" vm="312">
        <f t="shared" si="15"/>
        <v>422.62690145650038</v>
      </c>
      <c r="E34" s="1" vm="313">
        <f t="shared" si="15"/>
        <v>1039091.9426771941</v>
      </c>
      <c r="F34" s="1" vm="314">
        <f t="shared" si="15"/>
        <v>-785268.97826983919</v>
      </c>
      <c r="G34" s="1" vm="315">
        <f t="shared" si="15"/>
        <v>253822.96440735413</v>
      </c>
      <c r="H34" s="1" vm="316">
        <f t="shared" si="15"/>
        <v>11030311</v>
      </c>
      <c r="I34" s="1" vm="317">
        <f t="shared" si="15"/>
        <v>12069402.942677194</v>
      </c>
      <c r="J34" s="1" vm="318">
        <f t="shared" si="15"/>
        <v>11815579.978269838</v>
      </c>
      <c r="K34" s="1">
        <f t="shared" si="5"/>
        <v>-228743</v>
      </c>
      <c r="L34" s="1">
        <f t="shared" si="6"/>
        <v>11586836.978269838</v>
      </c>
      <c r="M34" s="1" vm="319">
        <f t="shared" si="16"/>
        <v>1765515</v>
      </c>
      <c r="N34" s="1" vm="320">
        <f t="shared" si="16"/>
        <v>-5869682</v>
      </c>
      <c r="O34" s="39">
        <f t="shared" si="8"/>
        <v>-7635197</v>
      </c>
      <c r="P34" s="39">
        <f t="shared" si="9"/>
        <v>3951639.9782698378</v>
      </c>
      <c r="Q34" s="1" vm="321">
        <f t="shared" si="10"/>
        <v>9641822</v>
      </c>
      <c r="R34" s="39">
        <f t="shared" si="11"/>
        <v>13593461.978269838</v>
      </c>
      <c r="S34" s="1" vm="322">
        <f t="shared" si="12"/>
        <v>6436168</v>
      </c>
      <c r="T34" s="39">
        <f t="shared" si="13"/>
        <v>20029629.978269838</v>
      </c>
      <c r="U34" s="47">
        <f>VLOOKUP(A34,[1]Cumulative!$1:$1048576,19,FALSE)-T34</f>
        <v>2.0283981300890446</v>
      </c>
    </row>
    <row r="35" spans="1:21" s="1" customFormat="1" x14ac:dyDescent="0.55000000000000004">
      <c r="A35">
        <v>210029</v>
      </c>
      <c r="B35" s="29" t="str" vm="69">
        <f t="shared" si="3"/>
        <v>210029</v>
      </c>
      <c r="C35" t="str">
        <f>INDEX('Latest Hospital Name'!$B:$B, MATCH($A35,'Latest Hospital Name'!$A:$A,0))</f>
        <v>JH Bayview</v>
      </c>
      <c r="D35" s="2" vm="323">
        <f t="shared" si="15"/>
        <v>-693.05845022559913</v>
      </c>
      <c r="E35" s="1" vm="324">
        <f t="shared" si="15"/>
        <v>17456481.218677621</v>
      </c>
      <c r="F35" s="1" vm="325">
        <f t="shared" si="15"/>
        <v>-10127076.363187911</v>
      </c>
      <c r="G35" s="1" vm="326">
        <f t="shared" si="15"/>
        <v>7329404.8554897122</v>
      </c>
      <c r="H35" s="1" vm="327">
        <f t="shared" si="15"/>
        <v>16477250</v>
      </c>
      <c r="I35" s="1" vm="328">
        <f t="shared" si="15"/>
        <v>33933731.218677618</v>
      </c>
      <c r="J35" s="1" vm="329">
        <f t="shared" si="15"/>
        <v>26604326.363187909</v>
      </c>
      <c r="K35" s="1">
        <f t="shared" si="5"/>
        <v>6222775</v>
      </c>
      <c r="L35" s="1">
        <f t="shared" si="6"/>
        <v>32827101.363187909</v>
      </c>
      <c r="M35" s="1" vm="330">
        <f t="shared" si="16"/>
        <v>-2133142</v>
      </c>
      <c r="N35" s="1" vm="331">
        <f t="shared" si="16"/>
        <v>-22787090</v>
      </c>
      <c r="O35" s="39">
        <f t="shared" si="8"/>
        <v>-20653948</v>
      </c>
      <c r="P35" s="39">
        <f t="shared" si="9"/>
        <v>12173153.363187909</v>
      </c>
      <c r="Q35" s="1" vm="332">
        <f t="shared" si="10"/>
        <v>955575</v>
      </c>
      <c r="R35" s="39">
        <f t="shared" si="11"/>
        <v>13128728.363187909</v>
      </c>
      <c r="S35" s="1" vm="333">
        <f t="shared" si="12"/>
        <v>-599941</v>
      </c>
      <c r="T35" s="39">
        <f t="shared" si="13"/>
        <v>12528787.363187909</v>
      </c>
      <c r="U35" s="47">
        <f>VLOOKUP(A35,[1]Cumulative!$1:$1048576,19,FALSE)-T35</f>
        <v>3.7620651796460152</v>
      </c>
    </row>
    <row r="36" spans="1:21" s="1" customFormat="1" x14ac:dyDescent="0.55000000000000004">
      <c r="A36">
        <v>210030</v>
      </c>
      <c r="B36" s="29" t="str" vm="68">
        <f t="shared" si="3"/>
        <v>210030</v>
      </c>
      <c r="C36" t="str">
        <f>INDEX('Latest Hospital Name'!$B:$B, MATCH($A36,'Latest Hospital Name'!$A:$A,0))</f>
        <v>UM-Chestertown</v>
      </c>
      <c r="D36" s="2" vm="334">
        <f t="shared" si="15"/>
        <v>-1816.3354462413999</v>
      </c>
      <c r="E36" s="1" vm="335">
        <f t="shared" si="15"/>
        <v>-7532427.288411947</v>
      </c>
      <c r="F36" s="1" vm="336">
        <f t="shared" si="15"/>
        <v>-3426790.5135159832</v>
      </c>
      <c r="G36" s="1" vm="337">
        <f t="shared" si="15"/>
        <v>-10959217.801927932</v>
      </c>
      <c r="H36" s="1" vm="338">
        <f t="shared" si="15"/>
        <v>1894204</v>
      </c>
      <c r="I36" s="1" vm="339">
        <f t="shared" si="15"/>
        <v>-5638223.288411947</v>
      </c>
      <c r="J36" s="1" vm="340">
        <f t="shared" si="15"/>
        <v>5320994.5135159837</v>
      </c>
      <c r="K36" s="1">
        <f t="shared" si="5"/>
        <v>422391</v>
      </c>
      <c r="L36" s="1">
        <f t="shared" si="6"/>
        <v>5743385.5135159837</v>
      </c>
      <c r="M36" s="1" vm="341">
        <f t="shared" si="16"/>
        <v>-3541059</v>
      </c>
      <c r="N36" s="1" vm="342">
        <f t="shared" si="16"/>
        <v>-1230189</v>
      </c>
      <c r="O36" s="39">
        <f t="shared" si="8"/>
        <v>2310870</v>
      </c>
      <c r="P36" s="39">
        <f t="shared" si="9"/>
        <v>8054255.5135159837</v>
      </c>
      <c r="Q36" s="1" vm="343">
        <f t="shared" si="10"/>
        <v>-610460</v>
      </c>
      <c r="R36" s="39">
        <f t="shared" si="11"/>
        <v>7443795.5135159837</v>
      </c>
      <c r="S36" s="1" vm="344">
        <f t="shared" si="12"/>
        <v>-6144269</v>
      </c>
      <c r="T36" s="39">
        <f t="shared" si="13"/>
        <v>1299526.5135159837</v>
      </c>
      <c r="U36" s="48">
        <f>VLOOKUP(A36,[1]Cumulative!$1:$1048576,19,FALSE)-T36</f>
        <v>-1.6051475871354342</v>
      </c>
    </row>
    <row r="37" spans="1:21" s="1" customFormat="1" x14ac:dyDescent="0.55000000000000004">
      <c r="A37">
        <v>210032</v>
      </c>
      <c r="B37" s="29" t="str" vm="67">
        <f t="shared" si="3"/>
        <v>210032</v>
      </c>
      <c r="C37" t="str">
        <f>INDEX('Latest Hospital Name'!$B:$B, MATCH($A37,'Latest Hospital Name'!$A:$A,0))</f>
        <v>Union of Cecil</v>
      </c>
      <c r="D37" s="2" vm="345">
        <f t="shared" si="15"/>
        <v>-1082.1077608041003</v>
      </c>
      <c r="E37" s="1" vm="346">
        <f t="shared" si="15"/>
        <v>-4168827.5235787649</v>
      </c>
      <c r="F37" s="1" vm="347">
        <f t="shared" si="15"/>
        <v>-6438295.7001262633</v>
      </c>
      <c r="G37" s="1" vm="348">
        <f t="shared" si="15"/>
        <v>-10607123.223705033</v>
      </c>
      <c r="H37" s="1" vm="349">
        <f t="shared" si="15"/>
        <v>9362158</v>
      </c>
      <c r="I37" s="1" vm="350">
        <f t="shared" si="15"/>
        <v>5193330.4764212342</v>
      </c>
      <c r="J37" s="1" vm="351">
        <f t="shared" si="15"/>
        <v>15800453.700126264</v>
      </c>
      <c r="K37" s="1">
        <f t="shared" si="5"/>
        <v>-2642943</v>
      </c>
      <c r="L37" s="1">
        <f t="shared" si="6"/>
        <v>13157510.700126264</v>
      </c>
      <c r="M37" s="1" vm="352">
        <f t="shared" si="16"/>
        <v>2787382</v>
      </c>
      <c r="N37" s="1" vm="353">
        <f t="shared" si="16"/>
        <v>-5110224</v>
      </c>
      <c r="O37" s="39">
        <f t="shared" si="8"/>
        <v>-7897606</v>
      </c>
      <c r="P37" s="39">
        <f t="shared" si="9"/>
        <v>5259904.7001262642</v>
      </c>
      <c r="Q37" s="1" vm="354">
        <f t="shared" si="10"/>
        <v>-975561</v>
      </c>
      <c r="R37" s="39">
        <f t="shared" si="11"/>
        <v>4284343.7001262642</v>
      </c>
      <c r="S37" s="1" vm="355">
        <f t="shared" si="12"/>
        <v>0</v>
      </c>
      <c r="T37" s="39">
        <f t="shared" si="13"/>
        <v>4284343.7001262642</v>
      </c>
      <c r="U37" s="47">
        <f>VLOOKUP(A37,[1]Cumulative!$1:$1048576,19,FALSE)-T37</f>
        <v>-8.7958157062530518E-2</v>
      </c>
    </row>
    <row r="38" spans="1:21" s="1" customFormat="1" x14ac:dyDescent="0.55000000000000004">
      <c r="A38" s="43">
        <v>210033</v>
      </c>
      <c r="B38" s="29" t="str" vm="66">
        <f t="shared" si="3"/>
        <v>210033</v>
      </c>
      <c r="C38" t="str">
        <f>INDEX('Latest Hospital Name'!$B:$B, MATCH($A38,'Latest Hospital Name'!$A:$A,0))</f>
        <v>Carroll</v>
      </c>
      <c r="D38" s="2" vm="356">
        <f t="shared" si="15"/>
        <v>-1005.1514799178017</v>
      </c>
      <c r="E38" s="1" vm="357">
        <f t="shared" si="15"/>
        <v>-6689860.9122653734</v>
      </c>
      <c r="F38" s="1" vm="358">
        <f t="shared" si="15"/>
        <v>-2765040.5842550937</v>
      </c>
      <c r="G38" s="1" vm="359">
        <f t="shared" si="15"/>
        <v>-9454901.4965204652</v>
      </c>
      <c r="H38" s="1" vm="360">
        <f t="shared" si="15"/>
        <v>13854017</v>
      </c>
      <c r="I38" s="1" vm="361">
        <f t="shared" si="15"/>
        <v>7164156.0877346266</v>
      </c>
      <c r="J38" s="1" vm="362">
        <f t="shared" si="15"/>
        <v>16619057.584255096</v>
      </c>
      <c r="K38" s="1">
        <f t="shared" si="5"/>
        <v>1900591</v>
      </c>
      <c r="L38" s="1">
        <f t="shared" si="6"/>
        <v>18519648.584255096</v>
      </c>
      <c r="M38" s="1" vm="363">
        <f t="shared" si="16"/>
        <v>5844288</v>
      </c>
      <c r="N38" s="1" vm="364">
        <f t="shared" si="16"/>
        <v>-9296505</v>
      </c>
      <c r="O38" s="39">
        <f t="shared" si="8"/>
        <v>-15140793</v>
      </c>
      <c r="P38" s="39">
        <f t="shared" si="9"/>
        <v>3378855.5842550956</v>
      </c>
      <c r="Q38" s="49" vm="365">
        <f t="shared" si="10"/>
        <v>-1502333</v>
      </c>
      <c r="R38" s="39">
        <f t="shared" si="11"/>
        <v>1876522.5842550956</v>
      </c>
      <c r="S38" s="1" vm="366">
        <f t="shared" si="12"/>
        <v>-201178</v>
      </c>
      <c r="T38" s="39">
        <f t="shared" si="13"/>
        <v>1675344.5842550956</v>
      </c>
      <c r="U38" s="47">
        <f>VLOOKUP(A38,[1]Cumulative!$1:$1048576,19,FALSE)-T38</f>
        <v>-0.35528051247820258</v>
      </c>
    </row>
    <row r="39" spans="1:21" s="1" customFormat="1" x14ac:dyDescent="0.55000000000000004">
      <c r="A39">
        <v>210034</v>
      </c>
      <c r="B39" s="29" t="str" vm="65">
        <f t="shared" si="3"/>
        <v>210034</v>
      </c>
      <c r="C39" t="str">
        <f>INDEX('Latest Hospital Name'!$B:$B, MATCH($A39,'Latest Hospital Name'!$A:$A,0))</f>
        <v>MedStar Harbor</v>
      </c>
      <c r="D39" s="2" vm="367">
        <f t="shared" si="15"/>
        <v>-2976.1486059758004</v>
      </c>
      <c r="E39" s="1" vm="368">
        <f t="shared" si="15"/>
        <v>-15152155.09499447</v>
      </c>
      <c r="F39" s="1" vm="369">
        <f t="shared" si="15"/>
        <v>-13000480.269555679</v>
      </c>
      <c r="G39" s="1" vm="370">
        <f t="shared" si="15"/>
        <v>-28152635.364550151</v>
      </c>
      <c r="H39" s="1" vm="371">
        <f t="shared" si="15"/>
        <v>2244694</v>
      </c>
      <c r="I39" s="1" vm="372">
        <f t="shared" si="15"/>
        <v>-12907461.09499447</v>
      </c>
      <c r="J39" s="1" vm="373">
        <f t="shared" si="15"/>
        <v>15245174.269555677</v>
      </c>
      <c r="K39" s="1">
        <f t="shared" si="5"/>
        <v>522913</v>
      </c>
      <c r="L39" s="1">
        <f t="shared" si="6"/>
        <v>15768087.269555677</v>
      </c>
      <c r="M39" s="1" vm="374">
        <f t="shared" si="16"/>
        <v>-38609</v>
      </c>
      <c r="N39" s="1" vm="375">
        <f t="shared" si="16"/>
        <v>-7539403</v>
      </c>
      <c r="O39" s="39">
        <f t="shared" si="8"/>
        <v>-7500794</v>
      </c>
      <c r="P39" s="39">
        <f t="shared" si="9"/>
        <v>8267293.2695556767</v>
      </c>
      <c r="Q39" s="1" vm="376">
        <f t="shared" si="10"/>
        <v>-18180268</v>
      </c>
      <c r="R39" s="39">
        <f t="shared" si="11"/>
        <v>-9912974.7304443233</v>
      </c>
      <c r="S39" s="1" vm="377">
        <f t="shared" si="12"/>
        <v>0</v>
      </c>
      <c r="T39" s="39">
        <f t="shared" si="13"/>
        <v>-9912974.7304443233</v>
      </c>
      <c r="U39" s="47">
        <f>VLOOKUP(A39,[1]Cumulative!$1:$1048576,19,FALSE)-T39</f>
        <v>-0.79087915644049644</v>
      </c>
    </row>
    <row r="40" spans="1:21" s="1" customFormat="1" x14ac:dyDescent="0.55000000000000004">
      <c r="A40">
        <v>210035</v>
      </c>
      <c r="B40" s="29" t="str" vm="64">
        <f t="shared" si="3"/>
        <v>210035</v>
      </c>
      <c r="C40" t="str">
        <f>INDEX('Latest Hospital Name'!$B:$B, MATCH($A40,'Latest Hospital Name'!$A:$A,0))</f>
        <v>UM-Charles Regional</v>
      </c>
      <c r="D40" s="2" vm="378">
        <f t="shared" si="15"/>
        <v>-181.93437256640061</v>
      </c>
      <c r="E40" s="1" vm="379">
        <f t="shared" si="15"/>
        <v>-1425115.0747450027</v>
      </c>
      <c r="F40" s="1" vm="380">
        <f t="shared" si="15"/>
        <v>-1214219.3553002577</v>
      </c>
      <c r="G40" s="1" vm="381">
        <f t="shared" si="15"/>
        <v>-2639334.4300452606</v>
      </c>
      <c r="H40" s="1" vm="382">
        <f t="shared" si="15"/>
        <v>11939354</v>
      </c>
      <c r="I40" s="1" vm="383">
        <f t="shared" si="15"/>
        <v>10514238.925254995</v>
      </c>
      <c r="J40" s="1" vm="384">
        <f t="shared" si="15"/>
        <v>13153573.355300257</v>
      </c>
      <c r="K40" s="1">
        <f t="shared" si="5"/>
        <v>510257</v>
      </c>
      <c r="L40" s="1">
        <f t="shared" si="6"/>
        <v>13663830.355300257</v>
      </c>
      <c r="M40" s="1" vm="385">
        <f t="shared" si="16"/>
        <v>-2091497</v>
      </c>
      <c r="N40" s="1" vm="386">
        <f t="shared" si="16"/>
        <v>-4977784</v>
      </c>
      <c r="O40" s="39">
        <f t="shared" si="8"/>
        <v>-2886287</v>
      </c>
      <c r="P40" s="39">
        <f t="shared" si="9"/>
        <v>10777543.355300257</v>
      </c>
      <c r="Q40" s="1" vm="387">
        <f t="shared" si="10"/>
        <v>-1743432</v>
      </c>
      <c r="R40" s="39">
        <f t="shared" si="11"/>
        <v>9034111.355300257</v>
      </c>
      <c r="S40" s="1" vm="388">
        <f t="shared" si="12"/>
        <v>0</v>
      </c>
      <c r="T40" s="39">
        <f t="shared" si="13"/>
        <v>9034111.355300257</v>
      </c>
      <c r="U40" s="47">
        <f>VLOOKUP(A40,[1]Cumulative!$1:$1048576,19,FALSE)-T40</f>
        <v>-2.7220169305801392</v>
      </c>
    </row>
    <row r="41" spans="1:21" s="1" customFormat="1" x14ac:dyDescent="0.55000000000000004">
      <c r="A41">
        <v>210037</v>
      </c>
      <c r="B41" s="29" t="str" vm="63">
        <f t="shared" si="3"/>
        <v>210037</v>
      </c>
      <c r="C41" t="str">
        <f>INDEX('Latest Hospital Name'!$B:$B, MATCH($A41,'Latest Hospital Name'!$A:$A,0))</f>
        <v>UM-Easton</v>
      </c>
      <c r="D41" s="2" vm="389">
        <f t="shared" si="15"/>
        <v>1851.1855734337003</v>
      </c>
      <c r="E41" s="1" vm="390">
        <f t="shared" si="15"/>
        <v>13314975.209292678</v>
      </c>
      <c r="F41" s="1" vm="391">
        <f t="shared" si="15"/>
        <v>6666069.6626192359</v>
      </c>
      <c r="G41" s="1" vm="392">
        <f t="shared" si="15"/>
        <v>19981044.871911913</v>
      </c>
      <c r="H41" s="1" vm="393">
        <f t="shared" si="15"/>
        <v>11624170</v>
      </c>
      <c r="I41" s="1" vm="394">
        <f t="shared" si="15"/>
        <v>24939145.209292676</v>
      </c>
      <c r="J41" s="1" vm="395">
        <f t="shared" si="15"/>
        <v>4958100.3373807641</v>
      </c>
      <c r="K41" s="1">
        <f t="shared" si="5"/>
        <v>-166661</v>
      </c>
      <c r="L41" s="1">
        <f t="shared" si="6"/>
        <v>4791439.3373807641</v>
      </c>
      <c r="M41" s="1" vm="396">
        <f t="shared" si="16"/>
        <v>4631993</v>
      </c>
      <c r="N41" s="1" vm="397">
        <f t="shared" si="16"/>
        <v>-4896278</v>
      </c>
      <c r="O41" s="39">
        <f t="shared" si="8"/>
        <v>-9528271</v>
      </c>
      <c r="P41" s="39">
        <f t="shared" si="9"/>
        <v>-4736831.6626192359</v>
      </c>
      <c r="Q41" s="1" vm="398">
        <f t="shared" si="10"/>
        <v>-7672654</v>
      </c>
      <c r="R41" s="39">
        <f t="shared" si="11"/>
        <v>-12409485.662619237</v>
      </c>
      <c r="S41" s="1" vm="399">
        <f t="shared" si="12"/>
        <v>4416250</v>
      </c>
      <c r="T41" s="39">
        <f t="shared" si="13"/>
        <v>-7993235.6626192369</v>
      </c>
      <c r="U41" s="48">
        <f>VLOOKUP(A41,[1]Cumulative!$1:$1048576,19,FALSE)-T41</f>
        <v>-0.53373179398477077</v>
      </c>
    </row>
    <row r="42" spans="1:21" s="1" customFormat="1" x14ac:dyDescent="0.55000000000000004">
      <c r="A42">
        <v>210038</v>
      </c>
      <c r="B42" s="29" t="str" vm="62">
        <f t="shared" si="3"/>
        <v>210038</v>
      </c>
      <c r="C42" t="str">
        <f>INDEX('Latest Hospital Name'!$B:$B, MATCH($A42,'Latest Hospital Name'!$A:$A,0))</f>
        <v>UMMC Midtown</v>
      </c>
      <c r="D42" s="2" vm="400">
        <f t="shared" si="15"/>
        <v>-447.65947316870006</v>
      </c>
      <c r="E42" s="1" vm="401">
        <f t="shared" si="15"/>
        <v>11890919.493432615</v>
      </c>
      <c r="F42" s="1" vm="402">
        <f t="shared" si="15"/>
        <v>-10948324.470439481</v>
      </c>
      <c r="G42" s="1" vm="403">
        <f t="shared" si="15"/>
        <v>942595.02299313527</v>
      </c>
      <c r="H42" s="1" vm="404">
        <f t="shared" si="15"/>
        <v>-1497912</v>
      </c>
      <c r="I42" s="1" vm="405">
        <f t="shared" si="15"/>
        <v>10393007.493432617</v>
      </c>
      <c r="J42" s="1" vm="406">
        <f t="shared" si="15"/>
        <v>9450412.4704394806</v>
      </c>
      <c r="K42" s="1">
        <f t="shared" si="5"/>
        <v>-41974</v>
      </c>
      <c r="L42" s="1">
        <f t="shared" si="6"/>
        <v>9408438.4704394806</v>
      </c>
      <c r="M42" s="1" vm="407">
        <f t="shared" si="16"/>
        <v>-5660840</v>
      </c>
      <c r="N42" s="1" vm="408">
        <f t="shared" si="16"/>
        <v>-8715653</v>
      </c>
      <c r="O42" s="39">
        <f t="shared" si="8"/>
        <v>-3054813</v>
      </c>
      <c r="P42" s="39">
        <f t="shared" si="9"/>
        <v>6353625.4704394806</v>
      </c>
      <c r="Q42" s="1" vm="409">
        <f t="shared" si="10"/>
        <v>-473103</v>
      </c>
      <c r="R42" s="39">
        <f t="shared" si="11"/>
        <v>5880522.4704394806</v>
      </c>
      <c r="S42" s="1" vm="410">
        <f t="shared" si="12"/>
        <v>6519861</v>
      </c>
      <c r="T42" s="39">
        <f t="shared" si="13"/>
        <v>12400383.470439481</v>
      </c>
      <c r="U42" s="47">
        <f>VLOOKUP(A42,[1]Cumulative!$1:$1048576,19,FALSE)-T42</f>
        <v>1.1733713839203119</v>
      </c>
    </row>
    <row r="43" spans="1:21" s="1" customFormat="1" x14ac:dyDescent="0.55000000000000004">
      <c r="A43">
        <v>210039</v>
      </c>
      <c r="B43" s="29" t="str" vm="61">
        <f t="shared" si="3"/>
        <v>210039</v>
      </c>
      <c r="C43" t="str">
        <f>INDEX('Latest Hospital Name'!$B:$B, MATCH($A43,'Latest Hospital Name'!$A:$A,0))</f>
        <v>Calvert</v>
      </c>
      <c r="D43" s="2" vm="411">
        <f t="shared" ref="D43:J52" si="17">IFERROR(CUBEVALUE("ThisWorkbookDataModel", $B$2, $B$3, $B43, D$12), "")</f>
        <v>278.35460168689968</v>
      </c>
      <c r="E43" s="1" vm="412">
        <f t="shared" si="17"/>
        <v>1312533.0902528781</v>
      </c>
      <c r="F43" s="1" vm="413">
        <f t="shared" si="17"/>
        <v>-4873610.2717082324</v>
      </c>
      <c r="G43" s="1" vm="414">
        <f t="shared" si="17"/>
        <v>-3561077.1814553533</v>
      </c>
      <c r="H43" s="1" vm="415">
        <f t="shared" si="17"/>
        <v>10222344</v>
      </c>
      <c r="I43" s="1" vm="416">
        <f t="shared" si="17"/>
        <v>11534877.090252878</v>
      </c>
      <c r="J43" s="1" vm="417">
        <f t="shared" si="17"/>
        <v>15095954.271708231</v>
      </c>
      <c r="K43" s="1">
        <f t="shared" si="5"/>
        <v>269150</v>
      </c>
      <c r="L43" s="1">
        <f t="shared" si="6"/>
        <v>15365104.271708231</v>
      </c>
      <c r="M43" s="1" vm="418">
        <f t="shared" si="16"/>
        <v>2787591</v>
      </c>
      <c r="N43" s="1" vm="419">
        <f t="shared" si="16"/>
        <v>-4371030</v>
      </c>
      <c r="O43" s="39">
        <f t="shared" si="8"/>
        <v>-7158621</v>
      </c>
      <c r="P43" s="39">
        <f t="shared" si="9"/>
        <v>8206483.2717082314</v>
      </c>
      <c r="Q43" s="1" vm="420">
        <f t="shared" si="10"/>
        <v>-4389933</v>
      </c>
      <c r="R43" s="39">
        <f t="shared" si="11"/>
        <v>3816550.2717082314</v>
      </c>
      <c r="S43" s="1" vm="421">
        <f t="shared" si="12"/>
        <v>0</v>
      </c>
      <c r="T43" s="39">
        <f t="shared" si="13"/>
        <v>3816550.2717082314</v>
      </c>
      <c r="U43" s="47">
        <f>VLOOKUP(A43,[1]Cumulative!$1:$1048576,19,FALSE)-T43</f>
        <v>1.3230139277875423</v>
      </c>
    </row>
    <row r="44" spans="1:21" s="1" customFormat="1" x14ac:dyDescent="0.55000000000000004">
      <c r="A44">
        <v>210040</v>
      </c>
      <c r="B44" s="29" t="str" vm="60">
        <f t="shared" si="3"/>
        <v>210040</v>
      </c>
      <c r="C44" t="str">
        <f>INDEX('Latest Hospital Name'!$B:$B, MATCH($A44,'Latest Hospital Name'!$A:$A,0))</f>
        <v>Northwest</v>
      </c>
      <c r="D44" s="2" vm="422">
        <f t="shared" si="17"/>
        <v>-1445.2755600573491</v>
      </c>
      <c r="E44" s="1" vm="423">
        <f t="shared" si="17"/>
        <v>100811.9320974648</v>
      </c>
      <c r="F44" s="1" vm="424">
        <f t="shared" si="17"/>
        <v>-7934669.9713813746</v>
      </c>
      <c r="G44" s="1" vm="425">
        <f t="shared" si="17"/>
        <v>-7833858.0392839108</v>
      </c>
      <c r="H44" s="1" vm="426">
        <f t="shared" si="17"/>
        <v>10019727</v>
      </c>
      <c r="I44" s="1" vm="427">
        <f t="shared" si="17"/>
        <v>10120538.932097465</v>
      </c>
      <c r="J44" s="1" vm="428">
        <f t="shared" si="17"/>
        <v>17954396.971381377</v>
      </c>
      <c r="K44" s="1">
        <f t="shared" si="5"/>
        <v>-343157</v>
      </c>
      <c r="L44" s="1">
        <f t="shared" si="6"/>
        <v>17611239.971381377</v>
      </c>
      <c r="M44" s="1" vm="429">
        <f t="shared" si="16"/>
        <v>699451</v>
      </c>
      <c r="N44" s="1" vm="430">
        <f t="shared" si="16"/>
        <v>-10956852</v>
      </c>
      <c r="O44" s="39">
        <f t="shared" si="8"/>
        <v>-11656303</v>
      </c>
      <c r="P44" s="39">
        <f t="shared" si="9"/>
        <v>5954936.9713813774</v>
      </c>
      <c r="Q44" s="1" vm="431">
        <f t="shared" si="10"/>
        <v>-784896</v>
      </c>
      <c r="R44" s="39">
        <f t="shared" si="11"/>
        <v>5170040.9713813774</v>
      </c>
      <c r="S44" s="1" vm="432">
        <f t="shared" si="12"/>
        <v>-3914554</v>
      </c>
      <c r="T44" s="39">
        <f t="shared" si="13"/>
        <v>1255486.9713813774</v>
      </c>
      <c r="U44" s="47">
        <f>VLOOKUP(A44,[1]Cumulative!$1:$1048576,19,FALSE)-T44</f>
        <v>-0.3070618761703372</v>
      </c>
    </row>
    <row r="45" spans="1:21" s="1" customFormat="1" x14ac:dyDescent="0.55000000000000004">
      <c r="A45">
        <v>210043</v>
      </c>
      <c r="B45" s="29" t="str" vm="59">
        <f t="shared" ref="B45:B62" si="18">CUBEMEMBER("ThisWorkbookDataModel","[Base CY With Inf].[HOSPID].&amp;[" &amp; $A45 &amp; "]", $A45)</f>
        <v>210043</v>
      </c>
      <c r="C45" t="str">
        <f>INDEX('Latest Hospital Name'!$B:$B, MATCH($A45,'Latest Hospital Name'!$A:$A,0))</f>
        <v>UM-BWMC</v>
      </c>
      <c r="D45" s="2" vm="433">
        <f t="shared" si="17"/>
        <v>-550.75581767350218</v>
      </c>
      <c r="E45" s="1" vm="434">
        <f t="shared" si="17"/>
        <v>3882981.4724590909</v>
      </c>
      <c r="F45" s="1" vm="435">
        <f t="shared" si="17"/>
        <v>-6568551.5116260536</v>
      </c>
      <c r="G45" s="1" vm="436">
        <f t="shared" si="17"/>
        <v>-2685570.0391669618</v>
      </c>
      <c r="H45" s="1" vm="437">
        <f t="shared" si="17"/>
        <v>32285793</v>
      </c>
      <c r="I45" s="1" vm="438">
        <f t="shared" si="17"/>
        <v>36168774.472459093</v>
      </c>
      <c r="J45" s="1" vm="439">
        <f t="shared" si="17"/>
        <v>38854344.51162605</v>
      </c>
      <c r="K45" s="1">
        <f t="shared" ref="K45:K62" si="19">IFERROR(-1*CUBEVALUE("ThisWorkbookDataModel", $B$2, $B$3, $B45, K$12), "")</f>
        <v>722384</v>
      </c>
      <c r="L45" s="1">
        <f t="shared" ref="L45:L62" si="20">K45+J45</f>
        <v>39576728.51162605</v>
      </c>
      <c r="M45" s="1" vm="440">
        <f t="shared" si="16"/>
        <v>403475</v>
      </c>
      <c r="N45" s="1" vm="441">
        <f t="shared" si="16"/>
        <v>-16737795</v>
      </c>
      <c r="O45" s="39">
        <f t="shared" ref="O45:O62" si="21">N45-M45</f>
        <v>-17141270</v>
      </c>
      <c r="P45" s="39">
        <f t="shared" ref="P45:P62" si="22">L45+O45</f>
        <v>22435458.51162605</v>
      </c>
      <c r="Q45" s="1" vm="442">
        <f t="shared" ref="Q45:Q62" si="23">IFERROR(CUBEVALUE("ThisWorkbookDataModel", $B$2, $B$3, $B45, Q$12), "")</f>
        <v>1616001</v>
      </c>
      <c r="R45" s="39">
        <f t="shared" ref="R45:R62" si="24">P45+Q45</f>
        <v>24051459.51162605</v>
      </c>
      <c r="S45" s="1" vm="443">
        <f t="shared" ref="S45:S62" si="25">IFERROR(CUBEVALUE("ThisWorkbookDataModel", $B$2, $B$3, $B45, S$12), "")</f>
        <v>0</v>
      </c>
      <c r="T45" s="39">
        <f t="shared" ref="T45:T62" si="26">R45+S45</f>
        <v>24051459.51162605</v>
      </c>
      <c r="U45" s="47">
        <f>VLOOKUP(A45,[1]Cumulative!$1:$1048576,19,FALSE)-T45</f>
        <v>-2.4181711040437222</v>
      </c>
    </row>
    <row r="46" spans="1:21" s="1" customFormat="1" x14ac:dyDescent="0.55000000000000004">
      <c r="A46" s="43">
        <v>210044</v>
      </c>
      <c r="B46" s="29" t="str" vm="58">
        <f t="shared" si="18"/>
        <v>210044</v>
      </c>
      <c r="C46" t="str">
        <f>INDEX('Latest Hospital Name'!$B:$B, MATCH($A46,'Latest Hospital Name'!$A:$A,0))</f>
        <v>GBMC</v>
      </c>
      <c r="D46" s="2" vm="444">
        <f t="shared" si="17"/>
        <v>-6299.6809663687027</v>
      </c>
      <c r="E46" s="1" vm="445">
        <f t="shared" si="17"/>
        <v>-8943503.9460623059</v>
      </c>
      <c r="F46" s="1" vm="446">
        <f t="shared" si="17"/>
        <v>-20036064.356798712</v>
      </c>
      <c r="G46" s="1" vm="447">
        <f t="shared" si="17"/>
        <v>-28979568.302861016</v>
      </c>
      <c r="H46" s="1" vm="448">
        <f t="shared" si="17"/>
        <v>11251776</v>
      </c>
      <c r="I46" s="1" vm="449">
        <f t="shared" si="17"/>
        <v>2308272.0539376959</v>
      </c>
      <c r="J46" s="1" vm="450">
        <f t="shared" si="17"/>
        <v>31287840.356798716</v>
      </c>
      <c r="K46" s="1">
        <f t="shared" si="19"/>
        <v>3644367</v>
      </c>
      <c r="L46" s="1">
        <f t="shared" si="20"/>
        <v>34932207.356798716</v>
      </c>
      <c r="M46" s="1" vm="451">
        <f t="shared" si="16"/>
        <v>2007037</v>
      </c>
      <c r="N46" s="1" vm="452">
        <f t="shared" si="16"/>
        <v>-9811475</v>
      </c>
      <c r="O46" s="39">
        <f t="shared" si="21"/>
        <v>-11818512</v>
      </c>
      <c r="P46" s="39">
        <f t="shared" si="22"/>
        <v>23113695.356798716</v>
      </c>
      <c r="Q46" s="49" vm="453">
        <f t="shared" si="23"/>
        <v>-8328400</v>
      </c>
      <c r="R46" s="39">
        <f t="shared" si="24"/>
        <v>14785295.356798716</v>
      </c>
      <c r="S46" s="1" vm="454">
        <f t="shared" si="25"/>
        <v>0</v>
      </c>
      <c r="T46" s="39">
        <f t="shared" si="26"/>
        <v>14785295.356798716</v>
      </c>
      <c r="U46" s="47">
        <f>VLOOKUP(A46,[1]Cumulative!$1:$1048576,19,FALSE)-T46</f>
        <v>-27656.466202721</v>
      </c>
    </row>
    <row r="47" spans="1:21" s="1" customFormat="1" x14ac:dyDescent="0.55000000000000004">
      <c r="A47">
        <v>210045</v>
      </c>
      <c r="B47" s="29" t="str" vm="57">
        <f t="shared" si="18"/>
        <v>210045</v>
      </c>
      <c r="C47" t="str">
        <f>INDEX('Latest Hospital Name'!$B:$B, MATCH($A47,'Latest Hospital Name'!$A:$A,0))</f>
        <v>McCready</v>
      </c>
      <c r="D47" s="2" vm="455">
        <f t="shared" si="17"/>
        <v>-500.36042222050008</v>
      </c>
      <c r="E47" s="1" vm="456">
        <f t="shared" si="17"/>
        <v>-1644710.0258084596</v>
      </c>
      <c r="F47" s="1" vm="457">
        <f t="shared" si="17"/>
        <v>-2289690.5557911485</v>
      </c>
      <c r="G47" s="1" vm="458">
        <f t="shared" si="17"/>
        <v>-3934400.5815996081</v>
      </c>
      <c r="H47" s="1" vm="459">
        <f t="shared" si="17"/>
        <v>123191</v>
      </c>
      <c r="I47" s="1" vm="460">
        <f t="shared" si="17"/>
        <v>-1521519.0258084596</v>
      </c>
      <c r="J47" s="1" vm="461">
        <f t="shared" si="17"/>
        <v>2412881.5557911485</v>
      </c>
      <c r="K47" s="1">
        <f t="shared" si="19"/>
        <v>122962</v>
      </c>
      <c r="L47" s="1">
        <f t="shared" si="20"/>
        <v>2535843.5557911485</v>
      </c>
      <c r="M47" s="1" vm="462">
        <f t="shared" si="16"/>
        <v>-827570</v>
      </c>
      <c r="N47" s="1" vm="463">
        <f t="shared" si="16"/>
        <v>-219254</v>
      </c>
      <c r="O47" s="39">
        <f t="shared" si="21"/>
        <v>608316</v>
      </c>
      <c r="P47" s="39">
        <f t="shared" si="22"/>
        <v>3144159.5557911485</v>
      </c>
      <c r="Q47" s="1" vm="464">
        <f t="shared" si="23"/>
        <v>101253</v>
      </c>
      <c r="R47" s="39">
        <f t="shared" si="24"/>
        <v>3245412.5557911485</v>
      </c>
      <c r="S47" s="1" vm="465">
        <f t="shared" si="25"/>
        <v>0</v>
      </c>
      <c r="T47" s="39">
        <f t="shared" si="26"/>
        <v>3245412.5557911485</v>
      </c>
      <c r="U47" s="47">
        <f>VLOOKUP(A47,[1]Cumulative!$1:$1048576,19,FALSE)-T47</f>
        <v>-1.8664091783575714</v>
      </c>
    </row>
    <row r="48" spans="1:21" s="1" customFormat="1" x14ac:dyDescent="0.55000000000000004">
      <c r="A48">
        <v>210048</v>
      </c>
      <c r="B48" s="29" t="str" vm="56">
        <f t="shared" si="18"/>
        <v>210048</v>
      </c>
      <c r="C48" t="str">
        <f>INDEX('Latest Hospital Name'!$B:$B, MATCH($A48,'Latest Hospital Name'!$A:$A,0))</f>
        <v>Howard County</v>
      </c>
      <c r="D48" s="2" vm="466">
        <f t="shared" si="17"/>
        <v>-462.4913263735744</v>
      </c>
      <c r="E48" s="1" vm="467">
        <f t="shared" si="17"/>
        <v>-2685976.0605391939</v>
      </c>
      <c r="F48" s="1" vm="468">
        <f t="shared" si="17"/>
        <v>-3042975.2601154363</v>
      </c>
      <c r="G48" s="1" vm="469">
        <f t="shared" si="17"/>
        <v>-5728951.3206546288</v>
      </c>
      <c r="H48" s="1" vm="470">
        <f t="shared" si="17"/>
        <v>19373602</v>
      </c>
      <c r="I48" s="1" vm="471">
        <f t="shared" si="17"/>
        <v>16687625.939460803</v>
      </c>
      <c r="J48" s="1" vm="472">
        <f t="shared" si="17"/>
        <v>22416577.260115433</v>
      </c>
      <c r="K48" s="1">
        <f t="shared" si="19"/>
        <v>-209344</v>
      </c>
      <c r="L48" s="1">
        <f t="shared" si="20"/>
        <v>22207233.260115433</v>
      </c>
      <c r="M48" s="1" vm="473">
        <f t="shared" si="16"/>
        <v>3630490</v>
      </c>
      <c r="N48" s="1" vm="474">
        <f t="shared" si="16"/>
        <v>-9705812</v>
      </c>
      <c r="O48" s="39">
        <f t="shared" si="21"/>
        <v>-13336302</v>
      </c>
      <c r="P48" s="39">
        <f t="shared" si="22"/>
        <v>8870931.2601154335</v>
      </c>
      <c r="Q48" s="1" vm="475">
        <f t="shared" si="23"/>
        <v>-6148726</v>
      </c>
      <c r="R48" s="39">
        <f t="shared" si="24"/>
        <v>2722205.2601154335</v>
      </c>
      <c r="S48" s="1" vm="476">
        <f t="shared" si="25"/>
        <v>6900000</v>
      </c>
      <c r="T48" s="39">
        <f t="shared" si="26"/>
        <v>9622205.2601154335</v>
      </c>
      <c r="U48" s="47">
        <f>VLOOKUP(A48,[1]Cumulative!$1:$1048576,19,FALSE)-T48</f>
        <v>-1.0042141210287809</v>
      </c>
    </row>
    <row r="49" spans="1:21" s="1" customFormat="1" x14ac:dyDescent="0.55000000000000004">
      <c r="A49">
        <v>210049</v>
      </c>
      <c r="B49" s="29" t="str" vm="55">
        <f t="shared" si="18"/>
        <v>210049</v>
      </c>
      <c r="C49" t="str">
        <f>INDEX('Latest Hospital Name'!$B:$B, MATCH($A49,'Latest Hospital Name'!$A:$A,0))</f>
        <v>UM-Upper Chesapeake</v>
      </c>
      <c r="D49" s="2" vm="477">
        <f t="shared" si="17"/>
        <v>604.24866595469848</v>
      </c>
      <c r="E49" s="1" vm="478">
        <f t="shared" si="17"/>
        <v>-965996.7482449247</v>
      </c>
      <c r="F49" s="1" vm="479">
        <f t="shared" si="17"/>
        <v>1700758.9492976954</v>
      </c>
      <c r="G49" s="1" vm="480">
        <f t="shared" si="17"/>
        <v>734762.20105277002</v>
      </c>
      <c r="H49" s="1" vm="481">
        <f t="shared" si="17"/>
        <v>24230152</v>
      </c>
      <c r="I49" s="1" vm="482">
        <f t="shared" si="17"/>
        <v>23264155.251755074</v>
      </c>
      <c r="J49" s="1" vm="483">
        <f t="shared" si="17"/>
        <v>22529393.050702304</v>
      </c>
      <c r="K49" s="1">
        <f t="shared" si="19"/>
        <v>1488932</v>
      </c>
      <c r="L49" s="1">
        <f t="shared" si="20"/>
        <v>24018325.050702304</v>
      </c>
      <c r="M49" s="1" vm="484">
        <f t="shared" si="16"/>
        <v>2532769</v>
      </c>
      <c r="N49" s="1" vm="485">
        <f t="shared" si="16"/>
        <v>-10328665</v>
      </c>
      <c r="O49" s="39">
        <f t="shared" si="21"/>
        <v>-12861434</v>
      </c>
      <c r="P49" s="39">
        <f t="shared" si="22"/>
        <v>11156891.050702304</v>
      </c>
      <c r="Q49" s="1" vm="486">
        <f t="shared" si="23"/>
        <v>-61619</v>
      </c>
      <c r="R49" s="39">
        <f t="shared" si="24"/>
        <v>11095272.050702304</v>
      </c>
      <c r="S49" s="1" vm="487">
        <f t="shared" si="25"/>
        <v>0</v>
      </c>
      <c r="T49" s="39">
        <f t="shared" si="26"/>
        <v>11095272.050702304</v>
      </c>
      <c r="U49" s="47">
        <f>VLOOKUP(A49,[1]Cumulative!$1:$1048576,19,FALSE)-T49</f>
        <v>1.5493387915194035</v>
      </c>
    </row>
    <row r="50" spans="1:21" s="1" customFormat="1" x14ac:dyDescent="0.55000000000000004">
      <c r="A50">
        <v>210051</v>
      </c>
      <c r="B50" s="29" t="str" vm="54">
        <f t="shared" si="18"/>
        <v>210051</v>
      </c>
      <c r="C50" t="str">
        <f>INDEX('Latest Hospital Name'!$B:$B, MATCH($A50,'Latest Hospital Name'!$A:$A,0))</f>
        <v>Doctors</v>
      </c>
      <c r="D50" s="2" vm="488">
        <f t="shared" si="17"/>
        <v>-1895.9428857366988</v>
      </c>
      <c r="E50" s="1" vm="489">
        <f t="shared" si="17"/>
        <v>-1988164.0195058985</v>
      </c>
      <c r="F50" s="1" vm="490">
        <f t="shared" si="17"/>
        <v>939078.83348534605</v>
      </c>
      <c r="G50" s="1" vm="491">
        <f t="shared" si="17"/>
        <v>-1049085.1860205531</v>
      </c>
      <c r="H50" s="1" vm="492">
        <f t="shared" si="17"/>
        <v>18357889</v>
      </c>
      <c r="I50" s="1" vm="493">
        <f t="shared" si="17"/>
        <v>16369724.980494101</v>
      </c>
      <c r="J50" s="1" vm="494">
        <f t="shared" si="17"/>
        <v>17418810.16651465</v>
      </c>
      <c r="K50" s="1">
        <f t="shared" si="19"/>
        <v>882268</v>
      </c>
      <c r="L50" s="1">
        <f t="shared" si="20"/>
        <v>18301078.16651465</v>
      </c>
      <c r="M50" s="1" vm="495">
        <f t="shared" si="16"/>
        <v>4444005</v>
      </c>
      <c r="N50" s="1" vm="496">
        <f t="shared" si="16"/>
        <v>-11035020</v>
      </c>
      <c r="O50" s="39">
        <f t="shared" si="21"/>
        <v>-15479025</v>
      </c>
      <c r="P50" s="39">
        <f t="shared" si="22"/>
        <v>2822053.16651465</v>
      </c>
      <c r="Q50" s="1" vm="497">
        <f t="shared" si="23"/>
        <v>13021751</v>
      </c>
      <c r="R50" s="39">
        <f t="shared" si="24"/>
        <v>15843804.16651465</v>
      </c>
      <c r="S50" s="1" vm="498">
        <f t="shared" si="25"/>
        <v>0</v>
      </c>
      <c r="T50" s="39">
        <f t="shared" si="26"/>
        <v>15843804.16651465</v>
      </c>
      <c r="U50" s="47">
        <f>VLOOKUP(A50,[1]Cumulative!$1:$1048576,19,FALSE)-T50</f>
        <v>1.3922396879643202</v>
      </c>
    </row>
    <row r="51" spans="1:21" s="1" customFormat="1" x14ac:dyDescent="0.55000000000000004">
      <c r="A51">
        <v>210055</v>
      </c>
      <c r="B51" s="29" t="str" vm="53">
        <f t="shared" si="18"/>
        <v>210055</v>
      </c>
      <c r="C51" t="str">
        <f>INDEX('Latest Hospital Name'!$B:$B, MATCH($A51,'Latest Hospital Name'!$A:$A,0))</f>
        <v>UM-Laurel</v>
      </c>
      <c r="D51" s="2" vm="499">
        <f t="shared" si="17"/>
        <v>-6774.1411179372271</v>
      </c>
      <c r="E51" s="1" vm="500">
        <f t="shared" si="17"/>
        <v>-27694539.781038776</v>
      </c>
      <c r="F51" s="1" vm="501">
        <f t="shared" si="17"/>
        <v>-9278246.9675404839</v>
      </c>
      <c r="G51" s="1" vm="502">
        <f t="shared" si="17"/>
        <v>-36972786.748579256</v>
      </c>
      <c r="H51" s="1" vm="503">
        <f t="shared" si="17"/>
        <v>3604509</v>
      </c>
      <c r="I51" s="1" vm="504">
        <f t="shared" si="17"/>
        <v>-24090030.781038772</v>
      </c>
      <c r="J51" s="1" vm="505">
        <f t="shared" si="17"/>
        <v>12882755.967540484</v>
      </c>
      <c r="K51" s="1">
        <f t="shared" si="19"/>
        <v>3226947</v>
      </c>
      <c r="L51" s="1">
        <f t="shared" si="20"/>
        <v>16109702.967540484</v>
      </c>
      <c r="M51" s="1" vm="506">
        <f t="shared" si="16"/>
        <v>-6275455</v>
      </c>
      <c r="N51" s="1" vm="507">
        <f t="shared" si="16"/>
        <v>-1296722</v>
      </c>
      <c r="O51" s="39">
        <f t="shared" si="21"/>
        <v>4978733</v>
      </c>
      <c r="P51" s="39">
        <f t="shared" si="22"/>
        <v>21088435.967540484</v>
      </c>
      <c r="Q51" s="1" vm="508">
        <f t="shared" si="23"/>
        <v>-72699573</v>
      </c>
      <c r="R51" s="39">
        <f t="shared" si="24"/>
        <v>-51611137.032459512</v>
      </c>
      <c r="S51" s="1" vm="509">
        <f t="shared" si="25"/>
        <v>0</v>
      </c>
      <c r="T51" s="39">
        <f t="shared" si="26"/>
        <v>-51611137.032459512</v>
      </c>
      <c r="U51" s="47">
        <f>VLOOKUP(A51,[1]Cumulative!$1:$1048576,19,FALSE)-T51</f>
        <v>-1.1074912548065186</v>
      </c>
    </row>
    <row r="52" spans="1:21" s="1" customFormat="1" x14ac:dyDescent="0.55000000000000004">
      <c r="A52">
        <v>210056</v>
      </c>
      <c r="B52" s="29" t="str" vm="52">
        <f t="shared" si="18"/>
        <v>210056</v>
      </c>
      <c r="C52" t="str">
        <f>INDEX('Latest Hospital Name'!$B:$B, MATCH($A52,'Latest Hospital Name'!$A:$A,0))</f>
        <v>MedStar Good Sam</v>
      </c>
      <c r="D52" s="2" vm="510">
        <f t="shared" si="17"/>
        <v>-5259.4402371278748</v>
      </c>
      <c r="E52" s="1" vm="511">
        <f t="shared" si="17"/>
        <v>-19725850.135114707</v>
      </c>
      <c r="F52" s="1" vm="512">
        <f t="shared" si="17"/>
        <v>-17649984.572144758</v>
      </c>
      <c r="G52" s="1" vm="513">
        <f t="shared" si="17"/>
        <v>-37375834.707259469</v>
      </c>
      <c r="H52" s="1" vm="514">
        <f t="shared" si="17"/>
        <v>4360524</v>
      </c>
      <c r="I52" s="1" vm="515">
        <f t="shared" si="17"/>
        <v>-15365326.135114705</v>
      </c>
      <c r="J52" s="1" vm="516">
        <f t="shared" si="17"/>
        <v>22010508.572144754</v>
      </c>
      <c r="K52" s="1">
        <f t="shared" si="19"/>
        <v>2629575</v>
      </c>
      <c r="L52" s="1">
        <f t="shared" si="20"/>
        <v>24640083.572144754</v>
      </c>
      <c r="M52" s="1" vm="517">
        <f t="shared" si="16"/>
        <v>-2303471</v>
      </c>
      <c r="N52" s="1" vm="518">
        <f t="shared" si="16"/>
        <v>-12856886</v>
      </c>
      <c r="O52" s="39">
        <f t="shared" si="21"/>
        <v>-10553415</v>
      </c>
      <c r="P52" s="39">
        <f t="shared" si="22"/>
        <v>14086668.572144754</v>
      </c>
      <c r="Q52" s="1" vm="519">
        <f t="shared" si="23"/>
        <v>-15806416</v>
      </c>
      <c r="R52" s="39">
        <f t="shared" si="24"/>
        <v>-1719747.4278552458</v>
      </c>
      <c r="S52" s="1" vm="520">
        <f t="shared" si="25"/>
        <v>0</v>
      </c>
      <c r="T52" s="39">
        <f t="shared" si="26"/>
        <v>-1719747.4278552458</v>
      </c>
      <c r="U52" s="47">
        <f>VLOOKUP(A52,[1]Cumulative!$1:$1048576,19,FALSE)-T52</f>
        <v>-1.5773388370871544</v>
      </c>
    </row>
    <row r="53" spans="1:21" s="1" customFormat="1" x14ac:dyDescent="0.55000000000000004">
      <c r="A53">
        <v>210057</v>
      </c>
      <c r="B53" s="29" t="str" vm="51">
        <f t="shared" si="18"/>
        <v>210057</v>
      </c>
      <c r="C53" t="str">
        <f>INDEX('Latest Hospital Name'!$B:$B, MATCH($A53,'Latest Hospital Name'!$A:$A,0))</f>
        <v>Shady Grove</v>
      </c>
      <c r="D53" s="2" vm="521">
        <f t="shared" ref="D53:J62" si="27">IFERROR(CUBEVALUE("ThisWorkbookDataModel", $B$2, $B$3, $B53, D$12), "")</f>
        <v>-4345.9392661712</v>
      </c>
      <c r="E53" s="1" vm="522">
        <f t="shared" si="27"/>
        <v>-11186621.727683313</v>
      </c>
      <c r="F53" s="1" vm="523">
        <f t="shared" si="27"/>
        <v>-11414096.099139825</v>
      </c>
      <c r="G53" s="1" vm="524">
        <f t="shared" si="27"/>
        <v>-22600717.826823134</v>
      </c>
      <c r="H53" s="1" vm="525">
        <f t="shared" si="27"/>
        <v>20378199</v>
      </c>
      <c r="I53" s="1" vm="526">
        <f t="shared" si="27"/>
        <v>9191577.2723166887</v>
      </c>
      <c r="J53" s="1" vm="527">
        <f t="shared" si="27"/>
        <v>31792295.099139828</v>
      </c>
      <c r="K53" s="1">
        <f t="shared" si="19"/>
        <v>1612735</v>
      </c>
      <c r="L53" s="1">
        <f t="shared" si="20"/>
        <v>33405030.099139828</v>
      </c>
      <c r="M53" s="1" vm="528">
        <f t="shared" ref="M53:N62" si="28">IFERROR(CUBEVALUE("ThisWorkbookDataModel", $B$2, $B$3, $B53, M$12), "")</f>
        <v>-2407951</v>
      </c>
      <c r="N53" s="1" vm="529">
        <f t="shared" si="28"/>
        <v>-11088525</v>
      </c>
      <c r="O53" s="39">
        <f t="shared" si="21"/>
        <v>-8680574</v>
      </c>
      <c r="P53" s="39">
        <f t="shared" si="22"/>
        <v>24724456.099139828</v>
      </c>
      <c r="Q53" s="1" vm="530">
        <f t="shared" si="23"/>
        <v>41900317</v>
      </c>
      <c r="R53" s="39">
        <f t="shared" si="24"/>
        <v>66624773.099139825</v>
      </c>
      <c r="S53" s="1" vm="531">
        <f t="shared" si="25"/>
        <v>0</v>
      </c>
      <c r="T53" s="39">
        <f t="shared" si="26"/>
        <v>66624773.099139825</v>
      </c>
      <c r="U53" s="47">
        <f>VLOOKUP(A53,[1]Cumulative!$1:$1048576,19,FALSE)-T53</f>
        <v>8793927.9608070254</v>
      </c>
    </row>
    <row r="54" spans="1:21" s="1" customFormat="1" x14ac:dyDescent="0.55000000000000004">
      <c r="A54">
        <v>210058</v>
      </c>
      <c r="B54" s="29" t="str" vm="50">
        <f t="shared" si="18"/>
        <v>210058</v>
      </c>
      <c r="C54" t="str">
        <f>INDEX('Latest Hospital Name'!$B:$B, MATCH($A54,'Latest Hospital Name'!$A:$A,0))</f>
        <v>UMROI</v>
      </c>
      <c r="D54" s="2" vm="532">
        <f t="shared" si="27"/>
        <v>-2802.6630649594003</v>
      </c>
      <c r="E54" s="1" vm="533">
        <f t="shared" si="27"/>
        <v>-2004059.2874687221</v>
      </c>
      <c r="F54" s="1" vm="534">
        <f t="shared" si="27"/>
        <v>-14149173.486731265</v>
      </c>
      <c r="G54" s="1" vm="535">
        <f t="shared" si="27"/>
        <v>-16153232.774199989</v>
      </c>
      <c r="H54" s="1" vm="536">
        <f t="shared" si="27"/>
        <v>3608005</v>
      </c>
      <c r="I54" s="1" vm="537">
        <f t="shared" si="27"/>
        <v>1603945.7125312774</v>
      </c>
      <c r="J54" s="1" vm="538">
        <f t="shared" si="27"/>
        <v>17757178.486731265</v>
      </c>
      <c r="K54" s="1">
        <f t="shared" si="19"/>
        <v>355415</v>
      </c>
      <c r="L54" s="1">
        <f t="shared" si="20"/>
        <v>18112593.486731265</v>
      </c>
      <c r="M54" s="1" vm="539">
        <f t="shared" si="28"/>
        <v>-185598</v>
      </c>
      <c r="N54" s="1" vm="540">
        <f t="shared" si="28"/>
        <v>-225779</v>
      </c>
      <c r="O54" s="39">
        <f t="shared" si="21"/>
        <v>-40181</v>
      </c>
      <c r="P54" s="39">
        <f t="shared" si="22"/>
        <v>18072412.486731265</v>
      </c>
      <c r="Q54" s="1" vm="541">
        <f t="shared" si="23"/>
        <v>0</v>
      </c>
      <c r="R54" s="39">
        <f t="shared" si="24"/>
        <v>18072412.486731265</v>
      </c>
      <c r="S54" s="1" vm="542">
        <f t="shared" si="25"/>
        <v>0</v>
      </c>
      <c r="T54" s="39">
        <f t="shared" si="26"/>
        <v>18072412.486731265</v>
      </c>
      <c r="U54" s="47">
        <f>VLOOKUP(A54,[1]Cumulative!$1:$1048576,19,FALSE)-T54</f>
        <v>1.5137438699603081</v>
      </c>
    </row>
    <row r="55" spans="1:21" s="1" customFormat="1" x14ac:dyDescent="0.55000000000000004">
      <c r="A55">
        <v>210060</v>
      </c>
      <c r="B55" s="29" t="str" vm="49">
        <f t="shared" si="18"/>
        <v>210060</v>
      </c>
      <c r="C55" t="str">
        <f>INDEX('Latest Hospital Name'!$B:$B, MATCH($A55,'Latest Hospital Name'!$A:$A,0))</f>
        <v>Ft. Washington</v>
      </c>
      <c r="D55" s="2" vm="543">
        <f t="shared" si="27"/>
        <v>-907.65329106810009</v>
      </c>
      <c r="E55" s="1" vm="544">
        <f t="shared" si="27"/>
        <v>-1449360.5933270364</v>
      </c>
      <c r="F55" s="1" vm="545">
        <f t="shared" si="27"/>
        <v>-5627117.2507893508</v>
      </c>
      <c r="G55" s="1" vm="546">
        <f t="shared" si="27"/>
        <v>-7076477.8441163879</v>
      </c>
      <c r="H55" s="1" vm="547">
        <f t="shared" si="27"/>
        <v>3422187</v>
      </c>
      <c r="I55" s="1" vm="548">
        <f t="shared" si="27"/>
        <v>1972826.4066729636</v>
      </c>
      <c r="J55" s="1" vm="549">
        <f t="shared" si="27"/>
        <v>9049304.2507893499</v>
      </c>
      <c r="K55" s="1">
        <f t="shared" si="19"/>
        <v>456469</v>
      </c>
      <c r="L55" s="1">
        <f t="shared" si="20"/>
        <v>9505773.2507893499</v>
      </c>
      <c r="M55" s="1" vm="550">
        <f t="shared" si="28"/>
        <v>582702</v>
      </c>
      <c r="N55" s="1" vm="551">
        <f t="shared" si="28"/>
        <v>-1809399</v>
      </c>
      <c r="O55" s="39">
        <f t="shared" si="21"/>
        <v>-2392101</v>
      </c>
      <c r="P55" s="39">
        <f t="shared" si="22"/>
        <v>7113672.2507893499</v>
      </c>
      <c r="Q55" s="1" vm="552">
        <f t="shared" si="23"/>
        <v>6791746</v>
      </c>
      <c r="R55" s="39">
        <f t="shared" si="24"/>
        <v>13905418.25078935</v>
      </c>
      <c r="S55" s="1" vm="553">
        <f t="shared" si="25"/>
        <v>6253680</v>
      </c>
      <c r="T55" s="39">
        <f t="shared" si="26"/>
        <v>20159098.250789352</v>
      </c>
      <c r="U55" s="47">
        <f>VLOOKUP(A55,[1]Cumulative!$1:$1048576,19,FALSE)-T55</f>
        <v>1.2371123656630516</v>
      </c>
    </row>
    <row r="56" spans="1:21" s="1" customFormat="1" x14ac:dyDescent="0.55000000000000004">
      <c r="A56">
        <v>210061</v>
      </c>
      <c r="B56" s="29" t="str" vm="48">
        <f t="shared" si="18"/>
        <v>210061</v>
      </c>
      <c r="C56" t="str">
        <f>INDEX('Latest Hospital Name'!$B:$B, MATCH($A56,'Latest Hospital Name'!$A:$A,0))</f>
        <v>Atlantic General</v>
      </c>
      <c r="D56" s="2" vm="554">
        <f t="shared" si="27"/>
        <v>-671.41038982389978</v>
      </c>
      <c r="E56" s="1" vm="555">
        <f t="shared" si="27"/>
        <v>530547.17010705604</v>
      </c>
      <c r="F56" s="1" vm="556">
        <f t="shared" si="27"/>
        <v>-2490935.2538149511</v>
      </c>
      <c r="G56" s="1" vm="557">
        <f t="shared" si="27"/>
        <v>-1960388.0837078947</v>
      </c>
      <c r="H56" s="1" vm="558">
        <f t="shared" si="27"/>
        <v>6090662</v>
      </c>
      <c r="I56" s="1" vm="559">
        <f t="shared" si="27"/>
        <v>6621209.1701070564</v>
      </c>
      <c r="J56" s="1" vm="560">
        <f t="shared" si="27"/>
        <v>8581597.2538149524</v>
      </c>
      <c r="K56" s="1">
        <f t="shared" si="19"/>
        <v>-51199</v>
      </c>
      <c r="L56" s="1">
        <f t="shared" si="20"/>
        <v>8530398.2538149524</v>
      </c>
      <c r="M56" s="1" vm="561">
        <f t="shared" si="28"/>
        <v>322379</v>
      </c>
      <c r="N56" s="1" vm="562">
        <f t="shared" si="28"/>
        <v>-2597223</v>
      </c>
      <c r="O56" s="39">
        <f t="shared" si="21"/>
        <v>-2919602</v>
      </c>
      <c r="P56" s="39">
        <f t="shared" si="22"/>
        <v>5610796.2538149524</v>
      </c>
      <c r="Q56" s="1" vm="563">
        <f t="shared" si="23"/>
        <v>0</v>
      </c>
      <c r="R56" s="39">
        <f t="shared" si="24"/>
        <v>5610796.2538149524</v>
      </c>
      <c r="S56" s="1" vm="564">
        <f t="shared" si="25"/>
        <v>2223762</v>
      </c>
      <c r="T56" s="39">
        <f t="shared" si="26"/>
        <v>7834558.2538149524</v>
      </c>
      <c r="U56" s="47">
        <f>VLOOKUP(A56,[1]Cumulative!$1:$1048576,19,FALSE)-T56</f>
        <v>3.6615186687558889</v>
      </c>
    </row>
    <row r="57" spans="1:21" s="1" customFormat="1" x14ac:dyDescent="0.55000000000000004">
      <c r="A57">
        <v>210062</v>
      </c>
      <c r="B57" s="29" t="str" vm="47">
        <f t="shared" si="18"/>
        <v>210062</v>
      </c>
      <c r="C57" t="str">
        <f>INDEX('Latest Hospital Name'!$B:$B, MATCH($A57,'Latest Hospital Name'!$A:$A,0))</f>
        <v>MedStar Southern MD</v>
      </c>
      <c r="D57" s="2" vm="565">
        <f t="shared" si="27"/>
        <v>734.60578606400031</v>
      </c>
      <c r="E57" s="1" vm="566">
        <f t="shared" si="27"/>
        <v>2844781.2450926658</v>
      </c>
      <c r="F57" s="1" vm="567">
        <f t="shared" si="27"/>
        <v>-1167065.7231378835</v>
      </c>
      <c r="G57" s="1" vm="568">
        <f t="shared" si="27"/>
        <v>1677715.5219547835</v>
      </c>
      <c r="H57" s="1" vm="569">
        <f t="shared" si="27"/>
        <v>16627327</v>
      </c>
      <c r="I57" s="1" vm="570">
        <f t="shared" si="27"/>
        <v>19472108.245092664</v>
      </c>
      <c r="J57" s="1" vm="571">
        <f t="shared" si="27"/>
        <v>17794392.723137885</v>
      </c>
      <c r="K57" s="1">
        <f t="shared" si="19"/>
        <v>252583</v>
      </c>
      <c r="L57" s="1">
        <f t="shared" si="20"/>
        <v>18046975.723137885</v>
      </c>
      <c r="M57" s="1" vm="572">
        <f t="shared" si="28"/>
        <v>-1078508</v>
      </c>
      <c r="N57" s="1" vm="573">
        <f t="shared" si="28"/>
        <v>-11433100</v>
      </c>
      <c r="O57" s="39">
        <f t="shared" si="21"/>
        <v>-10354592</v>
      </c>
      <c r="P57" s="39">
        <f t="shared" si="22"/>
        <v>7692383.7231378853</v>
      </c>
      <c r="Q57" s="1" vm="574">
        <f t="shared" si="23"/>
        <v>-2815716</v>
      </c>
      <c r="R57" s="39">
        <f t="shared" si="24"/>
        <v>4876667.7231378853</v>
      </c>
      <c r="S57" s="1" vm="575">
        <f t="shared" si="25"/>
        <v>0</v>
      </c>
      <c r="T57" s="39">
        <f t="shared" si="26"/>
        <v>4876667.7231378853</v>
      </c>
      <c r="U57" s="47">
        <f>VLOOKUP(A57,[1]Cumulative!$1:$1048576,19,FALSE)-T57</f>
        <v>0.73925929889082909</v>
      </c>
    </row>
    <row r="58" spans="1:21" s="1" customFormat="1" x14ac:dyDescent="0.55000000000000004">
      <c r="A58">
        <v>210063</v>
      </c>
      <c r="B58" s="29" t="str" vm="46">
        <f t="shared" si="18"/>
        <v>210063</v>
      </c>
      <c r="C58" t="str">
        <f>INDEX('Latest Hospital Name'!$B:$B, MATCH($A58,'Latest Hospital Name'!$A:$A,0))</f>
        <v>UM-St. Joe</v>
      </c>
      <c r="D58" s="2" vm="576">
        <f t="shared" si="27"/>
        <v>1873.7153860412905</v>
      </c>
      <c r="E58" s="1" vm="577">
        <f t="shared" si="27"/>
        <v>15616959.432497885</v>
      </c>
      <c r="F58" s="1" vm="578">
        <f t="shared" si="27"/>
        <v>1558414.1224796609</v>
      </c>
      <c r="G58" s="1" vm="579">
        <f t="shared" si="27"/>
        <v>17175373.554977551</v>
      </c>
      <c r="H58" s="1" vm="580">
        <f t="shared" si="27"/>
        <v>18278830</v>
      </c>
      <c r="I58" s="1" vm="581">
        <f t="shared" si="27"/>
        <v>33895789.432497889</v>
      </c>
      <c r="J58" s="1" vm="582">
        <f t="shared" si="27"/>
        <v>16720415.877520336</v>
      </c>
      <c r="K58" s="1">
        <f t="shared" si="19"/>
        <v>3278295</v>
      </c>
      <c r="L58" s="1">
        <f t="shared" si="20"/>
        <v>19998710.877520338</v>
      </c>
      <c r="M58" s="1" vm="583">
        <f t="shared" si="28"/>
        <v>5197939</v>
      </c>
      <c r="N58" s="1" vm="584">
        <f t="shared" si="28"/>
        <v>-9222161</v>
      </c>
      <c r="O58" s="39">
        <f t="shared" si="21"/>
        <v>-14420100</v>
      </c>
      <c r="P58" s="39">
        <f t="shared" si="22"/>
        <v>5578610.8775203377</v>
      </c>
      <c r="Q58" s="1" vm="585">
        <f t="shared" si="23"/>
        <v>22110945</v>
      </c>
      <c r="R58" s="39">
        <f t="shared" si="24"/>
        <v>27689555.877520338</v>
      </c>
      <c r="S58" s="1" vm="586">
        <f t="shared" si="25"/>
        <v>0</v>
      </c>
      <c r="T58" s="39">
        <f t="shared" si="26"/>
        <v>27689555.877520338</v>
      </c>
      <c r="U58" s="47">
        <f>VLOOKUP(A58,[1]Cumulative!$1:$1048576,19,FALSE)-T58</f>
        <v>1.1039078012108803</v>
      </c>
    </row>
    <row r="59" spans="1:21" s="1" customFormat="1" x14ac:dyDescent="0.55000000000000004">
      <c r="A59">
        <v>210065</v>
      </c>
      <c r="B59" s="29" t="str" vm="45">
        <f t="shared" si="18"/>
        <v>210065</v>
      </c>
      <c r="C59" t="str">
        <f>INDEX('Latest Hospital Name'!$B:$B, MATCH($A59,'Latest Hospital Name'!$A:$A,0))</f>
        <v>HC-Germantown</v>
      </c>
      <c r="D59" s="2" vm="587">
        <f t="shared" si="27"/>
        <v>10983.514305991901</v>
      </c>
      <c r="E59" s="1" vm="588">
        <f t="shared" si="27"/>
        <v>34279214.42736154</v>
      </c>
      <c r="F59" s="1" vm="589">
        <f t="shared" si="27"/>
        <v>15550475.185893925</v>
      </c>
      <c r="G59" s="1" vm="590">
        <f t="shared" si="27"/>
        <v>49829689.613255471</v>
      </c>
      <c r="H59" s="1" vm="591">
        <f t="shared" si="27"/>
        <v>3804252</v>
      </c>
      <c r="I59" s="1" vm="592">
        <f t="shared" si="27"/>
        <v>38083466.42736154</v>
      </c>
      <c r="J59" s="1" vm="593">
        <f t="shared" si="27"/>
        <v>-11746223.185893925</v>
      </c>
      <c r="K59" s="1">
        <f t="shared" si="19"/>
        <v>-103130</v>
      </c>
      <c r="L59" s="1">
        <f t="shared" si="20"/>
        <v>-11849353.185893925</v>
      </c>
      <c r="M59" s="1" vm="594">
        <f t="shared" si="28"/>
        <v>8200956</v>
      </c>
      <c r="N59" s="1" vm="595">
        <f t="shared" si="28"/>
        <v>-3904670</v>
      </c>
      <c r="O59" s="39">
        <f t="shared" si="21"/>
        <v>-12105626</v>
      </c>
      <c r="P59" s="39">
        <f t="shared" si="22"/>
        <v>-23954979.185893923</v>
      </c>
      <c r="Q59" s="1" vm="596">
        <f t="shared" si="23"/>
        <v>9367745</v>
      </c>
      <c r="R59" s="39">
        <f t="shared" si="24"/>
        <v>-14587234.185893923</v>
      </c>
      <c r="S59" s="1" vm="597">
        <f t="shared" si="25"/>
        <v>21914668</v>
      </c>
      <c r="T59" s="39">
        <f t="shared" si="26"/>
        <v>7327433.814106077</v>
      </c>
      <c r="U59" s="47" t="e">
        <f>VLOOKUP(A59,[1]Cumulative!$1:$1048576,19,FALSE)-T59</f>
        <v>#N/A</v>
      </c>
    </row>
    <row r="60" spans="1:21" s="1" customFormat="1" x14ac:dyDescent="0.55000000000000004">
      <c r="A60">
        <v>210087</v>
      </c>
      <c r="B60" s="29" t="str" vm="44">
        <f t="shared" si="18"/>
        <v>210087</v>
      </c>
      <c r="C60" t="str">
        <f>INDEX('Latest Hospital Name'!$B:$B, MATCH($A60,'Latest Hospital Name'!$A:$A,0))</f>
        <v>Germantown ED</v>
      </c>
      <c r="D60" s="2" vm="598">
        <f t="shared" si="27"/>
        <v>-477.48950124829997</v>
      </c>
      <c r="E60" s="1" vm="599">
        <f t="shared" si="27"/>
        <v>-1597523.5161623028</v>
      </c>
      <c r="F60" s="1" vm="600">
        <f t="shared" si="27"/>
        <v>-275072.32179014216</v>
      </c>
      <c r="G60" s="1" vm="601">
        <f t="shared" si="27"/>
        <v>-1872595.837952445</v>
      </c>
      <c r="H60" s="1" vm="602">
        <f t="shared" si="27"/>
        <v>62332</v>
      </c>
      <c r="I60" s="1" vm="603">
        <f t="shared" si="27"/>
        <v>-1535191.5161623028</v>
      </c>
      <c r="J60" s="1" vm="604">
        <f t="shared" si="27"/>
        <v>337404.32179014216</v>
      </c>
      <c r="K60" s="1">
        <f t="shared" si="19"/>
        <v>-8020</v>
      </c>
      <c r="L60" s="1">
        <f t="shared" si="20"/>
        <v>329384.32179014216</v>
      </c>
      <c r="M60" s="1" vm="605">
        <f t="shared" si="28"/>
        <v>2878</v>
      </c>
      <c r="N60" s="1" vm="606">
        <f t="shared" si="28"/>
        <v>0</v>
      </c>
      <c r="O60" s="39">
        <f t="shared" si="21"/>
        <v>-2878</v>
      </c>
      <c r="P60" s="39">
        <f t="shared" si="22"/>
        <v>326506.32179014216</v>
      </c>
      <c r="Q60" s="1" vm="607">
        <f t="shared" si="23"/>
        <v>0</v>
      </c>
      <c r="R60" s="39">
        <f t="shared" si="24"/>
        <v>326506.32179014216</v>
      </c>
      <c r="S60" s="1" vm="608">
        <f t="shared" si="25"/>
        <v>0</v>
      </c>
      <c r="T60" s="39">
        <f t="shared" si="26"/>
        <v>326506.32179014216</v>
      </c>
      <c r="U60" s="47">
        <f>VLOOKUP(A60,[1]Cumulative!$1:$1048576,19,FALSE)-T60</f>
        <v>-1.4942476124269888</v>
      </c>
    </row>
    <row r="61" spans="1:21" s="1" customFormat="1" x14ac:dyDescent="0.55000000000000004">
      <c r="A61">
        <v>210088</v>
      </c>
      <c r="B61" s="29" t="str" vm="43">
        <f t="shared" si="18"/>
        <v>210088</v>
      </c>
      <c r="C61" t="str">
        <f>INDEX('Latest Hospital Name'!$B:$B, MATCH($A61,'Latest Hospital Name'!$A:$A,0))</f>
        <v>UM-Queen Anne's ED</v>
      </c>
      <c r="D61" s="2" vm="609">
        <f t="shared" si="27"/>
        <v>135.56841302659998</v>
      </c>
      <c r="E61" s="1" vm="610">
        <f t="shared" si="27"/>
        <v>447137.62157996622</v>
      </c>
      <c r="F61" s="1" vm="611">
        <f t="shared" si="27"/>
        <v>346894.96609005274</v>
      </c>
      <c r="G61" s="1" vm="612">
        <f t="shared" si="27"/>
        <v>794032.58767001913</v>
      </c>
      <c r="H61" s="1" vm="613">
        <f t="shared" si="27"/>
        <v>157579</v>
      </c>
      <c r="I61" s="1" vm="614">
        <f t="shared" si="27"/>
        <v>604716.62157996628</v>
      </c>
      <c r="J61" s="1" vm="615">
        <f t="shared" si="27"/>
        <v>-189315.96609005274</v>
      </c>
      <c r="K61" s="1">
        <f t="shared" si="19"/>
        <v>-32597</v>
      </c>
      <c r="L61" s="1">
        <f t="shared" si="20"/>
        <v>-221912.96609005274</v>
      </c>
      <c r="M61" s="1" vm="616">
        <f t="shared" si="28"/>
        <v>0</v>
      </c>
      <c r="N61" s="1" vm="617">
        <f t="shared" si="28"/>
        <v>0</v>
      </c>
      <c r="O61" s="39">
        <f t="shared" si="21"/>
        <v>0</v>
      </c>
      <c r="P61" s="39">
        <f t="shared" si="22"/>
        <v>-221912.96609005274</v>
      </c>
      <c r="Q61" s="1" vm="618">
        <f t="shared" si="23"/>
        <v>0</v>
      </c>
      <c r="R61" s="39">
        <f t="shared" si="24"/>
        <v>-221912.96609005274</v>
      </c>
      <c r="S61" s="1" vm="619">
        <f t="shared" si="25"/>
        <v>1000000</v>
      </c>
      <c r="T61" s="39">
        <f t="shared" si="26"/>
        <v>778087.03390994726</v>
      </c>
      <c r="U61" s="48">
        <f>VLOOKUP(A61,[1]Cumulative!$1:$1048576,19,FALSE)-T61</f>
        <v>-0.53970163280609995</v>
      </c>
    </row>
    <row r="62" spans="1:21" s="1" customFormat="1" x14ac:dyDescent="0.55000000000000004">
      <c r="A62">
        <v>210333</v>
      </c>
      <c r="B62" s="29" t="str" vm="42">
        <f t="shared" si="18"/>
        <v>210333</v>
      </c>
      <c r="C62" t="str">
        <f>INDEX('Latest Hospital Name'!$B:$B, MATCH($A62,'Latest Hospital Name'!$A:$A,0))</f>
        <v>UM-Bowie ED</v>
      </c>
      <c r="D62" s="2" vm="620">
        <f t="shared" si="27"/>
        <v>-675.95203276979987</v>
      </c>
      <c r="E62" s="1" vm="621">
        <f t="shared" si="27"/>
        <v>-455907.76895306213</v>
      </c>
      <c r="F62" s="1" vm="622">
        <f t="shared" si="27"/>
        <v>-1242602.9110610795</v>
      </c>
      <c r="G62" s="1" vm="623">
        <f t="shared" si="27"/>
        <v>-1698510.6800141414</v>
      </c>
      <c r="H62" s="1" vm="624">
        <f t="shared" si="27"/>
        <v>-1625</v>
      </c>
      <c r="I62" s="1" vm="625">
        <f t="shared" si="27"/>
        <v>-457532.76895306213</v>
      </c>
      <c r="J62" s="1" vm="626">
        <f t="shared" si="27"/>
        <v>1240977.9110610795</v>
      </c>
      <c r="K62" s="1">
        <f t="shared" si="19"/>
        <v>-156291</v>
      </c>
      <c r="L62" s="1">
        <f t="shared" si="20"/>
        <v>1084686.9110610795</v>
      </c>
      <c r="M62" s="1" vm="627">
        <f t="shared" si="28"/>
        <v>0</v>
      </c>
      <c r="N62" s="1" vm="628">
        <f t="shared" si="28"/>
        <v>0</v>
      </c>
      <c r="O62" s="39">
        <f t="shared" si="21"/>
        <v>0</v>
      </c>
      <c r="P62" s="39">
        <f t="shared" si="22"/>
        <v>1084686.9110610795</v>
      </c>
      <c r="Q62" s="1" vm="629">
        <f t="shared" si="23"/>
        <v>0</v>
      </c>
      <c r="R62" s="39">
        <f t="shared" si="24"/>
        <v>1084686.9110610795</v>
      </c>
      <c r="S62" s="1" vm="630">
        <f t="shared" si="25"/>
        <v>0</v>
      </c>
      <c r="T62" s="39">
        <f t="shared" si="26"/>
        <v>1084686.9110610795</v>
      </c>
      <c r="U62" s="47">
        <f>VLOOKUP(A62,[1]Cumulative!$1:$1048576,19,FALSE)-T62</f>
        <v>-1.9312745765782893</v>
      </c>
    </row>
    <row r="63" spans="1:21" x14ac:dyDescent="0.55000000000000004">
      <c r="D63" s="50">
        <f>(D26-[1]Cumulative!C15)/[1]Cumulative!C15</f>
        <v>-3.5837666986109293</v>
      </c>
      <c r="E63" s="50">
        <f>(E26-[1]Cumulative!D15)/[1]Cumulative!D15</f>
        <v>-1.9092699133154993</v>
      </c>
      <c r="F63" s="50">
        <f>(F26-[1]Cumulative!E15)/[1]Cumulative!E15</f>
        <v>1.5010315204850542</v>
      </c>
      <c r="G63" s="50">
        <f>(G26-[1]Cumulative!F15)/[1]Cumulative!F15</f>
        <v>-0.91194361938313373</v>
      </c>
      <c r="H63" s="50">
        <f>(H26-[1]Cumulative!G15)/[1]Cumulative!G15</f>
        <v>0.10206920694846636</v>
      </c>
      <c r="I63" s="50">
        <f>(I26-[1]Cumulative!H15)/[1]Cumulative!H15</f>
        <v>1.9802496922974229</v>
      </c>
      <c r="J63" s="50">
        <f>(J26-[1]Cumulative!I15)/[1]Cumulative!I15</f>
        <v>0.33482533367435902</v>
      </c>
      <c r="K63" s="50">
        <f>(K26-[1]Cumulative!J15)/[1]Cumulative!J15</f>
        <v>2.5090335449249657</v>
      </c>
      <c r="L63" s="50">
        <f>(L26-[1]Cumulative!K15)/[1]Cumulative!K15</f>
        <v>0.5579549053231071</v>
      </c>
      <c r="M63" s="50">
        <f>(M26-[1]Cumulative!L15)/[1]Cumulative!L15</f>
        <v>-0.26930626528969143</v>
      </c>
      <c r="N63" s="50">
        <f>(N26-[1]Cumulative!M15)/[1]Cumulative!M15</f>
        <v>-7.264678349538195E-2</v>
      </c>
      <c r="O63" s="50">
        <f>(O26-[1]Cumulative!N15)/[1]Cumulative!N15</f>
        <v>-0.14855659193199516</v>
      </c>
      <c r="P63" s="50">
        <f>(P26-[1]Cumulative!O15)/[1]Cumulative!O15</f>
        <v>3.7238624694039077</v>
      </c>
      <c r="Q63" s="50">
        <f>(Q26-[1]Cumulative!P15)/[1]Cumulative!P15</f>
        <v>1.6371793068049942</v>
      </c>
      <c r="R63" s="50">
        <f>(R26-[1]Cumulative!Q15)/[1]Cumulative!Q15</f>
        <v>5.394449070670003</v>
      </c>
      <c r="S63" s="50">
        <f>(S26-[1]Cumulative!R15)/[1]Cumulative!R15</f>
        <v>-1</v>
      </c>
      <c r="T63" s="50">
        <f>(T26-[1]Cumulative!S15)/[1]Cumulative!S15</f>
        <v>6.1623057811861734</v>
      </c>
    </row>
    <row r="64" spans="1:21" x14ac:dyDescent="0.55000000000000004">
      <c r="D64" s="50">
        <f>(D38-[1]Cumulative!C27)/[1]Cumulative!C27</f>
        <v>5.0491241181175051</v>
      </c>
      <c r="E64" s="50">
        <f>(E38-[1]Cumulative!D27)/[1]Cumulative!D27</f>
        <v>5.9253451674859736</v>
      </c>
      <c r="F64" s="50">
        <f>(F38-[1]Cumulative!E27)/[1]Cumulative!E27</f>
        <v>-2.6257686519594134</v>
      </c>
      <c r="G64" s="50">
        <f>(G38-[1]Cumulative!F27)/[1]Cumulative!F27</f>
        <v>-13.867974813333641</v>
      </c>
      <c r="H64" s="50">
        <f>(H38-[1]Cumulative!G27)/[1]Cumulative!G27</f>
        <v>-0.42823236868880243</v>
      </c>
      <c r="I64" s="50">
        <f>(I38-[1]Cumulative!H27)/[1]Cumulative!H27</f>
        <v>-0.69205175072816272</v>
      </c>
      <c r="J64" s="50">
        <f>(J38-[1]Cumulative!I27)/[1]Cumulative!I27</f>
        <v>-0.26233888988586612</v>
      </c>
      <c r="K64" s="50">
        <f>(K38-[1]Cumulative!J27)/[1]Cumulative!J27</f>
        <v>0.27647950980225489</v>
      </c>
      <c r="L64" s="50">
        <f>(L38-[1]Cumulative!K27)/[1]Cumulative!K27</f>
        <v>-0.22893673306220624</v>
      </c>
      <c r="M64" s="50">
        <f>(M38-[1]Cumulative!L27)/[1]Cumulative!L27</f>
        <v>1.3074702209648386</v>
      </c>
      <c r="N64" s="50">
        <f>(N38-[1]Cumulative!M27)/[1]Cumulative!M27</f>
        <v>-9.9931548237717549E-2</v>
      </c>
      <c r="O64" s="50">
        <f>(O38-[1]Cumulative!N27)/[1]Cumulative!N27</f>
        <v>0.17722442199468794</v>
      </c>
      <c r="P64" s="50">
        <f>(P38-[1]Cumulative!O27)/[1]Cumulative!O27</f>
        <v>-0.69715083712084402</v>
      </c>
      <c r="Q64" s="50">
        <f>(Q38-[1]Cumulative!P27)/[1]Cumulative!P27</f>
        <v>23.381002612830457</v>
      </c>
      <c r="R64" s="50">
        <f>(R38-[1]Cumulative!Q27)/[1]Cumulative!Q27</f>
        <v>-0.83087189627769564</v>
      </c>
      <c r="S64" s="50" t="e">
        <f>(S38-[1]Cumulative!R27)/[1]Cumulative!R27</f>
        <v>#DIV/0!</v>
      </c>
      <c r="T64" s="50">
        <f>(T38-[1]Cumulative!S27)/[1]Cumulative!S27</f>
        <v>-0.84900376100244246</v>
      </c>
    </row>
    <row r="65" spans="4:20" x14ac:dyDescent="0.55000000000000004">
      <c r="D65" s="50"/>
      <c r="E65" s="50"/>
      <c r="F65" s="50"/>
      <c r="G65" s="50"/>
      <c r="H65" s="50"/>
      <c r="I65" s="50"/>
      <c r="J65" s="50"/>
      <c r="K65" s="50"/>
      <c r="L65" s="50"/>
      <c r="M65" s="50"/>
      <c r="N65" s="50"/>
      <c r="O65" s="50"/>
      <c r="P65" s="50"/>
      <c r="Q65" s="50"/>
      <c r="R65" s="50"/>
      <c r="S65" s="50"/>
      <c r="T65" s="50"/>
    </row>
  </sheetData>
  <autoFilter ref="A10:U64" xr:uid="{DB1D2F90-1F39-4CD0-93CB-569F5CE7C211}"/>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127D-3A97-4209-A72F-D19C1C334F11}">
  <dimension ref="A3:U63"/>
  <sheetViews>
    <sheetView zoomScale="102" zoomScaleNormal="102" workbookViewId="0">
      <selection activeCell="A12" sqref="A12:XFD13"/>
    </sheetView>
  </sheetViews>
  <sheetFormatPr defaultRowHeight="14.4" x14ac:dyDescent="0.55000000000000004"/>
  <cols>
    <col min="1" max="1" width="12.3125" bestFit="1" customWidth="1"/>
    <col min="2" max="2" width="16.68359375" bestFit="1" customWidth="1"/>
    <col min="3" max="3" width="24" bestFit="1" customWidth="1"/>
    <col min="4" max="4" width="23.41796875" style="2" bestFit="1" customWidth="1"/>
    <col min="5" max="5" width="16.89453125" style="1" bestFit="1" customWidth="1"/>
    <col min="6" max="7" width="25.89453125" style="1" bestFit="1" customWidth="1"/>
    <col min="8" max="8" width="37.89453125" style="1" bestFit="1" customWidth="1"/>
    <col min="9" max="9" width="16.1015625" style="1" bestFit="1" customWidth="1"/>
    <col min="10" max="10" width="20" style="1" bestFit="1" customWidth="1"/>
    <col min="11" max="11" width="49.1015625" style="1" bestFit="1" customWidth="1"/>
    <col min="12" max="12" width="16.89453125" style="1" bestFit="1" customWidth="1"/>
    <col min="13" max="13" width="62.89453125" style="1" bestFit="1" customWidth="1"/>
    <col min="14" max="14" width="32.5234375" style="1" bestFit="1" customWidth="1"/>
    <col min="15" max="15" width="16.41796875" style="1" bestFit="1" customWidth="1"/>
    <col min="16" max="16" width="16.89453125" style="1" bestFit="1" customWidth="1"/>
    <col min="17" max="17" width="60.1015625" style="1" bestFit="1" customWidth="1"/>
    <col min="18" max="18" width="21.1015625" style="1" bestFit="1" customWidth="1"/>
    <col min="19" max="19" width="34.3125" style="1" bestFit="1" customWidth="1"/>
    <col min="20" max="20" width="22.89453125" style="1" bestFit="1" customWidth="1"/>
    <col min="21" max="21" width="13.68359375" style="1" customWidth="1"/>
  </cols>
  <sheetData>
    <row r="3" spans="1:21" x14ac:dyDescent="0.55000000000000004">
      <c r="A3" s="3" t="s">
        <v>1</v>
      </c>
      <c r="B3" s="38" t="s" vm="1">
        <v>80</v>
      </c>
    </row>
    <row r="6" spans="1:21" x14ac:dyDescent="0.55000000000000004">
      <c r="A6" s="4" t="s">
        <v>27</v>
      </c>
      <c r="B6" s="9" t="str" vm="631">
        <f>CUBEVALUE("ThisWorkbookDataModel", $B$3, CUBEMEMBER("ThisWorkbookDataModel", "[Measures].["&amp;$A6&amp;"]"))</f>
        <v>2014</v>
      </c>
    </row>
    <row r="7" spans="1:21" x14ac:dyDescent="0.55000000000000004">
      <c r="A7" s="4" t="s">
        <v>28</v>
      </c>
      <c r="B7" s="9" t="str" vm="632">
        <f>CUBEVALUE("ThisWorkbookDataModel", $B$3, CUBEMEMBER("ThisWorkbookDataModel", "[Measures].["&amp;$A7&amp;"]"))</f>
        <v>2023</v>
      </c>
    </row>
    <row r="8" spans="1:21" x14ac:dyDescent="0.55000000000000004">
      <c r="A8" s="4" t="s">
        <v>0</v>
      </c>
      <c r="B8" s="9" t="str" vm="91">
        <f>CUBEMEMBER("ThisWorkbookDataModel","[Base CY With Inf].[Dollar Year].&amp;[" &amp; $B7 &amp; "]", $B7)</f>
        <v>2023</v>
      </c>
    </row>
    <row r="9" spans="1:21" x14ac:dyDescent="0.55000000000000004">
      <c r="A9" t="s">
        <v>31</v>
      </c>
      <c r="B9" t="str">
        <f>"CY"&amp;RIGHT($B$6, 2) &amp; IF(B6&lt;&gt;B7, " to CY"&amp;RIGHT($B$7, 2), "")</f>
        <v>CY14 to CY23</v>
      </c>
    </row>
    <row r="10" spans="1:21" s="10" customFormat="1" ht="19.2" customHeight="1" x14ac:dyDescent="0.55000000000000004">
      <c r="D10" s="20"/>
      <c r="E10" s="11"/>
      <c r="F10" s="11"/>
      <c r="G10" s="11"/>
      <c r="H10" s="11"/>
      <c r="I10" s="11"/>
      <c r="J10" s="11" t="s">
        <v>83</v>
      </c>
      <c r="K10" s="12" t="s">
        <v>83</v>
      </c>
      <c r="L10" s="11" t="s">
        <v>83</v>
      </c>
      <c r="M10" s="12"/>
      <c r="N10" s="11"/>
      <c r="O10" s="11" t="s">
        <v>83</v>
      </c>
      <c r="P10" s="11" t="s">
        <v>83</v>
      </c>
      <c r="Q10" s="12" t="s">
        <v>90</v>
      </c>
      <c r="R10" s="12" t="s">
        <v>83</v>
      </c>
      <c r="S10" s="12"/>
      <c r="T10" s="12" t="s">
        <v>83</v>
      </c>
      <c r="U10" s="11"/>
    </row>
    <row r="11" spans="1:21" s="8" customFormat="1" ht="133.94999999999999" customHeight="1" x14ac:dyDescent="0.55000000000000004">
      <c r="A11" s="7" t="s">
        <v>2</v>
      </c>
      <c r="B11" s="7" t="s">
        <v>93</v>
      </c>
      <c r="C11" s="7" t="s">
        <v>32</v>
      </c>
      <c r="D11" s="21" t="str">
        <f>B9&amp;" ECMAD Growth"</f>
        <v>CY14 to CY23 ECMAD Growth</v>
      </c>
      <c r="E11" s="13" t="str">
        <f>B9&amp;" Marketshift"</f>
        <v>CY14 to CY23 Marketshift</v>
      </c>
      <c r="F11" s="13" t="str">
        <f>B9&amp;" Unrecognized"</f>
        <v>CY14 to CY23 Unrecognized</v>
      </c>
      <c r="G11" s="13" t="s">
        <v>6</v>
      </c>
      <c r="H11" s="14" t="str">
        <f>"RY"&amp;RIGHT($B$7, 2)+1&amp;" Demographic Adjustment"</f>
        <v>RY24 Demographic Adjustment</v>
      </c>
      <c r="I11" s="14" t="str">
        <f>B9&amp;" Observed GBR Volume Policies"</f>
        <v>CY14 to CY23 Observed GBR Volume Policies</v>
      </c>
      <c r="J11" s="14" t="s">
        <v>84</v>
      </c>
      <c r="K11" s="16" t="s">
        <v>105</v>
      </c>
      <c r="L11" s="14" t="s">
        <v>106</v>
      </c>
      <c r="M11" s="16" t="s">
        <v>17</v>
      </c>
      <c r="N11" s="13" t="s">
        <v>35</v>
      </c>
      <c r="O11" s="14" t="s">
        <v>107</v>
      </c>
      <c r="P11" s="14" t="s">
        <v>108</v>
      </c>
      <c r="Q11" s="16" t="s">
        <v>89</v>
      </c>
      <c r="R11" s="16" t="s">
        <v>109</v>
      </c>
      <c r="S11" s="16" t="s">
        <v>12</v>
      </c>
      <c r="T11" s="16" t="s">
        <v>110</v>
      </c>
      <c r="U11" s="14"/>
    </row>
    <row r="12" spans="1:21" s="6" customFormat="1" ht="28.2" hidden="1" customHeight="1" x14ac:dyDescent="0.55000000000000004">
      <c r="A12" s="5"/>
      <c r="B12" s="5"/>
      <c r="C12" s="5"/>
      <c r="D12" s="22" t="s">
        <v>3</v>
      </c>
      <c r="E12" s="17" t="s">
        <v>4</v>
      </c>
      <c r="F12" s="17" t="s">
        <v>5</v>
      </c>
      <c r="G12" s="17" t="s">
        <v>6</v>
      </c>
      <c r="H12" s="17" t="s">
        <v>81</v>
      </c>
      <c r="I12" s="17"/>
      <c r="J12" s="17"/>
      <c r="K12" s="17" t="s">
        <v>10</v>
      </c>
      <c r="L12" s="17"/>
      <c r="M12" s="17" t="s">
        <v>17</v>
      </c>
      <c r="N12" s="17" t="s">
        <v>7</v>
      </c>
      <c r="O12" s="17"/>
      <c r="P12" s="17"/>
      <c r="Q12" s="17" t="s">
        <v>11</v>
      </c>
      <c r="R12" s="17"/>
      <c r="S12" s="17" t="s">
        <v>12</v>
      </c>
      <c r="T12" s="17"/>
    </row>
    <row r="13" spans="1:21" s="6" customFormat="1" ht="28.2" hidden="1" customHeight="1" x14ac:dyDescent="0.55000000000000004">
      <c r="A13" s="5"/>
      <c r="B13" s="5"/>
      <c r="C13" s="5"/>
      <c r="D13" s="22" t="str" vm="26">
        <f t="shared" ref="D13:H13" si="0">IF(D$12&lt;&gt;"", CUBEMEMBER("ThisWorkbookDataModel","[Measures].["&amp;IF(D$12&lt;&gt;"get_% Attributable to OOS", "Sum of ", "")&amp;D$12&amp;IF(AND(D$12&lt;&gt;"ECMAD Growth", D$12&lt;&gt;"get_% Attributable to OOS"), "_inf", "")&amp;"]"), "")</f>
        <v>Sum of ECMAD Growth</v>
      </c>
      <c r="E13" s="17" t="str" vm="25">
        <f t="shared" si="0"/>
        <v>Sum of MSA_inf</v>
      </c>
      <c r="F13" s="17" t="str" vm="24">
        <f t="shared" si="0"/>
        <v>Sum of Unrecognized_inf</v>
      </c>
      <c r="G13" s="17" t="str" vm="23">
        <f t="shared" si="0"/>
        <v>Sum of Expected FFS_inf</v>
      </c>
      <c r="H13" s="17" t="str" vm="22">
        <f t="shared" si="0"/>
        <v>Sum of Demographic Adjustments_inf</v>
      </c>
      <c r="I13" s="17"/>
      <c r="J13" s="17"/>
      <c r="K13" s="17" t="str" vm="9">
        <f>IF(K$12&lt;&gt;"", CUBEMEMBER("ThisWorkbookDataModel","[Measures].["&amp;IF(K$12&lt;&gt;"get_% Attributable to OOS", "Sum of ", "")&amp;K$12&amp;IF(AND(K$12&lt;&gt;"ECMAD Growth", K$12&lt;&gt;"get_% Attributable to OOS"), "_inf", "")&amp;"]"), "")</f>
        <v>Sum of OOS Over/(Under Funding) - OOS File_inf</v>
      </c>
      <c r="L13" s="17"/>
      <c r="M13" s="17" t="str" vm="16">
        <f>IF(M$12&lt;&gt;"", CUBEMEMBER("ThisWorkbookDataModel","[Measures].["&amp;IF(M$12&lt;&gt;"get_% Attributable to OOS", "Sum of ", "")&amp;M$12&amp;IF(AND(M$12&lt;&gt;"ECMAD Growth", M$12&lt;&gt;"get_% Attributable to OOS"), "_inf", "")&amp;"]"), "")</f>
        <v>Sum of Total Anticipated Instate PAU Adjustment under FFS_inf</v>
      </c>
      <c r="N13" s="17" t="str" vm="15">
        <f>IF(N$12&lt;&gt;"", CUBEMEMBER("ThisWorkbookDataModel","[Measures].["&amp;IF(N$12&lt;&gt;"get_% Attributable to OOS", "Sum of ", "")&amp;N$12&amp;IF(AND(N$12&lt;&gt;"ECMAD Growth", N$12&lt;&gt;"get_% Attributable to OOS"), "_inf", "")&amp;"]"), "")</f>
        <v>Sum of PAU Shared Savings_inf</v>
      </c>
      <c r="O13" s="17"/>
      <c r="P13" s="17"/>
      <c r="Q13" s="17" t="str" vm="7">
        <f>IF(Q$12&lt;&gt;"", CUBEMEMBER("ThisWorkbookDataModel","[Measures].["&amp;IF(Q$12&lt;&gt;"get_% Attributable to OOS", "Sum of ", "")&amp;Q$12&amp;IF(AND(Q$12&lt;&gt;"ECMAD Growth", Q$12&lt;&gt;"get_% Attributable to OOS"), "_inf", "")&amp;"]"), "")</f>
        <v>Sum of Other Volume Adjustments (Dereg/Other FY Data)_inf</v>
      </c>
      <c r="R13" s="17"/>
      <c r="S13" s="17" t="str" vm="5">
        <f>IF(S$12&lt;&gt;"", CUBEMEMBER("ThisWorkbookDataModel","[Measures].["&amp;IF(S$12&lt;&gt;"get_% Attributable to OOS", "Sum of ", "")&amp;S$12&amp;IF(AND(S$12&lt;&gt;"ECMAD Growth", S$12&lt;&gt;"get_% Attributable to OOS"), "_inf", "")&amp;"]"), "")</f>
        <v>Sum of Efficiency Adjustments_inf</v>
      </c>
      <c r="T13" s="17"/>
    </row>
    <row r="14" spans="1:21" x14ac:dyDescent="0.55000000000000004">
      <c r="A14">
        <v>210001</v>
      </c>
      <c r="B14" s="29" t="str" vm="28">
        <f t="shared" ref="B14:B45" si="1">CUBEMEMBER("ThisWorkbookDataModel","[Base CY With Inf].[HOSPID].&amp;[" &amp; $A14 &amp; "]", $A14)</f>
        <v>210001</v>
      </c>
      <c r="C14" t="str">
        <f>INDEX('Latest Hospital Name'!$B:$B, MATCH($A14,'Latest Hospital Name'!$A:$A,0))</f>
        <v>Meritus</v>
      </c>
      <c r="D14" s="2" vm="633">
        <f t="shared" ref="D14:H23" si="2">CUBEVALUE("ThisWorkbookDataModel", $B$3, $B$8, $B14, D$13)</f>
        <v>3914.4830173731993</v>
      </c>
      <c r="E14" s="1" vm="634">
        <f t="shared" si="2"/>
        <v>2731888.1163351741</v>
      </c>
      <c r="F14" s="1" vm="635">
        <f t="shared" si="2"/>
        <v>11116377.306535769</v>
      </c>
      <c r="G14" s="1" vm="636">
        <f t="shared" si="2"/>
        <v>13848265.422870945</v>
      </c>
      <c r="H14" s="1" vm="637">
        <f t="shared" si="2"/>
        <v>17968373.556182843</v>
      </c>
      <c r="I14" s="1">
        <f t="shared" ref="I14:I45" si="3">E14+H14</f>
        <v>20700261.672518015</v>
      </c>
      <c r="J14" s="41">
        <f t="shared" ref="J14:J45" si="4">I14-G14</f>
        <v>6851996.2496470697</v>
      </c>
      <c r="K14" s="1">
        <f t="shared" ref="K14:K45" si="5">-1*CUBEVALUE("ThisWorkbookDataModel", $B$3, $B$8, $B14, K$13)</f>
        <v>-209893</v>
      </c>
      <c r="L14" s="39">
        <f t="shared" ref="L14:L45" si="6">J14+K14</f>
        <v>6642103.2496470697</v>
      </c>
      <c r="M14" s="1" vm="638">
        <f t="shared" ref="M14:N33" si="7">CUBEVALUE("ThisWorkbookDataModel", $B$3, $B$8, $B14, M$13)</f>
        <v>5686936.3751355987</v>
      </c>
      <c r="N14" s="1" vm="639">
        <f t="shared" si="7"/>
        <v>-13589454.546688292</v>
      </c>
      <c r="O14" s="39">
        <f t="shared" ref="O14:O45" si="8">N14-M14</f>
        <v>-19276390.921823889</v>
      </c>
      <c r="P14" s="39">
        <f t="shared" ref="P14:P45" si="9">L14+O14</f>
        <v>-12634287.672176819</v>
      </c>
      <c r="Q14" s="1" vm="640">
        <f t="shared" ref="Q14:Q45" si="10">CUBEVALUE("ThisWorkbookDataModel", $B$3, $B$8, $B14, Q$13)</f>
        <v>7079775.4209060259</v>
      </c>
      <c r="R14" s="39">
        <f t="shared" ref="R14:R45" si="11">P14+Q14</f>
        <v>-5554512.2512707934</v>
      </c>
      <c r="S14" s="1" vm="641">
        <f t="shared" ref="S14:S45" si="12">CUBEVALUE("ThisWorkbookDataModel", $B$3, $B$8, $B14, S$13)</f>
        <v>31067847</v>
      </c>
      <c r="T14" s="39">
        <f t="shared" ref="T14:T45" si="13">R14+S14</f>
        <v>25513334.748729207</v>
      </c>
    </row>
    <row r="15" spans="1:21" x14ac:dyDescent="0.55000000000000004">
      <c r="A15">
        <v>210002</v>
      </c>
      <c r="B15" s="29" t="str" vm="90">
        <f t="shared" si="1"/>
        <v>210002</v>
      </c>
      <c r="C15" t="str">
        <f>INDEX('Latest Hospital Name'!$B:$B, MATCH($A15,'Latest Hospital Name'!$A:$A,0))</f>
        <v>UMMC</v>
      </c>
      <c r="D15" s="2" vm="642">
        <f t="shared" si="2"/>
        <v>-1462.1252205441981</v>
      </c>
      <c r="E15" s="1" vm="643">
        <f t="shared" si="2"/>
        <v>21938545.232434023</v>
      </c>
      <c r="F15" s="1" vm="644">
        <f t="shared" si="2"/>
        <v>-13113373.03902394</v>
      </c>
      <c r="G15" s="1" vm="645">
        <f t="shared" si="2"/>
        <v>8825172.1934100762</v>
      </c>
      <c r="H15" s="1" vm="646">
        <f t="shared" si="2"/>
        <v>45777409.463243909</v>
      </c>
      <c r="I15" s="1">
        <f t="shared" si="3"/>
        <v>67715954.695677936</v>
      </c>
      <c r="J15" s="41">
        <f t="shared" si="4"/>
        <v>58890782.50226786</v>
      </c>
      <c r="K15" s="1">
        <f t="shared" si="5"/>
        <v>12358036</v>
      </c>
      <c r="L15" s="39">
        <f t="shared" si="6"/>
        <v>71248818.502267867</v>
      </c>
      <c r="M15" s="1" vm="647">
        <f t="shared" si="7"/>
        <v>-908577.79063904937</v>
      </c>
      <c r="N15" s="1" vm="648">
        <f t="shared" si="7"/>
        <v>-47615742.609480962</v>
      </c>
      <c r="O15" s="39">
        <f t="shared" si="8"/>
        <v>-46707164.818841912</v>
      </c>
      <c r="P15" s="39">
        <f t="shared" si="9"/>
        <v>24541653.683425955</v>
      </c>
      <c r="Q15" s="1" vm="649">
        <f t="shared" si="10"/>
        <v>-7184667.4896316798</v>
      </c>
      <c r="R15" s="39">
        <f t="shared" si="11"/>
        <v>17356986.193794277</v>
      </c>
      <c r="S15" s="1" vm="650">
        <f t="shared" si="12"/>
        <v>0</v>
      </c>
      <c r="T15" s="39">
        <f t="shared" si="13"/>
        <v>17356986.193794277</v>
      </c>
    </row>
    <row r="16" spans="1:21" x14ac:dyDescent="0.55000000000000004">
      <c r="A16">
        <v>210003</v>
      </c>
      <c r="B16" s="29" t="str" vm="89">
        <f t="shared" si="1"/>
        <v>210003</v>
      </c>
      <c r="C16" t="str">
        <f>INDEX('Latest Hospital Name'!$B:$B, MATCH($A16,'Latest Hospital Name'!$A:$A,0))</f>
        <v>UM-PGHC</v>
      </c>
      <c r="D16" s="2" vm="651">
        <f t="shared" si="2"/>
        <v>2847.657726398601</v>
      </c>
      <c r="E16" s="1" vm="652">
        <f t="shared" si="2"/>
        <v>23134367.301169805</v>
      </c>
      <c r="F16" s="1" vm="653">
        <f t="shared" si="2"/>
        <v>11089967.156924449</v>
      </c>
      <c r="G16" s="1" vm="654">
        <f t="shared" si="2"/>
        <v>34224334.458094262</v>
      </c>
      <c r="H16" s="1" vm="655">
        <f t="shared" si="2"/>
        <v>11648129.729557473</v>
      </c>
      <c r="I16" s="1">
        <f t="shared" si="3"/>
        <v>34782497.030727282</v>
      </c>
      <c r="J16" s="41">
        <f t="shared" si="4"/>
        <v>558162.57263302058</v>
      </c>
      <c r="K16" s="1">
        <f t="shared" si="5"/>
        <v>10162905</v>
      </c>
      <c r="L16" s="39">
        <f t="shared" si="6"/>
        <v>10721067.572633021</v>
      </c>
      <c r="M16" s="1" vm="656">
        <f t="shared" si="7"/>
        <v>75239.620101595065</v>
      </c>
      <c r="N16" s="1" vm="657">
        <f t="shared" si="7"/>
        <v>-11951829.646534326</v>
      </c>
      <c r="O16" s="39">
        <f t="shared" si="8"/>
        <v>-12027069.266635921</v>
      </c>
      <c r="P16" s="39">
        <f t="shared" si="9"/>
        <v>-1306001.6940029003</v>
      </c>
      <c r="Q16" s="1" vm="658">
        <f t="shared" si="10"/>
        <v>57925652.891797446</v>
      </c>
      <c r="R16" s="39">
        <f t="shared" si="11"/>
        <v>56619651.197794542</v>
      </c>
      <c r="S16" s="1" vm="659">
        <f t="shared" si="12"/>
        <v>0</v>
      </c>
      <c r="T16" s="39">
        <f t="shared" si="13"/>
        <v>56619651.197794542</v>
      </c>
    </row>
    <row r="17" spans="1:20" x14ac:dyDescent="0.55000000000000004">
      <c r="A17">
        <v>210004</v>
      </c>
      <c r="B17" s="29" t="str" vm="88">
        <f t="shared" si="1"/>
        <v>210004</v>
      </c>
      <c r="C17" t="str">
        <f>INDEX('Latest Hospital Name'!$B:$B, MATCH($A17,'Latest Hospital Name'!$A:$A,0))</f>
        <v>Holy Cross</v>
      </c>
      <c r="D17" s="2" vm="660">
        <f t="shared" si="2"/>
        <v>-5669.2803959659987</v>
      </c>
      <c r="E17" s="1" vm="661">
        <f t="shared" si="2"/>
        <v>-15637104.924239596</v>
      </c>
      <c r="F17" s="1" vm="662">
        <f t="shared" si="2"/>
        <v>-2956560.2560089864</v>
      </c>
      <c r="G17" s="1" vm="663">
        <f t="shared" si="2"/>
        <v>-18593665.180248585</v>
      </c>
      <c r="H17" s="1" vm="664">
        <f t="shared" si="2"/>
        <v>16253272.645247662</v>
      </c>
      <c r="I17" s="1">
        <f t="shared" si="3"/>
        <v>616167.72100806609</v>
      </c>
      <c r="J17" s="41">
        <f t="shared" si="4"/>
        <v>19209832.901256651</v>
      </c>
      <c r="K17" s="1">
        <f t="shared" si="5"/>
        <v>923236</v>
      </c>
      <c r="L17" s="39">
        <f t="shared" si="6"/>
        <v>20133068.901256651</v>
      </c>
      <c r="M17" s="1" vm="665">
        <f t="shared" si="7"/>
        <v>3303138.7788575068</v>
      </c>
      <c r="N17" s="1" vm="666">
        <f t="shared" si="7"/>
        <v>-15363427.879504703</v>
      </c>
      <c r="O17" s="39">
        <f t="shared" si="8"/>
        <v>-18666566.65836221</v>
      </c>
      <c r="P17" s="39">
        <f t="shared" si="9"/>
        <v>1466502.2428944409</v>
      </c>
      <c r="Q17" s="1" vm="667">
        <f t="shared" si="10"/>
        <v>0</v>
      </c>
      <c r="R17" s="39">
        <f t="shared" si="11"/>
        <v>1466502.2428944409</v>
      </c>
      <c r="S17" s="1" vm="668">
        <f t="shared" si="12"/>
        <v>0</v>
      </c>
      <c r="T17" s="39">
        <f t="shared" si="13"/>
        <v>1466502.2428944409</v>
      </c>
    </row>
    <row r="18" spans="1:20" x14ac:dyDescent="0.55000000000000004">
      <c r="A18">
        <v>210005</v>
      </c>
      <c r="B18" s="29" t="str" vm="87">
        <f t="shared" si="1"/>
        <v>210005</v>
      </c>
      <c r="C18" t="str">
        <f>INDEX('Latest Hospital Name'!$B:$B, MATCH($A18,'Latest Hospital Name'!$A:$A,0))</f>
        <v>Frederick</v>
      </c>
      <c r="D18" s="2" vm="669">
        <f t="shared" si="2"/>
        <v>-559.48041213010129</v>
      </c>
      <c r="E18" s="1" vm="670">
        <f t="shared" si="2"/>
        <v>-7035040.9042861499</v>
      </c>
      <c r="F18" s="1" vm="671">
        <f t="shared" si="2"/>
        <v>8581344.4338128082</v>
      </c>
      <c r="G18" s="1" vm="672">
        <f t="shared" si="2"/>
        <v>1546303.5295266607</v>
      </c>
      <c r="H18" s="1" vm="673">
        <f t="shared" si="2"/>
        <v>33746976.173675738</v>
      </c>
      <c r="I18" s="1">
        <f t="shared" si="3"/>
        <v>26711935.269389588</v>
      </c>
      <c r="J18" s="41">
        <f t="shared" si="4"/>
        <v>25165631.739862926</v>
      </c>
      <c r="K18" s="1">
        <f t="shared" si="5"/>
        <v>3614904</v>
      </c>
      <c r="L18" s="39">
        <f t="shared" si="6"/>
        <v>28780535.739862926</v>
      </c>
      <c r="M18" s="1" vm="674">
        <f t="shared" si="7"/>
        <v>-391670.01153371576</v>
      </c>
      <c r="N18" s="1" vm="675">
        <f t="shared" si="7"/>
        <v>-13385496.207778217</v>
      </c>
      <c r="O18" s="39">
        <f t="shared" si="8"/>
        <v>-12993826.196244501</v>
      </c>
      <c r="P18" s="39">
        <f t="shared" si="9"/>
        <v>15786709.543618426</v>
      </c>
      <c r="Q18" s="1" vm="676">
        <f t="shared" si="10"/>
        <v>9706533.3575626835</v>
      </c>
      <c r="R18" s="39">
        <f t="shared" si="11"/>
        <v>25493242.901181109</v>
      </c>
      <c r="S18" s="1" vm="677">
        <f t="shared" si="12"/>
        <v>0</v>
      </c>
      <c r="T18" s="39">
        <f t="shared" si="13"/>
        <v>25493242.901181109</v>
      </c>
    </row>
    <row r="19" spans="1:20" x14ac:dyDescent="0.55000000000000004">
      <c r="A19">
        <v>210006</v>
      </c>
      <c r="B19" s="29" t="str" vm="86">
        <f t="shared" si="1"/>
        <v>210006</v>
      </c>
      <c r="C19" t="str">
        <f>INDEX('Latest Hospital Name'!$B:$B, MATCH($A19,'Latest Hospital Name'!$A:$A,0))</f>
        <v>UM-Harford</v>
      </c>
      <c r="D19" s="2" vm="678">
        <f t="shared" si="2"/>
        <v>-2162.4226461887997</v>
      </c>
      <c r="E19" s="1" vm="679">
        <f t="shared" si="2"/>
        <v>-10413140.862757113</v>
      </c>
      <c r="F19" s="1" vm="680">
        <f t="shared" si="2"/>
        <v>-6779420.8478358043</v>
      </c>
      <c r="G19" s="1" vm="681">
        <f t="shared" si="2"/>
        <v>-17192561.710592914</v>
      </c>
      <c r="H19" s="1" vm="682">
        <f t="shared" si="2"/>
        <v>5695491.9263395909</v>
      </c>
      <c r="I19" s="1">
        <f t="shared" si="3"/>
        <v>-4717648.9364175219</v>
      </c>
      <c r="J19" s="41">
        <f t="shared" si="4"/>
        <v>12474912.774175392</v>
      </c>
      <c r="K19" s="1">
        <f t="shared" si="5"/>
        <v>597587</v>
      </c>
      <c r="L19" s="39">
        <f t="shared" si="6"/>
        <v>13072499.774175392</v>
      </c>
      <c r="M19" s="1" vm="683">
        <f t="shared" si="7"/>
        <v>157877.94560986222</v>
      </c>
      <c r="N19" s="1" vm="684">
        <f t="shared" si="7"/>
        <v>-5456865.6413928876</v>
      </c>
      <c r="O19" s="39">
        <f t="shared" si="8"/>
        <v>-5614743.5870027496</v>
      </c>
      <c r="P19" s="39">
        <f t="shared" si="9"/>
        <v>7457756.1871726429</v>
      </c>
      <c r="Q19" s="1" vm="685">
        <f t="shared" si="10"/>
        <v>-3951861</v>
      </c>
      <c r="R19" s="39">
        <f t="shared" si="11"/>
        <v>3505895.1871726429</v>
      </c>
      <c r="S19" s="1" vm="686">
        <f t="shared" si="12"/>
        <v>0</v>
      </c>
      <c r="T19" s="39">
        <f t="shared" si="13"/>
        <v>3505895.1871726429</v>
      </c>
    </row>
    <row r="20" spans="1:20" s="1" customFormat="1" x14ac:dyDescent="0.55000000000000004">
      <c r="A20">
        <v>210008</v>
      </c>
      <c r="B20" s="29" t="str" vm="85">
        <f t="shared" si="1"/>
        <v>210008</v>
      </c>
      <c r="C20" t="str">
        <f>INDEX('Latest Hospital Name'!$B:$B, MATCH($A20,'Latest Hospital Name'!$A:$A,0))</f>
        <v>Mercy</v>
      </c>
      <c r="D20" s="2" vm="687">
        <f t="shared" si="2"/>
        <v>1192.8563051655992</v>
      </c>
      <c r="E20" s="1" vm="688">
        <f t="shared" si="2"/>
        <v>30838985.671300035</v>
      </c>
      <c r="F20" s="1" vm="689">
        <f t="shared" si="2"/>
        <v>-19478940.874200944</v>
      </c>
      <c r="G20" s="1" vm="690">
        <f t="shared" si="2"/>
        <v>11360044.797099087</v>
      </c>
      <c r="H20" s="1" vm="691">
        <f t="shared" si="2"/>
        <v>16434491.357736602</v>
      </c>
      <c r="I20" s="1">
        <f t="shared" si="3"/>
        <v>47273477.029036641</v>
      </c>
      <c r="J20" s="41">
        <f t="shared" si="4"/>
        <v>35913432.231937557</v>
      </c>
      <c r="K20" s="1">
        <f t="shared" si="5"/>
        <v>5406642</v>
      </c>
      <c r="L20" s="39">
        <f t="shared" si="6"/>
        <v>41320074.231937557</v>
      </c>
      <c r="M20" s="1" vm="692">
        <f t="shared" si="7"/>
        <v>-2380567.1780182729</v>
      </c>
      <c r="N20" s="1" vm="693">
        <f t="shared" si="7"/>
        <v>-11699313.036289033</v>
      </c>
      <c r="O20" s="39">
        <f t="shared" si="8"/>
        <v>-9318745.8582707606</v>
      </c>
      <c r="P20" s="39">
        <f t="shared" si="9"/>
        <v>32001328.373666797</v>
      </c>
      <c r="Q20" s="1" vm="694">
        <f t="shared" si="10"/>
        <v>0</v>
      </c>
      <c r="R20" s="39">
        <f t="shared" si="11"/>
        <v>32001328.373666797</v>
      </c>
      <c r="S20" s="1" vm="695">
        <f t="shared" si="12"/>
        <v>16091021.183999997</v>
      </c>
      <c r="T20" s="39">
        <f t="shared" si="13"/>
        <v>48092349.557666793</v>
      </c>
    </row>
    <row r="21" spans="1:20" s="1" customFormat="1" x14ac:dyDescent="0.55000000000000004">
      <c r="A21">
        <v>210009</v>
      </c>
      <c r="B21" s="29" t="str" vm="84">
        <f t="shared" si="1"/>
        <v>210009</v>
      </c>
      <c r="C21" t="str">
        <f>INDEX('Latest Hospital Name'!$B:$B, MATCH($A21,'Latest Hospital Name'!$A:$A,0))</f>
        <v>Johns Hopkins</v>
      </c>
      <c r="D21" s="2" vm="696">
        <f t="shared" si="2"/>
        <v>4035.418126569798</v>
      </c>
      <c r="E21" s="1" vm="697">
        <f t="shared" si="2"/>
        <v>53176555.424454264</v>
      </c>
      <c r="F21" s="1" vm="698">
        <f t="shared" si="2"/>
        <v>897942.9832965415</v>
      </c>
      <c r="G21" s="1" vm="699">
        <f t="shared" si="2"/>
        <v>54074498.407750808</v>
      </c>
      <c r="H21" s="1" vm="700">
        <f t="shared" si="2"/>
        <v>52851024.585443109</v>
      </c>
      <c r="I21" s="1">
        <f t="shared" si="3"/>
        <v>106027580.00989738</v>
      </c>
      <c r="J21" s="41">
        <f t="shared" si="4"/>
        <v>51953081.602146573</v>
      </c>
      <c r="K21" s="1">
        <f t="shared" si="5"/>
        <v>65682740</v>
      </c>
      <c r="L21" s="39">
        <f t="shared" si="6"/>
        <v>117635821.60214657</v>
      </c>
      <c r="M21" s="1" vm="701">
        <f t="shared" si="7"/>
        <v>12419692.66839893</v>
      </c>
      <c r="N21" s="1" vm="702">
        <f t="shared" si="7"/>
        <v>-75769631.312382117</v>
      </c>
      <c r="O21" s="39">
        <f t="shared" si="8"/>
        <v>-88189323.980781049</v>
      </c>
      <c r="P21" s="39">
        <f t="shared" si="9"/>
        <v>29446497.621365517</v>
      </c>
      <c r="Q21" s="1" vm="703">
        <f t="shared" si="10"/>
        <v>-3854976.3937766687</v>
      </c>
      <c r="R21" s="39">
        <f t="shared" si="11"/>
        <v>25591521.227588847</v>
      </c>
      <c r="S21" s="1" vm="704">
        <f t="shared" si="12"/>
        <v>0</v>
      </c>
      <c r="T21" s="39">
        <f t="shared" si="13"/>
        <v>25591521.227588847</v>
      </c>
    </row>
    <row r="22" spans="1:20" s="1" customFormat="1" x14ac:dyDescent="0.55000000000000004">
      <c r="A22">
        <v>210010</v>
      </c>
      <c r="B22" s="29" t="str" vm="83">
        <f t="shared" si="1"/>
        <v>210010</v>
      </c>
      <c r="C22" t="str">
        <f>INDEX('Latest Hospital Name'!$B:$B, MATCH($A22,'Latest Hospital Name'!$A:$A,0))</f>
        <v>UM-Dorchester</v>
      </c>
      <c r="D22" s="2" vm="705">
        <f t="shared" si="2"/>
        <v>-3027.5648998938004</v>
      </c>
      <c r="E22" s="1" vm="706">
        <f t="shared" si="2"/>
        <v>-11013083.976517742</v>
      </c>
      <c r="F22" s="1" vm="707">
        <f t="shared" si="2"/>
        <v>-6666962.0375158973</v>
      </c>
      <c r="G22" s="1" vm="708">
        <f t="shared" si="2"/>
        <v>-17680046.014033638</v>
      </c>
      <c r="H22" s="1" vm="709">
        <f t="shared" si="2"/>
        <v>579483.59015236213</v>
      </c>
      <c r="I22" s="1">
        <f t="shared" si="3"/>
        <v>-10433600.38636538</v>
      </c>
      <c r="J22" s="41">
        <f t="shared" si="4"/>
        <v>7246445.6276682578</v>
      </c>
      <c r="K22" s="1">
        <f t="shared" si="5"/>
        <v>104677</v>
      </c>
      <c r="L22" s="39">
        <f t="shared" si="6"/>
        <v>7351122.6276682578</v>
      </c>
      <c r="M22" s="1" vm="710">
        <f t="shared" si="7"/>
        <v>-4960808.58397137</v>
      </c>
      <c r="N22" s="1" vm="711">
        <f t="shared" si="7"/>
        <v>-1321233.1227983537</v>
      </c>
      <c r="O22" s="39">
        <f t="shared" si="8"/>
        <v>3639575.4611730166</v>
      </c>
      <c r="P22" s="39">
        <f t="shared" si="9"/>
        <v>10990698.088841274</v>
      </c>
      <c r="Q22" s="1" vm="712">
        <f t="shared" si="10"/>
        <v>-868698.83414765925</v>
      </c>
      <c r="R22" s="39">
        <f t="shared" si="11"/>
        <v>10121999.254693614</v>
      </c>
      <c r="S22" s="1" vm="713">
        <f t="shared" si="12"/>
        <v>-6867596.2946995301</v>
      </c>
      <c r="T22" s="39">
        <f t="shared" si="13"/>
        <v>3254402.9599940842</v>
      </c>
    </row>
    <row r="23" spans="1:20" s="1" customFormat="1" x14ac:dyDescent="0.55000000000000004">
      <c r="A23">
        <v>210011</v>
      </c>
      <c r="B23" s="29" t="str" vm="82">
        <f t="shared" si="1"/>
        <v>210011</v>
      </c>
      <c r="C23" t="str">
        <f>INDEX('Latest Hospital Name'!$B:$B, MATCH($A23,'Latest Hospital Name'!$A:$A,0))</f>
        <v xml:space="preserve">St. Agnes </v>
      </c>
      <c r="D23" s="2" vm="714">
        <f t="shared" si="2"/>
        <v>-4828.9340582940004</v>
      </c>
      <c r="E23" s="1" vm="715">
        <f t="shared" si="2"/>
        <v>-10081212.33969388</v>
      </c>
      <c r="F23" s="1" vm="716">
        <f t="shared" si="2"/>
        <v>-12560360.186055304</v>
      </c>
      <c r="G23" s="1" vm="717">
        <f t="shared" si="2"/>
        <v>-22641572.525749184</v>
      </c>
      <c r="H23" s="1" vm="718">
        <f t="shared" si="2"/>
        <v>14222412.62220782</v>
      </c>
      <c r="I23" s="1">
        <f t="shared" si="3"/>
        <v>4141200.2825139407</v>
      </c>
      <c r="J23" s="41">
        <f t="shared" si="4"/>
        <v>26782772.808263123</v>
      </c>
      <c r="K23" s="1">
        <f t="shared" si="5"/>
        <v>1402526</v>
      </c>
      <c r="L23" s="39">
        <f t="shared" si="6"/>
        <v>28185298.808263123</v>
      </c>
      <c r="M23" s="1" vm="719">
        <f t="shared" si="7"/>
        <v>-10432720.431212796</v>
      </c>
      <c r="N23" s="1" vm="720">
        <f t="shared" si="7"/>
        <v>-17940886.434708368</v>
      </c>
      <c r="O23" s="39">
        <f t="shared" si="8"/>
        <v>-7508166.0034955721</v>
      </c>
      <c r="P23" s="39">
        <f t="shared" si="9"/>
        <v>20677132.804767549</v>
      </c>
      <c r="Q23" s="1" vm="721">
        <f t="shared" si="10"/>
        <v>-14820873.913647965</v>
      </c>
      <c r="R23" s="39">
        <f t="shared" si="11"/>
        <v>5856258.8911195844</v>
      </c>
      <c r="S23" s="1" vm="722">
        <f t="shared" si="12"/>
        <v>0</v>
      </c>
      <c r="T23" s="39">
        <f t="shared" si="13"/>
        <v>5856258.8911195844</v>
      </c>
    </row>
    <row r="24" spans="1:20" s="1" customFormat="1" x14ac:dyDescent="0.55000000000000004">
      <c r="A24">
        <v>210012</v>
      </c>
      <c r="B24" s="29" t="str" vm="81">
        <f t="shared" si="1"/>
        <v>210012</v>
      </c>
      <c r="C24" t="str">
        <f>INDEX('Latest Hospital Name'!$B:$B, MATCH($A24,'Latest Hospital Name'!$A:$A,0))</f>
        <v>Sinai</v>
      </c>
      <c r="D24" s="2" vm="723">
        <f t="shared" ref="D24:H33" si="14">CUBEVALUE("ThisWorkbookDataModel", $B$3, $B$8, $B24, D$13)</f>
        <v>-9349.9110337127004</v>
      </c>
      <c r="E24" s="1" vm="724">
        <f t="shared" si="14"/>
        <v>-40036510.535501264</v>
      </c>
      <c r="F24" s="1" vm="725">
        <f t="shared" si="14"/>
        <v>-39719390.934939764</v>
      </c>
      <c r="G24" s="1" vm="726">
        <f t="shared" si="14"/>
        <v>-79755901.470441028</v>
      </c>
      <c r="H24" s="1" vm="727">
        <f t="shared" si="14"/>
        <v>20970941.319720633</v>
      </c>
      <c r="I24" s="1">
        <f t="shared" si="3"/>
        <v>-19065569.215780631</v>
      </c>
      <c r="J24" s="41">
        <f t="shared" si="4"/>
        <v>60690332.254660398</v>
      </c>
      <c r="K24" s="1">
        <f t="shared" si="5"/>
        <v>2496323</v>
      </c>
      <c r="L24" s="39">
        <f t="shared" si="6"/>
        <v>63186655.254660398</v>
      </c>
      <c r="M24" s="1" vm="728">
        <f t="shared" si="7"/>
        <v>-3074526.9254818452</v>
      </c>
      <c r="N24" s="1" vm="729">
        <f t="shared" si="7"/>
        <v>-22364193.873814676</v>
      </c>
      <c r="O24" s="39">
        <f t="shared" si="8"/>
        <v>-19289666.948332831</v>
      </c>
      <c r="P24" s="39">
        <f t="shared" si="9"/>
        <v>43896988.306327567</v>
      </c>
      <c r="Q24" s="1" vm="730">
        <f t="shared" si="10"/>
        <v>46890056.877513468</v>
      </c>
      <c r="R24" s="39">
        <f t="shared" si="11"/>
        <v>90787045.183841035</v>
      </c>
      <c r="S24" s="1" vm="731">
        <f t="shared" si="12"/>
        <v>-28885152.504479997</v>
      </c>
      <c r="T24" s="39">
        <f t="shared" si="13"/>
        <v>61901892.679361038</v>
      </c>
    </row>
    <row r="25" spans="1:20" s="1" customFormat="1" x14ac:dyDescent="0.55000000000000004">
      <c r="A25">
        <v>210013</v>
      </c>
      <c r="B25" s="29" t="str" vm="80">
        <f t="shared" si="1"/>
        <v>210013</v>
      </c>
      <c r="C25" t="str">
        <f>INDEX('Latest Hospital Name'!$B:$B, MATCH($A25,'Latest Hospital Name'!$A:$A,0))</f>
        <v>Bon Secours</v>
      </c>
      <c r="D25" s="2" vm="732">
        <f t="shared" si="14"/>
        <v>-6983.5499940803011</v>
      </c>
      <c r="E25" s="1" vm="733">
        <f t="shared" si="14"/>
        <v>-26579645.844125558</v>
      </c>
      <c r="F25" s="1" vm="734">
        <f t="shared" si="14"/>
        <v>-27597239.843977157</v>
      </c>
      <c r="G25" s="1" vm="735">
        <f t="shared" si="14"/>
        <v>-54176885.688102722</v>
      </c>
      <c r="H25" s="1" vm="736">
        <f t="shared" si="14"/>
        <v>-3422675.624378046</v>
      </c>
      <c r="I25" s="1">
        <f t="shared" si="3"/>
        <v>-30002321.468503602</v>
      </c>
      <c r="J25" s="41">
        <f t="shared" si="4"/>
        <v>24174564.21959912</v>
      </c>
      <c r="K25" s="1">
        <f t="shared" si="5"/>
        <v>562990</v>
      </c>
      <c r="L25" s="39">
        <f t="shared" si="6"/>
        <v>24737554.21959912</v>
      </c>
      <c r="M25" s="1" vm="737">
        <f t="shared" si="7"/>
        <v>-19162505.741894443</v>
      </c>
      <c r="N25" s="1" vm="738">
        <f t="shared" si="7"/>
        <v>-2384345.0476987539</v>
      </c>
      <c r="O25" s="39">
        <f t="shared" si="8"/>
        <v>16778160.694195688</v>
      </c>
      <c r="P25" s="39">
        <f t="shared" si="9"/>
        <v>41515714.913794808</v>
      </c>
      <c r="Q25" s="1" vm="739">
        <f t="shared" si="10"/>
        <v>-83962502.591764003</v>
      </c>
      <c r="R25" s="39">
        <f t="shared" si="11"/>
        <v>-42446787.677969195</v>
      </c>
      <c r="S25" s="1" vm="740">
        <f t="shared" si="12"/>
        <v>0</v>
      </c>
      <c r="T25" s="39">
        <f t="shared" si="13"/>
        <v>-42446787.677969195</v>
      </c>
    </row>
    <row r="26" spans="1:20" s="1" customFormat="1" x14ac:dyDescent="0.55000000000000004">
      <c r="A26">
        <v>210015</v>
      </c>
      <c r="B26" s="29" t="str" vm="79">
        <f t="shared" si="1"/>
        <v>210015</v>
      </c>
      <c r="C26" t="str">
        <f>INDEX('Latest Hospital Name'!$B:$B, MATCH($A26,'Latest Hospital Name'!$A:$A,0))</f>
        <v>MedStar Fr Square</v>
      </c>
      <c r="D26" s="2" vm="741">
        <f t="shared" si="14"/>
        <v>-299.51352557289783</v>
      </c>
      <c r="E26" s="1" vm="742">
        <f t="shared" si="14"/>
        <v>2715219.6454256447</v>
      </c>
      <c r="F26" s="1" vm="743">
        <f t="shared" si="14"/>
        <v>-10637745.704260323</v>
      </c>
      <c r="G26" s="1" vm="744">
        <f t="shared" si="14"/>
        <v>-7922526.0588346757</v>
      </c>
      <c r="H26" s="1" vm="745">
        <f t="shared" si="14"/>
        <v>9803299.8983038217</v>
      </c>
      <c r="I26" s="1">
        <f t="shared" si="3"/>
        <v>12518519.543729465</v>
      </c>
      <c r="J26" s="41">
        <f t="shared" si="4"/>
        <v>20441045.602564141</v>
      </c>
      <c r="K26" s="1">
        <f t="shared" si="5"/>
        <v>488951</v>
      </c>
      <c r="L26" s="39">
        <f t="shared" si="6"/>
        <v>20929996.602564141</v>
      </c>
      <c r="M26" s="1" vm="746">
        <f t="shared" si="7"/>
        <v>871313.79261186952</v>
      </c>
      <c r="N26" s="1" vm="747">
        <f t="shared" si="7"/>
        <v>-21296778.049263418</v>
      </c>
      <c r="O26" s="39">
        <f t="shared" si="8"/>
        <v>-22168091.841875289</v>
      </c>
      <c r="P26" s="39">
        <f t="shared" si="9"/>
        <v>-1238095.2393111475</v>
      </c>
      <c r="Q26" s="1" vm="748">
        <f t="shared" si="10"/>
        <v>43966574.734259889</v>
      </c>
      <c r="R26" s="39">
        <f t="shared" si="11"/>
        <v>42728479.494948745</v>
      </c>
      <c r="S26" s="1" vm="749">
        <f t="shared" si="12"/>
        <v>2600862</v>
      </c>
      <c r="T26" s="39">
        <f t="shared" si="13"/>
        <v>45329341.494948745</v>
      </c>
    </row>
    <row r="27" spans="1:20" s="1" customFormat="1" x14ac:dyDescent="0.55000000000000004">
      <c r="A27">
        <v>210016</v>
      </c>
      <c r="B27" s="29" t="str" vm="78">
        <f t="shared" si="1"/>
        <v>210016</v>
      </c>
      <c r="C27" t="str">
        <f>INDEX('Latest Hospital Name'!$B:$B, MATCH($A27,'Latest Hospital Name'!$A:$A,0))</f>
        <v>Washington Adventist</v>
      </c>
      <c r="D27" s="2" vm="750">
        <f t="shared" si="14"/>
        <v>1283.5259101645991</v>
      </c>
      <c r="E27" s="1" vm="751">
        <f t="shared" si="14"/>
        <v>6287632.3805059232</v>
      </c>
      <c r="F27" s="1" vm="752">
        <f t="shared" si="14"/>
        <v>-6847454.3316948665</v>
      </c>
      <c r="G27" s="1" vm="753">
        <f t="shared" si="14"/>
        <v>-559821.95118894242</v>
      </c>
      <c r="H27" s="1" vm="754">
        <f t="shared" si="14"/>
        <v>16223687.26599828</v>
      </c>
      <c r="I27" s="1">
        <f t="shared" si="3"/>
        <v>22511319.646504201</v>
      </c>
      <c r="J27" s="41">
        <f t="shared" si="4"/>
        <v>23071141.597693145</v>
      </c>
      <c r="K27" s="1">
        <f t="shared" si="5"/>
        <v>6669239</v>
      </c>
      <c r="L27" s="39">
        <f t="shared" si="6"/>
        <v>29740380.597693145</v>
      </c>
      <c r="M27" s="1" vm="755">
        <f t="shared" si="7"/>
        <v>4377658.0650528297</v>
      </c>
      <c r="N27" s="1" vm="756">
        <f t="shared" si="7"/>
        <v>-9553020.30730737</v>
      </c>
      <c r="O27" s="39">
        <f t="shared" si="8"/>
        <v>-13930678.3723602</v>
      </c>
      <c r="P27" s="39">
        <f t="shared" si="9"/>
        <v>15809702.225332946</v>
      </c>
      <c r="Q27" s="1" vm="757">
        <f t="shared" si="10"/>
        <v>-4359216.5346018802</v>
      </c>
      <c r="R27" s="39">
        <f t="shared" si="11"/>
        <v>11450485.690731065</v>
      </c>
      <c r="S27" s="1" vm="758">
        <f t="shared" si="12"/>
        <v>0</v>
      </c>
      <c r="T27" s="39">
        <f t="shared" si="13"/>
        <v>11450485.690731065</v>
      </c>
    </row>
    <row r="28" spans="1:20" s="1" customFormat="1" x14ac:dyDescent="0.55000000000000004">
      <c r="A28">
        <v>210017</v>
      </c>
      <c r="B28" s="29" t="str" vm="77">
        <f t="shared" si="1"/>
        <v>210017</v>
      </c>
      <c r="C28" t="str">
        <f>INDEX('Latest Hospital Name'!$B:$B, MATCH($A28,'Latest Hospital Name'!$A:$A,0))</f>
        <v>Garrett</v>
      </c>
      <c r="D28" s="2" vm="759">
        <f t="shared" si="14"/>
        <v>656.05558577279976</v>
      </c>
      <c r="E28" s="1" vm="760">
        <f t="shared" si="14"/>
        <v>1549290.1563827968</v>
      </c>
      <c r="F28" s="1" vm="761">
        <f t="shared" si="14"/>
        <v>-215045.22569285519</v>
      </c>
      <c r="G28" s="1" vm="762">
        <f t="shared" si="14"/>
        <v>1334244.9306899416</v>
      </c>
      <c r="H28" s="1" vm="763">
        <f t="shared" si="14"/>
        <v>1783624.6481185432</v>
      </c>
      <c r="I28" s="1">
        <f t="shared" si="3"/>
        <v>3332914.8045013398</v>
      </c>
      <c r="J28" s="41">
        <f t="shared" si="4"/>
        <v>1998669.8738113982</v>
      </c>
      <c r="K28" s="1">
        <f t="shared" si="5"/>
        <v>606328</v>
      </c>
      <c r="L28" s="39">
        <f t="shared" si="6"/>
        <v>2604997.8738113982</v>
      </c>
      <c r="M28" s="1" vm="764">
        <f t="shared" si="7"/>
        <v>669094.82998049958</v>
      </c>
      <c r="N28" s="1" vm="765">
        <f t="shared" si="7"/>
        <v>-1306945.4561381377</v>
      </c>
      <c r="O28" s="39">
        <f t="shared" si="8"/>
        <v>-1976040.2861186373</v>
      </c>
      <c r="P28" s="39">
        <f t="shared" si="9"/>
        <v>628957.58769276086</v>
      </c>
      <c r="Q28" s="1" vm="766">
        <f t="shared" si="10"/>
        <v>343262.61010348116</v>
      </c>
      <c r="R28" s="39">
        <f t="shared" si="11"/>
        <v>972220.19779624208</v>
      </c>
      <c r="S28" s="1" vm="767">
        <f t="shared" si="12"/>
        <v>25806044.563360047</v>
      </c>
      <c r="T28" s="39">
        <f t="shared" si="13"/>
        <v>26778264.761156287</v>
      </c>
    </row>
    <row r="29" spans="1:20" s="1" customFormat="1" x14ac:dyDescent="0.55000000000000004">
      <c r="A29">
        <v>210018</v>
      </c>
      <c r="B29" s="29" t="str" vm="76">
        <f t="shared" si="1"/>
        <v>210018</v>
      </c>
      <c r="C29" t="str">
        <f>INDEX('Latest Hospital Name'!$B:$B, MATCH($A29,'Latest Hospital Name'!$A:$A,0))</f>
        <v>MedStar Montgomery</v>
      </c>
      <c r="D29" s="2" vm="768">
        <f t="shared" si="14"/>
        <v>-403.03714814462376</v>
      </c>
      <c r="E29" s="1" vm="769">
        <f t="shared" si="14"/>
        <v>-3710966.5157476934</v>
      </c>
      <c r="F29" s="1" vm="770">
        <f t="shared" si="14"/>
        <v>125771.1845733549</v>
      </c>
      <c r="G29" s="1" vm="771">
        <f t="shared" si="14"/>
        <v>-3585195.3311743373</v>
      </c>
      <c r="H29" s="1" vm="772">
        <f t="shared" si="14"/>
        <v>10969914.920410063</v>
      </c>
      <c r="I29" s="1">
        <f t="shared" si="3"/>
        <v>7258948.4046623698</v>
      </c>
      <c r="J29" s="41">
        <f t="shared" si="4"/>
        <v>10844143.735836707</v>
      </c>
      <c r="K29" s="1">
        <f t="shared" si="5"/>
        <v>-1352522</v>
      </c>
      <c r="L29" s="39">
        <f t="shared" si="6"/>
        <v>9491621.7358367071</v>
      </c>
      <c r="M29" s="1" vm="773">
        <f t="shared" si="7"/>
        <v>1770573.9730928536</v>
      </c>
      <c r="N29" s="1" vm="774">
        <f t="shared" si="7"/>
        <v>-6078278.3425607858</v>
      </c>
      <c r="O29" s="39">
        <f t="shared" si="8"/>
        <v>-7848852.3156536389</v>
      </c>
      <c r="P29" s="39">
        <f t="shared" si="9"/>
        <v>1642769.4201830681</v>
      </c>
      <c r="Q29" s="1" vm="775">
        <f t="shared" si="10"/>
        <v>0</v>
      </c>
      <c r="R29" s="39">
        <f t="shared" si="11"/>
        <v>1642769.4201830681</v>
      </c>
      <c r="S29" s="1" vm="776">
        <f t="shared" si="12"/>
        <v>0</v>
      </c>
      <c r="T29" s="39">
        <f t="shared" si="13"/>
        <v>1642769.4201830681</v>
      </c>
    </row>
    <row r="30" spans="1:20" s="1" customFormat="1" x14ac:dyDescent="0.55000000000000004">
      <c r="A30">
        <v>210019</v>
      </c>
      <c r="B30" s="29" t="str" vm="75">
        <f t="shared" si="1"/>
        <v>210019</v>
      </c>
      <c r="C30" t="str">
        <f>INDEX('Latest Hospital Name'!$B:$B, MATCH($A30,'Latest Hospital Name'!$A:$A,0))</f>
        <v>Peninsula</v>
      </c>
      <c r="D30" s="2" vm="777">
        <f t="shared" si="14"/>
        <v>2009.7163728753999</v>
      </c>
      <c r="E30" s="1" vm="778">
        <f t="shared" si="14"/>
        <v>469211.12037332309</v>
      </c>
      <c r="F30" s="1" vm="779">
        <f t="shared" si="14"/>
        <v>9602748.0814457983</v>
      </c>
      <c r="G30" s="1" vm="780">
        <f t="shared" si="14"/>
        <v>10071959.201819122</v>
      </c>
      <c r="H30" s="1" vm="781">
        <f t="shared" si="14"/>
        <v>21007741.493876353</v>
      </c>
      <c r="I30" s="1">
        <f t="shared" si="3"/>
        <v>21476952.614249676</v>
      </c>
      <c r="J30" s="41">
        <f t="shared" si="4"/>
        <v>11404993.412430555</v>
      </c>
      <c r="K30" s="1">
        <f t="shared" si="5"/>
        <v>-474859</v>
      </c>
      <c r="L30" s="39">
        <f t="shared" si="6"/>
        <v>10930134.412430555</v>
      </c>
      <c r="M30" s="1" vm="782">
        <f t="shared" si="7"/>
        <v>2377529.2834162107</v>
      </c>
      <c r="N30" s="1" vm="783">
        <f t="shared" si="7"/>
        <v>-14172185.903347461</v>
      </c>
      <c r="O30" s="39">
        <f t="shared" si="8"/>
        <v>-16549715.18676367</v>
      </c>
      <c r="P30" s="39">
        <f t="shared" si="9"/>
        <v>-5619580.7743331157</v>
      </c>
      <c r="Q30" s="1" vm="784">
        <f t="shared" si="10"/>
        <v>-6087104.6326735243</v>
      </c>
      <c r="R30" s="39">
        <f t="shared" si="11"/>
        <v>-11706685.40700664</v>
      </c>
      <c r="S30" s="1" vm="785">
        <f t="shared" si="12"/>
        <v>39019918</v>
      </c>
      <c r="T30" s="39">
        <f t="shared" si="13"/>
        <v>27313232.59299336</v>
      </c>
    </row>
    <row r="31" spans="1:20" s="1" customFormat="1" x14ac:dyDescent="0.55000000000000004">
      <c r="A31">
        <v>210022</v>
      </c>
      <c r="B31" s="29" t="str" vm="74">
        <f t="shared" si="1"/>
        <v>210022</v>
      </c>
      <c r="C31" t="str">
        <f>INDEX('Latest Hospital Name'!$B:$B, MATCH($A31,'Latest Hospital Name'!$A:$A,0))</f>
        <v>Suburban</v>
      </c>
      <c r="D31" s="2" vm="786">
        <f t="shared" si="14"/>
        <v>1644.3921810305978</v>
      </c>
      <c r="E31" s="1" vm="787">
        <f t="shared" si="14"/>
        <v>3986865.3894075691</v>
      </c>
      <c r="F31" s="1" vm="788">
        <f t="shared" si="14"/>
        <v>8519078.4143605959</v>
      </c>
      <c r="G31" s="1" vm="789">
        <f t="shared" si="14"/>
        <v>12505943.803768164</v>
      </c>
      <c r="H31" s="1" vm="790">
        <f t="shared" si="14"/>
        <v>29573358.478875611</v>
      </c>
      <c r="I31" s="1">
        <f t="shared" si="3"/>
        <v>33560223.868283182</v>
      </c>
      <c r="J31" s="41">
        <f t="shared" si="4"/>
        <v>21054280.064515017</v>
      </c>
      <c r="K31" s="1">
        <f t="shared" si="5"/>
        <v>-2436391</v>
      </c>
      <c r="L31" s="39">
        <f t="shared" si="6"/>
        <v>18617889.064515017</v>
      </c>
      <c r="M31" s="1" vm="791">
        <f t="shared" si="7"/>
        <v>6455194.7892329758</v>
      </c>
      <c r="N31" s="1" vm="792">
        <f t="shared" si="7"/>
        <v>-9473810.2215002887</v>
      </c>
      <c r="O31" s="39">
        <f t="shared" si="8"/>
        <v>-15929005.010733265</v>
      </c>
      <c r="P31" s="39">
        <f t="shared" si="9"/>
        <v>2688884.0537817515</v>
      </c>
      <c r="Q31" s="1" vm="793">
        <f t="shared" si="10"/>
        <v>5588237.1942129005</v>
      </c>
      <c r="R31" s="39">
        <f t="shared" si="11"/>
        <v>8277121.247994652</v>
      </c>
      <c r="S31" s="1" vm="794">
        <f t="shared" si="12"/>
        <v>9151589.7080172542</v>
      </c>
      <c r="T31" s="39">
        <f t="shared" si="13"/>
        <v>17428710.956011906</v>
      </c>
    </row>
    <row r="32" spans="1:20" s="1" customFormat="1" x14ac:dyDescent="0.55000000000000004">
      <c r="A32">
        <v>210023</v>
      </c>
      <c r="B32" s="29" t="str" vm="73">
        <f t="shared" si="1"/>
        <v>210023</v>
      </c>
      <c r="C32" t="str">
        <f>INDEX('Latest Hospital Name'!$B:$B, MATCH($A32,'Latest Hospital Name'!$A:$A,0))</f>
        <v>Anne Arundel</v>
      </c>
      <c r="D32" s="2" vm="795">
        <f t="shared" si="14"/>
        <v>-4812.5584251440732</v>
      </c>
      <c r="E32" s="1" vm="796">
        <f t="shared" si="14"/>
        <v>108025.62317592837</v>
      </c>
      <c r="F32" s="1" vm="797">
        <f t="shared" si="14"/>
        <v>-12995064.861723032</v>
      </c>
      <c r="G32" s="1" vm="798">
        <f t="shared" si="14"/>
        <v>-12887039.238547107</v>
      </c>
      <c r="H32" s="1" vm="799">
        <f t="shared" si="14"/>
        <v>39689063.700940244</v>
      </c>
      <c r="I32" s="1">
        <f t="shared" si="3"/>
        <v>39797089.32411617</v>
      </c>
      <c r="J32" s="41">
        <f t="shared" si="4"/>
        <v>52684128.562663279</v>
      </c>
      <c r="K32" s="1">
        <f t="shared" si="5"/>
        <v>-1204766</v>
      </c>
      <c r="L32" s="39">
        <f t="shared" si="6"/>
        <v>51479362.562663279</v>
      </c>
      <c r="M32" s="1" vm="800">
        <f t="shared" si="7"/>
        <v>14237871.658676347</v>
      </c>
      <c r="N32" s="1" vm="801">
        <f t="shared" si="7"/>
        <v>-16005891.870483715</v>
      </c>
      <c r="O32" s="39">
        <f t="shared" si="8"/>
        <v>-30243763.52916006</v>
      </c>
      <c r="P32" s="39">
        <f t="shared" si="9"/>
        <v>21235599.033503219</v>
      </c>
      <c r="Q32" s="1" vm="802">
        <f t="shared" si="10"/>
        <v>192968.31012260704</v>
      </c>
      <c r="R32" s="39">
        <f t="shared" si="11"/>
        <v>21428567.343625825</v>
      </c>
      <c r="S32" s="1" vm="803">
        <f t="shared" si="12"/>
        <v>41011480.631477483</v>
      </c>
      <c r="T32" s="39">
        <f t="shared" si="13"/>
        <v>62440047.975103304</v>
      </c>
    </row>
    <row r="33" spans="1:20" s="1" customFormat="1" x14ac:dyDescent="0.55000000000000004">
      <c r="A33">
        <v>210024</v>
      </c>
      <c r="B33" s="29" t="str" vm="72">
        <f t="shared" si="1"/>
        <v>210024</v>
      </c>
      <c r="C33" t="str">
        <f>INDEX('Latest Hospital Name'!$B:$B, MATCH($A33,'Latest Hospital Name'!$A:$A,0))</f>
        <v>MedStar Union Mem</v>
      </c>
      <c r="D33" s="2" vm="804">
        <f t="shared" si="14"/>
        <v>-3180.2857227378895</v>
      </c>
      <c r="E33" s="1" vm="805">
        <f t="shared" si="14"/>
        <v>-10812679.424073197</v>
      </c>
      <c r="F33" s="1" vm="806">
        <f t="shared" si="14"/>
        <v>-18034151.530072574</v>
      </c>
      <c r="G33" s="1" vm="807">
        <f t="shared" si="14"/>
        <v>-28846830.954145767</v>
      </c>
      <c r="H33" s="1" vm="808">
        <f t="shared" si="14"/>
        <v>18273347.716132995</v>
      </c>
      <c r="I33" s="1">
        <f t="shared" si="3"/>
        <v>7460668.2920597978</v>
      </c>
      <c r="J33" s="41">
        <f t="shared" si="4"/>
        <v>36307499.246205568</v>
      </c>
      <c r="K33" s="1">
        <f t="shared" si="5"/>
        <v>1237563</v>
      </c>
      <c r="L33" s="39">
        <f t="shared" si="6"/>
        <v>37545062.246205568</v>
      </c>
      <c r="M33" s="1" vm="809">
        <f t="shared" si="7"/>
        <v>-699310.04438680841</v>
      </c>
      <c r="N33" s="1" vm="810">
        <f t="shared" si="7"/>
        <v>-16756359.689228579</v>
      </c>
      <c r="O33" s="39">
        <f t="shared" si="8"/>
        <v>-16057049.644841772</v>
      </c>
      <c r="P33" s="39">
        <f t="shared" si="9"/>
        <v>21488012.601363797</v>
      </c>
      <c r="Q33" s="1" vm="811">
        <f t="shared" si="10"/>
        <v>-21556191.648185879</v>
      </c>
      <c r="R33" s="39">
        <f t="shared" si="11"/>
        <v>-68179.046822082251</v>
      </c>
      <c r="S33" s="1" vm="812">
        <f t="shared" si="12"/>
        <v>0</v>
      </c>
      <c r="T33" s="39">
        <f t="shared" si="13"/>
        <v>-68179.046822082251</v>
      </c>
    </row>
    <row r="34" spans="1:20" s="1" customFormat="1" x14ac:dyDescent="0.55000000000000004">
      <c r="A34">
        <v>210027</v>
      </c>
      <c r="B34" s="29" t="str" vm="71">
        <f t="shared" si="1"/>
        <v>210027</v>
      </c>
      <c r="C34" t="str">
        <f>INDEX('Latest Hospital Name'!$B:$B, MATCH($A34,'Latest Hospital Name'!$A:$A,0))</f>
        <v>Western Maryland</v>
      </c>
      <c r="D34" s="2" vm="813">
        <f t="shared" ref="D34:H43" si="15">CUBEVALUE("ThisWorkbookDataModel", $B$3, $B$8, $B34, D$13)</f>
        <v>-581.48753944360067</v>
      </c>
      <c r="E34" s="1" vm="814">
        <f t="shared" si="15"/>
        <v>-784575.82876208099</v>
      </c>
      <c r="F34" s="1" vm="815">
        <f t="shared" si="15"/>
        <v>-8384510.0067923069</v>
      </c>
      <c r="G34" s="1" vm="816">
        <f t="shared" si="15"/>
        <v>-9169085.8355543856</v>
      </c>
      <c r="H34" s="1" vm="817">
        <f t="shared" si="15"/>
        <v>-6578014.5493056308</v>
      </c>
      <c r="I34" s="1">
        <f t="shared" si="3"/>
        <v>-7362590.3780677114</v>
      </c>
      <c r="J34" s="41">
        <f t="shared" si="4"/>
        <v>1806495.4574866742</v>
      </c>
      <c r="K34" s="1">
        <f t="shared" si="5"/>
        <v>8226074</v>
      </c>
      <c r="L34" s="39">
        <f t="shared" si="6"/>
        <v>10032569.457486674</v>
      </c>
      <c r="M34" s="1" vm="818">
        <f t="shared" ref="M34:N53" si="16">CUBEVALUE("ThisWorkbookDataModel", $B$3, $B$8, $B34, M$13)</f>
        <v>4469028.5751227401</v>
      </c>
      <c r="N34" s="1" vm="819">
        <f t="shared" si="16"/>
        <v>-10507700.9752413</v>
      </c>
      <c r="O34" s="39">
        <f t="shared" si="8"/>
        <v>-14976729.55036404</v>
      </c>
      <c r="P34" s="39">
        <f t="shared" si="9"/>
        <v>-4944160.0928773656</v>
      </c>
      <c r="Q34" s="1" vm="820">
        <f t="shared" si="10"/>
        <v>-4357724.5022540232</v>
      </c>
      <c r="R34" s="39">
        <f t="shared" si="11"/>
        <v>-9301884.5951313898</v>
      </c>
      <c r="S34" s="1" vm="821">
        <f t="shared" si="12"/>
        <v>-1060907.9204799999</v>
      </c>
      <c r="T34" s="39">
        <f t="shared" si="13"/>
        <v>-10362792.51561139</v>
      </c>
    </row>
    <row r="35" spans="1:20" s="1" customFormat="1" x14ac:dyDescent="0.55000000000000004">
      <c r="A35">
        <v>210028</v>
      </c>
      <c r="B35" s="29" t="str" vm="70">
        <f t="shared" si="1"/>
        <v>210028</v>
      </c>
      <c r="C35" t="str">
        <f>INDEX('Latest Hospital Name'!$B:$B, MATCH($A35,'Latest Hospital Name'!$A:$A,0))</f>
        <v>MedStar St. Mary's</v>
      </c>
      <c r="D35" s="2" vm="822">
        <f t="shared" si="15"/>
        <v>422.62690145650038</v>
      </c>
      <c r="E35" s="1" vm="823">
        <f t="shared" si="15"/>
        <v>1418221.8034603978</v>
      </c>
      <c r="F35" s="1" vm="824">
        <f t="shared" si="15"/>
        <v>-629391.06005337066</v>
      </c>
      <c r="G35" s="1" vm="825">
        <f t="shared" si="15"/>
        <v>788830.74340702686</v>
      </c>
      <c r="H35" s="1" vm="826">
        <f t="shared" si="15"/>
        <v>11918949.050713729</v>
      </c>
      <c r="I35" s="1">
        <f t="shared" si="3"/>
        <v>13337170.854174126</v>
      </c>
      <c r="J35" s="41">
        <f t="shared" si="4"/>
        <v>12548340.1107671</v>
      </c>
      <c r="K35" s="1">
        <f t="shared" si="5"/>
        <v>-228743</v>
      </c>
      <c r="L35" s="39">
        <f t="shared" si="6"/>
        <v>12319597.1107671</v>
      </c>
      <c r="M35" s="1" vm="827">
        <f t="shared" si="16"/>
        <v>1920146.8434389592</v>
      </c>
      <c r="N35" s="1" vm="828">
        <f t="shared" si="16"/>
        <v>-6552380.4123944379</v>
      </c>
      <c r="O35" s="39">
        <f t="shared" si="8"/>
        <v>-8472527.2558333967</v>
      </c>
      <c r="P35" s="39">
        <f t="shared" si="9"/>
        <v>3847069.8549337033</v>
      </c>
      <c r="Q35" s="1" vm="829">
        <f t="shared" si="10"/>
        <v>11313220.442007007</v>
      </c>
      <c r="R35" s="39">
        <f t="shared" si="11"/>
        <v>15160290.29694071</v>
      </c>
      <c r="S35" s="1" vm="830">
        <f t="shared" si="12"/>
        <v>6436168</v>
      </c>
      <c r="T35" s="39">
        <f t="shared" si="13"/>
        <v>21596458.29694071</v>
      </c>
    </row>
    <row r="36" spans="1:20" s="1" customFormat="1" x14ac:dyDescent="0.55000000000000004">
      <c r="A36">
        <v>210029</v>
      </c>
      <c r="B36" s="29" t="str" vm="69">
        <f t="shared" si="1"/>
        <v>210029</v>
      </c>
      <c r="C36" t="str">
        <f>INDEX('Latest Hospital Name'!$B:$B, MATCH($A36,'Latest Hospital Name'!$A:$A,0))</f>
        <v>JH Bayview</v>
      </c>
      <c r="D36" s="2" vm="831">
        <f t="shared" si="15"/>
        <v>-693.05845022559913</v>
      </c>
      <c r="E36" s="1" vm="832">
        <f t="shared" si="15"/>
        <v>20193832.919228446</v>
      </c>
      <c r="F36" s="1" vm="833">
        <f t="shared" si="15"/>
        <v>-9953173.4788072854</v>
      </c>
      <c r="G36" s="1" vm="834">
        <f t="shared" si="15"/>
        <v>10240659.440421164</v>
      </c>
      <c r="H36" s="1" vm="835">
        <f t="shared" si="15"/>
        <v>17946029.442181017</v>
      </c>
      <c r="I36" s="1">
        <f t="shared" si="3"/>
        <v>38139862.361409463</v>
      </c>
      <c r="J36" s="41">
        <f t="shared" si="4"/>
        <v>27899202.920988299</v>
      </c>
      <c r="K36" s="1">
        <f t="shared" si="5"/>
        <v>6222775</v>
      </c>
      <c r="L36" s="39">
        <f t="shared" si="6"/>
        <v>34121977.920988299</v>
      </c>
      <c r="M36" s="1" vm="836">
        <f t="shared" si="16"/>
        <v>-1891416.0114488713</v>
      </c>
      <c r="N36" s="1" vm="837">
        <f t="shared" si="16"/>
        <v>-25058819.920126632</v>
      </c>
      <c r="O36" s="39">
        <f t="shared" si="8"/>
        <v>-23167403.908677761</v>
      </c>
      <c r="P36" s="39">
        <f t="shared" si="9"/>
        <v>10954574.012310538</v>
      </c>
      <c r="Q36" s="1" vm="838">
        <f t="shared" si="10"/>
        <v>1197913.2073400542</v>
      </c>
      <c r="R36" s="39">
        <f t="shared" si="11"/>
        <v>12152487.219650593</v>
      </c>
      <c r="S36" s="1" vm="839">
        <f t="shared" si="12"/>
        <v>-628690.17272000003</v>
      </c>
      <c r="T36" s="39">
        <f t="shared" si="13"/>
        <v>11523797.046930593</v>
      </c>
    </row>
    <row r="37" spans="1:20" s="1" customFormat="1" x14ac:dyDescent="0.55000000000000004">
      <c r="A37">
        <v>210030</v>
      </c>
      <c r="B37" s="29" t="str" vm="68">
        <f t="shared" si="1"/>
        <v>210030</v>
      </c>
      <c r="C37" t="str">
        <f>INDEX('Latest Hospital Name'!$B:$B, MATCH($A37,'Latest Hospital Name'!$A:$A,0))</f>
        <v>UM-Chestertown</v>
      </c>
      <c r="D37" s="2" vm="840">
        <f t="shared" si="15"/>
        <v>-1816.3354462413999</v>
      </c>
      <c r="E37" s="1" vm="841">
        <f t="shared" si="15"/>
        <v>-8094876.7674928345</v>
      </c>
      <c r="F37" s="1" vm="842">
        <f t="shared" si="15"/>
        <v>-3619278.5785090476</v>
      </c>
      <c r="G37" s="1" vm="843">
        <f t="shared" si="15"/>
        <v>-11714155.346001882</v>
      </c>
      <c r="H37" s="1" vm="844">
        <f t="shared" si="15"/>
        <v>2115541.2145481538</v>
      </c>
      <c r="I37" s="1">
        <f t="shared" si="3"/>
        <v>-5979335.5529446807</v>
      </c>
      <c r="J37" s="41">
        <f t="shared" si="4"/>
        <v>5734819.7930572014</v>
      </c>
      <c r="K37" s="1">
        <f t="shared" si="5"/>
        <v>422391</v>
      </c>
      <c r="L37" s="39">
        <f t="shared" si="6"/>
        <v>6157210.7930572014</v>
      </c>
      <c r="M37" s="1" vm="845">
        <f t="shared" si="16"/>
        <v>-3922235.6096334155</v>
      </c>
      <c r="N37" s="1" vm="846">
        <f t="shared" si="16"/>
        <v>-1412695.8587364985</v>
      </c>
      <c r="O37" s="39">
        <f t="shared" si="8"/>
        <v>2509539.7508969167</v>
      </c>
      <c r="P37" s="39">
        <f t="shared" si="9"/>
        <v>8666750.5439541191</v>
      </c>
      <c r="Q37" s="1" vm="847">
        <f t="shared" si="10"/>
        <v>-683482.66335465515</v>
      </c>
      <c r="R37" s="39">
        <f t="shared" si="11"/>
        <v>7983267.8805994643</v>
      </c>
      <c r="S37" s="1" vm="848">
        <f t="shared" si="12"/>
        <v>-7310550.5749303726</v>
      </c>
      <c r="T37" s="39">
        <f t="shared" si="13"/>
        <v>672717.30566909164</v>
      </c>
    </row>
    <row r="38" spans="1:20" s="1" customFormat="1" x14ac:dyDescent="0.55000000000000004">
      <c r="A38">
        <v>210032</v>
      </c>
      <c r="B38" s="29" t="str" vm="67">
        <f t="shared" si="1"/>
        <v>210032</v>
      </c>
      <c r="C38" t="str">
        <f>INDEX('Latest Hospital Name'!$B:$B, MATCH($A38,'Latest Hospital Name'!$A:$A,0))</f>
        <v>Union of Cecil</v>
      </c>
      <c r="D38" s="2" vm="849">
        <f t="shared" si="15"/>
        <v>-1082.1077608041003</v>
      </c>
      <c r="E38" s="1" vm="850">
        <f t="shared" si="15"/>
        <v>-4803156.3103252295</v>
      </c>
      <c r="F38" s="1" vm="851">
        <f t="shared" si="15"/>
        <v>-6898723.2882401356</v>
      </c>
      <c r="G38" s="1" vm="852">
        <f t="shared" si="15"/>
        <v>-11701879.598565368</v>
      </c>
      <c r="H38" s="1" vm="853">
        <f t="shared" si="15"/>
        <v>10202482.552300617</v>
      </c>
      <c r="I38" s="1">
        <f t="shared" si="3"/>
        <v>5399326.2419753876</v>
      </c>
      <c r="J38" s="41">
        <f t="shared" si="4"/>
        <v>17101205.840540756</v>
      </c>
      <c r="K38" s="1">
        <f t="shared" si="5"/>
        <v>-2642943</v>
      </c>
      <c r="L38" s="39">
        <f t="shared" si="6"/>
        <v>14458262.840540756</v>
      </c>
      <c r="M38" s="1" vm="854">
        <f t="shared" si="16"/>
        <v>3044452.5201926124</v>
      </c>
      <c r="N38" s="1" vm="855">
        <f t="shared" si="16"/>
        <v>-5678003.3731006039</v>
      </c>
      <c r="O38" s="39">
        <f t="shared" si="8"/>
        <v>-8722455.8932932168</v>
      </c>
      <c r="P38" s="39">
        <f t="shared" si="9"/>
        <v>5735806.9472475387</v>
      </c>
      <c r="Q38" s="1" vm="856">
        <f t="shared" si="10"/>
        <v>-1092256.7089488758</v>
      </c>
      <c r="R38" s="39">
        <f t="shared" si="11"/>
        <v>4643550.2382986629</v>
      </c>
      <c r="S38" s="1" vm="857">
        <f t="shared" si="12"/>
        <v>0</v>
      </c>
      <c r="T38" s="39">
        <f t="shared" si="13"/>
        <v>4643550.2382986629</v>
      </c>
    </row>
    <row r="39" spans="1:20" s="1" customFormat="1" x14ac:dyDescent="0.55000000000000004">
      <c r="A39">
        <v>210033</v>
      </c>
      <c r="B39" s="29" t="str" vm="66">
        <f t="shared" si="1"/>
        <v>210033</v>
      </c>
      <c r="C39" t="str">
        <f>INDEX('Latest Hospital Name'!$B:$B, MATCH($A39,'Latest Hospital Name'!$A:$A,0))</f>
        <v>Carroll</v>
      </c>
      <c r="D39" s="2" vm="858">
        <f t="shared" si="15"/>
        <v>-1005.1514799178017</v>
      </c>
      <c r="E39" s="1" vm="859">
        <f t="shared" si="15"/>
        <v>-7595077.71729769</v>
      </c>
      <c r="F39" s="1" vm="860">
        <f t="shared" si="15"/>
        <v>-3682341.8973768242</v>
      </c>
      <c r="G39" s="1" vm="861">
        <f t="shared" si="15"/>
        <v>-11277419.614674516</v>
      </c>
      <c r="H39" s="1" vm="862">
        <f t="shared" si="15"/>
        <v>15019110.992252223</v>
      </c>
      <c r="I39" s="1">
        <f t="shared" si="3"/>
        <v>7424033.2749545332</v>
      </c>
      <c r="J39" s="41">
        <f t="shared" si="4"/>
        <v>18701452.889629051</v>
      </c>
      <c r="K39" s="1">
        <f t="shared" si="5"/>
        <v>1900591</v>
      </c>
      <c r="L39" s="39">
        <f t="shared" si="6"/>
        <v>20602043.889629051</v>
      </c>
      <c r="M39" s="1" vm="863">
        <f t="shared" si="16"/>
        <v>6093441.6123228399</v>
      </c>
      <c r="N39" s="1" vm="864">
        <f t="shared" si="16"/>
        <v>-10413808.003438972</v>
      </c>
      <c r="O39" s="39">
        <f t="shared" si="8"/>
        <v>-16507249.615761813</v>
      </c>
      <c r="P39" s="39">
        <f t="shared" si="9"/>
        <v>4094794.2738672383</v>
      </c>
      <c r="Q39" s="1" vm="865">
        <f t="shared" si="10"/>
        <v>-1664276.5485943346</v>
      </c>
      <c r="R39" s="39">
        <f t="shared" si="11"/>
        <v>2430517.7252729037</v>
      </c>
      <c r="S39" s="1" vm="866">
        <f t="shared" si="12"/>
        <v>-210818.44975999999</v>
      </c>
      <c r="T39" s="39">
        <f t="shared" si="13"/>
        <v>2219699.2755129039</v>
      </c>
    </row>
    <row r="40" spans="1:20" s="1" customFormat="1" x14ac:dyDescent="0.55000000000000004">
      <c r="A40">
        <v>210034</v>
      </c>
      <c r="B40" s="29" t="str" vm="65">
        <f t="shared" si="1"/>
        <v>210034</v>
      </c>
      <c r="C40" t="str">
        <f>INDEX('Latest Hospital Name'!$B:$B, MATCH($A40,'Latest Hospital Name'!$A:$A,0))</f>
        <v>MedStar Harbor</v>
      </c>
      <c r="D40" s="2" vm="867">
        <f t="shared" si="15"/>
        <v>-2976.1486059758004</v>
      </c>
      <c r="E40" s="1" vm="868">
        <f t="shared" si="15"/>
        <v>-17400750.217775069</v>
      </c>
      <c r="F40" s="1" vm="869">
        <f t="shared" si="15"/>
        <v>-14769452.28414226</v>
      </c>
      <c r="G40" s="1" vm="870">
        <f t="shared" si="15"/>
        <v>-32170202.501917325</v>
      </c>
      <c r="H40" s="1" vm="871">
        <f t="shared" si="15"/>
        <v>2471988.3178016394</v>
      </c>
      <c r="I40" s="1">
        <f t="shared" si="3"/>
        <v>-14928761.89997343</v>
      </c>
      <c r="J40" s="41">
        <f t="shared" si="4"/>
        <v>17241440.601943895</v>
      </c>
      <c r="K40" s="1">
        <f t="shared" si="5"/>
        <v>522913</v>
      </c>
      <c r="L40" s="39">
        <f t="shared" si="6"/>
        <v>17764353.601943895</v>
      </c>
      <c r="M40" s="1" vm="872">
        <f t="shared" si="16"/>
        <v>-161883.73003337777</v>
      </c>
      <c r="N40" s="1" vm="873">
        <f t="shared" si="16"/>
        <v>-8261227.7725553494</v>
      </c>
      <c r="O40" s="39">
        <f t="shared" si="8"/>
        <v>-8099344.0425219713</v>
      </c>
      <c r="P40" s="39">
        <f t="shared" si="9"/>
        <v>9665009.559421923</v>
      </c>
      <c r="Q40" s="1" vm="874">
        <f t="shared" si="10"/>
        <v>-21322143.011422347</v>
      </c>
      <c r="R40" s="39">
        <f t="shared" si="11"/>
        <v>-11657133.452000424</v>
      </c>
      <c r="S40" s="1" vm="875">
        <f t="shared" si="12"/>
        <v>0</v>
      </c>
      <c r="T40" s="39">
        <f t="shared" si="13"/>
        <v>-11657133.452000424</v>
      </c>
    </row>
    <row r="41" spans="1:20" s="1" customFormat="1" x14ac:dyDescent="0.55000000000000004">
      <c r="A41">
        <v>210035</v>
      </c>
      <c r="B41" s="29" t="str" vm="64">
        <f t="shared" si="1"/>
        <v>210035</v>
      </c>
      <c r="C41" t="str">
        <f>INDEX('Latest Hospital Name'!$B:$B, MATCH($A41,'Latest Hospital Name'!$A:$A,0))</f>
        <v>UM-Charles Regional</v>
      </c>
      <c r="D41" s="2" vm="876">
        <f t="shared" si="15"/>
        <v>-181.93437256640055</v>
      </c>
      <c r="E41" s="1" vm="877">
        <f t="shared" si="15"/>
        <v>-1528454.01773302</v>
      </c>
      <c r="F41" s="1" vm="878">
        <f t="shared" si="15"/>
        <v>-1141678.3761007399</v>
      </c>
      <c r="G41" s="1" vm="879">
        <f t="shared" si="15"/>
        <v>-2670132.3938337602</v>
      </c>
      <c r="H41" s="1" vm="880">
        <f t="shared" si="15"/>
        <v>13034816.363252232</v>
      </c>
      <c r="I41" s="1">
        <f t="shared" si="3"/>
        <v>11506362.345519211</v>
      </c>
      <c r="J41" s="41">
        <f t="shared" si="4"/>
        <v>14176494.739352971</v>
      </c>
      <c r="K41" s="1">
        <f t="shared" si="5"/>
        <v>510257</v>
      </c>
      <c r="L41" s="39">
        <f t="shared" si="6"/>
        <v>14686751.739352971</v>
      </c>
      <c r="M41" s="1" vm="881">
        <f t="shared" si="16"/>
        <v>-2438563.020055241</v>
      </c>
      <c r="N41" s="1" vm="882">
        <f t="shared" si="16"/>
        <v>-5577098.1385185318</v>
      </c>
      <c r="O41" s="39">
        <f t="shared" si="8"/>
        <v>-3138535.1184632909</v>
      </c>
      <c r="P41" s="39">
        <f t="shared" si="9"/>
        <v>11548216.62088968</v>
      </c>
      <c r="Q41" s="1" vm="883">
        <f t="shared" si="10"/>
        <v>-2050532.7634191159</v>
      </c>
      <c r="R41" s="39">
        <f t="shared" si="11"/>
        <v>9497683.8574705645</v>
      </c>
      <c r="S41" s="1" vm="884">
        <f t="shared" si="12"/>
        <v>0</v>
      </c>
      <c r="T41" s="39">
        <f t="shared" si="13"/>
        <v>9497683.8574705645</v>
      </c>
    </row>
    <row r="42" spans="1:20" s="1" customFormat="1" x14ac:dyDescent="0.55000000000000004">
      <c r="A42">
        <v>210037</v>
      </c>
      <c r="B42" s="29" t="str" vm="63">
        <f t="shared" si="1"/>
        <v>210037</v>
      </c>
      <c r="C42" t="str">
        <f>INDEX('Latest Hospital Name'!$B:$B, MATCH($A42,'Latest Hospital Name'!$A:$A,0))</f>
        <v>UM-Easton</v>
      </c>
      <c r="D42" s="2" vm="885">
        <f t="shared" si="15"/>
        <v>1851.1855734337003</v>
      </c>
      <c r="E42" s="1" vm="886">
        <f t="shared" si="15"/>
        <v>13969772.209405897</v>
      </c>
      <c r="F42" s="1" vm="887">
        <f t="shared" si="15"/>
        <v>7088496.0404516123</v>
      </c>
      <c r="G42" s="1" vm="888">
        <f t="shared" si="15"/>
        <v>21058268.249857511</v>
      </c>
      <c r="H42" s="1" vm="889">
        <f t="shared" si="15"/>
        <v>12503208.008491596</v>
      </c>
      <c r="I42" s="1">
        <f t="shared" si="3"/>
        <v>26472980.217897493</v>
      </c>
      <c r="J42" s="41">
        <f t="shared" si="4"/>
        <v>5414711.968039982</v>
      </c>
      <c r="K42" s="1">
        <f t="shared" si="5"/>
        <v>-166661</v>
      </c>
      <c r="L42" s="39">
        <f t="shared" si="6"/>
        <v>5248050.968039982</v>
      </c>
      <c r="M42" s="1" vm="890">
        <f t="shared" si="16"/>
        <v>4386600.1374292755</v>
      </c>
      <c r="N42" s="1" vm="891">
        <f t="shared" si="16"/>
        <v>-5464507.4257484097</v>
      </c>
      <c r="O42" s="39">
        <f t="shared" si="8"/>
        <v>-9851107.5631776862</v>
      </c>
      <c r="P42" s="39">
        <f t="shared" si="9"/>
        <v>-4603056.5951377042</v>
      </c>
      <c r="Q42" s="1" vm="892">
        <f t="shared" si="10"/>
        <v>-7726342.9561450556</v>
      </c>
      <c r="R42" s="39">
        <f t="shared" si="11"/>
        <v>-12329399.55128276</v>
      </c>
      <c r="S42" s="1" vm="893">
        <f t="shared" si="12"/>
        <v>5254525.6362532731</v>
      </c>
      <c r="T42" s="39">
        <f t="shared" si="13"/>
        <v>-7074873.9150294866</v>
      </c>
    </row>
    <row r="43" spans="1:20" s="1" customFormat="1" x14ac:dyDescent="0.55000000000000004">
      <c r="A43">
        <v>210038</v>
      </c>
      <c r="B43" s="29" t="str" vm="62">
        <f t="shared" si="1"/>
        <v>210038</v>
      </c>
      <c r="C43" t="str">
        <f>INDEX('Latest Hospital Name'!$B:$B, MATCH($A43,'Latest Hospital Name'!$A:$A,0))</f>
        <v>UMMC Midtown</v>
      </c>
      <c r="D43" s="2" vm="894">
        <f t="shared" si="15"/>
        <v>-447.65947316870006</v>
      </c>
      <c r="E43" s="1" vm="895">
        <f t="shared" si="15"/>
        <v>13246806.961895786</v>
      </c>
      <c r="F43" s="1" vm="896">
        <f t="shared" si="15"/>
        <v>-11510402.275340831</v>
      </c>
      <c r="G43" s="1" vm="897">
        <f t="shared" si="15"/>
        <v>1736404.6865549576</v>
      </c>
      <c r="H43" s="1" vm="898">
        <f t="shared" si="15"/>
        <v>-1589834.0298874355</v>
      </c>
      <c r="I43" s="1">
        <f t="shared" si="3"/>
        <v>11656972.93200835</v>
      </c>
      <c r="J43" s="41">
        <f t="shared" si="4"/>
        <v>9920568.2454533931</v>
      </c>
      <c r="K43" s="1">
        <f t="shared" si="5"/>
        <v>-41974</v>
      </c>
      <c r="L43" s="39">
        <f t="shared" si="6"/>
        <v>9878594.2454533931</v>
      </c>
      <c r="M43" s="1" vm="899">
        <f t="shared" si="16"/>
        <v>-6279285.8518409077</v>
      </c>
      <c r="N43" s="1" vm="900">
        <f t="shared" si="16"/>
        <v>-9606891.1748061366</v>
      </c>
      <c r="O43" s="39">
        <f t="shared" si="8"/>
        <v>-3327605.3229652289</v>
      </c>
      <c r="P43" s="39">
        <f t="shared" si="9"/>
        <v>6550988.9224881642</v>
      </c>
      <c r="Q43" s="1" vm="901">
        <f t="shared" si="10"/>
        <v>-473103</v>
      </c>
      <c r="R43" s="39">
        <f t="shared" si="11"/>
        <v>6077885.9224881642</v>
      </c>
      <c r="S43" s="1" vm="902">
        <f t="shared" si="12"/>
        <v>5843973.7841480756</v>
      </c>
      <c r="T43" s="39">
        <f t="shared" si="13"/>
        <v>11921859.706636239</v>
      </c>
    </row>
    <row r="44" spans="1:20" s="1" customFormat="1" x14ac:dyDescent="0.55000000000000004">
      <c r="A44">
        <v>210039</v>
      </c>
      <c r="B44" s="29" t="str" vm="61">
        <f t="shared" si="1"/>
        <v>210039</v>
      </c>
      <c r="C44" t="str">
        <f>INDEX('Latest Hospital Name'!$B:$B, MATCH($A44,'Latest Hospital Name'!$A:$A,0))</f>
        <v>Calvert</v>
      </c>
      <c r="D44" s="2" vm="903">
        <f t="shared" ref="D44:H53" si="17">CUBEVALUE("ThisWorkbookDataModel", $B$3, $B$8, $B44, D$13)</f>
        <v>278.35460168689968</v>
      </c>
      <c r="E44" s="1" vm="904">
        <f t="shared" si="17"/>
        <v>1209623.9101339774</v>
      </c>
      <c r="F44" s="1" vm="905">
        <f t="shared" si="17"/>
        <v>-5011540.8924758844</v>
      </c>
      <c r="G44" s="1" vm="906">
        <f t="shared" si="17"/>
        <v>-3801916.9823419065</v>
      </c>
      <c r="H44" s="1" vm="907">
        <f t="shared" si="17"/>
        <v>11106107.197744334</v>
      </c>
      <c r="I44" s="1">
        <f t="shared" si="3"/>
        <v>12315731.107878312</v>
      </c>
      <c r="J44" s="41">
        <f t="shared" si="4"/>
        <v>16117648.090220219</v>
      </c>
      <c r="K44" s="1">
        <f t="shared" si="5"/>
        <v>269150</v>
      </c>
      <c r="L44" s="39">
        <f t="shared" si="6"/>
        <v>16386798.090220219</v>
      </c>
      <c r="M44" s="1" vm="908">
        <f t="shared" si="16"/>
        <v>3206284.8006240623</v>
      </c>
      <c r="N44" s="1" vm="909">
        <f t="shared" si="16"/>
        <v>-4896239.7466944186</v>
      </c>
      <c r="O44" s="39">
        <f t="shared" si="8"/>
        <v>-8102524.5473184809</v>
      </c>
      <c r="P44" s="39">
        <f t="shared" si="9"/>
        <v>8284273.5429017376</v>
      </c>
      <c r="Q44" s="1" vm="910">
        <f t="shared" si="10"/>
        <v>-4849313.1382985674</v>
      </c>
      <c r="R44" s="39">
        <f t="shared" si="11"/>
        <v>3434960.4046031702</v>
      </c>
      <c r="S44" s="1" vm="911">
        <f t="shared" si="12"/>
        <v>0</v>
      </c>
      <c r="T44" s="39">
        <f t="shared" si="13"/>
        <v>3434960.4046031702</v>
      </c>
    </row>
    <row r="45" spans="1:20" s="1" customFormat="1" x14ac:dyDescent="0.55000000000000004">
      <c r="A45">
        <v>210040</v>
      </c>
      <c r="B45" s="29" t="str" vm="60">
        <f t="shared" si="1"/>
        <v>210040</v>
      </c>
      <c r="C45" t="str">
        <f>INDEX('Latest Hospital Name'!$B:$B, MATCH($A45,'Latest Hospital Name'!$A:$A,0))</f>
        <v>Northwest</v>
      </c>
      <c r="D45" s="2" vm="912">
        <f t="shared" si="17"/>
        <v>-1445.2755600573491</v>
      </c>
      <c r="E45" s="1" vm="913">
        <f t="shared" si="17"/>
        <v>42379.324343948159</v>
      </c>
      <c r="F45" s="1" vm="914">
        <f t="shared" si="17"/>
        <v>-8133640.1529805074</v>
      </c>
      <c r="G45" s="1" vm="915">
        <f t="shared" si="17"/>
        <v>-8091260.8286365606</v>
      </c>
      <c r="H45" s="1" vm="916">
        <f t="shared" si="17"/>
        <v>10970205.716590863</v>
      </c>
      <c r="I45" s="1">
        <f t="shared" si="3"/>
        <v>11012585.04093481</v>
      </c>
      <c r="J45" s="41">
        <f t="shared" si="4"/>
        <v>19103845.869571373</v>
      </c>
      <c r="K45" s="1">
        <f t="shared" si="5"/>
        <v>-343157</v>
      </c>
      <c r="L45" s="39">
        <f t="shared" si="6"/>
        <v>18760688.869571373</v>
      </c>
      <c r="M45" s="1" vm="917">
        <f t="shared" si="16"/>
        <v>310984.38970318343</v>
      </c>
      <c r="N45" s="1" vm="918">
        <f t="shared" si="16"/>
        <v>-12214396.918643938</v>
      </c>
      <c r="O45" s="39">
        <f t="shared" si="8"/>
        <v>-12525381.308347121</v>
      </c>
      <c r="P45" s="39">
        <f t="shared" si="9"/>
        <v>6235307.561224252</v>
      </c>
      <c r="Q45" s="1" vm="919">
        <f t="shared" si="10"/>
        <v>-847788.24311935331</v>
      </c>
      <c r="R45" s="39">
        <f t="shared" si="11"/>
        <v>5387519.3181048986</v>
      </c>
      <c r="S45" s="1" vm="920">
        <f t="shared" si="12"/>
        <v>-3970288.3144</v>
      </c>
      <c r="T45" s="39">
        <f t="shared" si="13"/>
        <v>1417231.0037048985</v>
      </c>
    </row>
    <row r="46" spans="1:20" s="1" customFormat="1" x14ac:dyDescent="0.55000000000000004">
      <c r="A46">
        <v>210043</v>
      </c>
      <c r="B46" s="29" t="str" vm="59">
        <f t="shared" ref="B46:B63" si="18">CUBEMEMBER("ThisWorkbookDataModel","[Base CY With Inf].[HOSPID].&amp;[" &amp; $A46 &amp; "]", $A46)</f>
        <v>210043</v>
      </c>
      <c r="C46" t="str">
        <f>INDEX('Latest Hospital Name'!$B:$B, MATCH($A46,'Latest Hospital Name'!$A:$A,0))</f>
        <v>UM-BWMC</v>
      </c>
      <c r="D46" s="2" vm="921">
        <f t="shared" si="17"/>
        <v>-550.75581767350218</v>
      </c>
      <c r="E46" s="1" vm="922">
        <f t="shared" si="17"/>
        <v>4675422.3742390918</v>
      </c>
      <c r="F46" s="1" vm="923">
        <f t="shared" si="17"/>
        <v>-6788838.2603445798</v>
      </c>
      <c r="G46" s="1" vm="924">
        <f t="shared" si="17"/>
        <v>-2113415.8861054871</v>
      </c>
      <c r="H46" s="1" vm="925">
        <f t="shared" si="17"/>
        <v>35156604.879513696</v>
      </c>
      <c r="I46" s="1">
        <f t="shared" ref="I46:I63" si="19">E46+H46</f>
        <v>39832027.25375279</v>
      </c>
      <c r="J46" s="41">
        <f t="shared" ref="J46:J63" si="20">I46-G46</f>
        <v>41945443.139858276</v>
      </c>
      <c r="K46" s="1">
        <f t="shared" ref="K46:K63" si="21">-1*CUBEVALUE("ThisWorkbookDataModel", $B$3, $B$8, $B46, K$13)</f>
        <v>722384</v>
      </c>
      <c r="L46" s="39">
        <f t="shared" ref="L46:L63" si="22">J46+K46</f>
        <v>42667827.139858276</v>
      </c>
      <c r="M46" s="1" vm="926">
        <f t="shared" si="16"/>
        <v>457700.59626309969</v>
      </c>
      <c r="N46" s="1" vm="927">
        <f t="shared" si="16"/>
        <v>-18600240.003123883</v>
      </c>
      <c r="O46" s="39">
        <f t="shared" ref="O46:O63" si="23">N46-M46</f>
        <v>-19057940.599386983</v>
      </c>
      <c r="P46" s="39">
        <f t="shared" ref="P46:P63" si="24">L46+O46</f>
        <v>23609886.540471293</v>
      </c>
      <c r="Q46" s="1" vm="928">
        <f t="shared" ref="Q46:Q63" si="25">CUBEVALUE("ThisWorkbookDataModel", $B$3, $B$8, $B46, Q$13)</f>
        <v>2117572.8356283125</v>
      </c>
      <c r="R46" s="39">
        <f t="shared" ref="R46:R63" si="26">P46+Q46</f>
        <v>25727459.376099605</v>
      </c>
      <c r="S46" s="1" vm="929">
        <f t="shared" ref="S46:S63" si="27">CUBEVALUE("ThisWorkbookDataModel", $B$3, $B$8, $B46, S$13)</f>
        <v>0</v>
      </c>
      <c r="T46" s="39">
        <f t="shared" ref="T46:T63" si="28">R46+S46</f>
        <v>25727459.376099605</v>
      </c>
    </row>
    <row r="47" spans="1:20" s="1" customFormat="1" x14ac:dyDescent="0.55000000000000004">
      <c r="A47">
        <v>210044</v>
      </c>
      <c r="B47" s="29" t="str" vm="58">
        <f t="shared" si="18"/>
        <v>210044</v>
      </c>
      <c r="C47" t="str">
        <f>INDEX('Latest Hospital Name'!$B:$B, MATCH($A47,'Latest Hospital Name'!$A:$A,0))</f>
        <v>GBMC</v>
      </c>
      <c r="D47" s="2" vm="930">
        <f t="shared" si="17"/>
        <v>-6299.6809663687027</v>
      </c>
      <c r="E47" s="1" vm="931">
        <f t="shared" si="17"/>
        <v>-8407647.5625169929</v>
      </c>
      <c r="F47" s="1" vm="932">
        <f t="shared" si="17"/>
        <v>-20810600.941764556</v>
      </c>
      <c r="G47" s="1" vm="933">
        <f t="shared" si="17"/>
        <v>-29218248.504281554</v>
      </c>
      <c r="H47" s="1" vm="934">
        <f t="shared" si="17"/>
        <v>12495413.318659183</v>
      </c>
      <c r="I47" s="1">
        <f t="shared" si="19"/>
        <v>4087765.7561421897</v>
      </c>
      <c r="J47" s="41">
        <f t="shared" si="20"/>
        <v>33306014.260423742</v>
      </c>
      <c r="K47" s="1">
        <f t="shared" si="21"/>
        <v>3644367</v>
      </c>
      <c r="L47" s="39">
        <f t="shared" si="22"/>
        <v>36950381.260423742</v>
      </c>
      <c r="M47" s="1" vm="935">
        <f t="shared" si="16"/>
        <v>2341866.7738581356</v>
      </c>
      <c r="N47" s="1" vm="936">
        <f t="shared" si="16"/>
        <v>-10903774.662384763</v>
      </c>
      <c r="O47" s="39">
        <f t="shared" si="23"/>
        <v>-13245641.436242899</v>
      </c>
      <c r="P47" s="39">
        <f t="shared" si="24"/>
        <v>23704739.824180841</v>
      </c>
      <c r="Q47" s="1" vm="937">
        <f t="shared" si="25"/>
        <v>-8738194.9209559131</v>
      </c>
      <c r="R47" s="39">
        <f t="shared" si="26"/>
        <v>14966544.903224928</v>
      </c>
      <c r="S47" s="1" vm="938">
        <f t="shared" si="27"/>
        <v>0</v>
      </c>
      <c r="T47" s="39">
        <f t="shared" si="28"/>
        <v>14966544.903224928</v>
      </c>
    </row>
    <row r="48" spans="1:20" s="1" customFormat="1" x14ac:dyDescent="0.55000000000000004">
      <c r="A48">
        <v>210045</v>
      </c>
      <c r="B48" s="29" t="str" vm="57">
        <f t="shared" si="18"/>
        <v>210045</v>
      </c>
      <c r="C48" t="str">
        <f>INDEX('Latest Hospital Name'!$B:$B, MATCH($A48,'Latest Hospital Name'!$A:$A,0))</f>
        <v>McCready</v>
      </c>
      <c r="D48" s="2" vm="939">
        <f t="shared" si="17"/>
        <v>-500.36042222050008</v>
      </c>
      <c r="E48" s="1" vm="940">
        <f t="shared" si="17"/>
        <v>-1779123.7821080934</v>
      </c>
      <c r="F48" s="1" vm="941">
        <f t="shared" si="17"/>
        <v>-2350489.3612951064</v>
      </c>
      <c r="G48" s="1" vm="942">
        <f t="shared" si="17"/>
        <v>-4129613.143403199</v>
      </c>
      <c r="H48" s="1" vm="943">
        <f t="shared" si="17"/>
        <v>141788.60831966414</v>
      </c>
      <c r="I48" s="1">
        <f t="shared" si="19"/>
        <v>-1637335.1737884292</v>
      </c>
      <c r="J48" s="41">
        <f t="shared" si="20"/>
        <v>2492277.9696147698</v>
      </c>
      <c r="K48" s="1">
        <f t="shared" si="21"/>
        <v>122962</v>
      </c>
      <c r="L48" s="39">
        <f t="shared" si="22"/>
        <v>2615239.9696147698</v>
      </c>
      <c r="M48" s="1" vm="944">
        <f t="shared" si="16"/>
        <v>-877439.39075524895</v>
      </c>
      <c r="N48" s="1" vm="945">
        <f t="shared" si="16"/>
        <v>-256610.86547983292</v>
      </c>
      <c r="O48" s="39">
        <f t="shared" si="23"/>
        <v>620828.52527541597</v>
      </c>
      <c r="P48" s="39">
        <f t="shared" si="24"/>
        <v>3236068.494890186</v>
      </c>
      <c r="Q48" s="1" vm="946">
        <f t="shared" si="25"/>
        <v>73323.312021532096</v>
      </c>
      <c r="R48" s="39">
        <f t="shared" si="26"/>
        <v>3309391.8069117181</v>
      </c>
      <c r="S48" s="1" vm="947">
        <f t="shared" si="27"/>
        <v>0</v>
      </c>
      <c r="T48" s="39">
        <f t="shared" si="28"/>
        <v>3309391.8069117181</v>
      </c>
    </row>
    <row r="49" spans="1:20" s="1" customFormat="1" x14ac:dyDescent="0.55000000000000004">
      <c r="A49">
        <v>210048</v>
      </c>
      <c r="B49" s="29" t="str" vm="56">
        <f t="shared" si="18"/>
        <v>210048</v>
      </c>
      <c r="C49" t="str">
        <f>INDEX('Latest Hospital Name'!$B:$B, MATCH($A49,'Latest Hospital Name'!$A:$A,0))</f>
        <v>Howard County</v>
      </c>
      <c r="D49" s="2" vm="948">
        <f t="shared" si="17"/>
        <v>-462.4913263735744</v>
      </c>
      <c r="E49" s="1" vm="949">
        <f t="shared" si="17"/>
        <v>-2423037.9860622454</v>
      </c>
      <c r="F49" s="1" vm="950">
        <f t="shared" si="17"/>
        <v>-3089212.5123682115</v>
      </c>
      <c r="G49" s="1" vm="951">
        <f t="shared" si="17"/>
        <v>-5512250.498430456</v>
      </c>
      <c r="H49" s="1" vm="952">
        <f t="shared" si="17"/>
        <v>21287345.225526914</v>
      </c>
      <c r="I49" s="1">
        <f t="shared" si="19"/>
        <v>18864307.23946467</v>
      </c>
      <c r="J49" s="41">
        <f t="shared" si="20"/>
        <v>24376557.737895127</v>
      </c>
      <c r="K49" s="1">
        <f t="shared" si="21"/>
        <v>-209344</v>
      </c>
      <c r="L49" s="39">
        <f t="shared" si="22"/>
        <v>24167213.737895127</v>
      </c>
      <c r="M49" s="1" vm="953">
        <f t="shared" si="16"/>
        <v>3848310.4647603715</v>
      </c>
      <c r="N49" s="1" vm="954">
        <f t="shared" si="16"/>
        <v>-10829682.642505582</v>
      </c>
      <c r="O49" s="39">
        <f t="shared" si="23"/>
        <v>-14677993.107265953</v>
      </c>
      <c r="P49" s="39">
        <f t="shared" si="24"/>
        <v>9489220.6306291744</v>
      </c>
      <c r="Q49" s="1" vm="955">
        <f t="shared" si="25"/>
        <v>-6758881.3865102399</v>
      </c>
      <c r="R49" s="39">
        <f t="shared" si="26"/>
        <v>2730339.2441189345</v>
      </c>
      <c r="S49" s="1" vm="956">
        <f t="shared" si="27"/>
        <v>7230648</v>
      </c>
      <c r="T49" s="39">
        <f t="shared" si="28"/>
        <v>9960987.2441189345</v>
      </c>
    </row>
    <row r="50" spans="1:20" s="1" customFormat="1" x14ac:dyDescent="0.55000000000000004">
      <c r="A50">
        <v>210049</v>
      </c>
      <c r="B50" s="29" t="str" vm="55">
        <f t="shared" si="18"/>
        <v>210049</v>
      </c>
      <c r="C50" t="str">
        <f>INDEX('Latest Hospital Name'!$B:$B, MATCH($A50,'Latest Hospital Name'!$A:$A,0))</f>
        <v>UM-Upper Chesapeake</v>
      </c>
      <c r="D50" s="2" vm="957">
        <f t="shared" si="17"/>
        <v>604.24866595469848</v>
      </c>
      <c r="E50" s="1" vm="958">
        <f t="shared" si="17"/>
        <v>-1105576.5562882826</v>
      </c>
      <c r="F50" s="1" vm="959">
        <f t="shared" si="17"/>
        <v>1459212.7598341573</v>
      </c>
      <c r="G50" s="1" vm="960">
        <f t="shared" si="17"/>
        <v>353636.20354587492</v>
      </c>
      <c r="H50" s="1" vm="961">
        <f t="shared" si="17"/>
        <v>26566132.731464643</v>
      </c>
      <c r="I50" s="1">
        <f t="shared" si="19"/>
        <v>25460556.17517636</v>
      </c>
      <c r="J50" s="41">
        <f t="shared" si="20"/>
        <v>25106919.971630484</v>
      </c>
      <c r="K50" s="1">
        <f t="shared" si="21"/>
        <v>1488932</v>
      </c>
      <c r="L50" s="39">
        <f t="shared" si="22"/>
        <v>26595851.971630484</v>
      </c>
      <c r="M50" s="1" vm="962">
        <f t="shared" si="16"/>
        <v>2777038.2661348023</v>
      </c>
      <c r="N50" s="1" vm="963">
        <f t="shared" si="16"/>
        <v>-11489824.449767411</v>
      </c>
      <c r="O50" s="39">
        <f t="shared" si="23"/>
        <v>-14266862.715902213</v>
      </c>
      <c r="P50" s="39">
        <f t="shared" si="24"/>
        <v>12328989.255728271</v>
      </c>
      <c r="Q50" s="1" vm="964">
        <f t="shared" si="25"/>
        <v>-61619</v>
      </c>
      <c r="R50" s="39">
        <f t="shared" si="26"/>
        <v>12267370.255728271</v>
      </c>
      <c r="S50" s="1" vm="965">
        <f t="shared" si="27"/>
        <v>0</v>
      </c>
      <c r="T50" s="39">
        <f t="shared" si="28"/>
        <v>12267370.255728271</v>
      </c>
    </row>
    <row r="51" spans="1:20" s="1" customFormat="1" x14ac:dyDescent="0.55000000000000004">
      <c r="A51">
        <v>210051</v>
      </c>
      <c r="B51" s="29" t="str" vm="54">
        <f t="shared" si="18"/>
        <v>210051</v>
      </c>
      <c r="C51" t="str">
        <f>INDEX('Latest Hospital Name'!$B:$B, MATCH($A51,'Latest Hospital Name'!$A:$A,0))</f>
        <v>Doctors</v>
      </c>
      <c r="D51" s="2" vm="966">
        <f t="shared" si="17"/>
        <v>-1895.9428857366988</v>
      </c>
      <c r="E51" s="1" vm="967">
        <f t="shared" si="17"/>
        <v>-1550090.5013681063</v>
      </c>
      <c r="F51" s="1" vm="968">
        <f t="shared" si="17"/>
        <v>1779887.4833230693</v>
      </c>
      <c r="G51" s="1" vm="969">
        <f t="shared" si="17"/>
        <v>229796.98195496202</v>
      </c>
      <c r="H51" s="1" vm="970">
        <f t="shared" si="17"/>
        <v>19961293.908036787</v>
      </c>
      <c r="I51" s="1">
        <f t="shared" si="19"/>
        <v>18411203.406668682</v>
      </c>
      <c r="J51" s="41">
        <f t="shared" si="20"/>
        <v>18181406.42471372</v>
      </c>
      <c r="K51" s="1">
        <f t="shared" si="21"/>
        <v>882268</v>
      </c>
      <c r="L51" s="39">
        <f t="shared" si="22"/>
        <v>19063674.42471372</v>
      </c>
      <c r="M51" s="1" vm="971">
        <f t="shared" si="16"/>
        <v>5077168.7236644225</v>
      </c>
      <c r="N51" s="1" vm="972">
        <f t="shared" si="16"/>
        <v>-12352884.581868736</v>
      </c>
      <c r="O51" s="39">
        <f t="shared" si="23"/>
        <v>-17430053.30553316</v>
      </c>
      <c r="P51" s="39">
        <f t="shared" si="24"/>
        <v>1633621.1191805601</v>
      </c>
      <c r="Q51" s="1" vm="973">
        <f t="shared" si="25"/>
        <v>14755872.432819683</v>
      </c>
      <c r="R51" s="39">
        <f t="shared" si="26"/>
        <v>16389493.552000243</v>
      </c>
      <c r="S51" s="1" vm="974">
        <f t="shared" si="27"/>
        <v>0</v>
      </c>
      <c r="T51" s="39">
        <f t="shared" si="28"/>
        <v>16389493.552000243</v>
      </c>
    </row>
    <row r="52" spans="1:20" s="1" customFormat="1" x14ac:dyDescent="0.55000000000000004">
      <c r="A52">
        <v>210055</v>
      </c>
      <c r="B52" s="29" t="str" vm="53">
        <f t="shared" si="18"/>
        <v>210055</v>
      </c>
      <c r="C52" t="str">
        <f>INDEX('Latest Hospital Name'!$B:$B, MATCH($A52,'Latest Hospital Name'!$A:$A,0))</f>
        <v>UM-Laurel</v>
      </c>
      <c r="D52" s="2" vm="975">
        <f t="shared" si="17"/>
        <v>-6774.1411179372271</v>
      </c>
      <c r="E52" s="1" vm="976">
        <f t="shared" si="17"/>
        <v>-31033265.898309208</v>
      </c>
      <c r="F52" s="1" vm="977">
        <f t="shared" si="17"/>
        <v>-10156732.407848435</v>
      </c>
      <c r="G52" s="1" vm="978">
        <f t="shared" si="17"/>
        <v>-41189998.306157641</v>
      </c>
      <c r="H52" s="1" vm="979">
        <f t="shared" si="17"/>
        <v>4154386.7675582091</v>
      </c>
      <c r="I52" s="1">
        <f t="shared" si="19"/>
        <v>-26878879.130750999</v>
      </c>
      <c r="J52" s="41">
        <f t="shared" si="20"/>
        <v>14311119.175406642</v>
      </c>
      <c r="K52" s="1">
        <f t="shared" si="21"/>
        <v>3226947</v>
      </c>
      <c r="L52" s="39">
        <f t="shared" si="22"/>
        <v>17538066.175406642</v>
      </c>
      <c r="M52" s="1" vm="980">
        <f t="shared" si="16"/>
        <v>-6910844.7647778504</v>
      </c>
      <c r="N52" s="1" vm="981">
        <f t="shared" si="16"/>
        <v>-1530279.1232391165</v>
      </c>
      <c r="O52" s="39">
        <f t="shared" si="23"/>
        <v>5380565.6415387336</v>
      </c>
      <c r="P52" s="39">
        <f t="shared" si="24"/>
        <v>22918631.816945374</v>
      </c>
      <c r="Q52" s="1" vm="982">
        <f t="shared" si="25"/>
        <v>-81352068.306818202</v>
      </c>
      <c r="R52" s="39">
        <f t="shared" si="26"/>
        <v>-58433436.489872828</v>
      </c>
      <c r="S52" s="1" vm="983">
        <f t="shared" si="27"/>
        <v>0</v>
      </c>
      <c r="T52" s="39">
        <f t="shared" si="28"/>
        <v>-58433436.489872828</v>
      </c>
    </row>
    <row r="53" spans="1:20" s="1" customFormat="1" x14ac:dyDescent="0.55000000000000004">
      <c r="A53">
        <v>210056</v>
      </c>
      <c r="B53" s="29" t="str" vm="52">
        <f t="shared" si="18"/>
        <v>210056</v>
      </c>
      <c r="C53" t="str">
        <f>INDEX('Latest Hospital Name'!$B:$B, MATCH($A53,'Latest Hospital Name'!$A:$A,0))</f>
        <v>MedStar Good Sam</v>
      </c>
      <c r="D53" s="2" vm="984">
        <f t="shared" si="17"/>
        <v>-5259.4402371278748</v>
      </c>
      <c r="E53" s="1" vm="985">
        <f t="shared" si="17"/>
        <v>-23013754.350917555</v>
      </c>
      <c r="F53" s="1" vm="986">
        <f t="shared" si="17"/>
        <v>-20018902.91333919</v>
      </c>
      <c r="G53" s="1" vm="987">
        <f t="shared" si="17"/>
        <v>-43032657.264256746</v>
      </c>
      <c r="H53" s="1" vm="988">
        <f t="shared" si="17"/>
        <v>4685673.6715673991</v>
      </c>
      <c r="I53" s="1">
        <f t="shared" si="19"/>
        <v>-18328080.679350156</v>
      </c>
      <c r="J53" s="41">
        <f t="shared" si="20"/>
        <v>24704576.584906589</v>
      </c>
      <c r="K53" s="1">
        <f t="shared" si="21"/>
        <v>2629575</v>
      </c>
      <c r="L53" s="39">
        <f t="shared" si="22"/>
        <v>27334151.584906589</v>
      </c>
      <c r="M53" s="1" vm="989">
        <f t="shared" si="16"/>
        <v>-3207395.8399886442</v>
      </c>
      <c r="N53" s="1" vm="990">
        <f t="shared" si="16"/>
        <v>-14270331.862193562</v>
      </c>
      <c r="O53" s="39">
        <f t="shared" si="23"/>
        <v>-11062936.022204917</v>
      </c>
      <c r="P53" s="39">
        <f t="shared" si="24"/>
        <v>16271215.562701672</v>
      </c>
      <c r="Q53" s="1" vm="991">
        <f t="shared" si="25"/>
        <v>-18209401.384502437</v>
      </c>
      <c r="R53" s="39">
        <f t="shared" si="26"/>
        <v>-1938185.8218007647</v>
      </c>
      <c r="S53" s="1" vm="992">
        <f t="shared" si="27"/>
        <v>0</v>
      </c>
      <c r="T53" s="39">
        <f t="shared" si="28"/>
        <v>-1938185.8218007647</v>
      </c>
    </row>
    <row r="54" spans="1:20" s="1" customFormat="1" x14ac:dyDescent="0.55000000000000004">
      <c r="A54">
        <v>210057</v>
      </c>
      <c r="B54" s="29" t="str" vm="51">
        <f t="shared" si="18"/>
        <v>210057</v>
      </c>
      <c r="C54" t="str">
        <f>INDEX('Latest Hospital Name'!$B:$B, MATCH($A54,'Latest Hospital Name'!$A:$A,0))</f>
        <v>Shady Grove</v>
      </c>
      <c r="D54" s="2" vm="993">
        <f t="shared" ref="D54:H63" si="29">CUBEVALUE("ThisWorkbookDataModel", $B$3, $B$8, $B54, D$13)</f>
        <v>-4345.9392661712</v>
      </c>
      <c r="E54" s="1" vm="994">
        <f t="shared" si="29"/>
        <v>-12356916.766607281</v>
      </c>
      <c r="F54" s="1" vm="995">
        <f t="shared" si="29"/>
        <v>-11825920.065553902</v>
      </c>
      <c r="G54" s="1" vm="996">
        <f t="shared" si="29"/>
        <v>-24182836.832161184</v>
      </c>
      <c r="H54" s="1" vm="997">
        <f t="shared" si="29"/>
        <v>22514830.759572849</v>
      </c>
      <c r="I54" s="1">
        <f t="shared" si="19"/>
        <v>10157913.992965568</v>
      </c>
      <c r="J54" s="41">
        <f t="shared" si="20"/>
        <v>34340750.825126752</v>
      </c>
      <c r="K54" s="1">
        <f t="shared" si="21"/>
        <v>1612735</v>
      </c>
      <c r="L54" s="39">
        <f t="shared" si="22"/>
        <v>35953485.825126752</v>
      </c>
      <c r="M54" s="1" vm="998">
        <f t="shared" ref="M54:N63" si="30">CUBEVALUE("ThisWorkbookDataModel", $B$3, $B$8, $B54, M$13)</f>
        <v>-2653579.828761111</v>
      </c>
      <c r="N54" s="1" vm="999">
        <f t="shared" si="30"/>
        <v>-12308215.552667761</v>
      </c>
      <c r="O54" s="39">
        <f t="shared" si="23"/>
        <v>-9654635.7239066511</v>
      </c>
      <c r="P54" s="39">
        <f t="shared" si="24"/>
        <v>26298850.101220101</v>
      </c>
      <c r="Q54" s="1" vm="1000">
        <f t="shared" si="25"/>
        <v>47619640.497324914</v>
      </c>
      <c r="R54" s="39">
        <f t="shared" si="26"/>
        <v>73918490.598545015</v>
      </c>
      <c r="S54" s="1" vm="1001">
        <f t="shared" si="27"/>
        <v>0</v>
      </c>
      <c r="T54" s="39">
        <f t="shared" si="28"/>
        <v>73918490.598545015</v>
      </c>
    </row>
    <row r="55" spans="1:20" s="1" customFormat="1" x14ac:dyDescent="0.55000000000000004">
      <c r="A55">
        <v>210058</v>
      </c>
      <c r="B55" s="29" t="str" vm="50">
        <f t="shared" si="18"/>
        <v>210058</v>
      </c>
      <c r="C55" t="str">
        <f>INDEX('Latest Hospital Name'!$B:$B, MATCH($A55,'Latest Hospital Name'!$A:$A,0))</f>
        <v>UMROI</v>
      </c>
      <c r="D55" s="2" vm="1002">
        <f t="shared" si="29"/>
        <v>-2802.6630649594003</v>
      </c>
      <c r="E55" s="1" vm="1003">
        <f t="shared" si="29"/>
        <v>-2337926.3703579218</v>
      </c>
      <c r="F55" s="1" vm="1004">
        <f t="shared" si="29"/>
        <v>-15264234.026302295</v>
      </c>
      <c r="G55" s="1" vm="1005">
        <f t="shared" si="29"/>
        <v>-17602160.396660216</v>
      </c>
      <c r="H55" s="1" vm="1006">
        <f t="shared" si="29"/>
        <v>4051576.6971590463</v>
      </c>
      <c r="I55" s="1">
        <f t="shared" si="19"/>
        <v>1713650.3268011245</v>
      </c>
      <c r="J55" s="41">
        <f t="shared" si="20"/>
        <v>19315810.723461341</v>
      </c>
      <c r="K55" s="1">
        <f t="shared" si="21"/>
        <v>355415</v>
      </c>
      <c r="L55" s="39">
        <f t="shared" si="22"/>
        <v>19671225.723461341</v>
      </c>
      <c r="M55" s="1" vm="1007">
        <f t="shared" si="30"/>
        <v>-232202.51350089605</v>
      </c>
      <c r="N55" s="1" vm="1008">
        <f t="shared" si="30"/>
        <v>-213245.883460782</v>
      </c>
      <c r="O55" s="39">
        <f t="shared" si="23"/>
        <v>18956.630040114047</v>
      </c>
      <c r="P55" s="39">
        <f t="shared" si="24"/>
        <v>19690182.353501454</v>
      </c>
      <c r="Q55" s="1" vm="1009">
        <f t="shared" si="25"/>
        <v>0</v>
      </c>
      <c r="R55" s="39">
        <f t="shared" si="26"/>
        <v>19690182.353501454</v>
      </c>
      <c r="S55" s="1" vm="1010">
        <f t="shared" si="27"/>
        <v>0</v>
      </c>
      <c r="T55" s="39">
        <f t="shared" si="28"/>
        <v>19690182.353501454</v>
      </c>
    </row>
    <row r="56" spans="1:20" s="1" customFormat="1" x14ac:dyDescent="0.55000000000000004">
      <c r="A56">
        <v>210060</v>
      </c>
      <c r="B56" s="29" t="str" vm="49">
        <f t="shared" si="18"/>
        <v>210060</v>
      </c>
      <c r="C56" t="str">
        <f>INDEX('Latest Hospital Name'!$B:$B, MATCH($A56,'Latest Hospital Name'!$A:$A,0))</f>
        <v>Ft. Washington</v>
      </c>
      <c r="D56" s="2" vm="1011">
        <f t="shared" si="29"/>
        <v>-907.65329106810009</v>
      </c>
      <c r="E56" s="1" vm="1012">
        <f t="shared" si="29"/>
        <v>-1678763.7941388669</v>
      </c>
      <c r="F56" s="1" vm="1013">
        <f t="shared" si="29"/>
        <v>-6315017.2601224072</v>
      </c>
      <c r="G56" s="1" vm="1014">
        <f t="shared" si="29"/>
        <v>-7993781.0542612756</v>
      </c>
      <c r="H56" s="1" vm="1015">
        <f t="shared" si="29"/>
        <v>3730900.9053789843</v>
      </c>
      <c r="I56" s="1">
        <f t="shared" si="19"/>
        <v>2052137.1112401173</v>
      </c>
      <c r="J56" s="41">
        <f t="shared" si="20"/>
        <v>10045918.165501393</v>
      </c>
      <c r="K56" s="1">
        <f t="shared" si="21"/>
        <v>456469</v>
      </c>
      <c r="L56" s="39">
        <f t="shared" si="22"/>
        <v>10502387.165501393</v>
      </c>
      <c r="M56" s="1" vm="1016">
        <f t="shared" si="30"/>
        <v>698325.61569859297</v>
      </c>
      <c r="N56" s="1" vm="1017">
        <f t="shared" si="30"/>
        <v>-2035531.1016524516</v>
      </c>
      <c r="O56" s="39">
        <f t="shared" si="23"/>
        <v>-2733856.7173510445</v>
      </c>
      <c r="P56" s="39">
        <f t="shared" si="24"/>
        <v>7768530.4481503488</v>
      </c>
      <c r="Q56" s="1" vm="1018">
        <f t="shared" si="25"/>
        <v>7778638.4455412356</v>
      </c>
      <c r="R56" s="39">
        <f t="shared" si="26"/>
        <v>15547168.893691584</v>
      </c>
      <c r="S56" s="1" vm="1019">
        <f t="shared" si="27"/>
        <v>6553356.3455999997</v>
      </c>
      <c r="T56" s="39">
        <f t="shared" si="28"/>
        <v>22100525.239291586</v>
      </c>
    </row>
    <row r="57" spans="1:20" s="1" customFormat="1" x14ac:dyDescent="0.55000000000000004">
      <c r="A57">
        <v>210061</v>
      </c>
      <c r="B57" s="29" t="str" vm="48">
        <f t="shared" si="18"/>
        <v>210061</v>
      </c>
      <c r="C57" t="str">
        <f>INDEX('Latest Hospital Name'!$B:$B, MATCH($A57,'Latest Hospital Name'!$A:$A,0))</f>
        <v>Atlantic General</v>
      </c>
      <c r="D57" s="2" vm="1020">
        <f t="shared" si="29"/>
        <v>-671.41038982389978</v>
      </c>
      <c r="E57" s="1" vm="1021">
        <f t="shared" si="29"/>
        <v>533546.8060821445</v>
      </c>
      <c r="F57" s="1" vm="1022">
        <f t="shared" si="29"/>
        <v>-2736415.7109448458</v>
      </c>
      <c r="G57" s="1" vm="1023">
        <f t="shared" si="29"/>
        <v>-2202868.9048627005</v>
      </c>
      <c r="H57" s="1" vm="1024">
        <f t="shared" si="29"/>
        <v>6553561.6528271483</v>
      </c>
      <c r="I57" s="1">
        <f t="shared" si="19"/>
        <v>7087108.4589092927</v>
      </c>
      <c r="J57" s="41">
        <f t="shared" si="20"/>
        <v>9289977.3637719937</v>
      </c>
      <c r="K57" s="1">
        <f t="shared" si="21"/>
        <v>-51199</v>
      </c>
      <c r="L57" s="39">
        <f t="shared" si="22"/>
        <v>9238778.3637719937</v>
      </c>
      <c r="M57" s="1" vm="1025">
        <f t="shared" si="30"/>
        <v>212310.67512102786</v>
      </c>
      <c r="N57" s="1" vm="1026">
        <f t="shared" si="30"/>
        <v>-2894704.5420175195</v>
      </c>
      <c r="O57" s="39">
        <f t="shared" si="23"/>
        <v>-3107015.2171385475</v>
      </c>
      <c r="P57" s="39">
        <f t="shared" si="24"/>
        <v>6131763.1466334462</v>
      </c>
      <c r="Q57" s="1" vm="1027">
        <f t="shared" si="25"/>
        <v>0</v>
      </c>
      <c r="R57" s="39">
        <f t="shared" si="26"/>
        <v>6131763.1466334462</v>
      </c>
      <c r="S57" s="1" vm="1028">
        <f t="shared" si="27"/>
        <v>2223762</v>
      </c>
      <c r="T57" s="39">
        <f t="shared" si="28"/>
        <v>8355525.1466334462</v>
      </c>
    </row>
    <row r="58" spans="1:20" s="1" customFormat="1" x14ac:dyDescent="0.55000000000000004">
      <c r="A58">
        <v>210062</v>
      </c>
      <c r="B58" s="29" t="str" vm="47">
        <f t="shared" si="18"/>
        <v>210062</v>
      </c>
      <c r="C58" t="str">
        <f>INDEX('Latest Hospital Name'!$B:$B, MATCH($A58,'Latest Hospital Name'!$A:$A,0))</f>
        <v>MedStar Southern MD</v>
      </c>
      <c r="D58" s="2" vm="1029">
        <f t="shared" si="29"/>
        <v>734.60578606400031</v>
      </c>
      <c r="E58" s="1" vm="1030">
        <f t="shared" si="29"/>
        <v>2140345.8478452931</v>
      </c>
      <c r="F58" s="1" vm="1031">
        <f t="shared" si="29"/>
        <v>-2316398.477898296</v>
      </c>
      <c r="G58" s="1" vm="1032">
        <f t="shared" si="29"/>
        <v>-176052.63005300402</v>
      </c>
      <c r="H58" s="1" vm="1033">
        <f t="shared" si="29"/>
        <v>18086436.74472056</v>
      </c>
      <c r="I58" s="1">
        <f t="shared" si="19"/>
        <v>20226782.592565853</v>
      </c>
      <c r="J58" s="41">
        <f t="shared" si="20"/>
        <v>20402835.222618856</v>
      </c>
      <c r="K58" s="1">
        <f t="shared" si="21"/>
        <v>252583</v>
      </c>
      <c r="L58" s="39">
        <f t="shared" si="22"/>
        <v>20655418.222618856</v>
      </c>
      <c r="M58" s="1" vm="1034">
        <f t="shared" si="30"/>
        <v>-1833803.1885026169</v>
      </c>
      <c r="N58" s="1" vm="1035">
        <f t="shared" si="30"/>
        <v>-12827603.878794611</v>
      </c>
      <c r="O58" s="39">
        <f t="shared" si="23"/>
        <v>-10993800.690291993</v>
      </c>
      <c r="P58" s="39">
        <f t="shared" si="24"/>
        <v>9661617.5323268622</v>
      </c>
      <c r="Q58" s="1" vm="1036">
        <f t="shared" si="25"/>
        <v>-2882538.8922810224</v>
      </c>
      <c r="R58" s="39">
        <f t="shared" si="26"/>
        <v>6779078.6400458403</v>
      </c>
      <c r="S58" s="1" vm="1037">
        <f t="shared" si="27"/>
        <v>0</v>
      </c>
      <c r="T58" s="39">
        <f t="shared" si="28"/>
        <v>6779078.6400458403</v>
      </c>
    </row>
    <row r="59" spans="1:20" s="1" customFormat="1" x14ac:dyDescent="0.55000000000000004">
      <c r="A59">
        <v>210063</v>
      </c>
      <c r="B59" s="29" t="str" vm="46">
        <f t="shared" si="18"/>
        <v>210063</v>
      </c>
      <c r="C59" t="str">
        <f>INDEX('Latest Hospital Name'!$B:$B, MATCH($A59,'Latest Hospital Name'!$A:$A,0))</f>
        <v>UM-St. Joe</v>
      </c>
      <c r="D59" s="2" vm="1038">
        <f t="shared" si="29"/>
        <v>1873.7153860412905</v>
      </c>
      <c r="E59" s="1" vm="1039">
        <f t="shared" si="29"/>
        <v>16068710.111542288</v>
      </c>
      <c r="F59" s="1" vm="1040">
        <f t="shared" si="29"/>
        <v>1620224.226297108</v>
      </c>
      <c r="G59" s="1" vm="1041">
        <f t="shared" si="29"/>
        <v>17688934.337839399</v>
      </c>
      <c r="H59" s="1" vm="1042">
        <f t="shared" si="29"/>
        <v>20002901.291832518</v>
      </c>
      <c r="I59" s="1">
        <f t="shared" si="19"/>
        <v>36071611.403374806</v>
      </c>
      <c r="J59" s="41">
        <f t="shared" si="20"/>
        <v>18382677.065535408</v>
      </c>
      <c r="K59" s="1">
        <f t="shared" si="21"/>
        <v>3278295</v>
      </c>
      <c r="L59" s="39">
        <f t="shared" si="22"/>
        <v>21660972.065535408</v>
      </c>
      <c r="M59" s="1" vm="1043">
        <f t="shared" si="30"/>
        <v>5329021.7441012543</v>
      </c>
      <c r="N59" s="1" vm="1044">
        <f t="shared" si="30"/>
        <v>-10160421.309733162</v>
      </c>
      <c r="O59" s="39">
        <f t="shared" si="23"/>
        <v>-15489443.053834416</v>
      </c>
      <c r="P59" s="39">
        <f t="shared" si="24"/>
        <v>6171529.0117009915</v>
      </c>
      <c r="Q59" s="1" vm="1045">
        <f t="shared" si="25"/>
        <v>21955488.7618194</v>
      </c>
      <c r="R59" s="39">
        <f t="shared" si="26"/>
        <v>28127017.773520391</v>
      </c>
      <c r="S59" s="1" vm="1046">
        <f t="shared" si="27"/>
        <v>0</v>
      </c>
      <c r="T59" s="39">
        <f t="shared" si="28"/>
        <v>28127017.773520391</v>
      </c>
    </row>
    <row r="60" spans="1:20" s="1" customFormat="1" x14ac:dyDescent="0.55000000000000004">
      <c r="A60">
        <v>210065</v>
      </c>
      <c r="B60" s="29" t="str" vm="45">
        <f t="shared" si="18"/>
        <v>210065</v>
      </c>
      <c r="C60" t="str">
        <f>INDEX('Latest Hospital Name'!$B:$B, MATCH($A60,'Latest Hospital Name'!$A:$A,0))</f>
        <v>HC-Germantown</v>
      </c>
      <c r="D60" s="2" vm="1047">
        <f t="shared" si="29"/>
        <v>10983.514305991901</v>
      </c>
      <c r="E60" s="1" vm="1048">
        <f t="shared" si="29"/>
        <v>39142406.384596951</v>
      </c>
      <c r="F60" s="1" vm="1049">
        <f t="shared" si="29"/>
        <v>17202938.909579605</v>
      </c>
      <c r="G60" s="1" vm="1050">
        <f t="shared" si="29"/>
        <v>56345345.294176556</v>
      </c>
      <c r="H60" s="1" vm="1051">
        <f t="shared" si="29"/>
        <v>3987601.5244153175</v>
      </c>
      <c r="I60" s="1">
        <f t="shared" si="19"/>
        <v>43130007.909012266</v>
      </c>
      <c r="J60" s="41">
        <f t="shared" si="20"/>
        <v>-13215337.385164291</v>
      </c>
      <c r="K60" s="1">
        <f t="shared" si="21"/>
        <v>-103130</v>
      </c>
      <c r="L60" s="39">
        <f t="shared" si="22"/>
        <v>-13318467.385164291</v>
      </c>
      <c r="M60" s="1" vm="1052">
        <f t="shared" si="30"/>
        <v>9303650.9014391005</v>
      </c>
      <c r="N60" s="1" vm="1053">
        <f t="shared" si="30"/>
        <v>-4384703.0183616849</v>
      </c>
      <c r="O60" s="39">
        <f t="shared" si="23"/>
        <v>-13688353.919800784</v>
      </c>
      <c r="P60" s="39">
        <f t="shared" si="24"/>
        <v>-27006821.304965075</v>
      </c>
      <c r="Q60" s="1" vm="1054">
        <f t="shared" si="25"/>
        <v>10215080.437905528</v>
      </c>
      <c r="R60" s="39">
        <f t="shared" si="26"/>
        <v>-16791740.867059547</v>
      </c>
      <c r="S60" s="1" vm="1055">
        <f t="shared" si="27"/>
        <v>23433197.31560174</v>
      </c>
      <c r="T60" s="39">
        <f t="shared" si="28"/>
        <v>6641456.4485421926</v>
      </c>
    </row>
    <row r="61" spans="1:20" s="1" customFormat="1" x14ac:dyDescent="0.55000000000000004">
      <c r="A61">
        <v>210087</v>
      </c>
      <c r="B61" s="29" t="str" vm="44">
        <f t="shared" si="18"/>
        <v>210087</v>
      </c>
      <c r="C61" t="str">
        <f>INDEX('Latest Hospital Name'!$B:$B, MATCH($A61,'Latest Hospital Name'!$A:$A,0))</f>
        <v>Germantown ED</v>
      </c>
      <c r="D61" s="2" vm="1056">
        <f t="shared" si="29"/>
        <v>-477.48950124829997</v>
      </c>
      <c r="E61" s="1" vm="1057">
        <f t="shared" si="29"/>
        <v>-1908136.7908652239</v>
      </c>
      <c r="F61" s="1" vm="1058">
        <f t="shared" si="29"/>
        <v>-304052.76915662823</v>
      </c>
      <c r="G61" s="1" vm="1059">
        <f t="shared" si="29"/>
        <v>-2212189.5600218531</v>
      </c>
      <c r="H61" s="1" vm="1060">
        <f t="shared" si="29"/>
        <v>88816.031817084862</v>
      </c>
      <c r="I61" s="1">
        <f t="shared" si="19"/>
        <v>-1819320.759048139</v>
      </c>
      <c r="J61" s="41">
        <f t="shared" si="20"/>
        <v>392868.8009737141</v>
      </c>
      <c r="K61" s="1">
        <f t="shared" si="21"/>
        <v>-8020</v>
      </c>
      <c r="L61" s="39">
        <f t="shared" si="22"/>
        <v>384848.8009737141</v>
      </c>
      <c r="M61" s="1" vm="1061">
        <f t="shared" si="30"/>
        <v>2878</v>
      </c>
      <c r="N61" s="1" vm="1062">
        <f t="shared" si="30"/>
        <v>0</v>
      </c>
      <c r="O61" s="39">
        <f t="shared" si="23"/>
        <v>-2878</v>
      </c>
      <c r="P61" s="39">
        <f t="shared" si="24"/>
        <v>381970.8009737141</v>
      </c>
      <c r="Q61" s="1" vm="1063">
        <f t="shared" si="25"/>
        <v>0</v>
      </c>
      <c r="R61" s="39">
        <f t="shared" si="26"/>
        <v>381970.8009737141</v>
      </c>
      <c r="S61" s="1" vm="1064">
        <f t="shared" si="27"/>
        <v>0</v>
      </c>
      <c r="T61" s="39">
        <f t="shared" si="28"/>
        <v>381970.8009737141</v>
      </c>
    </row>
    <row r="62" spans="1:20" s="1" customFormat="1" x14ac:dyDescent="0.55000000000000004">
      <c r="A62">
        <v>210088</v>
      </c>
      <c r="B62" s="29" t="str" vm="43">
        <f t="shared" si="18"/>
        <v>210088</v>
      </c>
      <c r="C62" t="str">
        <f>INDEX('Latest Hospital Name'!$B:$B, MATCH($A62,'Latest Hospital Name'!$A:$A,0))</f>
        <v>UM-Queen Anne's ED</v>
      </c>
      <c r="D62" s="2" vm="1065">
        <f t="shared" si="29"/>
        <v>135.56841302659998</v>
      </c>
      <c r="E62" s="1" vm="1066">
        <f t="shared" si="29"/>
        <v>468986.88063826523</v>
      </c>
      <c r="F62" s="1" vm="1067">
        <f t="shared" si="29"/>
        <v>415080.61422212276</v>
      </c>
      <c r="G62" s="1" vm="1068">
        <f t="shared" si="29"/>
        <v>884067.49486038811</v>
      </c>
      <c r="H62" s="1" vm="1069">
        <f t="shared" si="29"/>
        <v>163658.16737088037</v>
      </c>
      <c r="I62" s="1">
        <f t="shared" si="19"/>
        <v>632645.04800914554</v>
      </c>
      <c r="J62" s="41">
        <f t="shared" si="20"/>
        <v>-251422.44685124257</v>
      </c>
      <c r="K62" s="1">
        <f t="shared" si="21"/>
        <v>-32597</v>
      </c>
      <c r="L62" s="39">
        <f t="shared" si="22"/>
        <v>-284019.44685124257</v>
      </c>
      <c r="M62" s="1" vm="1070">
        <f t="shared" si="30"/>
        <v>0</v>
      </c>
      <c r="N62" s="1" vm="1071">
        <f t="shared" si="30"/>
        <v>0</v>
      </c>
      <c r="O62" s="39">
        <f t="shared" si="23"/>
        <v>0</v>
      </c>
      <c r="P62" s="39">
        <f t="shared" si="24"/>
        <v>-284019.44685124257</v>
      </c>
      <c r="Q62" s="1" vm="1072">
        <f t="shared" si="25"/>
        <v>0</v>
      </c>
      <c r="R62" s="39">
        <f t="shared" si="26"/>
        <v>-284019.44685124257</v>
      </c>
      <c r="S62" s="1" vm="1073">
        <f t="shared" si="27"/>
        <v>1189816.1644502175</v>
      </c>
      <c r="T62" s="39">
        <f t="shared" si="28"/>
        <v>905796.71759897494</v>
      </c>
    </row>
    <row r="63" spans="1:20" s="1" customFormat="1" x14ac:dyDescent="0.55000000000000004">
      <c r="A63">
        <v>210333</v>
      </c>
      <c r="B63" s="29" t="str" vm="42">
        <f t="shared" si="18"/>
        <v>210333</v>
      </c>
      <c r="C63" t="str">
        <f>INDEX('Latest Hospital Name'!$B:$B, MATCH($A63,'Latest Hospital Name'!$A:$A,0))</f>
        <v>UM-Bowie ED</v>
      </c>
      <c r="D63" s="2" vm="1074">
        <f t="shared" si="29"/>
        <v>-675.95203276979987</v>
      </c>
      <c r="E63" s="1" vm="1075">
        <f t="shared" si="29"/>
        <v>-393702.33809447498</v>
      </c>
      <c r="F63" s="1" vm="1076">
        <f t="shared" si="29"/>
        <v>-1125904.7850961529</v>
      </c>
      <c r="G63" s="1" vm="1077">
        <f t="shared" si="29"/>
        <v>-1519607.1231906274</v>
      </c>
      <c r="H63" s="1" vm="1078">
        <f t="shared" si="29"/>
        <v>11309.716933921816</v>
      </c>
      <c r="I63" s="1">
        <f t="shared" si="19"/>
        <v>-382392.62116055319</v>
      </c>
      <c r="J63" s="41">
        <f t="shared" si="20"/>
        <v>1137214.5020300741</v>
      </c>
      <c r="K63" s="1">
        <f t="shared" si="21"/>
        <v>-156291</v>
      </c>
      <c r="L63" s="39">
        <f t="shared" si="22"/>
        <v>980923.50203007413</v>
      </c>
      <c r="M63" s="1" vm="1079">
        <f t="shared" si="30"/>
        <v>0</v>
      </c>
      <c r="N63" s="1" vm="1080">
        <f t="shared" si="30"/>
        <v>0</v>
      </c>
      <c r="O63" s="39">
        <f t="shared" si="23"/>
        <v>0</v>
      </c>
      <c r="P63" s="39">
        <f t="shared" si="24"/>
        <v>980923.50203007413</v>
      </c>
      <c r="Q63" s="1" vm="1081">
        <f t="shared" si="25"/>
        <v>0</v>
      </c>
      <c r="R63" s="39">
        <f t="shared" si="26"/>
        <v>980923.50203007413</v>
      </c>
      <c r="S63" s="1" vm="1082">
        <f t="shared" si="27"/>
        <v>0</v>
      </c>
      <c r="T63" s="39">
        <f t="shared" si="28"/>
        <v>980923.50203007413</v>
      </c>
    </row>
  </sheetData>
  <autoFilter ref="A13:U13" xr:uid="{F78F127D-3A97-4209-A72F-D19C1C334F11}">
    <sortState xmlns:xlrd2="http://schemas.microsoft.com/office/spreadsheetml/2017/richdata2" ref="A14:U63">
      <sortCondition ref="A13"/>
    </sortState>
  </autoFilter>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C42FB-5577-4CFF-8F5D-0A32BE2CA4C2}">
  <sheetPr>
    <tabColor rgb="FFFFC000"/>
  </sheetPr>
  <dimension ref="A2:D64"/>
  <sheetViews>
    <sheetView topLeftCell="A7" workbookViewId="0">
      <selection activeCell="N50" sqref="N50"/>
    </sheetView>
  </sheetViews>
  <sheetFormatPr defaultRowHeight="14.4" x14ac:dyDescent="0.55000000000000004"/>
  <cols>
    <col min="1" max="3" width="13.68359375" customWidth="1"/>
    <col min="4" max="4" width="21" style="1" customWidth="1"/>
  </cols>
  <sheetData>
    <row r="2" spans="1:4" x14ac:dyDescent="0.55000000000000004">
      <c r="A2" s="3" t="s">
        <v>1</v>
      </c>
      <c r="B2" s="38" t="s" vm="1">
        <v>80</v>
      </c>
    </row>
    <row r="3" spans="1:4" x14ac:dyDescent="0.55000000000000004">
      <c r="A3" s="3" t="s">
        <v>29</v>
      </c>
      <c r="B3" s="38" t="s" vm="1083">
        <v>114</v>
      </c>
    </row>
    <row r="4" spans="1:4" x14ac:dyDescent="0.55000000000000004">
      <c r="B4" s="1"/>
    </row>
    <row r="6" spans="1:4" x14ac:dyDescent="0.55000000000000004">
      <c r="A6" s="4" t="s">
        <v>27</v>
      </c>
      <c r="B6" s="9" t="str" vm="631">
        <f>CUBEVALUE("ThisWorkbookDataModel", $B$2, CUBEMEMBER("ThisWorkbookDataModel", "[Measures].["&amp;$A6&amp;"]"))</f>
        <v>2014</v>
      </c>
      <c r="C6" s="1"/>
    </row>
    <row r="7" spans="1:4" x14ac:dyDescent="0.55000000000000004">
      <c r="A7" s="4" t="s">
        <v>28</v>
      </c>
      <c r="B7" s="9" t="str" vm="632">
        <f>CUBEVALUE("ThisWorkbookDataModel", $B$2, CUBEMEMBER("ThisWorkbookDataModel", "[Measures].["&amp;$A7&amp;"]"))</f>
        <v>2023</v>
      </c>
      <c r="C7" s="1"/>
    </row>
    <row r="8" spans="1:4" x14ac:dyDescent="0.55000000000000004">
      <c r="A8" s="4" t="str">
        <f>IF($B$3, "No Inflation", "Dollar Year")</f>
        <v>Dollar Year</v>
      </c>
      <c r="B8" s="9" t="str" vm="91">
        <f>IF($B$3, $B$3, CUBEMEMBER("ThisWorkbookDataModel","[Base CY With Inf].[Dollar Year].&amp;["&amp;$B7&amp;"]",$B7))</f>
        <v>2023</v>
      </c>
      <c r="C8" s="1"/>
    </row>
    <row r="9" spans="1:4" x14ac:dyDescent="0.55000000000000004">
      <c r="A9" t="s">
        <v>31</v>
      </c>
      <c r="B9" t="str">
        <f>"CY"&amp;RIGHT($B$6, 2) &amp; IF(B6&lt;&gt;B7, " to CY"&amp;RIGHT($B$7, 2), "")</f>
        <v>CY14 to CY23</v>
      </c>
      <c r="C9" t="s">
        <v>92</v>
      </c>
    </row>
    <row r="10" spans="1:4" x14ac:dyDescent="0.55000000000000004">
      <c r="D10" s="40" t="str">
        <f>$B$9</f>
        <v>CY14 to CY23</v>
      </c>
    </row>
    <row r="11" spans="1:4" s="10" customFormat="1" ht="19.2" customHeight="1" x14ac:dyDescent="0.55000000000000004">
      <c r="D11" s="11" t="s">
        <v>102</v>
      </c>
    </row>
    <row r="12" spans="1:4" s="8" customFormat="1" ht="71.400000000000006" customHeight="1" x14ac:dyDescent="0.55000000000000004">
      <c r="A12" s="7" t="s">
        <v>2</v>
      </c>
      <c r="B12" s="7" t="s">
        <v>93</v>
      </c>
      <c r="C12" s="7" t="s">
        <v>32</v>
      </c>
      <c r="D12" s="13" t="s">
        <v>118</v>
      </c>
    </row>
    <row r="13" spans="1:4" s="6" customFormat="1" ht="28.2" hidden="1" customHeight="1" x14ac:dyDescent="0.55000000000000004">
      <c r="A13" s="42" t="s">
        <v>113</v>
      </c>
      <c r="B13" s="5"/>
      <c r="C13" s="5"/>
      <c r="D13" s="17" t="s">
        <v>5</v>
      </c>
    </row>
    <row r="14" spans="1:4" s="6" customFormat="1" ht="28.2" hidden="1" customHeight="1" x14ac:dyDescent="0.55000000000000004">
      <c r="A14" s="42" t="s">
        <v>113</v>
      </c>
      <c r="B14" s="5"/>
      <c r="C14" s="5"/>
      <c r="D14" s="17" t="s" vm="24">
        <v>112</v>
      </c>
    </row>
    <row r="15" spans="1:4" x14ac:dyDescent="0.55000000000000004">
      <c r="A15">
        <v>210065</v>
      </c>
      <c r="B15" s="29" t="str" vm="45">
        <f t="shared" ref="B15:B46" si="0">CUBEMEMBER("ThisWorkbookDataModel","[Base CY With Inf].[HOSPID].&amp;[" &amp; $A15 &amp; "]", $A15)</f>
        <v>210065</v>
      </c>
      <c r="C15" t="str">
        <f>INDEX('Latest Hospital Name'!$B:$B, MATCH($A15,'Latest Hospital Name'!$A:$A,0))</f>
        <v>HC-Germantown</v>
      </c>
      <c r="D15" s="1">
        <f t="shared" ref="D15:D46" si="1">IFERROR(-1*CUBEVALUE("ThisWorkbookDataModel", $B$2, $B$8, $B15, D$14), "")</f>
        <v>-17202938.909579605</v>
      </c>
    </row>
    <row r="16" spans="1:4" x14ac:dyDescent="0.55000000000000004">
      <c r="A16">
        <v>210001</v>
      </c>
      <c r="B16" s="29" t="str" vm="28">
        <f t="shared" si="0"/>
        <v>210001</v>
      </c>
      <c r="C16" t="str">
        <f>INDEX('Latest Hospital Name'!$B:$B, MATCH($A16,'Latest Hospital Name'!$A:$A,0))</f>
        <v>Meritus</v>
      </c>
      <c r="D16" s="1">
        <f t="shared" si="1"/>
        <v>-11116377.306535769</v>
      </c>
    </row>
    <row r="17" spans="1:4" x14ac:dyDescent="0.55000000000000004">
      <c r="A17">
        <v>210003</v>
      </c>
      <c r="B17" s="29" t="str" vm="89">
        <f t="shared" si="0"/>
        <v>210003</v>
      </c>
      <c r="C17" t="str">
        <f>INDEX('Latest Hospital Name'!$B:$B, MATCH($A17,'Latest Hospital Name'!$A:$A,0))</f>
        <v>UM-PGHC</v>
      </c>
      <c r="D17" s="1">
        <f t="shared" si="1"/>
        <v>-11089967.156924449</v>
      </c>
    </row>
    <row r="18" spans="1:4" x14ac:dyDescent="0.55000000000000004">
      <c r="A18">
        <v>210019</v>
      </c>
      <c r="B18" s="29" t="str" vm="75">
        <f t="shared" si="0"/>
        <v>210019</v>
      </c>
      <c r="C18" t="str">
        <f>INDEX('Latest Hospital Name'!$B:$B, MATCH($A18,'Latest Hospital Name'!$A:$A,0))</f>
        <v>Peninsula</v>
      </c>
      <c r="D18" s="1">
        <f t="shared" si="1"/>
        <v>-9602748.0814457983</v>
      </c>
    </row>
    <row r="19" spans="1:4" x14ac:dyDescent="0.55000000000000004">
      <c r="A19">
        <v>210022</v>
      </c>
      <c r="B19" s="29" t="str" vm="74">
        <f t="shared" si="0"/>
        <v>210022</v>
      </c>
      <c r="C19" t="str">
        <f>INDEX('Latest Hospital Name'!$B:$B, MATCH($A19,'Latest Hospital Name'!$A:$A,0))</f>
        <v>Suburban</v>
      </c>
      <c r="D19" s="1">
        <f t="shared" si="1"/>
        <v>-8519078.4143605959</v>
      </c>
    </row>
    <row r="20" spans="1:4" x14ac:dyDescent="0.55000000000000004">
      <c r="A20">
        <v>210005</v>
      </c>
      <c r="B20" s="29" t="str" vm="87">
        <f t="shared" si="0"/>
        <v>210005</v>
      </c>
      <c r="C20" t="str">
        <f>INDEX('Latest Hospital Name'!$B:$B, MATCH($A20,'Latest Hospital Name'!$A:$A,0))</f>
        <v>Frederick</v>
      </c>
      <c r="D20" s="1">
        <f t="shared" si="1"/>
        <v>-8581344.4338128082</v>
      </c>
    </row>
    <row r="21" spans="1:4" x14ac:dyDescent="0.55000000000000004">
      <c r="A21">
        <v>210037</v>
      </c>
      <c r="B21" s="29" t="str" vm="63">
        <f t="shared" si="0"/>
        <v>210037</v>
      </c>
      <c r="C21" t="str">
        <f>INDEX('Latest Hospital Name'!$B:$B, MATCH($A21,'Latest Hospital Name'!$A:$A,0))</f>
        <v>UM-Easton</v>
      </c>
      <c r="D21" s="1">
        <f t="shared" si="1"/>
        <v>-7088496.0404516123</v>
      </c>
    </row>
    <row r="22" spans="1:4" x14ac:dyDescent="0.55000000000000004">
      <c r="A22">
        <v>210049</v>
      </c>
      <c r="B22" s="29" t="str" vm="55">
        <f t="shared" si="0"/>
        <v>210049</v>
      </c>
      <c r="C22" t="str">
        <f>INDEX('Latest Hospital Name'!$B:$B, MATCH($A22,'Latest Hospital Name'!$A:$A,0))</f>
        <v>UM-Upper Chesapeake</v>
      </c>
      <c r="D22" s="1">
        <f t="shared" si="1"/>
        <v>-1459212.7598341573</v>
      </c>
    </row>
    <row r="23" spans="1:4" x14ac:dyDescent="0.55000000000000004">
      <c r="A23">
        <v>210063</v>
      </c>
      <c r="B23" s="29" t="str" vm="46">
        <f t="shared" si="0"/>
        <v>210063</v>
      </c>
      <c r="C23" t="str">
        <f>INDEX('Latest Hospital Name'!$B:$B, MATCH($A23,'Latest Hospital Name'!$A:$A,0))</f>
        <v>UM-St. Joe</v>
      </c>
      <c r="D23" s="1">
        <f t="shared" si="1"/>
        <v>-1620224.226297108</v>
      </c>
    </row>
    <row r="24" spans="1:4" x14ac:dyDescent="0.55000000000000004">
      <c r="A24">
        <v>210051</v>
      </c>
      <c r="B24" s="29" t="str" vm="54">
        <f t="shared" si="0"/>
        <v>210051</v>
      </c>
      <c r="C24" t="str">
        <f>INDEX('Latest Hospital Name'!$B:$B, MATCH($A24,'Latest Hospital Name'!$A:$A,0))</f>
        <v>Doctors</v>
      </c>
      <c r="D24" s="1">
        <f t="shared" si="1"/>
        <v>-1779887.4833230693</v>
      </c>
    </row>
    <row r="25" spans="1:4" x14ac:dyDescent="0.55000000000000004">
      <c r="A25">
        <v>210018</v>
      </c>
      <c r="B25" s="29" t="str" vm="76">
        <f t="shared" si="0"/>
        <v>210018</v>
      </c>
      <c r="C25" t="str">
        <f>INDEX('Latest Hospital Name'!$B:$B, MATCH($A25,'Latest Hospital Name'!$A:$A,0))</f>
        <v>MedStar Montgomery</v>
      </c>
      <c r="D25" s="1">
        <f t="shared" si="1"/>
        <v>-125771.1845733549</v>
      </c>
    </row>
    <row r="26" spans="1:4" x14ac:dyDescent="0.55000000000000004">
      <c r="A26">
        <v>210088</v>
      </c>
      <c r="B26" s="29" t="str" vm="43">
        <f t="shared" si="0"/>
        <v>210088</v>
      </c>
      <c r="C26" t="str">
        <f>INDEX('Latest Hospital Name'!$B:$B, MATCH($A26,'Latest Hospital Name'!$A:$A,0))</f>
        <v>UM-Queen Anne's ED</v>
      </c>
      <c r="D26" s="1">
        <f t="shared" si="1"/>
        <v>-415080.61422212276</v>
      </c>
    </row>
    <row r="27" spans="1:4" x14ac:dyDescent="0.55000000000000004">
      <c r="A27">
        <v>210087</v>
      </c>
      <c r="B27" s="29" t="str" vm="44">
        <f t="shared" si="0"/>
        <v>210087</v>
      </c>
      <c r="C27" t="str">
        <f>INDEX('Latest Hospital Name'!$B:$B, MATCH($A27,'Latest Hospital Name'!$A:$A,0))</f>
        <v>Germantown ED</v>
      </c>
      <c r="D27" s="1">
        <f t="shared" si="1"/>
        <v>304052.76915662823</v>
      </c>
    </row>
    <row r="28" spans="1:4" x14ac:dyDescent="0.55000000000000004">
      <c r="A28">
        <v>210017</v>
      </c>
      <c r="B28" s="29" t="str" vm="77">
        <f t="shared" si="0"/>
        <v>210017</v>
      </c>
      <c r="C28" t="str">
        <f>INDEX('Latest Hospital Name'!$B:$B, MATCH($A28,'Latest Hospital Name'!$A:$A,0))</f>
        <v>Garrett</v>
      </c>
      <c r="D28" s="1">
        <f t="shared" si="1"/>
        <v>215045.22569285519</v>
      </c>
    </row>
    <row r="29" spans="1:4" x14ac:dyDescent="0.55000000000000004">
      <c r="A29">
        <v>210009</v>
      </c>
      <c r="B29" s="29" t="str" vm="84">
        <f t="shared" si="0"/>
        <v>210009</v>
      </c>
      <c r="C29" t="str">
        <f>INDEX('Latest Hospital Name'!$B:$B, MATCH($A29,'Latest Hospital Name'!$A:$A,0))</f>
        <v>Johns Hopkins</v>
      </c>
      <c r="D29" s="1">
        <f t="shared" si="1"/>
        <v>-897942.9832965415</v>
      </c>
    </row>
    <row r="30" spans="1:4" x14ac:dyDescent="0.55000000000000004">
      <c r="A30">
        <v>210028</v>
      </c>
      <c r="B30" s="29" t="str" vm="70">
        <f t="shared" si="0"/>
        <v>210028</v>
      </c>
      <c r="C30" t="str">
        <f>INDEX('Latest Hospital Name'!$B:$B, MATCH($A30,'Latest Hospital Name'!$A:$A,0))</f>
        <v>MedStar St. Mary's</v>
      </c>
      <c r="D30" s="1">
        <f t="shared" si="1"/>
        <v>629391.06005337066</v>
      </c>
    </row>
    <row r="31" spans="1:4" x14ac:dyDescent="0.55000000000000004">
      <c r="A31">
        <v>210062</v>
      </c>
      <c r="B31" s="29" t="str" vm="47">
        <f t="shared" si="0"/>
        <v>210062</v>
      </c>
      <c r="C31" t="str">
        <f>INDEX('Latest Hospital Name'!$B:$B, MATCH($A31,'Latest Hospital Name'!$A:$A,0))</f>
        <v>MedStar Southern MD</v>
      </c>
      <c r="D31" s="1">
        <f t="shared" si="1"/>
        <v>2316398.477898296</v>
      </c>
    </row>
    <row r="32" spans="1:4" x14ac:dyDescent="0.55000000000000004">
      <c r="A32">
        <v>210035</v>
      </c>
      <c r="B32" s="29" t="str" vm="64">
        <f t="shared" si="0"/>
        <v>210035</v>
      </c>
      <c r="C32" t="str">
        <f>INDEX('Latest Hospital Name'!$B:$B, MATCH($A32,'Latest Hospital Name'!$A:$A,0))</f>
        <v>UM-Charles Regional</v>
      </c>
      <c r="D32" s="1">
        <f t="shared" si="1"/>
        <v>1141678.3761007399</v>
      </c>
    </row>
    <row r="33" spans="1:4" x14ac:dyDescent="0.55000000000000004">
      <c r="A33">
        <v>210333</v>
      </c>
      <c r="B33" s="29" t="str" vm="42">
        <f t="shared" si="0"/>
        <v>210333</v>
      </c>
      <c r="C33" t="str">
        <f>INDEX('Latest Hospital Name'!$B:$B, MATCH($A33,'Latest Hospital Name'!$A:$A,0))</f>
        <v>UM-Bowie ED</v>
      </c>
      <c r="D33" s="1">
        <f t="shared" si="1"/>
        <v>1125904.7850961529</v>
      </c>
    </row>
    <row r="34" spans="1:4" x14ac:dyDescent="0.55000000000000004">
      <c r="A34">
        <v>210045</v>
      </c>
      <c r="B34" s="29" t="str" vm="57">
        <f t="shared" si="0"/>
        <v>210045</v>
      </c>
      <c r="C34" t="str">
        <f>INDEX('Latest Hospital Name'!$B:$B, MATCH($A34,'Latest Hospital Name'!$A:$A,0))</f>
        <v>McCready</v>
      </c>
      <c r="D34" s="1">
        <f t="shared" si="1"/>
        <v>2350489.3612951064</v>
      </c>
    </row>
    <row r="35" spans="1:4" x14ac:dyDescent="0.55000000000000004">
      <c r="A35">
        <v>210061</v>
      </c>
      <c r="B35" s="29" t="str" vm="48">
        <f t="shared" si="0"/>
        <v>210061</v>
      </c>
      <c r="C35" t="str">
        <f>INDEX('Latest Hospital Name'!$B:$B, MATCH($A35,'Latest Hospital Name'!$A:$A,0))</f>
        <v>Atlantic General</v>
      </c>
      <c r="D35" s="1">
        <f t="shared" si="1"/>
        <v>2736415.7109448458</v>
      </c>
    </row>
    <row r="36" spans="1:4" x14ac:dyDescent="0.55000000000000004">
      <c r="A36">
        <v>210033</v>
      </c>
      <c r="B36" s="29" t="str" vm="66">
        <f t="shared" si="0"/>
        <v>210033</v>
      </c>
      <c r="C36" t="str">
        <f>INDEX('Latest Hospital Name'!$B:$B, MATCH($A36,'Latest Hospital Name'!$A:$A,0))</f>
        <v>Carroll</v>
      </c>
      <c r="D36" s="1">
        <f t="shared" si="1"/>
        <v>3682341.8973768242</v>
      </c>
    </row>
    <row r="37" spans="1:4" x14ac:dyDescent="0.55000000000000004">
      <c r="A37">
        <v>210048</v>
      </c>
      <c r="B37" s="29" t="str" vm="56">
        <f t="shared" si="0"/>
        <v>210048</v>
      </c>
      <c r="C37" t="str">
        <f>INDEX('Latest Hospital Name'!$B:$B, MATCH($A37,'Latest Hospital Name'!$A:$A,0))</f>
        <v>Howard County</v>
      </c>
      <c r="D37" s="1">
        <f t="shared" si="1"/>
        <v>3089212.5123682115</v>
      </c>
    </row>
    <row r="38" spans="1:4" x14ac:dyDescent="0.55000000000000004">
      <c r="A38">
        <v>210004</v>
      </c>
      <c r="B38" s="29" t="str" vm="88">
        <f t="shared" si="0"/>
        <v>210004</v>
      </c>
      <c r="C38" t="str">
        <f>INDEX('Latest Hospital Name'!$B:$B, MATCH($A38,'Latest Hospital Name'!$A:$A,0))</f>
        <v>Holy Cross</v>
      </c>
      <c r="D38" s="1">
        <f t="shared" si="1"/>
        <v>2956560.2560089864</v>
      </c>
    </row>
    <row r="39" spans="1:4" x14ac:dyDescent="0.55000000000000004">
      <c r="A39">
        <v>210030</v>
      </c>
      <c r="B39" s="29" t="str" vm="68">
        <f t="shared" si="0"/>
        <v>210030</v>
      </c>
      <c r="C39" t="str">
        <f>INDEX('Latest Hospital Name'!$B:$B, MATCH($A39,'Latest Hospital Name'!$A:$A,0))</f>
        <v>UM-Chestertown</v>
      </c>
      <c r="D39" s="1">
        <f t="shared" si="1"/>
        <v>3619278.5785090476</v>
      </c>
    </row>
    <row r="40" spans="1:4" x14ac:dyDescent="0.55000000000000004">
      <c r="A40">
        <v>210039</v>
      </c>
      <c r="B40" s="29" t="str" vm="61">
        <f t="shared" si="0"/>
        <v>210039</v>
      </c>
      <c r="C40" t="str">
        <f>INDEX('Latest Hospital Name'!$B:$B, MATCH($A40,'Latest Hospital Name'!$A:$A,0))</f>
        <v>Calvert</v>
      </c>
      <c r="D40" s="1">
        <f t="shared" si="1"/>
        <v>5011540.8924758844</v>
      </c>
    </row>
    <row r="41" spans="1:4" x14ac:dyDescent="0.55000000000000004">
      <c r="A41">
        <v>210060</v>
      </c>
      <c r="B41" s="29" t="str" vm="49">
        <f t="shared" si="0"/>
        <v>210060</v>
      </c>
      <c r="C41" t="str">
        <f>INDEX('Latest Hospital Name'!$B:$B, MATCH($A41,'Latest Hospital Name'!$A:$A,0))</f>
        <v>Ft. Washington</v>
      </c>
      <c r="D41" s="1">
        <f t="shared" si="1"/>
        <v>6315017.2601224072</v>
      </c>
    </row>
    <row r="42" spans="1:4" x14ac:dyDescent="0.55000000000000004">
      <c r="A42">
        <v>210006</v>
      </c>
      <c r="B42" s="29" t="str" vm="86">
        <f t="shared" si="0"/>
        <v>210006</v>
      </c>
      <c r="C42" t="str">
        <f>INDEX('Latest Hospital Name'!$B:$B, MATCH($A42,'Latest Hospital Name'!$A:$A,0))</f>
        <v>UM-Harford</v>
      </c>
      <c r="D42" s="1">
        <f t="shared" si="1"/>
        <v>6779420.8478358043</v>
      </c>
    </row>
    <row r="43" spans="1:4" x14ac:dyDescent="0.55000000000000004">
      <c r="A43">
        <v>210032</v>
      </c>
      <c r="B43" s="29" t="str" vm="67">
        <f t="shared" si="0"/>
        <v>210032</v>
      </c>
      <c r="C43" t="str">
        <f>INDEX('Latest Hospital Name'!$B:$B, MATCH($A43,'Latest Hospital Name'!$A:$A,0))</f>
        <v>Union of Cecil</v>
      </c>
      <c r="D43" s="1">
        <f t="shared" si="1"/>
        <v>6898723.2882401356</v>
      </c>
    </row>
    <row r="44" spans="1:4" x14ac:dyDescent="0.55000000000000004">
      <c r="A44">
        <v>210010</v>
      </c>
      <c r="B44" s="29" t="str" vm="83">
        <f t="shared" si="0"/>
        <v>210010</v>
      </c>
      <c r="C44" t="str">
        <f>INDEX('Latest Hospital Name'!$B:$B, MATCH($A44,'Latest Hospital Name'!$A:$A,0))</f>
        <v>UM-Dorchester</v>
      </c>
      <c r="D44" s="1">
        <f t="shared" si="1"/>
        <v>6666962.0375158973</v>
      </c>
    </row>
    <row r="45" spans="1:4" x14ac:dyDescent="0.55000000000000004">
      <c r="A45">
        <v>210043</v>
      </c>
      <c r="B45" s="29" t="str" vm="59">
        <f t="shared" si="0"/>
        <v>210043</v>
      </c>
      <c r="C45" t="str">
        <f>INDEX('Latest Hospital Name'!$B:$B, MATCH($A45,'Latest Hospital Name'!$A:$A,0))</f>
        <v>UM-BWMC</v>
      </c>
      <c r="D45" s="1">
        <f t="shared" si="1"/>
        <v>6788838.2603445798</v>
      </c>
    </row>
    <row r="46" spans="1:4" x14ac:dyDescent="0.55000000000000004">
      <c r="A46">
        <v>210016</v>
      </c>
      <c r="B46" s="29" t="str" vm="78">
        <f t="shared" si="0"/>
        <v>210016</v>
      </c>
      <c r="C46" t="str">
        <f>INDEX('Latest Hospital Name'!$B:$B, MATCH($A46,'Latest Hospital Name'!$A:$A,0))</f>
        <v>Washington Adventist</v>
      </c>
      <c r="D46" s="1">
        <f t="shared" si="1"/>
        <v>6847454.3316948665</v>
      </c>
    </row>
    <row r="47" spans="1:4" x14ac:dyDescent="0.55000000000000004">
      <c r="A47">
        <v>210040</v>
      </c>
      <c r="B47" s="29" t="str" vm="60">
        <f t="shared" ref="B47:B64" si="2">CUBEMEMBER("ThisWorkbookDataModel","[Base CY With Inf].[HOSPID].&amp;[" &amp; $A47 &amp; "]", $A47)</f>
        <v>210040</v>
      </c>
      <c r="C47" t="str">
        <f>INDEX('Latest Hospital Name'!$B:$B, MATCH($A47,'Latest Hospital Name'!$A:$A,0))</f>
        <v>Northwest</v>
      </c>
      <c r="D47" s="1">
        <f t="shared" ref="D47:D64" si="3">IFERROR(-1*CUBEVALUE("ThisWorkbookDataModel", $B$2, $B$8, $B47, D$14), "")</f>
        <v>8133640.1529805074</v>
      </c>
    </row>
    <row r="48" spans="1:4" x14ac:dyDescent="0.55000000000000004">
      <c r="A48">
        <v>210027</v>
      </c>
      <c r="B48" s="29" t="str" vm="71">
        <f t="shared" si="2"/>
        <v>210027</v>
      </c>
      <c r="C48" t="str">
        <f>INDEX('Latest Hospital Name'!$B:$B, MATCH($A48,'Latest Hospital Name'!$A:$A,0))</f>
        <v>Western Maryland</v>
      </c>
      <c r="D48" s="1">
        <f t="shared" si="3"/>
        <v>8384510.0067923069</v>
      </c>
    </row>
    <row r="49" spans="1:4" x14ac:dyDescent="0.55000000000000004">
      <c r="A49">
        <v>210015</v>
      </c>
      <c r="B49" s="29" t="str" vm="79">
        <f t="shared" si="2"/>
        <v>210015</v>
      </c>
      <c r="C49" t="str">
        <f>INDEX('Latest Hospital Name'!$B:$B, MATCH($A49,'Latest Hospital Name'!$A:$A,0))</f>
        <v>MedStar Fr Square</v>
      </c>
      <c r="D49" s="1">
        <f t="shared" si="3"/>
        <v>10637745.704260323</v>
      </c>
    </row>
    <row r="50" spans="1:4" x14ac:dyDescent="0.55000000000000004">
      <c r="A50">
        <v>210055</v>
      </c>
      <c r="B50" s="29" t="str" vm="53">
        <f t="shared" si="2"/>
        <v>210055</v>
      </c>
      <c r="C50" t="str">
        <f>INDEX('Latest Hospital Name'!$B:$B, MATCH($A50,'Latest Hospital Name'!$A:$A,0))</f>
        <v>UM-Laurel</v>
      </c>
      <c r="D50" s="1">
        <f t="shared" si="3"/>
        <v>10156732.407848435</v>
      </c>
    </row>
    <row r="51" spans="1:4" x14ac:dyDescent="0.55000000000000004">
      <c r="A51">
        <v>210029</v>
      </c>
      <c r="B51" s="29" t="str" vm="69">
        <f t="shared" si="2"/>
        <v>210029</v>
      </c>
      <c r="C51" t="str">
        <f>INDEX('Latest Hospital Name'!$B:$B, MATCH($A51,'Latest Hospital Name'!$A:$A,0))</f>
        <v>JH Bayview</v>
      </c>
      <c r="D51" s="1">
        <f t="shared" si="3"/>
        <v>9953173.4788072854</v>
      </c>
    </row>
    <row r="52" spans="1:4" x14ac:dyDescent="0.55000000000000004">
      <c r="A52">
        <v>210038</v>
      </c>
      <c r="B52" s="29" t="str" vm="62">
        <f t="shared" si="2"/>
        <v>210038</v>
      </c>
      <c r="C52" t="str">
        <f>INDEX('Latest Hospital Name'!$B:$B, MATCH($A52,'Latest Hospital Name'!$A:$A,0))</f>
        <v>UMMC Midtown</v>
      </c>
      <c r="D52" s="1">
        <f t="shared" si="3"/>
        <v>11510402.275340831</v>
      </c>
    </row>
    <row r="53" spans="1:4" x14ac:dyDescent="0.55000000000000004">
      <c r="A53">
        <v>210011</v>
      </c>
      <c r="B53" s="29" t="str" vm="82">
        <f t="shared" si="2"/>
        <v>210011</v>
      </c>
      <c r="C53" t="str">
        <f>INDEX('Latest Hospital Name'!$B:$B, MATCH($A53,'Latest Hospital Name'!$A:$A,0))</f>
        <v xml:space="preserve">St. Agnes </v>
      </c>
      <c r="D53" s="1">
        <f t="shared" si="3"/>
        <v>12560360.186055304</v>
      </c>
    </row>
    <row r="54" spans="1:4" x14ac:dyDescent="0.55000000000000004">
      <c r="A54">
        <v>210057</v>
      </c>
      <c r="B54" s="29" t="str" vm="51">
        <f t="shared" si="2"/>
        <v>210057</v>
      </c>
      <c r="C54" t="str">
        <f>INDEX('Latest Hospital Name'!$B:$B, MATCH($A54,'Latest Hospital Name'!$A:$A,0))</f>
        <v>Shady Grove</v>
      </c>
      <c r="D54" s="1">
        <f t="shared" si="3"/>
        <v>11825920.065553902</v>
      </c>
    </row>
    <row r="55" spans="1:4" x14ac:dyDescent="0.55000000000000004">
      <c r="A55">
        <v>210034</v>
      </c>
      <c r="B55" s="29" t="str" vm="65">
        <f t="shared" si="2"/>
        <v>210034</v>
      </c>
      <c r="C55" t="str">
        <f>INDEX('Latest Hospital Name'!$B:$B, MATCH($A55,'Latest Hospital Name'!$A:$A,0))</f>
        <v>MedStar Harbor</v>
      </c>
      <c r="D55" s="1">
        <f t="shared" si="3"/>
        <v>14769452.28414226</v>
      </c>
    </row>
    <row r="56" spans="1:4" x14ac:dyDescent="0.55000000000000004">
      <c r="A56">
        <v>210023</v>
      </c>
      <c r="B56" s="29" t="str" vm="73">
        <f t="shared" si="2"/>
        <v>210023</v>
      </c>
      <c r="C56" t="str">
        <f>INDEX('Latest Hospital Name'!$B:$B, MATCH($A56,'Latest Hospital Name'!$A:$A,0))</f>
        <v>Anne Arundel</v>
      </c>
      <c r="D56" s="1">
        <f t="shared" si="3"/>
        <v>12995064.861723032</v>
      </c>
    </row>
    <row r="57" spans="1:4" x14ac:dyDescent="0.55000000000000004">
      <c r="A57">
        <v>210058</v>
      </c>
      <c r="B57" s="29" t="str" vm="50">
        <f t="shared" si="2"/>
        <v>210058</v>
      </c>
      <c r="C57" t="str">
        <f>INDEX('Latest Hospital Name'!$B:$B, MATCH($A57,'Latest Hospital Name'!$A:$A,0))</f>
        <v>UMROI</v>
      </c>
      <c r="D57" s="1">
        <f t="shared" si="3"/>
        <v>15264234.026302295</v>
      </c>
    </row>
    <row r="58" spans="1:4" x14ac:dyDescent="0.55000000000000004">
      <c r="A58">
        <v>210002</v>
      </c>
      <c r="B58" s="29" t="str" vm="90">
        <f t="shared" si="2"/>
        <v>210002</v>
      </c>
      <c r="C58" t="str">
        <f>INDEX('Latest Hospital Name'!$B:$B, MATCH($A58,'Latest Hospital Name'!$A:$A,0))</f>
        <v>UMMC</v>
      </c>
      <c r="D58" s="1">
        <f t="shared" si="3"/>
        <v>13113373.03902394</v>
      </c>
    </row>
    <row r="59" spans="1:4" x14ac:dyDescent="0.55000000000000004">
      <c r="A59">
        <v>210024</v>
      </c>
      <c r="B59" s="29" t="str" vm="72">
        <f t="shared" si="2"/>
        <v>210024</v>
      </c>
      <c r="C59" t="str">
        <f>INDEX('Latest Hospital Name'!$B:$B, MATCH($A59,'Latest Hospital Name'!$A:$A,0))</f>
        <v>MedStar Union Mem</v>
      </c>
      <c r="D59" s="1">
        <f t="shared" si="3"/>
        <v>18034151.530072574</v>
      </c>
    </row>
    <row r="60" spans="1:4" x14ac:dyDescent="0.55000000000000004">
      <c r="A60">
        <v>210056</v>
      </c>
      <c r="B60" s="29" t="str" vm="52">
        <f t="shared" si="2"/>
        <v>210056</v>
      </c>
      <c r="C60" t="str">
        <f>INDEX('Latest Hospital Name'!$B:$B, MATCH($A60,'Latest Hospital Name'!$A:$A,0))</f>
        <v>MedStar Good Sam</v>
      </c>
      <c r="D60" s="1">
        <f t="shared" si="3"/>
        <v>20018902.91333919</v>
      </c>
    </row>
    <row r="61" spans="1:4" x14ac:dyDescent="0.55000000000000004">
      <c r="A61">
        <v>210008</v>
      </c>
      <c r="B61" s="29" t="str" vm="85">
        <f t="shared" si="2"/>
        <v>210008</v>
      </c>
      <c r="C61" t="str">
        <f>INDEX('Latest Hospital Name'!$B:$B, MATCH($A61,'Latest Hospital Name'!$A:$A,0))</f>
        <v>Mercy</v>
      </c>
      <c r="D61" s="1">
        <f t="shared" si="3"/>
        <v>19478940.874200944</v>
      </c>
    </row>
    <row r="62" spans="1:4" x14ac:dyDescent="0.55000000000000004">
      <c r="A62">
        <v>210044</v>
      </c>
      <c r="B62" s="29" t="str" vm="58">
        <f t="shared" si="2"/>
        <v>210044</v>
      </c>
      <c r="C62" t="str">
        <f>INDEX('Latest Hospital Name'!$B:$B, MATCH($A62,'Latest Hospital Name'!$A:$A,0))</f>
        <v>GBMC</v>
      </c>
      <c r="D62" s="1">
        <f t="shared" si="3"/>
        <v>20810600.941764556</v>
      </c>
    </row>
    <row r="63" spans="1:4" x14ac:dyDescent="0.55000000000000004">
      <c r="A63">
        <v>210013</v>
      </c>
      <c r="B63" s="29" t="str" vm="80">
        <f t="shared" si="2"/>
        <v>210013</v>
      </c>
      <c r="C63" t="str">
        <f>INDEX('Latest Hospital Name'!$B:$B, MATCH($A63,'Latest Hospital Name'!$A:$A,0))</f>
        <v>Bon Secours</v>
      </c>
      <c r="D63" s="1">
        <f t="shared" si="3"/>
        <v>27597239.843977157</v>
      </c>
    </row>
    <row r="64" spans="1:4" x14ac:dyDescent="0.55000000000000004">
      <c r="A64">
        <v>210012</v>
      </c>
      <c r="B64" s="29" t="str" vm="81">
        <f t="shared" si="2"/>
        <v>210012</v>
      </c>
      <c r="C64" t="str">
        <f>INDEX('Latest Hospital Name'!$B:$B, MATCH($A64,'Latest Hospital Name'!$A:$A,0))</f>
        <v>Sinai</v>
      </c>
      <c r="D64" s="1">
        <f t="shared" si="3"/>
        <v>39719390.934939764</v>
      </c>
    </row>
  </sheetData>
  <autoFilter ref="A14:D14" xr:uid="{548C42FB-5577-4CFF-8F5D-0A32BE2CA4C2}">
    <sortState xmlns:xlrd2="http://schemas.microsoft.com/office/spreadsheetml/2017/richdata2" ref="A15:D64">
      <sortCondition ref="D14"/>
    </sortState>
  </autoFilter>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1977B-33AA-417D-956E-F4D322A3BEF0}">
  <sheetPr>
    <tabColor rgb="FFFFC000"/>
  </sheetPr>
  <dimension ref="A2:P64"/>
  <sheetViews>
    <sheetView topLeftCell="A10" zoomScale="85" zoomScaleNormal="85" workbookViewId="0">
      <selection activeCell="J15" sqref="J15:J64"/>
    </sheetView>
  </sheetViews>
  <sheetFormatPr defaultRowHeight="14.4" x14ac:dyDescent="0.55000000000000004"/>
  <cols>
    <col min="1" max="3" width="13.68359375" customWidth="1"/>
    <col min="4" max="4" width="13.68359375" style="2" hidden="1" customWidth="1"/>
    <col min="5" max="8" width="13.68359375" style="1" hidden="1" customWidth="1"/>
    <col min="9" max="9" width="14.68359375" style="1" hidden="1" customWidth="1"/>
    <col min="10" max="10" width="13.68359375" style="1" customWidth="1"/>
    <col min="11" max="15" width="13.68359375" style="1" hidden="1" customWidth="1"/>
    <col min="16" max="16" width="21" style="1" hidden="1" customWidth="1"/>
  </cols>
  <sheetData>
    <row r="2" spans="1:16" x14ac:dyDescent="0.55000000000000004">
      <c r="A2" s="3" t="s">
        <v>1</v>
      </c>
      <c r="B2" s="38" t="s" vm="1">
        <v>80</v>
      </c>
    </row>
    <row r="3" spans="1:16" x14ac:dyDescent="0.55000000000000004">
      <c r="A3" s="3" t="s">
        <v>29</v>
      </c>
      <c r="B3" s="38" t="s" vm="1083">
        <v>114</v>
      </c>
    </row>
    <row r="4" spans="1:16" x14ac:dyDescent="0.55000000000000004">
      <c r="B4" s="1"/>
    </row>
    <row r="6" spans="1:16" x14ac:dyDescent="0.55000000000000004">
      <c r="A6" s="4" t="s">
        <v>27</v>
      </c>
      <c r="B6" s="9" t="str" vm="631">
        <f>CUBEVALUE("ThisWorkbookDataModel", $B$2, CUBEMEMBER("ThisWorkbookDataModel", "[Measures].["&amp;$A6&amp;"]"))</f>
        <v>2014</v>
      </c>
      <c r="C6" s="1"/>
    </row>
    <row r="7" spans="1:16" x14ac:dyDescent="0.55000000000000004">
      <c r="A7" s="4" t="s">
        <v>28</v>
      </c>
      <c r="B7" s="9" t="str" vm="632">
        <f>CUBEVALUE("ThisWorkbookDataModel", $B$2, CUBEMEMBER("ThisWorkbookDataModel", "[Measures].["&amp;$A7&amp;"]"))</f>
        <v>2023</v>
      </c>
      <c r="C7" s="1"/>
    </row>
    <row r="8" spans="1:16" x14ac:dyDescent="0.55000000000000004">
      <c r="A8" s="4" t="str">
        <f>IF($B$3, "No Inflation", "Dollar Year")</f>
        <v>Dollar Year</v>
      </c>
      <c r="B8" s="9" t="str" vm="91">
        <f>IF($B$3, $B$3, CUBEMEMBER("ThisWorkbookDataModel","[Base CY With Inf].[Dollar Year].&amp;["&amp;$B7&amp;"]",$B7))</f>
        <v>2023</v>
      </c>
      <c r="C8" s="1"/>
    </row>
    <row r="9" spans="1:16" x14ac:dyDescent="0.55000000000000004">
      <c r="A9" t="s">
        <v>31</v>
      </c>
      <c r="B9" t="str">
        <f>"CY"&amp;RIGHT($B$6, 2) &amp; IF(B6&lt;&gt;B7, " to CY"&amp;RIGHT($B$7, 2), "")</f>
        <v>CY14 to CY23</v>
      </c>
      <c r="C9" t="s">
        <v>92</v>
      </c>
    </row>
    <row r="10" spans="1:16" x14ac:dyDescent="0.55000000000000004">
      <c r="P10" s="40" t="str">
        <f>$B$9</f>
        <v>CY14 to CY23</v>
      </c>
    </row>
    <row r="11" spans="1:16" s="10" customFormat="1" ht="19.2" customHeight="1" x14ac:dyDescent="0.55000000000000004">
      <c r="D11" s="20"/>
      <c r="E11" s="11"/>
      <c r="F11" s="11"/>
      <c r="G11" s="11"/>
      <c r="H11" s="11"/>
      <c r="I11" s="11"/>
      <c r="J11" s="11" t="s">
        <v>83</v>
      </c>
      <c r="K11" s="12" t="s">
        <v>83</v>
      </c>
      <c r="L11" s="11" t="s">
        <v>83</v>
      </c>
      <c r="M11" s="12"/>
      <c r="N11" s="11"/>
      <c r="O11" s="11" t="s">
        <v>83</v>
      </c>
      <c r="P11" s="11" t="s">
        <v>102</v>
      </c>
    </row>
    <row r="12" spans="1:16" s="8" customFormat="1" ht="129.6" customHeight="1" x14ac:dyDescent="0.55000000000000004">
      <c r="A12" s="7" t="s">
        <v>2</v>
      </c>
      <c r="B12" s="7" t="s">
        <v>93</v>
      </c>
      <c r="C12" s="7" t="s">
        <v>32</v>
      </c>
      <c r="D12" s="21" t="str">
        <f>B9&amp;" ECMAD Growth"</f>
        <v>CY14 to CY23 ECMAD Growth</v>
      </c>
      <c r="E12" s="13" t="str">
        <f>B9&amp;" Marketshift"</f>
        <v>CY14 to CY23 Marketshift</v>
      </c>
      <c r="F12" s="13" t="str">
        <f>B9&amp;" Unrecognized"</f>
        <v>CY14 to CY23 Unrecognized</v>
      </c>
      <c r="G12" s="13" t="s">
        <v>6</v>
      </c>
      <c r="H12" s="14" t="str">
        <f>"RY"&amp;RIGHT($B$7, 2)+1&amp;" Demographic Adjustment"</f>
        <v>RY24 Demographic Adjustment</v>
      </c>
      <c r="I12" s="14" t="str">
        <f>B9&amp;" Observed GBR Volume Policies"</f>
        <v>CY14 to CY23 Observed GBR Volume Policies</v>
      </c>
      <c r="J12" s="14" t="s">
        <v>84</v>
      </c>
      <c r="K12" s="16" t="s">
        <v>105</v>
      </c>
      <c r="L12" s="14" t="s">
        <v>106</v>
      </c>
      <c r="M12" s="16" t="s">
        <v>17</v>
      </c>
      <c r="N12" s="13" t="s">
        <v>35</v>
      </c>
      <c r="O12" s="14" t="s">
        <v>107</v>
      </c>
      <c r="P12" s="13" t="s">
        <v>108</v>
      </c>
    </row>
    <row r="13" spans="1:16" s="6" customFormat="1" ht="28.2" hidden="1" customHeight="1" x14ac:dyDescent="0.55000000000000004">
      <c r="A13" s="42" t="s">
        <v>113</v>
      </c>
      <c r="B13" s="5"/>
      <c r="C13" s="5"/>
      <c r="D13" s="22" t="s">
        <v>3</v>
      </c>
      <c r="E13" s="17" t="s">
        <v>4</v>
      </c>
      <c r="F13" s="17" t="s">
        <v>5</v>
      </c>
      <c r="G13" s="17" t="s">
        <v>6</v>
      </c>
      <c r="H13" s="17" t="s">
        <v>81</v>
      </c>
      <c r="I13" s="17"/>
      <c r="J13" s="17"/>
      <c r="K13" s="17" t="s">
        <v>10</v>
      </c>
      <c r="L13" s="17"/>
      <c r="M13" s="17" t="s">
        <v>17</v>
      </c>
      <c r="N13" s="17" t="s">
        <v>7</v>
      </c>
      <c r="O13" s="17"/>
      <c r="P13" s="17" t="s">
        <v>82</v>
      </c>
    </row>
    <row r="14" spans="1:16" s="6" customFormat="1" ht="19.2" hidden="1" customHeight="1" x14ac:dyDescent="0.55000000000000004">
      <c r="A14" s="42" t="s">
        <v>113</v>
      </c>
      <c r="B14" s="5"/>
      <c r="C14" s="5"/>
      <c r="D14" s="22" t="str" vm="26">
        <f>IF(D$13&lt;&gt;"", CUBEMEMBER("ThisWorkbookDataModel","[Measures].["&amp;IF(D$13&lt;&gt;"get_% Attributable to OOS", "Sum of ", "")&amp;D$13&amp;IF(AND(D$13&lt;&gt;"ECMAD Growth", D$13&lt;&gt;"get_% Attributable to OOS"), "_inf", "")&amp;"]"), "")</f>
        <v>Sum of ECMAD Growth</v>
      </c>
      <c r="E14" s="17" t="str" vm="25">
        <f>IF(E$13&lt;&gt;"", CUBEMEMBER("ThisWorkbookDataModel","[Measures].["&amp;IF(E$13&lt;&gt;"get_% Attributable to OOS", "Sum of ", "")&amp;E$13&amp;IF(AND(E$13&lt;&gt;"ECMAD Growth", E$13&lt;&gt;"get_% Attributable to OOS"), "_inf", "")&amp;"]"), "")</f>
        <v>Sum of MSA_inf</v>
      </c>
      <c r="F14" s="17" t="str" vm="24">
        <f>IF(F$13&lt;&gt;"", CUBEMEMBER("ThisWorkbookDataModel","[Measures].["&amp;IF(F$13&lt;&gt;"get_% Attributable to OOS", "Sum of ", "")&amp;F$13&amp;IF(AND(F$13&lt;&gt;"ECMAD Growth", F$13&lt;&gt;"get_% Attributable to OOS"), "_inf", "")&amp;"]"), "")</f>
        <v>Sum of Unrecognized_inf</v>
      </c>
      <c r="G14" s="17" t="str" vm="23">
        <f>IF(G$13&lt;&gt;"", CUBEMEMBER("ThisWorkbookDataModel","[Measures].["&amp;IF(G$13&lt;&gt;"get_% Attributable to OOS", "Sum of ", "")&amp;G$13&amp;IF(AND(G$13&lt;&gt;"ECMAD Growth", G$13&lt;&gt;"get_% Attributable to OOS"), "_inf", "")&amp;"]"), "")</f>
        <v>Sum of Expected FFS_inf</v>
      </c>
      <c r="H14" s="17" t="str" vm="22">
        <f>IF(H$13&lt;&gt;"", CUBEMEMBER("ThisWorkbookDataModel","[Measures].["&amp;IF(H$13&lt;&gt;"get_% Attributable to OOS", "Sum of ", "")&amp;H$13&amp;IF(AND(H$13&lt;&gt;"ECMAD Growth", H$13&lt;&gt;"get_% Attributable to OOS"), "_inf", "")&amp;"]"), "")</f>
        <v>Sum of Demographic Adjustments_inf</v>
      </c>
      <c r="I14" s="17"/>
      <c r="J14" s="17"/>
      <c r="K14" s="17" t="str" vm="9">
        <f>IF(K$13&lt;&gt;"", CUBEMEMBER("ThisWorkbookDataModel","[Measures].["&amp;IF(K$13&lt;&gt;"get_% Attributable to OOS", "Sum of ", "")&amp;K$13&amp;IF(AND(K$13&lt;&gt;"ECMAD Growth", K$13&lt;&gt;"get_% Attributable to OOS"), "_inf", "")&amp;"]"), "")</f>
        <v>Sum of OOS Over/(Under Funding) - OOS File_inf</v>
      </c>
      <c r="L14" s="17"/>
      <c r="M14" s="17" t="str" vm="16">
        <f>IF(M$13&lt;&gt;"", CUBEMEMBER("ThisWorkbookDataModel","[Measures].["&amp;IF(M$13&lt;&gt;"get_% Attributable to OOS", "Sum of ", "")&amp;M$13&amp;IF(AND(M$13&lt;&gt;"ECMAD Growth", M$13&lt;&gt;"get_% Attributable to OOS"), "_inf", "")&amp;"]"), "")</f>
        <v>Sum of Total Anticipated Instate PAU Adjustment under FFS_inf</v>
      </c>
      <c r="N14" s="17" t="str" vm="15">
        <f>IF(N$13&lt;&gt;"", CUBEMEMBER("ThisWorkbookDataModel","[Measures].["&amp;IF(N$13&lt;&gt;"get_% Attributable to OOS", "Sum of ", "")&amp;N$13&amp;IF(AND(N$13&lt;&gt;"ECMAD Growth", N$13&lt;&gt;"get_% Attributable to OOS"), "_inf", "")&amp;"]"), "")</f>
        <v>Sum of PAU Shared Savings_inf</v>
      </c>
      <c r="O14" s="17"/>
      <c r="P14" s="17" t="s" vm="20">
        <v>111</v>
      </c>
    </row>
    <row r="15" spans="1:16" x14ac:dyDescent="0.55000000000000004">
      <c r="A15">
        <v>210065</v>
      </c>
      <c r="B15" s="29" t="str" vm="45">
        <f t="shared" ref="B15:B46" si="0">CUBEMEMBER("ThisWorkbookDataModel","[Base CY With Inf].[HOSPID].&amp;[" &amp; $A15 &amp; "]", $A15)</f>
        <v>210065</v>
      </c>
      <c r="C15" t="str">
        <f>INDEX('Latest Hospital Name'!$B:$B, MATCH($A15,'Latest Hospital Name'!$A:$A,0))</f>
        <v>HC-Germantown</v>
      </c>
      <c r="D15" s="2" vm="1047">
        <f t="shared" ref="D15:H24" si="1">CUBEVALUE("ThisWorkbookDataModel", $B$2, $B$8, $B15, D$14)</f>
        <v>10983.514305991901</v>
      </c>
      <c r="E15" s="2" vm="1048">
        <f t="shared" si="1"/>
        <v>39142406.384596951</v>
      </c>
      <c r="F15" s="2" vm="1049">
        <f t="shared" si="1"/>
        <v>17202938.909579605</v>
      </c>
      <c r="G15" s="2" vm="1050">
        <f t="shared" si="1"/>
        <v>56345345.294176556</v>
      </c>
      <c r="H15" s="2" vm="1051">
        <f t="shared" si="1"/>
        <v>3987601.5244153175</v>
      </c>
      <c r="I15" s="1">
        <f t="shared" ref="I15:I46" si="2">E15+H15</f>
        <v>43130007.909012266</v>
      </c>
      <c r="J15" s="41">
        <f t="shared" ref="J15:J46" si="3">I15-G15</f>
        <v>-13215337.385164291</v>
      </c>
      <c r="K15" s="2">
        <f t="shared" ref="K15:K46" si="4">-1*CUBEVALUE("ThisWorkbookDataModel", $B$2, $B$8, $B15, K$14)</f>
        <v>-103130</v>
      </c>
      <c r="L15" s="39">
        <f t="shared" ref="L15:L46" si="5">J15+K15</f>
        <v>-13318467.385164291</v>
      </c>
      <c r="M15" s="2" vm="1052">
        <f t="shared" ref="M15:N34" si="6">CUBEVALUE("ThisWorkbookDataModel", $B$2, $B$8, $B15, M$14)</f>
        <v>9303650.9014391005</v>
      </c>
      <c r="N15" s="2" vm="1053">
        <f t="shared" si="6"/>
        <v>-4384703.0183616849</v>
      </c>
      <c r="O15" s="39">
        <f t="shared" ref="O15:O46" si="7">N15-M15</f>
        <v>-13688353.919800784</v>
      </c>
      <c r="P15" s="39">
        <f t="shared" ref="P15:P46" si="8">L15+O15</f>
        <v>-27006821.304965075</v>
      </c>
    </row>
    <row r="16" spans="1:16" x14ac:dyDescent="0.55000000000000004">
      <c r="A16">
        <v>210088</v>
      </c>
      <c r="B16" s="29" t="str" vm="43">
        <f t="shared" si="0"/>
        <v>210088</v>
      </c>
      <c r="C16" t="str">
        <f>INDEX('Latest Hospital Name'!$B:$B, MATCH($A16,'Latest Hospital Name'!$A:$A,0))</f>
        <v>UM-Queen Anne's ED</v>
      </c>
      <c r="D16" s="2" vm="1065">
        <f t="shared" si="1"/>
        <v>135.56841302659998</v>
      </c>
      <c r="E16" s="2" vm="1066">
        <f t="shared" si="1"/>
        <v>468986.88063826523</v>
      </c>
      <c r="F16" s="2" vm="1067">
        <f t="shared" si="1"/>
        <v>415080.61422212276</v>
      </c>
      <c r="G16" s="2" vm="1068">
        <f t="shared" si="1"/>
        <v>884067.49486038811</v>
      </c>
      <c r="H16" s="2" vm="1069">
        <f t="shared" si="1"/>
        <v>163658.16737088037</v>
      </c>
      <c r="I16" s="1">
        <f t="shared" si="2"/>
        <v>632645.04800914554</v>
      </c>
      <c r="J16" s="41">
        <f t="shared" si="3"/>
        <v>-251422.44685124257</v>
      </c>
      <c r="K16" s="2">
        <f t="shared" si="4"/>
        <v>-32597</v>
      </c>
      <c r="L16" s="39">
        <f t="shared" si="5"/>
        <v>-284019.44685124257</v>
      </c>
      <c r="M16" s="2" vm="1070">
        <f t="shared" si="6"/>
        <v>0</v>
      </c>
      <c r="N16" s="2" vm="1071">
        <f t="shared" si="6"/>
        <v>0</v>
      </c>
      <c r="O16" s="39">
        <f t="shared" si="7"/>
        <v>0</v>
      </c>
      <c r="P16" s="39">
        <f t="shared" si="8"/>
        <v>-284019.44685124257</v>
      </c>
    </row>
    <row r="17" spans="1:16" x14ac:dyDescent="0.55000000000000004">
      <c r="A17">
        <v>210087</v>
      </c>
      <c r="B17" s="29" t="str" vm="44">
        <f t="shared" si="0"/>
        <v>210087</v>
      </c>
      <c r="C17" t="str">
        <f>INDEX('Latest Hospital Name'!$B:$B, MATCH($A17,'Latest Hospital Name'!$A:$A,0))</f>
        <v>Germantown ED</v>
      </c>
      <c r="D17" s="2" vm="1056">
        <f t="shared" si="1"/>
        <v>-477.48950124829997</v>
      </c>
      <c r="E17" s="2" vm="1057">
        <f t="shared" si="1"/>
        <v>-1908136.7908652239</v>
      </c>
      <c r="F17" s="2" vm="1058">
        <f t="shared" si="1"/>
        <v>-304052.76915662823</v>
      </c>
      <c r="G17" s="2" vm="1059">
        <f t="shared" si="1"/>
        <v>-2212189.5600218531</v>
      </c>
      <c r="H17" s="2" vm="1060">
        <f t="shared" si="1"/>
        <v>88816.031817084862</v>
      </c>
      <c r="I17" s="1">
        <f t="shared" si="2"/>
        <v>-1819320.759048139</v>
      </c>
      <c r="J17" s="41">
        <f t="shared" si="3"/>
        <v>392868.8009737141</v>
      </c>
      <c r="K17" s="2">
        <f t="shared" si="4"/>
        <v>-8020</v>
      </c>
      <c r="L17" s="39">
        <f t="shared" si="5"/>
        <v>384848.8009737141</v>
      </c>
      <c r="M17" s="2" vm="1061">
        <f t="shared" si="6"/>
        <v>2878</v>
      </c>
      <c r="N17" s="2" vm="1062">
        <f t="shared" si="6"/>
        <v>0</v>
      </c>
      <c r="O17" s="39">
        <f t="shared" si="7"/>
        <v>-2878</v>
      </c>
      <c r="P17" s="39">
        <f t="shared" si="8"/>
        <v>381970.8009737141</v>
      </c>
    </row>
    <row r="18" spans="1:16" x14ac:dyDescent="0.55000000000000004">
      <c r="A18">
        <v>210003</v>
      </c>
      <c r="B18" s="29" t="str" vm="89">
        <f t="shared" si="0"/>
        <v>210003</v>
      </c>
      <c r="C18" t="str">
        <f>INDEX('Latest Hospital Name'!$B:$B, MATCH($A18,'Latest Hospital Name'!$A:$A,0))</f>
        <v>UM-PGHC</v>
      </c>
      <c r="D18" s="2" vm="651">
        <f t="shared" si="1"/>
        <v>2847.657726398601</v>
      </c>
      <c r="E18" s="2" vm="652">
        <f t="shared" si="1"/>
        <v>23134367.301169805</v>
      </c>
      <c r="F18" s="2" vm="653">
        <f t="shared" si="1"/>
        <v>11089967.156924449</v>
      </c>
      <c r="G18" s="2" vm="654">
        <f t="shared" si="1"/>
        <v>34224334.458094262</v>
      </c>
      <c r="H18" s="2" vm="655">
        <f t="shared" si="1"/>
        <v>11648129.729557473</v>
      </c>
      <c r="I18" s="1">
        <f t="shared" si="2"/>
        <v>34782497.030727282</v>
      </c>
      <c r="J18" s="41">
        <f t="shared" si="3"/>
        <v>558162.57263302058</v>
      </c>
      <c r="K18" s="2">
        <f t="shared" si="4"/>
        <v>10162905</v>
      </c>
      <c r="L18" s="39">
        <f t="shared" si="5"/>
        <v>10721067.572633021</v>
      </c>
      <c r="M18" s="2" vm="656">
        <f t="shared" si="6"/>
        <v>75239.620101595065</v>
      </c>
      <c r="N18" s="2" vm="657">
        <f t="shared" si="6"/>
        <v>-11951829.646534326</v>
      </c>
      <c r="O18" s="39">
        <f t="shared" si="7"/>
        <v>-12027069.266635921</v>
      </c>
      <c r="P18" s="39">
        <f t="shared" si="8"/>
        <v>-1306001.6940029003</v>
      </c>
    </row>
    <row r="19" spans="1:16" x14ac:dyDescent="0.55000000000000004">
      <c r="A19">
        <v>210333</v>
      </c>
      <c r="B19" s="29" t="str" vm="42">
        <f t="shared" si="0"/>
        <v>210333</v>
      </c>
      <c r="C19" t="str">
        <f>INDEX('Latest Hospital Name'!$B:$B, MATCH($A19,'Latest Hospital Name'!$A:$A,0))</f>
        <v>UM-Bowie ED</v>
      </c>
      <c r="D19" s="2" vm="1074">
        <f t="shared" si="1"/>
        <v>-675.95203276979987</v>
      </c>
      <c r="E19" s="2" vm="1075">
        <f t="shared" si="1"/>
        <v>-393702.33809447498</v>
      </c>
      <c r="F19" s="2" vm="1076">
        <f t="shared" si="1"/>
        <v>-1125904.7850961529</v>
      </c>
      <c r="G19" s="2" vm="1077">
        <f t="shared" si="1"/>
        <v>-1519607.1231906274</v>
      </c>
      <c r="H19" s="2" vm="1078">
        <f t="shared" si="1"/>
        <v>11309.716933921816</v>
      </c>
      <c r="I19" s="1">
        <f t="shared" si="2"/>
        <v>-382392.62116055319</v>
      </c>
      <c r="J19" s="41">
        <f t="shared" si="3"/>
        <v>1137214.5020300741</v>
      </c>
      <c r="K19" s="2">
        <f t="shared" si="4"/>
        <v>-156291</v>
      </c>
      <c r="L19" s="39">
        <f t="shared" si="5"/>
        <v>980923.50203007413</v>
      </c>
      <c r="M19" s="2" vm="1079">
        <f t="shared" si="6"/>
        <v>0</v>
      </c>
      <c r="N19" s="2" vm="1080">
        <f t="shared" si="6"/>
        <v>0</v>
      </c>
      <c r="O19" s="39">
        <f t="shared" si="7"/>
        <v>0</v>
      </c>
      <c r="P19" s="39">
        <f t="shared" si="8"/>
        <v>980923.50203007413</v>
      </c>
    </row>
    <row r="20" spans="1:16" x14ac:dyDescent="0.55000000000000004">
      <c r="A20">
        <v>210027</v>
      </c>
      <c r="B20" s="29" t="str" vm="71">
        <f t="shared" si="0"/>
        <v>210027</v>
      </c>
      <c r="C20" t="str">
        <f>INDEX('Latest Hospital Name'!$B:$B, MATCH($A20,'Latest Hospital Name'!$A:$A,0))</f>
        <v>Western Maryland</v>
      </c>
      <c r="D20" s="2" vm="813">
        <f t="shared" si="1"/>
        <v>-581.48753944360067</v>
      </c>
      <c r="E20" s="2" vm="814">
        <f t="shared" si="1"/>
        <v>-784575.82876208099</v>
      </c>
      <c r="F20" s="2" vm="815">
        <f t="shared" si="1"/>
        <v>-8384510.0067923069</v>
      </c>
      <c r="G20" s="2" vm="816">
        <f t="shared" si="1"/>
        <v>-9169085.8355543856</v>
      </c>
      <c r="H20" s="2" vm="817">
        <f t="shared" si="1"/>
        <v>-6578014.5493056308</v>
      </c>
      <c r="I20" s="1">
        <f t="shared" si="2"/>
        <v>-7362590.3780677114</v>
      </c>
      <c r="J20" s="41">
        <f t="shared" si="3"/>
        <v>1806495.4574866742</v>
      </c>
      <c r="K20" s="2">
        <f t="shared" si="4"/>
        <v>8226074</v>
      </c>
      <c r="L20" s="39">
        <f t="shared" si="5"/>
        <v>10032569.457486674</v>
      </c>
      <c r="M20" s="2" vm="818">
        <f t="shared" si="6"/>
        <v>4469028.5751227401</v>
      </c>
      <c r="N20" s="2" vm="819">
        <f t="shared" si="6"/>
        <v>-10507700.9752413</v>
      </c>
      <c r="O20" s="39">
        <f t="shared" si="7"/>
        <v>-14976729.55036404</v>
      </c>
      <c r="P20" s="39">
        <f t="shared" si="8"/>
        <v>-4944160.0928773656</v>
      </c>
    </row>
    <row r="21" spans="1:16" x14ac:dyDescent="0.55000000000000004">
      <c r="A21">
        <v>210017</v>
      </c>
      <c r="B21" s="29" t="str" vm="77">
        <f t="shared" si="0"/>
        <v>210017</v>
      </c>
      <c r="C21" t="str">
        <f>INDEX('Latest Hospital Name'!$B:$B, MATCH($A21,'Latest Hospital Name'!$A:$A,0))</f>
        <v>Garrett</v>
      </c>
      <c r="D21" s="2" vm="759">
        <f t="shared" si="1"/>
        <v>656.05558577279976</v>
      </c>
      <c r="E21" s="2" vm="760">
        <f t="shared" si="1"/>
        <v>1549290.1563827968</v>
      </c>
      <c r="F21" s="2" vm="761">
        <f t="shared" si="1"/>
        <v>-215045.22569285519</v>
      </c>
      <c r="G21" s="2" vm="762">
        <f t="shared" si="1"/>
        <v>1334244.9306899416</v>
      </c>
      <c r="H21" s="2" vm="763">
        <f t="shared" si="1"/>
        <v>1783624.6481185432</v>
      </c>
      <c r="I21" s="1">
        <f t="shared" si="2"/>
        <v>3332914.8045013398</v>
      </c>
      <c r="J21" s="41">
        <f t="shared" si="3"/>
        <v>1998669.8738113982</v>
      </c>
      <c r="K21" s="2">
        <f t="shared" si="4"/>
        <v>606328</v>
      </c>
      <c r="L21" s="39">
        <f t="shared" si="5"/>
        <v>2604997.8738113982</v>
      </c>
      <c r="M21" s="2" vm="764">
        <f t="shared" si="6"/>
        <v>669094.82998049958</v>
      </c>
      <c r="N21" s="2" vm="765">
        <f t="shared" si="6"/>
        <v>-1306945.4561381377</v>
      </c>
      <c r="O21" s="39">
        <f t="shared" si="7"/>
        <v>-1976040.2861186373</v>
      </c>
      <c r="P21" s="39">
        <f t="shared" si="8"/>
        <v>628957.58769276086</v>
      </c>
    </row>
    <row r="22" spans="1:16" x14ac:dyDescent="0.55000000000000004">
      <c r="A22">
        <v>210045</v>
      </c>
      <c r="B22" s="29" t="str" vm="57">
        <f t="shared" si="0"/>
        <v>210045</v>
      </c>
      <c r="C22" t="str">
        <f>INDEX('Latest Hospital Name'!$B:$B, MATCH($A22,'Latest Hospital Name'!$A:$A,0))</f>
        <v>McCready</v>
      </c>
      <c r="D22" s="2" vm="939">
        <f t="shared" si="1"/>
        <v>-500.36042222050008</v>
      </c>
      <c r="E22" s="2" vm="940">
        <f t="shared" si="1"/>
        <v>-1779123.7821080934</v>
      </c>
      <c r="F22" s="2" vm="941">
        <f t="shared" si="1"/>
        <v>-2350489.3612951064</v>
      </c>
      <c r="G22" s="2" vm="942">
        <f t="shared" si="1"/>
        <v>-4129613.143403199</v>
      </c>
      <c r="H22" s="2" vm="943">
        <f t="shared" si="1"/>
        <v>141788.60831966414</v>
      </c>
      <c r="I22" s="1">
        <f t="shared" si="2"/>
        <v>-1637335.1737884292</v>
      </c>
      <c r="J22" s="41">
        <f t="shared" si="3"/>
        <v>2492277.9696147698</v>
      </c>
      <c r="K22" s="2">
        <f t="shared" si="4"/>
        <v>122962</v>
      </c>
      <c r="L22" s="39">
        <f t="shared" si="5"/>
        <v>2615239.9696147698</v>
      </c>
      <c r="M22" s="2" vm="944">
        <f t="shared" si="6"/>
        <v>-877439.39075524895</v>
      </c>
      <c r="N22" s="2" vm="945">
        <f t="shared" si="6"/>
        <v>-256610.86547983292</v>
      </c>
      <c r="O22" s="39">
        <f t="shared" si="7"/>
        <v>620828.52527541597</v>
      </c>
      <c r="P22" s="39">
        <f t="shared" si="8"/>
        <v>3236068.494890186</v>
      </c>
    </row>
    <row r="23" spans="1:16" x14ac:dyDescent="0.55000000000000004">
      <c r="A23">
        <v>210037</v>
      </c>
      <c r="B23" s="29" t="str" vm="63">
        <f t="shared" si="0"/>
        <v>210037</v>
      </c>
      <c r="C23" t="str">
        <f>INDEX('Latest Hospital Name'!$B:$B, MATCH($A23,'Latest Hospital Name'!$A:$A,0))</f>
        <v>UM-Easton</v>
      </c>
      <c r="D23" s="2" vm="885">
        <f t="shared" si="1"/>
        <v>1851.1855734337003</v>
      </c>
      <c r="E23" s="2" vm="886">
        <f t="shared" si="1"/>
        <v>13969772.209405897</v>
      </c>
      <c r="F23" s="2" vm="887">
        <f t="shared" si="1"/>
        <v>7088496.0404516123</v>
      </c>
      <c r="G23" s="2" vm="888">
        <f t="shared" si="1"/>
        <v>21058268.249857511</v>
      </c>
      <c r="H23" s="2" vm="889">
        <f t="shared" si="1"/>
        <v>12503208.008491596</v>
      </c>
      <c r="I23" s="1">
        <f t="shared" si="2"/>
        <v>26472980.217897493</v>
      </c>
      <c r="J23" s="41">
        <f t="shared" si="3"/>
        <v>5414711.968039982</v>
      </c>
      <c r="K23" s="2">
        <f t="shared" si="4"/>
        <v>-166661</v>
      </c>
      <c r="L23" s="39">
        <f t="shared" si="5"/>
        <v>5248050.968039982</v>
      </c>
      <c r="M23" s="2" vm="890">
        <f t="shared" si="6"/>
        <v>4386600.1374292755</v>
      </c>
      <c r="N23" s="2" vm="891">
        <f t="shared" si="6"/>
        <v>-5464507.4257484097</v>
      </c>
      <c r="O23" s="39">
        <f t="shared" si="7"/>
        <v>-9851107.5631776862</v>
      </c>
      <c r="P23" s="39">
        <f t="shared" si="8"/>
        <v>-4603056.5951377042</v>
      </c>
    </row>
    <row r="24" spans="1:16" x14ac:dyDescent="0.55000000000000004">
      <c r="A24">
        <v>210030</v>
      </c>
      <c r="B24" s="29" t="str" vm="68">
        <f t="shared" si="0"/>
        <v>210030</v>
      </c>
      <c r="C24" t="str">
        <f>INDEX('Latest Hospital Name'!$B:$B, MATCH($A24,'Latest Hospital Name'!$A:$A,0))</f>
        <v>UM-Chestertown</v>
      </c>
      <c r="D24" s="2" vm="840">
        <f t="shared" si="1"/>
        <v>-1816.3354462413999</v>
      </c>
      <c r="E24" s="2" vm="841">
        <f t="shared" si="1"/>
        <v>-8094876.7674928345</v>
      </c>
      <c r="F24" s="2" vm="842">
        <f t="shared" si="1"/>
        <v>-3619278.5785090476</v>
      </c>
      <c r="G24" s="2" vm="843">
        <f t="shared" si="1"/>
        <v>-11714155.346001882</v>
      </c>
      <c r="H24" s="2" vm="844">
        <f t="shared" si="1"/>
        <v>2115541.2145481538</v>
      </c>
      <c r="I24" s="1">
        <f t="shared" si="2"/>
        <v>-5979335.5529446807</v>
      </c>
      <c r="J24" s="41">
        <f t="shared" si="3"/>
        <v>5734819.7930572014</v>
      </c>
      <c r="K24" s="2">
        <f t="shared" si="4"/>
        <v>422391</v>
      </c>
      <c r="L24" s="39">
        <f t="shared" si="5"/>
        <v>6157210.7930572014</v>
      </c>
      <c r="M24" s="2" vm="845">
        <f t="shared" si="6"/>
        <v>-3922235.6096334155</v>
      </c>
      <c r="N24" s="2" vm="846">
        <f t="shared" si="6"/>
        <v>-1412695.8587364985</v>
      </c>
      <c r="O24" s="39">
        <f t="shared" si="7"/>
        <v>2509539.7508969167</v>
      </c>
      <c r="P24" s="39">
        <f t="shared" si="8"/>
        <v>8666750.5439541191</v>
      </c>
    </row>
    <row r="25" spans="1:16" x14ac:dyDescent="0.55000000000000004">
      <c r="A25">
        <v>210001</v>
      </c>
      <c r="B25" s="29" t="str" vm="28">
        <f t="shared" si="0"/>
        <v>210001</v>
      </c>
      <c r="C25" t="str">
        <f>INDEX('Latest Hospital Name'!$B:$B, MATCH($A25,'Latest Hospital Name'!$A:$A,0))</f>
        <v>Meritus</v>
      </c>
      <c r="D25" s="2" vm="633">
        <f t="shared" ref="D25:H34" si="9">CUBEVALUE("ThisWorkbookDataModel", $B$2, $B$8, $B25, D$14)</f>
        <v>3914.4830173731993</v>
      </c>
      <c r="E25" s="2" vm="634">
        <f t="shared" si="9"/>
        <v>2731888.1163351741</v>
      </c>
      <c r="F25" s="2" vm="635">
        <f t="shared" si="9"/>
        <v>11116377.306535769</v>
      </c>
      <c r="G25" s="2" vm="636">
        <f t="shared" si="9"/>
        <v>13848265.422870945</v>
      </c>
      <c r="H25" s="2" vm="637">
        <f t="shared" si="9"/>
        <v>17968373.556182843</v>
      </c>
      <c r="I25" s="1">
        <f t="shared" si="2"/>
        <v>20700261.672518015</v>
      </c>
      <c r="J25" s="41">
        <f t="shared" si="3"/>
        <v>6851996.2496470697</v>
      </c>
      <c r="K25" s="2">
        <f t="shared" si="4"/>
        <v>-209893</v>
      </c>
      <c r="L25" s="39">
        <f t="shared" si="5"/>
        <v>6642103.2496470697</v>
      </c>
      <c r="M25" s="2" vm="638">
        <f t="shared" si="6"/>
        <v>5686936.3751355987</v>
      </c>
      <c r="N25" s="2" vm="639">
        <f t="shared" si="6"/>
        <v>-13589454.546688292</v>
      </c>
      <c r="O25" s="39">
        <f t="shared" si="7"/>
        <v>-19276390.921823889</v>
      </c>
      <c r="P25" s="39">
        <f t="shared" si="8"/>
        <v>-12634287.672176819</v>
      </c>
    </row>
    <row r="26" spans="1:16" x14ac:dyDescent="0.55000000000000004">
      <c r="A26">
        <v>210010</v>
      </c>
      <c r="B26" s="29" t="str" vm="83">
        <f t="shared" si="0"/>
        <v>210010</v>
      </c>
      <c r="C26" t="str">
        <f>INDEX('Latest Hospital Name'!$B:$B, MATCH($A26,'Latest Hospital Name'!$A:$A,0))</f>
        <v>UM-Dorchester</v>
      </c>
      <c r="D26" s="2" vm="705">
        <f t="shared" si="9"/>
        <v>-3027.5648998938004</v>
      </c>
      <c r="E26" s="2" vm="706">
        <f t="shared" si="9"/>
        <v>-11013083.976517742</v>
      </c>
      <c r="F26" s="2" vm="707">
        <f t="shared" si="9"/>
        <v>-6666962.0375158973</v>
      </c>
      <c r="G26" s="2" vm="708">
        <f t="shared" si="9"/>
        <v>-17680046.014033638</v>
      </c>
      <c r="H26" s="2" vm="709">
        <f t="shared" si="9"/>
        <v>579483.59015236213</v>
      </c>
      <c r="I26" s="1">
        <f t="shared" si="2"/>
        <v>-10433600.38636538</v>
      </c>
      <c r="J26" s="41">
        <f t="shared" si="3"/>
        <v>7246445.6276682578</v>
      </c>
      <c r="K26" s="2">
        <f t="shared" si="4"/>
        <v>104677</v>
      </c>
      <c r="L26" s="39">
        <f t="shared" si="5"/>
        <v>7351122.6276682578</v>
      </c>
      <c r="M26" s="2" vm="710">
        <f t="shared" si="6"/>
        <v>-4960808.58397137</v>
      </c>
      <c r="N26" s="2" vm="711">
        <f t="shared" si="6"/>
        <v>-1321233.1227983537</v>
      </c>
      <c r="O26" s="39">
        <f t="shared" si="7"/>
        <v>3639575.4611730166</v>
      </c>
      <c r="P26" s="39">
        <f t="shared" si="8"/>
        <v>10990698.088841274</v>
      </c>
    </row>
    <row r="27" spans="1:16" x14ac:dyDescent="0.55000000000000004">
      <c r="A27">
        <v>210061</v>
      </c>
      <c r="B27" s="29" t="str" vm="48">
        <f t="shared" si="0"/>
        <v>210061</v>
      </c>
      <c r="C27" t="str">
        <f>INDEX('Latest Hospital Name'!$B:$B, MATCH($A27,'Latest Hospital Name'!$A:$A,0))</f>
        <v>Atlantic General</v>
      </c>
      <c r="D27" s="2" vm="1020">
        <f t="shared" si="9"/>
        <v>-671.41038982389978</v>
      </c>
      <c r="E27" s="2" vm="1021">
        <f t="shared" si="9"/>
        <v>533546.8060821445</v>
      </c>
      <c r="F27" s="2" vm="1022">
        <f t="shared" si="9"/>
        <v>-2736415.7109448458</v>
      </c>
      <c r="G27" s="2" vm="1023">
        <f t="shared" si="9"/>
        <v>-2202868.9048627005</v>
      </c>
      <c r="H27" s="2" vm="1024">
        <f t="shared" si="9"/>
        <v>6553561.6528271483</v>
      </c>
      <c r="I27" s="1">
        <f t="shared" si="2"/>
        <v>7087108.4589092927</v>
      </c>
      <c r="J27" s="41">
        <f t="shared" si="3"/>
        <v>9289977.3637719937</v>
      </c>
      <c r="K27" s="2">
        <f t="shared" si="4"/>
        <v>-51199</v>
      </c>
      <c r="L27" s="39">
        <f t="shared" si="5"/>
        <v>9238778.3637719937</v>
      </c>
      <c r="M27" s="2" vm="1025">
        <f t="shared" si="6"/>
        <v>212310.67512102786</v>
      </c>
      <c r="N27" s="2" vm="1026">
        <f t="shared" si="6"/>
        <v>-2894704.5420175195</v>
      </c>
      <c r="O27" s="39">
        <f t="shared" si="7"/>
        <v>-3107015.2171385475</v>
      </c>
      <c r="P27" s="39">
        <f t="shared" si="8"/>
        <v>6131763.1466334462</v>
      </c>
    </row>
    <row r="28" spans="1:16" x14ac:dyDescent="0.55000000000000004">
      <c r="A28">
        <v>210038</v>
      </c>
      <c r="B28" s="29" t="str" vm="62">
        <f t="shared" si="0"/>
        <v>210038</v>
      </c>
      <c r="C28" t="str">
        <f>INDEX('Latest Hospital Name'!$B:$B, MATCH($A28,'Latest Hospital Name'!$A:$A,0))</f>
        <v>UMMC Midtown</v>
      </c>
      <c r="D28" s="2" vm="894">
        <f t="shared" si="9"/>
        <v>-447.65947316870006</v>
      </c>
      <c r="E28" s="2" vm="895">
        <f t="shared" si="9"/>
        <v>13246806.961895786</v>
      </c>
      <c r="F28" s="2" vm="896">
        <f t="shared" si="9"/>
        <v>-11510402.275340831</v>
      </c>
      <c r="G28" s="2" vm="897">
        <f t="shared" si="9"/>
        <v>1736404.6865549576</v>
      </c>
      <c r="H28" s="2" vm="898">
        <f t="shared" si="9"/>
        <v>-1589834.0298874355</v>
      </c>
      <c r="I28" s="1">
        <f t="shared" si="2"/>
        <v>11656972.93200835</v>
      </c>
      <c r="J28" s="41">
        <f t="shared" si="3"/>
        <v>9920568.2454533931</v>
      </c>
      <c r="K28" s="2">
        <f t="shared" si="4"/>
        <v>-41974</v>
      </c>
      <c r="L28" s="39">
        <f t="shared" si="5"/>
        <v>9878594.2454533931</v>
      </c>
      <c r="M28" s="2" vm="899">
        <f t="shared" si="6"/>
        <v>-6279285.8518409077</v>
      </c>
      <c r="N28" s="2" vm="900">
        <f t="shared" si="6"/>
        <v>-9606891.1748061366</v>
      </c>
      <c r="O28" s="39">
        <f t="shared" si="7"/>
        <v>-3327605.3229652289</v>
      </c>
      <c r="P28" s="39">
        <f t="shared" si="8"/>
        <v>6550988.9224881642</v>
      </c>
    </row>
    <row r="29" spans="1:16" x14ac:dyDescent="0.55000000000000004">
      <c r="A29">
        <v>210060</v>
      </c>
      <c r="B29" s="29" t="str" vm="49">
        <f t="shared" si="0"/>
        <v>210060</v>
      </c>
      <c r="C29" t="str">
        <f>INDEX('Latest Hospital Name'!$B:$B, MATCH($A29,'Latest Hospital Name'!$A:$A,0))</f>
        <v>Ft. Washington</v>
      </c>
      <c r="D29" s="2" vm="1011">
        <f t="shared" si="9"/>
        <v>-907.65329106810009</v>
      </c>
      <c r="E29" s="2" vm="1012">
        <f t="shared" si="9"/>
        <v>-1678763.7941388669</v>
      </c>
      <c r="F29" s="2" vm="1013">
        <f t="shared" si="9"/>
        <v>-6315017.2601224072</v>
      </c>
      <c r="G29" s="2" vm="1014">
        <f t="shared" si="9"/>
        <v>-7993781.0542612756</v>
      </c>
      <c r="H29" s="2" vm="1015">
        <f t="shared" si="9"/>
        <v>3730900.9053789843</v>
      </c>
      <c r="I29" s="1">
        <f t="shared" si="2"/>
        <v>2052137.1112401173</v>
      </c>
      <c r="J29" s="41">
        <f t="shared" si="3"/>
        <v>10045918.165501393</v>
      </c>
      <c r="K29" s="2">
        <f t="shared" si="4"/>
        <v>456469</v>
      </c>
      <c r="L29" s="39">
        <f t="shared" si="5"/>
        <v>10502387.165501393</v>
      </c>
      <c r="M29" s="2" vm="1016">
        <f t="shared" si="6"/>
        <v>698325.61569859297</v>
      </c>
      <c r="N29" s="2" vm="1017">
        <f t="shared" si="6"/>
        <v>-2035531.1016524516</v>
      </c>
      <c r="O29" s="39">
        <f t="shared" si="7"/>
        <v>-2733856.7173510445</v>
      </c>
      <c r="P29" s="39">
        <f t="shared" si="8"/>
        <v>7768530.4481503488</v>
      </c>
    </row>
    <row r="30" spans="1:16" x14ac:dyDescent="0.55000000000000004">
      <c r="A30">
        <v>210018</v>
      </c>
      <c r="B30" s="29" t="str" vm="76">
        <f t="shared" si="0"/>
        <v>210018</v>
      </c>
      <c r="C30" t="str">
        <f>INDEX('Latest Hospital Name'!$B:$B, MATCH($A30,'Latest Hospital Name'!$A:$A,0))</f>
        <v>MedStar Montgomery</v>
      </c>
      <c r="D30" s="2" vm="768">
        <f t="shared" si="9"/>
        <v>-403.03714814462376</v>
      </c>
      <c r="E30" s="2" vm="769">
        <f t="shared" si="9"/>
        <v>-3710966.5157476934</v>
      </c>
      <c r="F30" s="2" vm="770">
        <f t="shared" si="9"/>
        <v>125771.1845733549</v>
      </c>
      <c r="G30" s="2" vm="771">
        <f t="shared" si="9"/>
        <v>-3585195.3311743373</v>
      </c>
      <c r="H30" s="2" vm="772">
        <f t="shared" si="9"/>
        <v>10969914.920410063</v>
      </c>
      <c r="I30" s="1">
        <f t="shared" si="2"/>
        <v>7258948.4046623698</v>
      </c>
      <c r="J30" s="41">
        <f t="shared" si="3"/>
        <v>10844143.735836707</v>
      </c>
      <c r="K30" s="2">
        <f t="shared" si="4"/>
        <v>-1352522</v>
      </c>
      <c r="L30" s="39">
        <f t="shared" si="5"/>
        <v>9491621.7358367071</v>
      </c>
      <c r="M30" s="2" vm="773">
        <f t="shared" si="6"/>
        <v>1770573.9730928536</v>
      </c>
      <c r="N30" s="2" vm="774">
        <f t="shared" si="6"/>
        <v>-6078278.3425607858</v>
      </c>
      <c r="O30" s="39">
        <f t="shared" si="7"/>
        <v>-7848852.3156536389</v>
      </c>
      <c r="P30" s="39">
        <f t="shared" si="8"/>
        <v>1642769.4201830681</v>
      </c>
    </row>
    <row r="31" spans="1:16" x14ac:dyDescent="0.55000000000000004">
      <c r="A31">
        <v>210019</v>
      </c>
      <c r="B31" s="29" t="str" vm="75">
        <f t="shared" si="0"/>
        <v>210019</v>
      </c>
      <c r="C31" t="str">
        <f>INDEX('Latest Hospital Name'!$B:$B, MATCH($A31,'Latest Hospital Name'!$A:$A,0))</f>
        <v>Peninsula</v>
      </c>
      <c r="D31" s="2" vm="777">
        <f t="shared" si="9"/>
        <v>2009.7163728753999</v>
      </c>
      <c r="E31" s="2" vm="778">
        <f t="shared" si="9"/>
        <v>469211.12037332309</v>
      </c>
      <c r="F31" s="2" vm="779">
        <f t="shared" si="9"/>
        <v>9602748.0814457983</v>
      </c>
      <c r="G31" s="2" vm="780">
        <f t="shared" si="9"/>
        <v>10071959.201819122</v>
      </c>
      <c r="H31" s="2" vm="781">
        <f t="shared" si="9"/>
        <v>21007741.493876353</v>
      </c>
      <c r="I31" s="1">
        <f t="shared" si="2"/>
        <v>21476952.614249676</v>
      </c>
      <c r="J31" s="41">
        <f t="shared" si="3"/>
        <v>11404993.412430555</v>
      </c>
      <c r="K31" s="2">
        <f t="shared" si="4"/>
        <v>-474859</v>
      </c>
      <c r="L31" s="39">
        <f t="shared" si="5"/>
        <v>10930134.412430555</v>
      </c>
      <c r="M31" s="2" vm="782">
        <f t="shared" si="6"/>
        <v>2377529.2834162107</v>
      </c>
      <c r="N31" s="2" vm="783">
        <f t="shared" si="6"/>
        <v>-14172185.903347461</v>
      </c>
      <c r="O31" s="39">
        <f t="shared" si="7"/>
        <v>-16549715.18676367</v>
      </c>
      <c r="P31" s="39">
        <f t="shared" si="8"/>
        <v>-5619580.7743331157</v>
      </c>
    </row>
    <row r="32" spans="1:16" x14ac:dyDescent="0.55000000000000004">
      <c r="A32">
        <v>210006</v>
      </c>
      <c r="B32" s="29" t="str" vm="86">
        <f t="shared" si="0"/>
        <v>210006</v>
      </c>
      <c r="C32" t="str">
        <f>INDEX('Latest Hospital Name'!$B:$B, MATCH($A32,'Latest Hospital Name'!$A:$A,0))</f>
        <v>UM-Harford</v>
      </c>
      <c r="D32" s="2" vm="678">
        <f t="shared" si="9"/>
        <v>-2162.4226461887997</v>
      </c>
      <c r="E32" s="2" vm="679">
        <f t="shared" si="9"/>
        <v>-10413140.862757113</v>
      </c>
      <c r="F32" s="2" vm="680">
        <f t="shared" si="9"/>
        <v>-6779420.8478358043</v>
      </c>
      <c r="G32" s="2" vm="681">
        <f t="shared" si="9"/>
        <v>-17192561.710592914</v>
      </c>
      <c r="H32" s="2" vm="682">
        <f t="shared" si="9"/>
        <v>5695491.9263395909</v>
      </c>
      <c r="I32" s="1">
        <f t="shared" si="2"/>
        <v>-4717648.9364175219</v>
      </c>
      <c r="J32" s="41">
        <f t="shared" si="3"/>
        <v>12474912.774175392</v>
      </c>
      <c r="K32" s="2">
        <f t="shared" si="4"/>
        <v>597587</v>
      </c>
      <c r="L32" s="39">
        <f t="shared" si="5"/>
        <v>13072499.774175392</v>
      </c>
      <c r="M32" s="2" vm="683">
        <f t="shared" si="6"/>
        <v>157877.94560986222</v>
      </c>
      <c r="N32" s="2" vm="684">
        <f t="shared" si="6"/>
        <v>-5456865.6413928876</v>
      </c>
      <c r="O32" s="39">
        <f t="shared" si="7"/>
        <v>-5614743.5870027496</v>
      </c>
      <c r="P32" s="39">
        <f t="shared" si="8"/>
        <v>7457756.1871726429</v>
      </c>
    </row>
    <row r="33" spans="1:16" x14ac:dyDescent="0.55000000000000004">
      <c r="A33">
        <v>210028</v>
      </c>
      <c r="B33" s="29" t="str" vm="70">
        <f t="shared" si="0"/>
        <v>210028</v>
      </c>
      <c r="C33" t="str">
        <f>INDEX('Latest Hospital Name'!$B:$B, MATCH($A33,'Latest Hospital Name'!$A:$A,0))</f>
        <v>MedStar St. Mary's</v>
      </c>
      <c r="D33" s="2" vm="822">
        <f t="shared" si="9"/>
        <v>422.62690145650038</v>
      </c>
      <c r="E33" s="2" vm="823">
        <f t="shared" si="9"/>
        <v>1418221.8034603978</v>
      </c>
      <c r="F33" s="2" vm="824">
        <f t="shared" si="9"/>
        <v>-629391.06005337066</v>
      </c>
      <c r="G33" s="2" vm="825">
        <f t="shared" si="9"/>
        <v>788830.74340702686</v>
      </c>
      <c r="H33" s="2" vm="826">
        <f t="shared" si="9"/>
        <v>11918949.050713729</v>
      </c>
      <c r="I33" s="1">
        <f t="shared" si="2"/>
        <v>13337170.854174126</v>
      </c>
      <c r="J33" s="41">
        <f t="shared" si="3"/>
        <v>12548340.1107671</v>
      </c>
      <c r="K33" s="2">
        <f t="shared" si="4"/>
        <v>-228743</v>
      </c>
      <c r="L33" s="39">
        <f t="shared" si="5"/>
        <v>12319597.1107671</v>
      </c>
      <c r="M33" s="2" vm="827">
        <f t="shared" si="6"/>
        <v>1920146.8434389592</v>
      </c>
      <c r="N33" s="2" vm="828">
        <f t="shared" si="6"/>
        <v>-6552380.4123944379</v>
      </c>
      <c r="O33" s="39">
        <f t="shared" si="7"/>
        <v>-8472527.2558333967</v>
      </c>
      <c r="P33" s="39">
        <f t="shared" si="8"/>
        <v>3847069.8549337033</v>
      </c>
    </row>
    <row r="34" spans="1:16" x14ac:dyDescent="0.55000000000000004">
      <c r="A34">
        <v>210035</v>
      </c>
      <c r="B34" s="29" t="str" vm="64">
        <f t="shared" si="0"/>
        <v>210035</v>
      </c>
      <c r="C34" t="str">
        <f>INDEX('Latest Hospital Name'!$B:$B, MATCH($A34,'Latest Hospital Name'!$A:$A,0))</f>
        <v>UM-Charles Regional</v>
      </c>
      <c r="D34" s="2" vm="876">
        <f t="shared" si="9"/>
        <v>-181.93437256640055</v>
      </c>
      <c r="E34" s="2" vm="877">
        <f t="shared" si="9"/>
        <v>-1528454.01773302</v>
      </c>
      <c r="F34" s="2" vm="878">
        <f t="shared" si="9"/>
        <v>-1141678.3761007399</v>
      </c>
      <c r="G34" s="2" vm="879">
        <f t="shared" si="9"/>
        <v>-2670132.3938337602</v>
      </c>
      <c r="H34" s="2" vm="880">
        <f t="shared" si="9"/>
        <v>13034816.363252232</v>
      </c>
      <c r="I34" s="1">
        <f t="shared" si="2"/>
        <v>11506362.345519211</v>
      </c>
      <c r="J34" s="41">
        <f t="shared" si="3"/>
        <v>14176494.739352971</v>
      </c>
      <c r="K34" s="2">
        <f t="shared" si="4"/>
        <v>510257</v>
      </c>
      <c r="L34" s="39">
        <f t="shared" si="5"/>
        <v>14686751.739352971</v>
      </c>
      <c r="M34" s="2" vm="881">
        <f t="shared" si="6"/>
        <v>-2438563.020055241</v>
      </c>
      <c r="N34" s="2" vm="882">
        <f t="shared" si="6"/>
        <v>-5577098.1385185318</v>
      </c>
      <c r="O34" s="39">
        <f t="shared" si="7"/>
        <v>-3138535.1184632909</v>
      </c>
      <c r="P34" s="39">
        <f t="shared" si="8"/>
        <v>11548216.62088968</v>
      </c>
    </row>
    <row r="35" spans="1:16" x14ac:dyDescent="0.55000000000000004">
      <c r="A35">
        <v>210055</v>
      </c>
      <c r="B35" s="29" t="str" vm="53">
        <f t="shared" si="0"/>
        <v>210055</v>
      </c>
      <c r="C35" t="str">
        <f>INDEX('Latest Hospital Name'!$B:$B, MATCH($A35,'Latest Hospital Name'!$A:$A,0))</f>
        <v>UM-Laurel</v>
      </c>
      <c r="D35" s="2" vm="975">
        <f t="shared" ref="D35:H44" si="10">CUBEVALUE("ThisWorkbookDataModel", $B$2, $B$8, $B35, D$14)</f>
        <v>-6774.1411179372271</v>
      </c>
      <c r="E35" s="2" vm="976">
        <f t="shared" si="10"/>
        <v>-31033265.898309208</v>
      </c>
      <c r="F35" s="2" vm="977">
        <f t="shared" si="10"/>
        <v>-10156732.407848435</v>
      </c>
      <c r="G35" s="2" vm="978">
        <f t="shared" si="10"/>
        <v>-41189998.306157641</v>
      </c>
      <c r="H35" s="2" vm="979">
        <f t="shared" si="10"/>
        <v>4154386.7675582091</v>
      </c>
      <c r="I35" s="1">
        <f t="shared" si="2"/>
        <v>-26878879.130750999</v>
      </c>
      <c r="J35" s="41">
        <f t="shared" si="3"/>
        <v>14311119.175406642</v>
      </c>
      <c r="K35" s="2">
        <f t="shared" si="4"/>
        <v>3226947</v>
      </c>
      <c r="L35" s="39">
        <f t="shared" si="5"/>
        <v>17538066.175406642</v>
      </c>
      <c r="M35" s="2" vm="980">
        <f t="shared" ref="M35:N54" si="11">CUBEVALUE("ThisWorkbookDataModel", $B$2, $B$8, $B35, M$14)</f>
        <v>-6910844.7647778504</v>
      </c>
      <c r="N35" s="2" vm="981">
        <f t="shared" si="11"/>
        <v>-1530279.1232391165</v>
      </c>
      <c r="O35" s="39">
        <f t="shared" si="7"/>
        <v>5380565.6415387336</v>
      </c>
      <c r="P35" s="39">
        <f t="shared" si="8"/>
        <v>22918631.816945374</v>
      </c>
    </row>
    <row r="36" spans="1:16" x14ac:dyDescent="0.55000000000000004">
      <c r="A36">
        <v>210039</v>
      </c>
      <c r="B36" s="29" t="str" vm="61">
        <f t="shared" si="0"/>
        <v>210039</v>
      </c>
      <c r="C36" t="str">
        <f>INDEX('Latest Hospital Name'!$B:$B, MATCH($A36,'Latest Hospital Name'!$A:$A,0))</f>
        <v>Calvert</v>
      </c>
      <c r="D36" s="2" vm="903">
        <f t="shared" si="10"/>
        <v>278.35460168689968</v>
      </c>
      <c r="E36" s="2" vm="904">
        <f t="shared" si="10"/>
        <v>1209623.9101339774</v>
      </c>
      <c r="F36" s="2" vm="905">
        <f t="shared" si="10"/>
        <v>-5011540.8924758844</v>
      </c>
      <c r="G36" s="2" vm="906">
        <f t="shared" si="10"/>
        <v>-3801916.9823419065</v>
      </c>
      <c r="H36" s="2" vm="907">
        <f t="shared" si="10"/>
        <v>11106107.197744334</v>
      </c>
      <c r="I36" s="1">
        <f t="shared" si="2"/>
        <v>12315731.107878312</v>
      </c>
      <c r="J36" s="41">
        <f t="shared" si="3"/>
        <v>16117648.090220219</v>
      </c>
      <c r="K36" s="2">
        <f t="shared" si="4"/>
        <v>269150</v>
      </c>
      <c r="L36" s="39">
        <f t="shared" si="5"/>
        <v>16386798.090220219</v>
      </c>
      <c r="M36" s="2" vm="908">
        <f t="shared" si="11"/>
        <v>3206284.8006240623</v>
      </c>
      <c r="N36" s="2" vm="909">
        <f t="shared" si="11"/>
        <v>-4896239.7466944186</v>
      </c>
      <c r="O36" s="39">
        <f t="shared" si="7"/>
        <v>-8102524.5473184809</v>
      </c>
      <c r="P36" s="39">
        <f t="shared" si="8"/>
        <v>8284273.5429017376</v>
      </c>
    </row>
    <row r="37" spans="1:16" x14ac:dyDescent="0.55000000000000004">
      <c r="A37">
        <v>210032</v>
      </c>
      <c r="B37" s="29" t="str" vm="67">
        <f t="shared" si="0"/>
        <v>210032</v>
      </c>
      <c r="C37" t="str">
        <f>INDEX('Latest Hospital Name'!$B:$B, MATCH($A37,'Latest Hospital Name'!$A:$A,0))</f>
        <v>Union of Cecil</v>
      </c>
      <c r="D37" s="2" vm="849">
        <f t="shared" si="10"/>
        <v>-1082.1077608041003</v>
      </c>
      <c r="E37" s="2" vm="850">
        <f t="shared" si="10"/>
        <v>-4803156.3103252295</v>
      </c>
      <c r="F37" s="2" vm="851">
        <f t="shared" si="10"/>
        <v>-6898723.2882401356</v>
      </c>
      <c r="G37" s="2" vm="852">
        <f t="shared" si="10"/>
        <v>-11701879.598565368</v>
      </c>
      <c r="H37" s="2" vm="853">
        <f t="shared" si="10"/>
        <v>10202482.552300617</v>
      </c>
      <c r="I37" s="1">
        <f t="shared" si="2"/>
        <v>5399326.2419753876</v>
      </c>
      <c r="J37" s="41">
        <f t="shared" si="3"/>
        <v>17101205.840540756</v>
      </c>
      <c r="K37" s="2">
        <f t="shared" si="4"/>
        <v>-2642943</v>
      </c>
      <c r="L37" s="39">
        <f t="shared" si="5"/>
        <v>14458262.840540756</v>
      </c>
      <c r="M37" s="2" vm="854">
        <f t="shared" si="11"/>
        <v>3044452.5201926124</v>
      </c>
      <c r="N37" s="2" vm="855">
        <f t="shared" si="11"/>
        <v>-5678003.3731006039</v>
      </c>
      <c r="O37" s="39">
        <f t="shared" si="7"/>
        <v>-8722455.8932932168</v>
      </c>
      <c r="P37" s="39">
        <f t="shared" si="8"/>
        <v>5735806.9472475387</v>
      </c>
    </row>
    <row r="38" spans="1:16" x14ac:dyDescent="0.55000000000000004">
      <c r="A38">
        <v>210034</v>
      </c>
      <c r="B38" s="29" t="str" vm="65">
        <f t="shared" si="0"/>
        <v>210034</v>
      </c>
      <c r="C38" t="str">
        <f>INDEX('Latest Hospital Name'!$B:$B, MATCH($A38,'Latest Hospital Name'!$A:$A,0))</f>
        <v>MedStar Harbor</v>
      </c>
      <c r="D38" s="2" vm="867">
        <f t="shared" si="10"/>
        <v>-2976.1486059758004</v>
      </c>
      <c r="E38" s="2" vm="868">
        <f t="shared" si="10"/>
        <v>-17400750.217775069</v>
      </c>
      <c r="F38" s="2" vm="869">
        <f t="shared" si="10"/>
        <v>-14769452.28414226</v>
      </c>
      <c r="G38" s="2" vm="870">
        <f t="shared" si="10"/>
        <v>-32170202.501917325</v>
      </c>
      <c r="H38" s="2" vm="871">
        <f t="shared" si="10"/>
        <v>2471988.3178016394</v>
      </c>
      <c r="I38" s="1">
        <f t="shared" si="2"/>
        <v>-14928761.89997343</v>
      </c>
      <c r="J38" s="41">
        <f t="shared" si="3"/>
        <v>17241440.601943895</v>
      </c>
      <c r="K38" s="2">
        <f t="shared" si="4"/>
        <v>522913</v>
      </c>
      <c r="L38" s="39">
        <f t="shared" si="5"/>
        <v>17764353.601943895</v>
      </c>
      <c r="M38" s="2" vm="872">
        <f t="shared" si="11"/>
        <v>-161883.73003337777</v>
      </c>
      <c r="N38" s="2" vm="873">
        <f t="shared" si="11"/>
        <v>-8261227.7725553494</v>
      </c>
      <c r="O38" s="39">
        <f t="shared" si="7"/>
        <v>-8099344.0425219713</v>
      </c>
      <c r="P38" s="39">
        <f t="shared" si="8"/>
        <v>9665009.559421923</v>
      </c>
    </row>
    <row r="39" spans="1:16" x14ac:dyDescent="0.55000000000000004">
      <c r="A39">
        <v>210051</v>
      </c>
      <c r="B39" s="29" t="str" vm="54">
        <f t="shared" si="0"/>
        <v>210051</v>
      </c>
      <c r="C39" t="str">
        <f>INDEX('Latest Hospital Name'!$B:$B, MATCH($A39,'Latest Hospital Name'!$A:$A,0))</f>
        <v>Doctors</v>
      </c>
      <c r="D39" s="2" vm="966">
        <f t="shared" si="10"/>
        <v>-1895.9428857366988</v>
      </c>
      <c r="E39" s="2" vm="967">
        <f t="shared" si="10"/>
        <v>-1550090.5013681063</v>
      </c>
      <c r="F39" s="2" vm="968">
        <f t="shared" si="10"/>
        <v>1779887.4833230693</v>
      </c>
      <c r="G39" s="2" vm="969">
        <f t="shared" si="10"/>
        <v>229796.98195496202</v>
      </c>
      <c r="H39" s="2" vm="970">
        <f t="shared" si="10"/>
        <v>19961293.908036787</v>
      </c>
      <c r="I39" s="1">
        <f t="shared" si="2"/>
        <v>18411203.406668682</v>
      </c>
      <c r="J39" s="41">
        <f t="shared" si="3"/>
        <v>18181406.42471372</v>
      </c>
      <c r="K39" s="2">
        <f t="shared" si="4"/>
        <v>882268</v>
      </c>
      <c r="L39" s="39">
        <f t="shared" si="5"/>
        <v>19063674.42471372</v>
      </c>
      <c r="M39" s="2" vm="971">
        <f t="shared" si="11"/>
        <v>5077168.7236644225</v>
      </c>
      <c r="N39" s="2" vm="972">
        <f t="shared" si="11"/>
        <v>-12352884.581868736</v>
      </c>
      <c r="O39" s="39">
        <f t="shared" si="7"/>
        <v>-17430053.30553316</v>
      </c>
      <c r="P39" s="39">
        <f t="shared" si="8"/>
        <v>1633621.1191805601</v>
      </c>
    </row>
    <row r="40" spans="1:16" x14ac:dyDescent="0.55000000000000004">
      <c r="A40">
        <v>210063</v>
      </c>
      <c r="B40" s="29" t="str" vm="46">
        <f t="shared" si="0"/>
        <v>210063</v>
      </c>
      <c r="C40" t="str">
        <f>INDEX('Latest Hospital Name'!$B:$B, MATCH($A40,'Latest Hospital Name'!$A:$A,0))</f>
        <v>UM-St. Joe</v>
      </c>
      <c r="D40" s="2" vm="1038">
        <f t="shared" si="10"/>
        <v>1873.7153860412905</v>
      </c>
      <c r="E40" s="2" vm="1039">
        <f t="shared" si="10"/>
        <v>16068710.111542288</v>
      </c>
      <c r="F40" s="2" vm="1040">
        <f t="shared" si="10"/>
        <v>1620224.226297108</v>
      </c>
      <c r="G40" s="2" vm="1041">
        <f t="shared" si="10"/>
        <v>17688934.337839399</v>
      </c>
      <c r="H40" s="2" vm="1042">
        <f t="shared" si="10"/>
        <v>20002901.291832518</v>
      </c>
      <c r="I40" s="1">
        <f t="shared" si="2"/>
        <v>36071611.403374806</v>
      </c>
      <c r="J40" s="41">
        <f t="shared" si="3"/>
        <v>18382677.065535408</v>
      </c>
      <c r="K40" s="2">
        <f t="shared" si="4"/>
        <v>3278295</v>
      </c>
      <c r="L40" s="39">
        <f t="shared" si="5"/>
        <v>21660972.065535408</v>
      </c>
      <c r="M40" s="2" vm="1043">
        <f t="shared" si="11"/>
        <v>5329021.7441012543</v>
      </c>
      <c r="N40" s="2" vm="1044">
        <f t="shared" si="11"/>
        <v>-10160421.309733162</v>
      </c>
      <c r="O40" s="39">
        <f t="shared" si="7"/>
        <v>-15489443.053834416</v>
      </c>
      <c r="P40" s="39">
        <f t="shared" si="8"/>
        <v>6171529.0117009915</v>
      </c>
    </row>
    <row r="41" spans="1:16" x14ac:dyDescent="0.55000000000000004">
      <c r="A41">
        <v>210033</v>
      </c>
      <c r="B41" s="29" t="str" vm="66">
        <f t="shared" si="0"/>
        <v>210033</v>
      </c>
      <c r="C41" t="str">
        <f>INDEX('Latest Hospital Name'!$B:$B, MATCH($A41,'Latest Hospital Name'!$A:$A,0))</f>
        <v>Carroll</v>
      </c>
      <c r="D41" s="2" vm="858">
        <f t="shared" si="10"/>
        <v>-1005.1514799178017</v>
      </c>
      <c r="E41" s="2" vm="859">
        <f t="shared" si="10"/>
        <v>-7595077.71729769</v>
      </c>
      <c r="F41" s="2" vm="860">
        <f t="shared" si="10"/>
        <v>-3682341.8973768242</v>
      </c>
      <c r="G41" s="2" vm="861">
        <f t="shared" si="10"/>
        <v>-11277419.614674516</v>
      </c>
      <c r="H41" s="2" vm="862">
        <f t="shared" si="10"/>
        <v>15019110.992252223</v>
      </c>
      <c r="I41" s="1">
        <f t="shared" si="2"/>
        <v>7424033.2749545332</v>
      </c>
      <c r="J41" s="41">
        <f t="shared" si="3"/>
        <v>18701452.889629051</v>
      </c>
      <c r="K41" s="2">
        <f t="shared" si="4"/>
        <v>1900591</v>
      </c>
      <c r="L41" s="39">
        <f t="shared" si="5"/>
        <v>20602043.889629051</v>
      </c>
      <c r="M41" s="2" vm="863">
        <f t="shared" si="11"/>
        <v>6093441.6123228399</v>
      </c>
      <c r="N41" s="2" vm="864">
        <f t="shared" si="11"/>
        <v>-10413808.003438972</v>
      </c>
      <c r="O41" s="39">
        <f t="shared" si="7"/>
        <v>-16507249.615761813</v>
      </c>
      <c r="P41" s="39">
        <f t="shared" si="8"/>
        <v>4094794.2738672383</v>
      </c>
    </row>
    <row r="42" spans="1:16" x14ac:dyDescent="0.55000000000000004">
      <c r="A42">
        <v>210040</v>
      </c>
      <c r="B42" s="29" t="str" vm="60">
        <f t="shared" si="0"/>
        <v>210040</v>
      </c>
      <c r="C42" t="str">
        <f>INDEX('Latest Hospital Name'!$B:$B, MATCH($A42,'Latest Hospital Name'!$A:$A,0))</f>
        <v>Northwest</v>
      </c>
      <c r="D42" s="2" vm="912">
        <f t="shared" si="10"/>
        <v>-1445.2755600573491</v>
      </c>
      <c r="E42" s="2" vm="913">
        <f t="shared" si="10"/>
        <v>42379.324343948159</v>
      </c>
      <c r="F42" s="2" vm="914">
        <f t="shared" si="10"/>
        <v>-8133640.1529805074</v>
      </c>
      <c r="G42" s="2" vm="915">
        <f t="shared" si="10"/>
        <v>-8091260.8286365606</v>
      </c>
      <c r="H42" s="2" vm="916">
        <f t="shared" si="10"/>
        <v>10970205.716590863</v>
      </c>
      <c r="I42" s="1">
        <f t="shared" si="2"/>
        <v>11012585.04093481</v>
      </c>
      <c r="J42" s="41">
        <f t="shared" si="3"/>
        <v>19103845.869571373</v>
      </c>
      <c r="K42" s="2">
        <f t="shared" si="4"/>
        <v>-343157</v>
      </c>
      <c r="L42" s="39">
        <f t="shared" si="5"/>
        <v>18760688.869571373</v>
      </c>
      <c r="M42" s="2" vm="917">
        <f t="shared" si="11"/>
        <v>310984.38970318343</v>
      </c>
      <c r="N42" s="2" vm="918">
        <f t="shared" si="11"/>
        <v>-12214396.918643938</v>
      </c>
      <c r="O42" s="39">
        <f t="shared" si="7"/>
        <v>-12525381.308347121</v>
      </c>
      <c r="P42" s="39">
        <f t="shared" si="8"/>
        <v>6235307.561224252</v>
      </c>
    </row>
    <row r="43" spans="1:16" x14ac:dyDescent="0.55000000000000004">
      <c r="A43">
        <v>210004</v>
      </c>
      <c r="B43" s="29" t="str" vm="88">
        <f t="shared" si="0"/>
        <v>210004</v>
      </c>
      <c r="C43" t="str">
        <f>INDEX('Latest Hospital Name'!$B:$B, MATCH($A43,'Latest Hospital Name'!$A:$A,0))</f>
        <v>Holy Cross</v>
      </c>
      <c r="D43" s="2" vm="660">
        <f t="shared" si="10"/>
        <v>-5669.2803959659987</v>
      </c>
      <c r="E43" s="2" vm="661">
        <f t="shared" si="10"/>
        <v>-15637104.924239596</v>
      </c>
      <c r="F43" s="2" vm="662">
        <f t="shared" si="10"/>
        <v>-2956560.2560089864</v>
      </c>
      <c r="G43" s="2" vm="663">
        <f t="shared" si="10"/>
        <v>-18593665.180248585</v>
      </c>
      <c r="H43" s="2" vm="664">
        <f t="shared" si="10"/>
        <v>16253272.645247662</v>
      </c>
      <c r="I43" s="1">
        <f t="shared" si="2"/>
        <v>616167.72100806609</v>
      </c>
      <c r="J43" s="41">
        <f t="shared" si="3"/>
        <v>19209832.901256651</v>
      </c>
      <c r="K43" s="2">
        <f t="shared" si="4"/>
        <v>923236</v>
      </c>
      <c r="L43" s="39">
        <f t="shared" si="5"/>
        <v>20133068.901256651</v>
      </c>
      <c r="M43" s="2" vm="665">
        <f t="shared" si="11"/>
        <v>3303138.7788575068</v>
      </c>
      <c r="N43" s="2" vm="666">
        <f t="shared" si="11"/>
        <v>-15363427.879504703</v>
      </c>
      <c r="O43" s="39">
        <f t="shared" si="7"/>
        <v>-18666566.65836221</v>
      </c>
      <c r="P43" s="39">
        <f t="shared" si="8"/>
        <v>1466502.2428944409</v>
      </c>
    </row>
    <row r="44" spans="1:16" x14ac:dyDescent="0.55000000000000004">
      <c r="A44">
        <v>210058</v>
      </c>
      <c r="B44" s="29" t="str" vm="50">
        <f t="shared" si="0"/>
        <v>210058</v>
      </c>
      <c r="C44" t="str">
        <f>INDEX('Latest Hospital Name'!$B:$B, MATCH($A44,'Latest Hospital Name'!$A:$A,0))</f>
        <v>UMROI</v>
      </c>
      <c r="D44" s="2" vm="1002">
        <f t="shared" si="10"/>
        <v>-2802.6630649594003</v>
      </c>
      <c r="E44" s="2" vm="1003">
        <f t="shared" si="10"/>
        <v>-2337926.3703579218</v>
      </c>
      <c r="F44" s="2" vm="1004">
        <f t="shared" si="10"/>
        <v>-15264234.026302295</v>
      </c>
      <c r="G44" s="2" vm="1005">
        <f t="shared" si="10"/>
        <v>-17602160.396660216</v>
      </c>
      <c r="H44" s="2" vm="1006">
        <f t="shared" si="10"/>
        <v>4051576.6971590463</v>
      </c>
      <c r="I44" s="1">
        <f t="shared" si="2"/>
        <v>1713650.3268011245</v>
      </c>
      <c r="J44" s="41">
        <f t="shared" si="3"/>
        <v>19315810.723461341</v>
      </c>
      <c r="K44" s="2">
        <f t="shared" si="4"/>
        <v>355415</v>
      </c>
      <c r="L44" s="39">
        <f t="shared" si="5"/>
        <v>19671225.723461341</v>
      </c>
      <c r="M44" s="2" vm="1007">
        <f t="shared" si="11"/>
        <v>-232202.51350089605</v>
      </c>
      <c r="N44" s="2" vm="1008">
        <f t="shared" si="11"/>
        <v>-213245.883460782</v>
      </c>
      <c r="O44" s="39">
        <f t="shared" si="7"/>
        <v>18956.630040114047</v>
      </c>
      <c r="P44" s="39">
        <f t="shared" si="8"/>
        <v>19690182.353501454</v>
      </c>
    </row>
    <row r="45" spans="1:16" x14ac:dyDescent="0.55000000000000004">
      <c r="A45">
        <v>210062</v>
      </c>
      <c r="B45" s="29" t="str" vm="47">
        <f t="shared" si="0"/>
        <v>210062</v>
      </c>
      <c r="C45" t="str">
        <f>INDEX('Latest Hospital Name'!$B:$B, MATCH($A45,'Latest Hospital Name'!$A:$A,0))</f>
        <v>MedStar Southern MD</v>
      </c>
      <c r="D45" s="2" vm="1029">
        <f t="shared" ref="D45:H54" si="12">CUBEVALUE("ThisWorkbookDataModel", $B$2, $B$8, $B45, D$14)</f>
        <v>734.60578606400031</v>
      </c>
      <c r="E45" s="2" vm="1030">
        <f t="shared" si="12"/>
        <v>2140345.8478452931</v>
      </c>
      <c r="F45" s="2" vm="1031">
        <f t="shared" si="12"/>
        <v>-2316398.477898296</v>
      </c>
      <c r="G45" s="2" vm="1032">
        <f t="shared" si="12"/>
        <v>-176052.63005300402</v>
      </c>
      <c r="H45" s="2" vm="1033">
        <f t="shared" si="12"/>
        <v>18086436.74472056</v>
      </c>
      <c r="I45" s="1">
        <f t="shared" si="2"/>
        <v>20226782.592565853</v>
      </c>
      <c r="J45" s="41">
        <f t="shared" si="3"/>
        <v>20402835.222618856</v>
      </c>
      <c r="K45" s="2">
        <f t="shared" si="4"/>
        <v>252583</v>
      </c>
      <c r="L45" s="39">
        <f t="shared" si="5"/>
        <v>20655418.222618856</v>
      </c>
      <c r="M45" s="2" vm="1034">
        <f t="shared" si="11"/>
        <v>-1833803.1885026169</v>
      </c>
      <c r="N45" s="2" vm="1035">
        <f t="shared" si="11"/>
        <v>-12827603.878794611</v>
      </c>
      <c r="O45" s="39">
        <f t="shared" si="7"/>
        <v>-10993800.690291993</v>
      </c>
      <c r="P45" s="39">
        <f t="shared" si="8"/>
        <v>9661617.5323268622</v>
      </c>
    </row>
    <row r="46" spans="1:16" x14ac:dyDescent="0.55000000000000004">
      <c r="A46">
        <v>210015</v>
      </c>
      <c r="B46" s="29" t="str" vm="79">
        <f t="shared" si="0"/>
        <v>210015</v>
      </c>
      <c r="C46" t="str">
        <f>INDEX('Latest Hospital Name'!$B:$B, MATCH($A46,'Latest Hospital Name'!$A:$A,0))</f>
        <v>MedStar Fr Square</v>
      </c>
      <c r="D46" s="2" vm="741">
        <f t="shared" si="12"/>
        <v>-299.51352557289783</v>
      </c>
      <c r="E46" s="2" vm="742">
        <f t="shared" si="12"/>
        <v>2715219.6454256447</v>
      </c>
      <c r="F46" s="2" vm="743">
        <f t="shared" si="12"/>
        <v>-10637745.704260323</v>
      </c>
      <c r="G46" s="2" vm="744">
        <f t="shared" si="12"/>
        <v>-7922526.0588346757</v>
      </c>
      <c r="H46" s="2" vm="745">
        <f t="shared" si="12"/>
        <v>9803299.8983038217</v>
      </c>
      <c r="I46" s="1">
        <f t="shared" si="2"/>
        <v>12518519.543729465</v>
      </c>
      <c r="J46" s="41">
        <f t="shared" si="3"/>
        <v>20441045.602564141</v>
      </c>
      <c r="K46" s="2">
        <f t="shared" si="4"/>
        <v>488951</v>
      </c>
      <c r="L46" s="39">
        <f t="shared" si="5"/>
        <v>20929996.602564141</v>
      </c>
      <c r="M46" s="2" vm="746">
        <f t="shared" si="11"/>
        <v>871313.79261186952</v>
      </c>
      <c r="N46" s="2" vm="747">
        <f t="shared" si="11"/>
        <v>-21296778.049263418</v>
      </c>
      <c r="O46" s="39">
        <f t="shared" si="7"/>
        <v>-22168091.841875289</v>
      </c>
      <c r="P46" s="39">
        <f t="shared" si="8"/>
        <v>-1238095.2393111475</v>
      </c>
    </row>
    <row r="47" spans="1:16" x14ac:dyDescent="0.55000000000000004">
      <c r="A47">
        <v>210022</v>
      </c>
      <c r="B47" s="29" t="str" vm="74">
        <f t="shared" ref="B47:B64" si="13">CUBEMEMBER("ThisWorkbookDataModel","[Base CY With Inf].[HOSPID].&amp;[" &amp; $A47 &amp; "]", $A47)</f>
        <v>210022</v>
      </c>
      <c r="C47" t="str">
        <f>INDEX('Latest Hospital Name'!$B:$B, MATCH($A47,'Latest Hospital Name'!$A:$A,0))</f>
        <v>Suburban</v>
      </c>
      <c r="D47" s="2" vm="786">
        <f t="shared" si="12"/>
        <v>1644.3921810305978</v>
      </c>
      <c r="E47" s="2" vm="787">
        <f t="shared" si="12"/>
        <v>3986865.3894075691</v>
      </c>
      <c r="F47" s="2" vm="788">
        <f t="shared" si="12"/>
        <v>8519078.4143605959</v>
      </c>
      <c r="G47" s="2" vm="789">
        <f t="shared" si="12"/>
        <v>12505943.803768164</v>
      </c>
      <c r="H47" s="2" vm="790">
        <f t="shared" si="12"/>
        <v>29573358.478875611</v>
      </c>
      <c r="I47" s="1">
        <f t="shared" ref="I47:I64" si="14">E47+H47</f>
        <v>33560223.868283182</v>
      </c>
      <c r="J47" s="41">
        <f t="shared" ref="J47:J64" si="15">I47-G47</f>
        <v>21054280.064515017</v>
      </c>
      <c r="K47" s="2">
        <f t="shared" ref="K47:K64" si="16">-1*CUBEVALUE("ThisWorkbookDataModel", $B$2, $B$8, $B47, K$14)</f>
        <v>-2436391</v>
      </c>
      <c r="L47" s="39">
        <f t="shared" ref="L47:L64" si="17">J47+K47</f>
        <v>18617889.064515017</v>
      </c>
      <c r="M47" s="2" vm="791">
        <f t="shared" si="11"/>
        <v>6455194.7892329758</v>
      </c>
      <c r="N47" s="2" vm="792">
        <f t="shared" si="11"/>
        <v>-9473810.2215002887</v>
      </c>
      <c r="O47" s="39">
        <f t="shared" ref="O47:O64" si="18">N47-M47</f>
        <v>-15929005.010733265</v>
      </c>
      <c r="P47" s="39">
        <f t="shared" ref="P47:P64" si="19">L47+O47</f>
        <v>2688884.0537817515</v>
      </c>
    </row>
    <row r="48" spans="1:16" x14ac:dyDescent="0.55000000000000004">
      <c r="A48">
        <v>210016</v>
      </c>
      <c r="B48" s="29" t="str" vm="78">
        <f t="shared" si="13"/>
        <v>210016</v>
      </c>
      <c r="C48" t="str">
        <f>INDEX('Latest Hospital Name'!$B:$B, MATCH($A48,'Latest Hospital Name'!$A:$A,0))</f>
        <v>Washington Adventist</v>
      </c>
      <c r="D48" s="2" vm="750">
        <f t="shared" si="12"/>
        <v>1283.5259101645991</v>
      </c>
      <c r="E48" s="2" vm="751">
        <f t="shared" si="12"/>
        <v>6287632.3805059232</v>
      </c>
      <c r="F48" s="2" vm="752">
        <f t="shared" si="12"/>
        <v>-6847454.3316948665</v>
      </c>
      <c r="G48" s="2" vm="753">
        <f t="shared" si="12"/>
        <v>-559821.95118894242</v>
      </c>
      <c r="H48" s="2" vm="754">
        <f t="shared" si="12"/>
        <v>16223687.26599828</v>
      </c>
      <c r="I48" s="1">
        <f t="shared" si="14"/>
        <v>22511319.646504201</v>
      </c>
      <c r="J48" s="41">
        <f t="shared" si="15"/>
        <v>23071141.597693145</v>
      </c>
      <c r="K48" s="2">
        <f t="shared" si="16"/>
        <v>6669239</v>
      </c>
      <c r="L48" s="39">
        <f t="shared" si="17"/>
        <v>29740380.597693145</v>
      </c>
      <c r="M48" s="2" vm="755">
        <f t="shared" si="11"/>
        <v>4377658.0650528297</v>
      </c>
      <c r="N48" s="2" vm="756">
        <f t="shared" si="11"/>
        <v>-9553020.30730737</v>
      </c>
      <c r="O48" s="39">
        <f t="shared" si="18"/>
        <v>-13930678.3723602</v>
      </c>
      <c r="P48" s="39">
        <f t="shared" si="19"/>
        <v>15809702.225332946</v>
      </c>
    </row>
    <row r="49" spans="1:16" x14ac:dyDescent="0.55000000000000004">
      <c r="A49">
        <v>210013</v>
      </c>
      <c r="B49" s="29" t="str" vm="80">
        <f t="shared" si="13"/>
        <v>210013</v>
      </c>
      <c r="C49" t="str">
        <f>INDEX('Latest Hospital Name'!$B:$B, MATCH($A49,'Latest Hospital Name'!$A:$A,0))</f>
        <v>Bon Secours</v>
      </c>
      <c r="D49" s="2" vm="732">
        <f t="shared" si="12"/>
        <v>-6983.5499940803011</v>
      </c>
      <c r="E49" s="2" vm="733">
        <f t="shared" si="12"/>
        <v>-26579645.844125558</v>
      </c>
      <c r="F49" s="2" vm="734">
        <f t="shared" si="12"/>
        <v>-27597239.843977157</v>
      </c>
      <c r="G49" s="2" vm="735">
        <f t="shared" si="12"/>
        <v>-54176885.688102722</v>
      </c>
      <c r="H49" s="2" vm="736">
        <f t="shared" si="12"/>
        <v>-3422675.624378046</v>
      </c>
      <c r="I49" s="1">
        <f t="shared" si="14"/>
        <v>-30002321.468503602</v>
      </c>
      <c r="J49" s="41">
        <f t="shared" si="15"/>
        <v>24174564.21959912</v>
      </c>
      <c r="K49" s="2">
        <f t="shared" si="16"/>
        <v>562990</v>
      </c>
      <c r="L49" s="39">
        <f t="shared" si="17"/>
        <v>24737554.21959912</v>
      </c>
      <c r="M49" s="2" vm="737">
        <f t="shared" si="11"/>
        <v>-19162505.741894443</v>
      </c>
      <c r="N49" s="2" vm="738">
        <f t="shared" si="11"/>
        <v>-2384345.0476987539</v>
      </c>
      <c r="O49" s="39">
        <f t="shared" si="18"/>
        <v>16778160.694195688</v>
      </c>
      <c r="P49" s="39">
        <f t="shared" si="19"/>
        <v>41515714.913794808</v>
      </c>
    </row>
    <row r="50" spans="1:16" x14ac:dyDescent="0.55000000000000004">
      <c r="A50">
        <v>210048</v>
      </c>
      <c r="B50" s="29" t="str" vm="56">
        <f t="shared" si="13"/>
        <v>210048</v>
      </c>
      <c r="C50" t="str">
        <f>INDEX('Latest Hospital Name'!$B:$B, MATCH($A50,'Latest Hospital Name'!$A:$A,0))</f>
        <v>Howard County</v>
      </c>
      <c r="D50" s="2" vm="948">
        <f t="shared" si="12"/>
        <v>-462.4913263735744</v>
      </c>
      <c r="E50" s="2" vm="949">
        <f t="shared" si="12"/>
        <v>-2423037.9860622454</v>
      </c>
      <c r="F50" s="2" vm="950">
        <f t="shared" si="12"/>
        <v>-3089212.5123682115</v>
      </c>
      <c r="G50" s="2" vm="951">
        <f t="shared" si="12"/>
        <v>-5512250.498430456</v>
      </c>
      <c r="H50" s="2" vm="952">
        <f t="shared" si="12"/>
        <v>21287345.225526914</v>
      </c>
      <c r="I50" s="1">
        <f t="shared" si="14"/>
        <v>18864307.23946467</v>
      </c>
      <c r="J50" s="41">
        <f t="shared" si="15"/>
        <v>24376557.737895127</v>
      </c>
      <c r="K50" s="2">
        <f t="shared" si="16"/>
        <v>-209344</v>
      </c>
      <c r="L50" s="39">
        <f t="shared" si="17"/>
        <v>24167213.737895127</v>
      </c>
      <c r="M50" s="2" vm="953">
        <f t="shared" si="11"/>
        <v>3848310.4647603715</v>
      </c>
      <c r="N50" s="2" vm="954">
        <f t="shared" si="11"/>
        <v>-10829682.642505582</v>
      </c>
      <c r="O50" s="39">
        <f t="shared" si="18"/>
        <v>-14677993.107265953</v>
      </c>
      <c r="P50" s="39">
        <f t="shared" si="19"/>
        <v>9489220.6306291744</v>
      </c>
    </row>
    <row r="51" spans="1:16" x14ac:dyDescent="0.55000000000000004">
      <c r="A51">
        <v>210056</v>
      </c>
      <c r="B51" s="29" t="str" vm="52">
        <f t="shared" si="13"/>
        <v>210056</v>
      </c>
      <c r="C51" t="str">
        <f>INDEX('Latest Hospital Name'!$B:$B, MATCH($A51,'Latest Hospital Name'!$A:$A,0))</f>
        <v>MedStar Good Sam</v>
      </c>
      <c r="D51" s="2" vm="984">
        <f t="shared" si="12"/>
        <v>-5259.4402371278748</v>
      </c>
      <c r="E51" s="2" vm="985">
        <f t="shared" si="12"/>
        <v>-23013754.350917555</v>
      </c>
      <c r="F51" s="2" vm="986">
        <f t="shared" si="12"/>
        <v>-20018902.91333919</v>
      </c>
      <c r="G51" s="2" vm="987">
        <f t="shared" si="12"/>
        <v>-43032657.264256746</v>
      </c>
      <c r="H51" s="2" vm="988">
        <f t="shared" si="12"/>
        <v>4685673.6715673991</v>
      </c>
      <c r="I51" s="1">
        <f t="shared" si="14"/>
        <v>-18328080.679350156</v>
      </c>
      <c r="J51" s="41">
        <f t="shared" si="15"/>
        <v>24704576.584906589</v>
      </c>
      <c r="K51" s="2">
        <f t="shared" si="16"/>
        <v>2629575</v>
      </c>
      <c r="L51" s="39">
        <f t="shared" si="17"/>
        <v>27334151.584906589</v>
      </c>
      <c r="M51" s="2" vm="989">
        <f t="shared" si="11"/>
        <v>-3207395.8399886442</v>
      </c>
      <c r="N51" s="2" vm="990">
        <f t="shared" si="11"/>
        <v>-14270331.862193562</v>
      </c>
      <c r="O51" s="39">
        <f t="shared" si="18"/>
        <v>-11062936.022204917</v>
      </c>
      <c r="P51" s="39">
        <f t="shared" si="19"/>
        <v>16271215.562701672</v>
      </c>
    </row>
    <row r="52" spans="1:16" x14ac:dyDescent="0.55000000000000004">
      <c r="A52">
        <v>210049</v>
      </c>
      <c r="B52" s="29" t="str" vm="55">
        <f t="shared" si="13"/>
        <v>210049</v>
      </c>
      <c r="C52" t="str">
        <f>INDEX('Latest Hospital Name'!$B:$B, MATCH($A52,'Latest Hospital Name'!$A:$A,0))</f>
        <v>UM-Upper Chesapeake</v>
      </c>
      <c r="D52" s="2" vm="957">
        <f t="shared" si="12"/>
        <v>604.24866595469848</v>
      </c>
      <c r="E52" s="2" vm="958">
        <f t="shared" si="12"/>
        <v>-1105576.5562882826</v>
      </c>
      <c r="F52" s="2" vm="959">
        <f t="shared" si="12"/>
        <v>1459212.7598341573</v>
      </c>
      <c r="G52" s="2" vm="960">
        <f t="shared" si="12"/>
        <v>353636.20354587492</v>
      </c>
      <c r="H52" s="2" vm="961">
        <f t="shared" si="12"/>
        <v>26566132.731464643</v>
      </c>
      <c r="I52" s="1">
        <f t="shared" si="14"/>
        <v>25460556.17517636</v>
      </c>
      <c r="J52" s="41">
        <f t="shared" si="15"/>
        <v>25106919.971630484</v>
      </c>
      <c r="K52" s="2">
        <f t="shared" si="16"/>
        <v>1488932</v>
      </c>
      <c r="L52" s="39">
        <f t="shared" si="17"/>
        <v>26595851.971630484</v>
      </c>
      <c r="M52" s="2" vm="962">
        <f t="shared" si="11"/>
        <v>2777038.2661348023</v>
      </c>
      <c r="N52" s="2" vm="963">
        <f t="shared" si="11"/>
        <v>-11489824.449767411</v>
      </c>
      <c r="O52" s="39">
        <f t="shared" si="18"/>
        <v>-14266862.715902213</v>
      </c>
      <c r="P52" s="39">
        <f t="shared" si="19"/>
        <v>12328989.255728271</v>
      </c>
    </row>
    <row r="53" spans="1:16" x14ac:dyDescent="0.55000000000000004">
      <c r="A53">
        <v>210005</v>
      </c>
      <c r="B53" s="29" t="str" vm="87">
        <f t="shared" si="13"/>
        <v>210005</v>
      </c>
      <c r="C53" t="str">
        <f>INDEX('Latest Hospital Name'!$B:$B, MATCH($A53,'Latest Hospital Name'!$A:$A,0))</f>
        <v>Frederick</v>
      </c>
      <c r="D53" s="2" vm="669">
        <f t="shared" si="12"/>
        <v>-559.48041213010129</v>
      </c>
      <c r="E53" s="2" vm="670">
        <f t="shared" si="12"/>
        <v>-7035040.9042861499</v>
      </c>
      <c r="F53" s="2" vm="671">
        <f t="shared" si="12"/>
        <v>8581344.4338128082</v>
      </c>
      <c r="G53" s="2" vm="672">
        <f t="shared" si="12"/>
        <v>1546303.5295266607</v>
      </c>
      <c r="H53" s="2" vm="673">
        <f t="shared" si="12"/>
        <v>33746976.173675738</v>
      </c>
      <c r="I53" s="1">
        <f t="shared" si="14"/>
        <v>26711935.269389588</v>
      </c>
      <c r="J53" s="41">
        <f t="shared" si="15"/>
        <v>25165631.739862926</v>
      </c>
      <c r="K53" s="2">
        <f t="shared" si="16"/>
        <v>3614904</v>
      </c>
      <c r="L53" s="39">
        <f t="shared" si="17"/>
        <v>28780535.739862926</v>
      </c>
      <c r="M53" s="2" vm="674">
        <f t="shared" si="11"/>
        <v>-391670.01153371576</v>
      </c>
      <c r="N53" s="2" vm="675">
        <f t="shared" si="11"/>
        <v>-13385496.207778217</v>
      </c>
      <c r="O53" s="39">
        <f t="shared" si="18"/>
        <v>-12993826.196244501</v>
      </c>
      <c r="P53" s="39">
        <f t="shared" si="19"/>
        <v>15786709.543618426</v>
      </c>
    </row>
    <row r="54" spans="1:16" x14ac:dyDescent="0.55000000000000004">
      <c r="A54">
        <v>210011</v>
      </c>
      <c r="B54" s="29" t="str" vm="82">
        <f t="shared" si="13"/>
        <v>210011</v>
      </c>
      <c r="C54" t="str">
        <f>INDEX('Latest Hospital Name'!$B:$B, MATCH($A54,'Latest Hospital Name'!$A:$A,0))</f>
        <v xml:space="preserve">St. Agnes </v>
      </c>
      <c r="D54" s="2" vm="714">
        <f t="shared" si="12"/>
        <v>-4828.9340582940004</v>
      </c>
      <c r="E54" s="2" vm="715">
        <f t="shared" si="12"/>
        <v>-10081212.33969388</v>
      </c>
      <c r="F54" s="2" vm="716">
        <f t="shared" si="12"/>
        <v>-12560360.186055304</v>
      </c>
      <c r="G54" s="2" vm="717">
        <f t="shared" si="12"/>
        <v>-22641572.525749184</v>
      </c>
      <c r="H54" s="2" vm="718">
        <f t="shared" si="12"/>
        <v>14222412.62220782</v>
      </c>
      <c r="I54" s="1">
        <f t="shared" si="14"/>
        <v>4141200.2825139407</v>
      </c>
      <c r="J54" s="41">
        <f t="shared" si="15"/>
        <v>26782772.808263123</v>
      </c>
      <c r="K54" s="2">
        <f t="shared" si="16"/>
        <v>1402526</v>
      </c>
      <c r="L54" s="39">
        <f t="shared" si="17"/>
        <v>28185298.808263123</v>
      </c>
      <c r="M54" s="2" vm="719">
        <f t="shared" si="11"/>
        <v>-10432720.431212796</v>
      </c>
      <c r="N54" s="2" vm="720">
        <f t="shared" si="11"/>
        <v>-17940886.434708368</v>
      </c>
      <c r="O54" s="39">
        <f t="shared" si="18"/>
        <v>-7508166.0034955721</v>
      </c>
      <c r="P54" s="39">
        <f t="shared" si="19"/>
        <v>20677132.804767549</v>
      </c>
    </row>
    <row r="55" spans="1:16" x14ac:dyDescent="0.55000000000000004">
      <c r="A55">
        <v>210029</v>
      </c>
      <c r="B55" s="29" t="str" vm="69">
        <f t="shared" si="13"/>
        <v>210029</v>
      </c>
      <c r="C55" t="str">
        <f>INDEX('Latest Hospital Name'!$B:$B, MATCH($A55,'Latest Hospital Name'!$A:$A,0))</f>
        <v>JH Bayview</v>
      </c>
      <c r="D55" s="2" vm="831">
        <f t="shared" ref="D55:H64" si="20">CUBEVALUE("ThisWorkbookDataModel", $B$2, $B$8, $B55, D$14)</f>
        <v>-693.05845022559913</v>
      </c>
      <c r="E55" s="2" vm="832">
        <f t="shared" si="20"/>
        <v>20193832.919228446</v>
      </c>
      <c r="F55" s="2" vm="833">
        <f t="shared" si="20"/>
        <v>-9953173.4788072854</v>
      </c>
      <c r="G55" s="2" vm="834">
        <f t="shared" si="20"/>
        <v>10240659.440421164</v>
      </c>
      <c r="H55" s="2" vm="835">
        <f t="shared" si="20"/>
        <v>17946029.442181017</v>
      </c>
      <c r="I55" s="1">
        <f t="shared" si="14"/>
        <v>38139862.361409463</v>
      </c>
      <c r="J55" s="41">
        <f t="shared" si="15"/>
        <v>27899202.920988299</v>
      </c>
      <c r="K55" s="2">
        <f t="shared" si="16"/>
        <v>6222775</v>
      </c>
      <c r="L55" s="39">
        <f t="shared" si="17"/>
        <v>34121977.920988299</v>
      </c>
      <c r="M55" s="2" vm="836">
        <f t="shared" ref="M55:N64" si="21">CUBEVALUE("ThisWorkbookDataModel", $B$2, $B$8, $B55, M$14)</f>
        <v>-1891416.0114488713</v>
      </c>
      <c r="N55" s="2" vm="837">
        <f t="shared" si="21"/>
        <v>-25058819.920126632</v>
      </c>
      <c r="O55" s="39">
        <f t="shared" si="18"/>
        <v>-23167403.908677761</v>
      </c>
      <c r="P55" s="39">
        <f t="shared" si="19"/>
        <v>10954574.012310538</v>
      </c>
    </row>
    <row r="56" spans="1:16" x14ac:dyDescent="0.55000000000000004">
      <c r="A56">
        <v>210044</v>
      </c>
      <c r="B56" s="29" t="str" vm="58">
        <f t="shared" si="13"/>
        <v>210044</v>
      </c>
      <c r="C56" t="str">
        <f>INDEX('Latest Hospital Name'!$B:$B, MATCH($A56,'Latest Hospital Name'!$A:$A,0))</f>
        <v>GBMC</v>
      </c>
      <c r="D56" s="2" vm="930">
        <f t="shared" si="20"/>
        <v>-6299.6809663687027</v>
      </c>
      <c r="E56" s="2" vm="931">
        <f t="shared" si="20"/>
        <v>-8407647.5625169929</v>
      </c>
      <c r="F56" s="2" vm="932">
        <f t="shared" si="20"/>
        <v>-20810600.941764556</v>
      </c>
      <c r="G56" s="2" vm="933">
        <f t="shared" si="20"/>
        <v>-29218248.504281554</v>
      </c>
      <c r="H56" s="2" vm="934">
        <f t="shared" si="20"/>
        <v>12495413.318659183</v>
      </c>
      <c r="I56" s="1">
        <f t="shared" si="14"/>
        <v>4087765.7561421897</v>
      </c>
      <c r="J56" s="41">
        <f t="shared" si="15"/>
        <v>33306014.260423742</v>
      </c>
      <c r="K56" s="2">
        <f t="shared" si="16"/>
        <v>3644367</v>
      </c>
      <c r="L56" s="39">
        <f t="shared" si="17"/>
        <v>36950381.260423742</v>
      </c>
      <c r="M56" s="2" vm="935">
        <f t="shared" si="21"/>
        <v>2341866.7738581356</v>
      </c>
      <c r="N56" s="2" vm="936">
        <f t="shared" si="21"/>
        <v>-10903774.662384763</v>
      </c>
      <c r="O56" s="39">
        <f t="shared" si="18"/>
        <v>-13245641.436242899</v>
      </c>
      <c r="P56" s="39">
        <f t="shared" si="19"/>
        <v>23704739.824180841</v>
      </c>
    </row>
    <row r="57" spans="1:16" x14ac:dyDescent="0.55000000000000004">
      <c r="A57">
        <v>210057</v>
      </c>
      <c r="B57" s="29" t="str" vm="51">
        <f t="shared" si="13"/>
        <v>210057</v>
      </c>
      <c r="C57" t="str">
        <f>INDEX('Latest Hospital Name'!$B:$B, MATCH($A57,'Latest Hospital Name'!$A:$A,0))</f>
        <v>Shady Grove</v>
      </c>
      <c r="D57" s="2" vm="993">
        <f t="shared" si="20"/>
        <v>-4345.9392661712</v>
      </c>
      <c r="E57" s="2" vm="994">
        <f t="shared" si="20"/>
        <v>-12356916.766607281</v>
      </c>
      <c r="F57" s="2" vm="995">
        <f t="shared" si="20"/>
        <v>-11825920.065553902</v>
      </c>
      <c r="G57" s="2" vm="996">
        <f t="shared" si="20"/>
        <v>-24182836.832161184</v>
      </c>
      <c r="H57" s="2" vm="997">
        <f t="shared" si="20"/>
        <v>22514830.759572849</v>
      </c>
      <c r="I57" s="1">
        <f t="shared" si="14"/>
        <v>10157913.992965568</v>
      </c>
      <c r="J57" s="41">
        <f t="shared" si="15"/>
        <v>34340750.825126752</v>
      </c>
      <c r="K57" s="2">
        <f t="shared" si="16"/>
        <v>1612735</v>
      </c>
      <c r="L57" s="39">
        <f t="shared" si="17"/>
        <v>35953485.825126752</v>
      </c>
      <c r="M57" s="2" vm="998">
        <f t="shared" si="21"/>
        <v>-2653579.828761111</v>
      </c>
      <c r="N57" s="2" vm="999">
        <f t="shared" si="21"/>
        <v>-12308215.552667761</v>
      </c>
      <c r="O57" s="39">
        <f t="shared" si="18"/>
        <v>-9654635.7239066511</v>
      </c>
      <c r="P57" s="39">
        <f t="shared" si="19"/>
        <v>26298850.101220101</v>
      </c>
    </row>
    <row r="58" spans="1:16" x14ac:dyDescent="0.55000000000000004">
      <c r="A58">
        <v>210008</v>
      </c>
      <c r="B58" s="29" t="str" vm="85">
        <f t="shared" si="13"/>
        <v>210008</v>
      </c>
      <c r="C58" t="str">
        <f>INDEX('Latest Hospital Name'!$B:$B, MATCH($A58,'Latest Hospital Name'!$A:$A,0))</f>
        <v>Mercy</v>
      </c>
      <c r="D58" s="2" vm="687">
        <f t="shared" si="20"/>
        <v>1192.8563051655992</v>
      </c>
      <c r="E58" s="2" vm="688">
        <f t="shared" si="20"/>
        <v>30838985.671300035</v>
      </c>
      <c r="F58" s="2" vm="689">
        <f t="shared" si="20"/>
        <v>-19478940.874200944</v>
      </c>
      <c r="G58" s="2" vm="690">
        <f t="shared" si="20"/>
        <v>11360044.797099087</v>
      </c>
      <c r="H58" s="2" vm="691">
        <f t="shared" si="20"/>
        <v>16434491.357736602</v>
      </c>
      <c r="I58" s="1">
        <f t="shared" si="14"/>
        <v>47273477.029036641</v>
      </c>
      <c r="J58" s="41">
        <f t="shared" si="15"/>
        <v>35913432.231937557</v>
      </c>
      <c r="K58" s="2">
        <f t="shared" si="16"/>
        <v>5406642</v>
      </c>
      <c r="L58" s="39">
        <f t="shared" si="17"/>
        <v>41320074.231937557</v>
      </c>
      <c r="M58" s="2" vm="692">
        <f t="shared" si="21"/>
        <v>-2380567.1780182729</v>
      </c>
      <c r="N58" s="2" vm="693">
        <f t="shared" si="21"/>
        <v>-11699313.036289033</v>
      </c>
      <c r="O58" s="39">
        <f t="shared" si="18"/>
        <v>-9318745.8582707606</v>
      </c>
      <c r="P58" s="39">
        <f t="shared" si="19"/>
        <v>32001328.373666797</v>
      </c>
    </row>
    <row r="59" spans="1:16" x14ac:dyDescent="0.55000000000000004">
      <c r="A59">
        <v>210024</v>
      </c>
      <c r="B59" s="29" t="str" vm="72">
        <f t="shared" si="13"/>
        <v>210024</v>
      </c>
      <c r="C59" t="str">
        <f>INDEX('Latest Hospital Name'!$B:$B, MATCH($A59,'Latest Hospital Name'!$A:$A,0))</f>
        <v>MedStar Union Mem</v>
      </c>
      <c r="D59" s="2" vm="804">
        <f t="shared" si="20"/>
        <v>-3180.2857227378895</v>
      </c>
      <c r="E59" s="2" vm="805">
        <f t="shared" si="20"/>
        <v>-10812679.424073197</v>
      </c>
      <c r="F59" s="2" vm="806">
        <f t="shared" si="20"/>
        <v>-18034151.530072574</v>
      </c>
      <c r="G59" s="2" vm="807">
        <f t="shared" si="20"/>
        <v>-28846830.954145767</v>
      </c>
      <c r="H59" s="2" vm="808">
        <f t="shared" si="20"/>
        <v>18273347.716132995</v>
      </c>
      <c r="I59" s="1">
        <f t="shared" si="14"/>
        <v>7460668.2920597978</v>
      </c>
      <c r="J59" s="41">
        <f t="shared" si="15"/>
        <v>36307499.246205568</v>
      </c>
      <c r="K59" s="2">
        <f t="shared" si="16"/>
        <v>1237563</v>
      </c>
      <c r="L59" s="39">
        <f t="shared" si="17"/>
        <v>37545062.246205568</v>
      </c>
      <c r="M59" s="2" vm="809">
        <f t="shared" si="21"/>
        <v>-699310.04438680841</v>
      </c>
      <c r="N59" s="2" vm="810">
        <f t="shared" si="21"/>
        <v>-16756359.689228579</v>
      </c>
      <c r="O59" s="39">
        <f t="shared" si="18"/>
        <v>-16057049.644841772</v>
      </c>
      <c r="P59" s="39">
        <f t="shared" si="19"/>
        <v>21488012.601363797</v>
      </c>
    </row>
    <row r="60" spans="1:16" x14ac:dyDescent="0.55000000000000004">
      <c r="A60">
        <v>210043</v>
      </c>
      <c r="B60" s="29" t="str" vm="59">
        <f t="shared" si="13"/>
        <v>210043</v>
      </c>
      <c r="C60" t="str">
        <f>INDEX('Latest Hospital Name'!$B:$B, MATCH($A60,'Latest Hospital Name'!$A:$A,0))</f>
        <v>UM-BWMC</v>
      </c>
      <c r="D60" s="2" vm="921">
        <f t="shared" si="20"/>
        <v>-550.75581767350218</v>
      </c>
      <c r="E60" s="2" vm="922">
        <f t="shared" si="20"/>
        <v>4675422.3742390918</v>
      </c>
      <c r="F60" s="2" vm="923">
        <f t="shared" si="20"/>
        <v>-6788838.2603445798</v>
      </c>
      <c r="G60" s="2" vm="924">
        <f t="shared" si="20"/>
        <v>-2113415.8861054871</v>
      </c>
      <c r="H60" s="2" vm="925">
        <f t="shared" si="20"/>
        <v>35156604.879513696</v>
      </c>
      <c r="I60" s="1">
        <f t="shared" si="14"/>
        <v>39832027.25375279</v>
      </c>
      <c r="J60" s="41">
        <f t="shared" si="15"/>
        <v>41945443.139858276</v>
      </c>
      <c r="K60" s="2">
        <f t="shared" si="16"/>
        <v>722384</v>
      </c>
      <c r="L60" s="39">
        <f t="shared" si="17"/>
        <v>42667827.139858276</v>
      </c>
      <c r="M60" s="2" vm="926">
        <f t="shared" si="21"/>
        <v>457700.59626309969</v>
      </c>
      <c r="N60" s="2" vm="927">
        <f t="shared" si="21"/>
        <v>-18600240.003123883</v>
      </c>
      <c r="O60" s="39">
        <f t="shared" si="18"/>
        <v>-19057940.599386983</v>
      </c>
      <c r="P60" s="39">
        <f t="shared" si="19"/>
        <v>23609886.540471293</v>
      </c>
    </row>
    <row r="61" spans="1:16" x14ac:dyDescent="0.55000000000000004">
      <c r="A61">
        <v>210009</v>
      </c>
      <c r="B61" s="29" t="str" vm="84">
        <f t="shared" si="13"/>
        <v>210009</v>
      </c>
      <c r="C61" t="str">
        <f>INDEX('Latest Hospital Name'!$B:$B, MATCH($A61,'Latest Hospital Name'!$A:$A,0))</f>
        <v>Johns Hopkins</v>
      </c>
      <c r="D61" s="2" vm="696">
        <f t="shared" si="20"/>
        <v>4035.418126569798</v>
      </c>
      <c r="E61" s="2" vm="697">
        <f t="shared" si="20"/>
        <v>53176555.424454264</v>
      </c>
      <c r="F61" s="2" vm="698">
        <f t="shared" si="20"/>
        <v>897942.9832965415</v>
      </c>
      <c r="G61" s="2" vm="699">
        <f t="shared" si="20"/>
        <v>54074498.407750808</v>
      </c>
      <c r="H61" s="2" vm="700">
        <f t="shared" si="20"/>
        <v>52851024.585443109</v>
      </c>
      <c r="I61" s="1">
        <f t="shared" si="14"/>
        <v>106027580.00989738</v>
      </c>
      <c r="J61" s="41">
        <f t="shared" si="15"/>
        <v>51953081.602146573</v>
      </c>
      <c r="K61" s="2">
        <f t="shared" si="16"/>
        <v>65682740</v>
      </c>
      <c r="L61" s="39">
        <f t="shared" si="17"/>
        <v>117635821.60214657</v>
      </c>
      <c r="M61" s="2" vm="701">
        <f t="shared" si="21"/>
        <v>12419692.66839893</v>
      </c>
      <c r="N61" s="2" vm="702">
        <f t="shared" si="21"/>
        <v>-75769631.312382117</v>
      </c>
      <c r="O61" s="39">
        <f t="shared" si="18"/>
        <v>-88189323.980781049</v>
      </c>
      <c r="P61" s="39">
        <f t="shared" si="19"/>
        <v>29446497.621365517</v>
      </c>
    </row>
    <row r="62" spans="1:16" x14ac:dyDescent="0.55000000000000004">
      <c r="A62">
        <v>210023</v>
      </c>
      <c r="B62" s="29" t="str" vm="73">
        <f t="shared" si="13"/>
        <v>210023</v>
      </c>
      <c r="C62" t="str">
        <f>INDEX('Latest Hospital Name'!$B:$B, MATCH($A62,'Latest Hospital Name'!$A:$A,0))</f>
        <v>Anne Arundel</v>
      </c>
      <c r="D62" s="2" vm="795">
        <f t="shared" si="20"/>
        <v>-4812.5584251440732</v>
      </c>
      <c r="E62" s="2" vm="796">
        <f t="shared" si="20"/>
        <v>108025.62317592837</v>
      </c>
      <c r="F62" s="2" vm="797">
        <f t="shared" si="20"/>
        <v>-12995064.861723032</v>
      </c>
      <c r="G62" s="2" vm="798">
        <f t="shared" si="20"/>
        <v>-12887039.238547107</v>
      </c>
      <c r="H62" s="2" vm="799">
        <f t="shared" si="20"/>
        <v>39689063.700940244</v>
      </c>
      <c r="I62" s="1">
        <f t="shared" si="14"/>
        <v>39797089.32411617</v>
      </c>
      <c r="J62" s="41">
        <f t="shared" si="15"/>
        <v>52684128.562663279</v>
      </c>
      <c r="K62" s="2">
        <f t="shared" si="16"/>
        <v>-1204766</v>
      </c>
      <c r="L62" s="39">
        <f t="shared" si="17"/>
        <v>51479362.562663279</v>
      </c>
      <c r="M62" s="2" vm="800">
        <f t="shared" si="21"/>
        <v>14237871.658676347</v>
      </c>
      <c r="N62" s="2" vm="801">
        <f t="shared" si="21"/>
        <v>-16005891.870483715</v>
      </c>
      <c r="O62" s="39">
        <f t="shared" si="18"/>
        <v>-30243763.52916006</v>
      </c>
      <c r="P62" s="39">
        <f t="shared" si="19"/>
        <v>21235599.033503219</v>
      </c>
    </row>
    <row r="63" spans="1:16" x14ac:dyDescent="0.55000000000000004">
      <c r="A63">
        <v>210002</v>
      </c>
      <c r="B63" s="29" t="str" vm="90">
        <f t="shared" si="13"/>
        <v>210002</v>
      </c>
      <c r="C63" t="str">
        <f>INDEX('Latest Hospital Name'!$B:$B, MATCH($A63,'Latest Hospital Name'!$A:$A,0))</f>
        <v>UMMC</v>
      </c>
      <c r="D63" s="2" vm="642">
        <f t="shared" si="20"/>
        <v>-1462.1252205441981</v>
      </c>
      <c r="E63" s="2" vm="643">
        <f t="shared" si="20"/>
        <v>21938545.232434023</v>
      </c>
      <c r="F63" s="2" vm="644">
        <f t="shared" si="20"/>
        <v>-13113373.03902394</v>
      </c>
      <c r="G63" s="2" vm="645">
        <f t="shared" si="20"/>
        <v>8825172.1934100762</v>
      </c>
      <c r="H63" s="2" vm="646">
        <f t="shared" si="20"/>
        <v>45777409.463243909</v>
      </c>
      <c r="I63" s="1">
        <f t="shared" si="14"/>
        <v>67715954.695677936</v>
      </c>
      <c r="J63" s="41">
        <f t="shared" si="15"/>
        <v>58890782.50226786</v>
      </c>
      <c r="K63" s="2">
        <f t="shared" si="16"/>
        <v>12358036</v>
      </c>
      <c r="L63" s="39">
        <f t="shared" si="17"/>
        <v>71248818.502267867</v>
      </c>
      <c r="M63" s="2" vm="647">
        <f t="shared" si="21"/>
        <v>-908577.79063904937</v>
      </c>
      <c r="N63" s="2" vm="648">
        <f t="shared" si="21"/>
        <v>-47615742.609480962</v>
      </c>
      <c r="O63" s="39">
        <f t="shared" si="18"/>
        <v>-46707164.818841912</v>
      </c>
      <c r="P63" s="39">
        <f t="shared" si="19"/>
        <v>24541653.683425955</v>
      </c>
    </row>
    <row r="64" spans="1:16" x14ac:dyDescent="0.55000000000000004">
      <c r="A64">
        <v>210012</v>
      </c>
      <c r="B64" s="29" t="str" vm="81">
        <f t="shared" si="13"/>
        <v>210012</v>
      </c>
      <c r="C64" t="str">
        <f>INDEX('Latest Hospital Name'!$B:$B, MATCH($A64,'Latest Hospital Name'!$A:$A,0))</f>
        <v>Sinai</v>
      </c>
      <c r="D64" s="2" vm="723">
        <f t="shared" si="20"/>
        <v>-9349.9110337127004</v>
      </c>
      <c r="E64" s="2" vm="724">
        <f t="shared" si="20"/>
        <v>-40036510.535501264</v>
      </c>
      <c r="F64" s="2" vm="725">
        <f t="shared" si="20"/>
        <v>-39719390.934939764</v>
      </c>
      <c r="G64" s="2" vm="726">
        <f t="shared" si="20"/>
        <v>-79755901.470441028</v>
      </c>
      <c r="H64" s="2" vm="727">
        <f t="shared" si="20"/>
        <v>20970941.319720633</v>
      </c>
      <c r="I64" s="1">
        <f t="shared" si="14"/>
        <v>-19065569.215780631</v>
      </c>
      <c r="J64" s="41">
        <f t="shared" si="15"/>
        <v>60690332.254660398</v>
      </c>
      <c r="K64" s="2">
        <f t="shared" si="16"/>
        <v>2496323</v>
      </c>
      <c r="L64" s="39">
        <f t="shared" si="17"/>
        <v>63186655.254660398</v>
      </c>
      <c r="M64" s="2" vm="728">
        <f t="shared" si="21"/>
        <v>-3074526.9254818452</v>
      </c>
      <c r="N64" s="2" vm="729">
        <f t="shared" si="21"/>
        <v>-22364193.873814676</v>
      </c>
      <c r="O64" s="39">
        <f t="shared" si="18"/>
        <v>-19289666.948332831</v>
      </c>
      <c r="P64" s="39">
        <f t="shared" si="19"/>
        <v>43896988.306327567</v>
      </c>
    </row>
  </sheetData>
  <autoFilter ref="A12:P12" xr:uid="{6C81977B-33AA-417D-956E-F4D322A3BEF0}">
    <sortState xmlns:xlrd2="http://schemas.microsoft.com/office/spreadsheetml/2017/richdata2" ref="A15:P64">
      <sortCondition ref="J12"/>
    </sortState>
  </autoFilter>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3C072-CDF4-497B-ACCF-BB0CBE31DDD9}">
  <sheetPr>
    <tabColor rgb="FFFFC000"/>
  </sheetPr>
  <dimension ref="A2:L64"/>
  <sheetViews>
    <sheetView zoomScale="85" zoomScaleNormal="85" workbookViewId="0">
      <selection activeCell="L15" sqref="L15:L64"/>
    </sheetView>
  </sheetViews>
  <sheetFormatPr defaultRowHeight="14.4" x14ac:dyDescent="0.55000000000000004"/>
  <cols>
    <col min="1" max="3" width="13.68359375" customWidth="1"/>
    <col min="4" max="4" width="13.68359375" style="2" customWidth="1"/>
    <col min="5" max="8" width="13.68359375" style="1" customWidth="1"/>
    <col min="9" max="9" width="14.68359375" style="1" customWidth="1"/>
    <col min="10" max="12" width="13.68359375" style="1" customWidth="1"/>
  </cols>
  <sheetData>
    <row r="2" spans="1:12" x14ac:dyDescent="0.55000000000000004">
      <c r="A2" s="3" t="s">
        <v>1</v>
      </c>
      <c r="B2" s="38" t="s" vm="1">
        <v>80</v>
      </c>
    </row>
    <row r="3" spans="1:12" x14ac:dyDescent="0.55000000000000004">
      <c r="A3" s="3" t="s">
        <v>29</v>
      </c>
      <c r="B3" s="38" t="s" vm="1083">
        <v>114</v>
      </c>
    </row>
    <row r="4" spans="1:12" x14ac:dyDescent="0.55000000000000004">
      <c r="B4" s="1"/>
    </row>
    <row r="6" spans="1:12" x14ac:dyDescent="0.55000000000000004">
      <c r="A6" s="4" t="s">
        <v>27</v>
      </c>
      <c r="B6" s="9" t="str" vm="631">
        <f>CUBEVALUE("ThisWorkbookDataModel", $B$2, CUBEMEMBER("ThisWorkbookDataModel", "[Measures].["&amp;$A6&amp;"]"))</f>
        <v>2014</v>
      </c>
      <c r="C6" s="1"/>
    </row>
    <row r="7" spans="1:12" x14ac:dyDescent="0.55000000000000004">
      <c r="A7" s="4" t="s">
        <v>28</v>
      </c>
      <c r="B7" s="9" t="str" vm="632">
        <f>CUBEVALUE("ThisWorkbookDataModel", $B$2, CUBEMEMBER("ThisWorkbookDataModel", "[Measures].["&amp;$A7&amp;"]"))</f>
        <v>2023</v>
      </c>
      <c r="C7" s="1"/>
    </row>
    <row r="8" spans="1:12" x14ac:dyDescent="0.55000000000000004">
      <c r="A8" s="4" t="str">
        <f>IF($B$3, "No Inflation", "Dollar Year")</f>
        <v>Dollar Year</v>
      </c>
      <c r="B8" s="9" t="str" vm="91">
        <f>IF($B$3, $B$3, CUBEMEMBER("ThisWorkbookDataModel","[Base CY With Inf].[Dollar Year].&amp;["&amp;$B7&amp;"]",$B7))</f>
        <v>2023</v>
      </c>
      <c r="C8" s="1"/>
    </row>
    <row r="9" spans="1:12" x14ac:dyDescent="0.55000000000000004">
      <c r="A9" t="s">
        <v>31</v>
      </c>
      <c r="B9" t="str">
        <f>"CY"&amp;RIGHT($B$6, 2) &amp; IF(B6&lt;&gt;B7, " to CY"&amp;RIGHT($B$7, 2), "")</f>
        <v>CY14 to CY23</v>
      </c>
      <c r="C9" t="s">
        <v>92</v>
      </c>
    </row>
    <row r="11" spans="1:12" s="10" customFormat="1" ht="19.2" customHeight="1" x14ac:dyDescent="0.55000000000000004">
      <c r="D11" s="20"/>
      <c r="E11" s="11"/>
      <c r="F11" s="11"/>
      <c r="G11" s="11"/>
      <c r="H11" s="11"/>
      <c r="I11" s="11"/>
      <c r="J11" s="11" t="s">
        <v>83</v>
      </c>
      <c r="K11" s="12" t="s">
        <v>83</v>
      </c>
      <c r="L11" s="11" t="s">
        <v>83</v>
      </c>
    </row>
    <row r="12" spans="1:12" s="8" customFormat="1" ht="71.400000000000006" customHeight="1" x14ac:dyDescent="0.55000000000000004">
      <c r="A12" s="7" t="s">
        <v>2</v>
      </c>
      <c r="B12" s="7" t="s">
        <v>93</v>
      </c>
      <c r="C12" s="7" t="s">
        <v>32</v>
      </c>
      <c r="D12" s="21" t="str">
        <f>B9&amp;" ECMAD Growth"</f>
        <v>CY14 to CY23 ECMAD Growth</v>
      </c>
      <c r="E12" s="13" t="str">
        <f>B9&amp;" Marketshift"</f>
        <v>CY14 to CY23 Marketshift</v>
      </c>
      <c r="F12" s="13" t="str">
        <f>B9&amp;" Unrecognized"</f>
        <v>CY14 to CY23 Unrecognized</v>
      </c>
      <c r="G12" s="13" t="s">
        <v>6</v>
      </c>
      <c r="H12" s="14" t="str">
        <f>"RY"&amp;RIGHT($B$7, 2)+1&amp;" Demographic Adjustment"</f>
        <v>RY24 Demographic Adjustment</v>
      </c>
      <c r="I12" s="14" t="str">
        <f>B9&amp;" Observed GBR Volume Policies"</f>
        <v>CY14 to CY23 Observed GBR Volume Policies</v>
      </c>
      <c r="J12" s="14" t="s">
        <v>84</v>
      </c>
      <c r="K12" s="16" t="s">
        <v>105</v>
      </c>
      <c r="L12" s="14" t="s">
        <v>117</v>
      </c>
    </row>
    <row r="13" spans="1:12" s="6" customFormat="1" ht="28.2" hidden="1" customHeight="1" x14ac:dyDescent="0.55000000000000004">
      <c r="A13" s="42" t="s">
        <v>113</v>
      </c>
      <c r="B13" s="5"/>
      <c r="C13" s="5"/>
      <c r="D13" s="22" t="s">
        <v>3</v>
      </c>
      <c r="E13" s="17" t="s">
        <v>4</v>
      </c>
      <c r="F13" s="17" t="s">
        <v>5</v>
      </c>
      <c r="G13" s="17" t="s">
        <v>6</v>
      </c>
      <c r="H13" s="17" t="s">
        <v>81</v>
      </c>
      <c r="I13" s="17"/>
      <c r="J13" s="17"/>
      <c r="K13" s="17" t="s">
        <v>10</v>
      </c>
      <c r="L13" s="17"/>
    </row>
    <row r="14" spans="1:12" s="6" customFormat="1" ht="28.2" hidden="1" customHeight="1" x14ac:dyDescent="0.55000000000000004">
      <c r="A14" s="42" t="s">
        <v>113</v>
      </c>
      <c r="B14" s="5"/>
      <c r="C14" s="5"/>
      <c r="D14" s="22" t="str" vm="26">
        <f>IF(D$13&lt;&gt;"", CUBEMEMBER("ThisWorkbookDataModel","[Measures].["&amp;IF(D$13&lt;&gt;"get_% Attributable to OOS", "Sum of ", "")&amp;D$13&amp;IF(AND(D$13&lt;&gt;"ECMAD Growth", D$13&lt;&gt;"get_% Attributable to OOS"), "_inf", "")&amp;"]"), "")</f>
        <v>Sum of ECMAD Growth</v>
      </c>
      <c r="E14" s="17" t="str" vm="25">
        <f>IF(E$13&lt;&gt;"", CUBEMEMBER("ThisWorkbookDataModel","[Measures].["&amp;IF(E$13&lt;&gt;"get_% Attributable to OOS", "Sum of ", "")&amp;E$13&amp;IF(AND(E$13&lt;&gt;"ECMAD Growth", E$13&lt;&gt;"get_% Attributable to OOS"), "_inf", "")&amp;"]"), "")</f>
        <v>Sum of MSA_inf</v>
      </c>
      <c r="F14" s="17" t="str" vm="24">
        <f>IF(F$13&lt;&gt;"", CUBEMEMBER("ThisWorkbookDataModel","[Measures].["&amp;IF(F$13&lt;&gt;"get_% Attributable to OOS", "Sum of ", "")&amp;F$13&amp;IF(AND(F$13&lt;&gt;"ECMAD Growth", F$13&lt;&gt;"get_% Attributable to OOS"), "_inf", "")&amp;"]"), "")</f>
        <v>Sum of Unrecognized_inf</v>
      </c>
      <c r="G14" s="17" t="str" vm="23">
        <f>IF(G$13&lt;&gt;"", CUBEMEMBER("ThisWorkbookDataModel","[Measures].["&amp;IF(G$13&lt;&gt;"get_% Attributable to OOS", "Sum of ", "")&amp;G$13&amp;IF(AND(G$13&lt;&gt;"ECMAD Growth", G$13&lt;&gt;"get_% Attributable to OOS"), "_inf", "")&amp;"]"), "")</f>
        <v>Sum of Expected FFS_inf</v>
      </c>
      <c r="H14" s="17" t="str" vm="22">
        <f>IF(H$13&lt;&gt;"", CUBEMEMBER("ThisWorkbookDataModel","[Measures].["&amp;IF(H$13&lt;&gt;"get_% Attributable to OOS", "Sum of ", "")&amp;H$13&amp;IF(AND(H$13&lt;&gt;"ECMAD Growth", H$13&lt;&gt;"get_% Attributable to OOS"), "_inf", "")&amp;"]"), "")</f>
        <v>Sum of Demographic Adjustments_inf</v>
      </c>
      <c r="I14" s="17"/>
      <c r="J14" s="17"/>
      <c r="K14" s="17" t="str" vm="9">
        <f>IF(K$13&lt;&gt;"", CUBEMEMBER("ThisWorkbookDataModel","[Measures].["&amp;IF(K$13&lt;&gt;"get_% Attributable to OOS", "Sum of ", "")&amp;K$13&amp;IF(AND(K$13&lt;&gt;"ECMAD Growth", K$13&lt;&gt;"get_% Attributable to OOS"), "_inf", "")&amp;"]"), "")</f>
        <v>Sum of OOS Over/(Under Funding) - OOS File_inf</v>
      </c>
      <c r="L14" s="17"/>
    </row>
    <row r="15" spans="1:12" x14ac:dyDescent="0.55000000000000004">
      <c r="A15">
        <v>210065</v>
      </c>
      <c r="B15" s="29" t="str" vm="45">
        <f t="shared" ref="B15:B46" si="0">CUBEMEMBER("ThisWorkbookDataModel","[Base CY With Inf].[HOSPID].&amp;[" &amp; $A15 &amp; "]", $A15)</f>
        <v>210065</v>
      </c>
      <c r="C15" t="str">
        <f>INDEX('Latest Hospital Name'!$B:$B, MATCH($A15,'Latest Hospital Name'!$A:$A,0))</f>
        <v>HC-Germantown</v>
      </c>
      <c r="D15" s="2" vm="1047">
        <f t="shared" ref="D15:H24" si="1">CUBEVALUE("ThisWorkbookDataModel", $B$2, $B$8, $B15, D$14)</f>
        <v>10983.514305991901</v>
      </c>
      <c r="E15" s="2" vm="1048">
        <f t="shared" si="1"/>
        <v>39142406.384596951</v>
      </c>
      <c r="F15" s="2" vm="1049">
        <f t="shared" si="1"/>
        <v>17202938.909579605</v>
      </c>
      <c r="G15" s="2" vm="1050">
        <f t="shared" si="1"/>
        <v>56345345.294176556</v>
      </c>
      <c r="H15" s="2" vm="1051">
        <f t="shared" si="1"/>
        <v>3987601.5244153175</v>
      </c>
      <c r="I15" s="1">
        <f t="shared" ref="I15:I46" si="2">E15+H15</f>
        <v>43130007.909012266</v>
      </c>
      <c r="J15" s="41">
        <f t="shared" ref="J15:J46" si="3">I15-G15</f>
        <v>-13215337.385164291</v>
      </c>
      <c r="K15" s="2">
        <f t="shared" ref="K15:K46" si="4">-1*CUBEVALUE("ThisWorkbookDataModel", $B$2, $B$8, $B15, K$14)</f>
        <v>-103130</v>
      </c>
      <c r="L15" s="39">
        <f t="shared" ref="L15:L46" si="5">J15+K15</f>
        <v>-13318467.385164291</v>
      </c>
    </row>
    <row r="16" spans="1:12" x14ac:dyDescent="0.55000000000000004">
      <c r="A16">
        <v>210088</v>
      </c>
      <c r="B16" s="29" t="str" vm="43">
        <f t="shared" si="0"/>
        <v>210088</v>
      </c>
      <c r="C16" t="str">
        <f>INDEX('Latest Hospital Name'!$B:$B, MATCH($A16,'Latest Hospital Name'!$A:$A,0))</f>
        <v>UM-Queen Anne's ED</v>
      </c>
      <c r="D16" s="2" vm="1065">
        <f t="shared" si="1"/>
        <v>135.56841302659998</v>
      </c>
      <c r="E16" s="2" vm="1066">
        <f t="shared" si="1"/>
        <v>468986.88063826523</v>
      </c>
      <c r="F16" s="2" vm="1067">
        <f t="shared" si="1"/>
        <v>415080.61422212276</v>
      </c>
      <c r="G16" s="2" vm="1068">
        <f t="shared" si="1"/>
        <v>884067.49486038811</v>
      </c>
      <c r="H16" s="2" vm="1069">
        <f t="shared" si="1"/>
        <v>163658.16737088037</v>
      </c>
      <c r="I16" s="1">
        <f t="shared" si="2"/>
        <v>632645.04800914554</v>
      </c>
      <c r="J16" s="41">
        <f t="shared" si="3"/>
        <v>-251422.44685124257</v>
      </c>
      <c r="K16" s="2">
        <f t="shared" si="4"/>
        <v>-32597</v>
      </c>
      <c r="L16" s="39">
        <f t="shared" si="5"/>
        <v>-284019.44685124257</v>
      </c>
    </row>
    <row r="17" spans="1:12" x14ac:dyDescent="0.55000000000000004">
      <c r="A17">
        <v>210087</v>
      </c>
      <c r="B17" s="29" t="str" vm="44">
        <f t="shared" si="0"/>
        <v>210087</v>
      </c>
      <c r="C17" t="str">
        <f>INDEX('Latest Hospital Name'!$B:$B, MATCH($A17,'Latest Hospital Name'!$A:$A,0))</f>
        <v>Germantown ED</v>
      </c>
      <c r="D17" s="2" vm="1056">
        <f t="shared" si="1"/>
        <v>-477.48950124829997</v>
      </c>
      <c r="E17" s="2" vm="1057">
        <f t="shared" si="1"/>
        <v>-1908136.7908652239</v>
      </c>
      <c r="F17" s="2" vm="1058">
        <f t="shared" si="1"/>
        <v>-304052.76915662823</v>
      </c>
      <c r="G17" s="2" vm="1059">
        <f t="shared" si="1"/>
        <v>-2212189.5600218531</v>
      </c>
      <c r="H17" s="2" vm="1060">
        <f t="shared" si="1"/>
        <v>88816.031817084862</v>
      </c>
      <c r="I17" s="1">
        <f t="shared" si="2"/>
        <v>-1819320.759048139</v>
      </c>
      <c r="J17" s="41">
        <f t="shared" si="3"/>
        <v>392868.8009737141</v>
      </c>
      <c r="K17" s="2">
        <f t="shared" si="4"/>
        <v>-8020</v>
      </c>
      <c r="L17" s="39">
        <f t="shared" si="5"/>
        <v>384848.8009737141</v>
      </c>
    </row>
    <row r="18" spans="1:12" x14ac:dyDescent="0.55000000000000004">
      <c r="A18">
        <v>210333</v>
      </c>
      <c r="B18" s="29" t="str" vm="42">
        <f t="shared" si="0"/>
        <v>210333</v>
      </c>
      <c r="C18" t="str">
        <f>INDEX('Latest Hospital Name'!$B:$B, MATCH($A18,'Latest Hospital Name'!$A:$A,0))</f>
        <v>UM-Bowie ED</v>
      </c>
      <c r="D18" s="2" vm="1074">
        <f t="shared" si="1"/>
        <v>-675.95203276979987</v>
      </c>
      <c r="E18" s="2" vm="1075">
        <f t="shared" si="1"/>
        <v>-393702.33809447498</v>
      </c>
      <c r="F18" s="2" vm="1076">
        <f t="shared" si="1"/>
        <v>-1125904.7850961529</v>
      </c>
      <c r="G18" s="2" vm="1077">
        <f t="shared" si="1"/>
        <v>-1519607.1231906274</v>
      </c>
      <c r="H18" s="2" vm="1078">
        <f t="shared" si="1"/>
        <v>11309.716933921816</v>
      </c>
      <c r="I18" s="1">
        <f t="shared" si="2"/>
        <v>-382392.62116055319</v>
      </c>
      <c r="J18" s="41">
        <f t="shared" si="3"/>
        <v>1137214.5020300741</v>
      </c>
      <c r="K18" s="2">
        <f t="shared" si="4"/>
        <v>-156291</v>
      </c>
      <c r="L18" s="39">
        <f t="shared" si="5"/>
        <v>980923.50203007413</v>
      </c>
    </row>
    <row r="19" spans="1:12" x14ac:dyDescent="0.55000000000000004">
      <c r="A19">
        <v>210017</v>
      </c>
      <c r="B19" s="29" t="str" vm="77">
        <f t="shared" si="0"/>
        <v>210017</v>
      </c>
      <c r="C19" t="str">
        <f>INDEX('Latest Hospital Name'!$B:$B, MATCH($A19,'Latest Hospital Name'!$A:$A,0))</f>
        <v>Garrett</v>
      </c>
      <c r="D19" s="2" vm="759">
        <f t="shared" si="1"/>
        <v>656.05558577279976</v>
      </c>
      <c r="E19" s="2" vm="760">
        <f t="shared" si="1"/>
        <v>1549290.1563827968</v>
      </c>
      <c r="F19" s="2" vm="761">
        <f t="shared" si="1"/>
        <v>-215045.22569285519</v>
      </c>
      <c r="G19" s="2" vm="762">
        <f t="shared" si="1"/>
        <v>1334244.9306899416</v>
      </c>
      <c r="H19" s="2" vm="763">
        <f t="shared" si="1"/>
        <v>1783624.6481185432</v>
      </c>
      <c r="I19" s="1">
        <f t="shared" si="2"/>
        <v>3332914.8045013398</v>
      </c>
      <c r="J19" s="41">
        <f t="shared" si="3"/>
        <v>1998669.8738113982</v>
      </c>
      <c r="K19" s="2">
        <f t="shared" si="4"/>
        <v>606328</v>
      </c>
      <c r="L19" s="39">
        <f t="shared" si="5"/>
        <v>2604997.8738113982</v>
      </c>
    </row>
    <row r="20" spans="1:12" x14ac:dyDescent="0.55000000000000004">
      <c r="A20">
        <v>210045</v>
      </c>
      <c r="B20" s="29" t="str" vm="57">
        <f t="shared" si="0"/>
        <v>210045</v>
      </c>
      <c r="C20" t="str">
        <f>INDEX('Latest Hospital Name'!$B:$B, MATCH($A20,'Latest Hospital Name'!$A:$A,0))</f>
        <v>McCready</v>
      </c>
      <c r="D20" s="2" vm="939">
        <f t="shared" si="1"/>
        <v>-500.36042222050008</v>
      </c>
      <c r="E20" s="2" vm="940">
        <f t="shared" si="1"/>
        <v>-1779123.7821080934</v>
      </c>
      <c r="F20" s="2" vm="941">
        <f t="shared" si="1"/>
        <v>-2350489.3612951064</v>
      </c>
      <c r="G20" s="2" vm="942">
        <f t="shared" si="1"/>
        <v>-4129613.143403199</v>
      </c>
      <c r="H20" s="2" vm="943">
        <f t="shared" si="1"/>
        <v>141788.60831966414</v>
      </c>
      <c r="I20" s="1">
        <f t="shared" si="2"/>
        <v>-1637335.1737884292</v>
      </c>
      <c r="J20" s="41">
        <f t="shared" si="3"/>
        <v>2492277.9696147698</v>
      </c>
      <c r="K20" s="2">
        <f t="shared" si="4"/>
        <v>122962</v>
      </c>
      <c r="L20" s="39">
        <f t="shared" si="5"/>
        <v>2615239.9696147698</v>
      </c>
    </row>
    <row r="21" spans="1:12" x14ac:dyDescent="0.55000000000000004">
      <c r="A21">
        <v>210037</v>
      </c>
      <c r="B21" s="29" t="str" vm="63">
        <f t="shared" si="0"/>
        <v>210037</v>
      </c>
      <c r="C21" t="str">
        <f>INDEX('Latest Hospital Name'!$B:$B, MATCH($A21,'Latest Hospital Name'!$A:$A,0))</f>
        <v>UM-Easton</v>
      </c>
      <c r="D21" s="2" vm="885">
        <f t="shared" si="1"/>
        <v>1851.1855734337003</v>
      </c>
      <c r="E21" s="2" vm="886">
        <f t="shared" si="1"/>
        <v>13969772.209405897</v>
      </c>
      <c r="F21" s="2" vm="887">
        <f t="shared" si="1"/>
        <v>7088496.0404516123</v>
      </c>
      <c r="G21" s="2" vm="888">
        <f t="shared" si="1"/>
        <v>21058268.249857511</v>
      </c>
      <c r="H21" s="2" vm="889">
        <f t="shared" si="1"/>
        <v>12503208.008491596</v>
      </c>
      <c r="I21" s="1">
        <f t="shared" si="2"/>
        <v>26472980.217897493</v>
      </c>
      <c r="J21" s="41">
        <f t="shared" si="3"/>
        <v>5414711.968039982</v>
      </c>
      <c r="K21" s="2">
        <f t="shared" si="4"/>
        <v>-166661</v>
      </c>
      <c r="L21" s="39">
        <f t="shared" si="5"/>
        <v>5248050.968039982</v>
      </c>
    </row>
    <row r="22" spans="1:12" x14ac:dyDescent="0.55000000000000004">
      <c r="A22">
        <v>210030</v>
      </c>
      <c r="B22" s="29" t="str" vm="68">
        <f t="shared" si="0"/>
        <v>210030</v>
      </c>
      <c r="C22" t="str">
        <f>INDEX('Latest Hospital Name'!$B:$B, MATCH($A22,'Latest Hospital Name'!$A:$A,0))</f>
        <v>UM-Chestertown</v>
      </c>
      <c r="D22" s="2" vm="840">
        <f t="shared" si="1"/>
        <v>-1816.3354462413999</v>
      </c>
      <c r="E22" s="2" vm="841">
        <f t="shared" si="1"/>
        <v>-8094876.7674928345</v>
      </c>
      <c r="F22" s="2" vm="842">
        <f t="shared" si="1"/>
        <v>-3619278.5785090476</v>
      </c>
      <c r="G22" s="2" vm="843">
        <f t="shared" si="1"/>
        <v>-11714155.346001882</v>
      </c>
      <c r="H22" s="2" vm="844">
        <f t="shared" si="1"/>
        <v>2115541.2145481538</v>
      </c>
      <c r="I22" s="1">
        <f t="shared" si="2"/>
        <v>-5979335.5529446807</v>
      </c>
      <c r="J22" s="41">
        <f t="shared" si="3"/>
        <v>5734819.7930572014</v>
      </c>
      <c r="K22" s="2">
        <f t="shared" si="4"/>
        <v>422391</v>
      </c>
      <c r="L22" s="39">
        <f t="shared" si="5"/>
        <v>6157210.7930572014</v>
      </c>
    </row>
    <row r="23" spans="1:12" x14ac:dyDescent="0.55000000000000004">
      <c r="A23">
        <v>210001</v>
      </c>
      <c r="B23" s="29" t="str" vm="28">
        <f t="shared" si="0"/>
        <v>210001</v>
      </c>
      <c r="C23" t="str">
        <f>INDEX('Latest Hospital Name'!$B:$B, MATCH($A23,'Latest Hospital Name'!$A:$A,0))</f>
        <v>Meritus</v>
      </c>
      <c r="D23" s="2" vm="633">
        <f t="shared" si="1"/>
        <v>3914.4830173731993</v>
      </c>
      <c r="E23" s="2" vm="634">
        <f t="shared" si="1"/>
        <v>2731888.1163351741</v>
      </c>
      <c r="F23" s="2" vm="635">
        <f t="shared" si="1"/>
        <v>11116377.306535769</v>
      </c>
      <c r="G23" s="2" vm="636">
        <f t="shared" si="1"/>
        <v>13848265.422870945</v>
      </c>
      <c r="H23" s="2" vm="637">
        <f t="shared" si="1"/>
        <v>17968373.556182843</v>
      </c>
      <c r="I23" s="1">
        <f t="shared" si="2"/>
        <v>20700261.672518015</v>
      </c>
      <c r="J23" s="41">
        <f t="shared" si="3"/>
        <v>6851996.2496470697</v>
      </c>
      <c r="K23" s="2">
        <f t="shared" si="4"/>
        <v>-209893</v>
      </c>
      <c r="L23" s="39">
        <f t="shared" si="5"/>
        <v>6642103.2496470697</v>
      </c>
    </row>
    <row r="24" spans="1:12" x14ac:dyDescent="0.55000000000000004">
      <c r="A24">
        <v>210010</v>
      </c>
      <c r="B24" s="29" t="str" vm="83">
        <f t="shared" si="0"/>
        <v>210010</v>
      </c>
      <c r="C24" t="str">
        <f>INDEX('Latest Hospital Name'!$B:$B, MATCH($A24,'Latest Hospital Name'!$A:$A,0))</f>
        <v>UM-Dorchester</v>
      </c>
      <c r="D24" s="2" vm="705">
        <f t="shared" si="1"/>
        <v>-3027.5648998938004</v>
      </c>
      <c r="E24" s="2" vm="706">
        <f t="shared" si="1"/>
        <v>-11013083.976517742</v>
      </c>
      <c r="F24" s="2" vm="707">
        <f t="shared" si="1"/>
        <v>-6666962.0375158973</v>
      </c>
      <c r="G24" s="2" vm="708">
        <f t="shared" si="1"/>
        <v>-17680046.014033638</v>
      </c>
      <c r="H24" s="2" vm="709">
        <f t="shared" si="1"/>
        <v>579483.59015236213</v>
      </c>
      <c r="I24" s="1">
        <f t="shared" si="2"/>
        <v>-10433600.38636538</v>
      </c>
      <c r="J24" s="41">
        <f t="shared" si="3"/>
        <v>7246445.6276682578</v>
      </c>
      <c r="K24" s="2">
        <f t="shared" si="4"/>
        <v>104677</v>
      </c>
      <c r="L24" s="39">
        <f t="shared" si="5"/>
        <v>7351122.6276682578</v>
      </c>
    </row>
    <row r="25" spans="1:12" x14ac:dyDescent="0.55000000000000004">
      <c r="A25">
        <v>210061</v>
      </c>
      <c r="B25" s="29" t="str" vm="48">
        <f t="shared" si="0"/>
        <v>210061</v>
      </c>
      <c r="C25" t="str">
        <f>INDEX('Latest Hospital Name'!$B:$B, MATCH($A25,'Latest Hospital Name'!$A:$A,0))</f>
        <v>Atlantic General</v>
      </c>
      <c r="D25" s="2" vm="1020">
        <f t="shared" ref="D25:H34" si="6">CUBEVALUE("ThisWorkbookDataModel", $B$2, $B$8, $B25, D$14)</f>
        <v>-671.41038982389978</v>
      </c>
      <c r="E25" s="2" vm="1021">
        <f t="shared" si="6"/>
        <v>533546.8060821445</v>
      </c>
      <c r="F25" s="2" vm="1022">
        <f t="shared" si="6"/>
        <v>-2736415.7109448458</v>
      </c>
      <c r="G25" s="2" vm="1023">
        <f t="shared" si="6"/>
        <v>-2202868.9048627005</v>
      </c>
      <c r="H25" s="2" vm="1024">
        <f t="shared" si="6"/>
        <v>6553561.6528271483</v>
      </c>
      <c r="I25" s="1">
        <f t="shared" si="2"/>
        <v>7087108.4589092927</v>
      </c>
      <c r="J25" s="41">
        <f t="shared" si="3"/>
        <v>9289977.3637719937</v>
      </c>
      <c r="K25" s="2">
        <f t="shared" si="4"/>
        <v>-51199</v>
      </c>
      <c r="L25" s="39">
        <f t="shared" si="5"/>
        <v>9238778.3637719937</v>
      </c>
    </row>
    <row r="26" spans="1:12" x14ac:dyDescent="0.55000000000000004">
      <c r="A26">
        <v>210018</v>
      </c>
      <c r="B26" s="29" t="str" vm="76">
        <f t="shared" si="0"/>
        <v>210018</v>
      </c>
      <c r="C26" t="str">
        <f>INDEX('Latest Hospital Name'!$B:$B, MATCH($A26,'Latest Hospital Name'!$A:$A,0))</f>
        <v>MedStar Montgomery</v>
      </c>
      <c r="D26" s="2" vm="768">
        <f t="shared" si="6"/>
        <v>-403.03714814462376</v>
      </c>
      <c r="E26" s="2" vm="769">
        <f t="shared" si="6"/>
        <v>-3710966.5157476934</v>
      </c>
      <c r="F26" s="2" vm="770">
        <f t="shared" si="6"/>
        <v>125771.1845733549</v>
      </c>
      <c r="G26" s="2" vm="771">
        <f t="shared" si="6"/>
        <v>-3585195.3311743373</v>
      </c>
      <c r="H26" s="2" vm="772">
        <f t="shared" si="6"/>
        <v>10969914.920410063</v>
      </c>
      <c r="I26" s="1">
        <f t="shared" si="2"/>
        <v>7258948.4046623698</v>
      </c>
      <c r="J26" s="41">
        <f t="shared" si="3"/>
        <v>10844143.735836707</v>
      </c>
      <c r="K26" s="2">
        <f t="shared" si="4"/>
        <v>-1352522</v>
      </c>
      <c r="L26" s="39">
        <f t="shared" si="5"/>
        <v>9491621.7358367071</v>
      </c>
    </row>
    <row r="27" spans="1:12" x14ac:dyDescent="0.55000000000000004">
      <c r="A27">
        <v>210038</v>
      </c>
      <c r="B27" s="29" t="str" vm="62">
        <f t="shared" si="0"/>
        <v>210038</v>
      </c>
      <c r="C27" t="str">
        <f>INDEX('Latest Hospital Name'!$B:$B, MATCH($A27,'Latest Hospital Name'!$A:$A,0))</f>
        <v>UMMC Midtown</v>
      </c>
      <c r="D27" s="2" vm="894">
        <f t="shared" si="6"/>
        <v>-447.65947316870006</v>
      </c>
      <c r="E27" s="2" vm="895">
        <f t="shared" si="6"/>
        <v>13246806.961895786</v>
      </c>
      <c r="F27" s="2" vm="896">
        <f t="shared" si="6"/>
        <v>-11510402.275340831</v>
      </c>
      <c r="G27" s="2" vm="897">
        <f t="shared" si="6"/>
        <v>1736404.6865549576</v>
      </c>
      <c r="H27" s="2" vm="898">
        <f t="shared" si="6"/>
        <v>-1589834.0298874355</v>
      </c>
      <c r="I27" s="1">
        <f t="shared" si="2"/>
        <v>11656972.93200835</v>
      </c>
      <c r="J27" s="41">
        <f t="shared" si="3"/>
        <v>9920568.2454533931</v>
      </c>
      <c r="K27" s="2">
        <f t="shared" si="4"/>
        <v>-41974</v>
      </c>
      <c r="L27" s="39">
        <f t="shared" si="5"/>
        <v>9878594.2454533931</v>
      </c>
    </row>
    <row r="28" spans="1:12" x14ac:dyDescent="0.55000000000000004">
      <c r="A28">
        <v>210027</v>
      </c>
      <c r="B28" s="29" t="str" vm="71">
        <f t="shared" si="0"/>
        <v>210027</v>
      </c>
      <c r="C28" t="str">
        <f>INDEX('Latest Hospital Name'!$B:$B, MATCH($A28,'Latest Hospital Name'!$A:$A,0))</f>
        <v>Western Maryland</v>
      </c>
      <c r="D28" s="2" vm="813">
        <f t="shared" si="6"/>
        <v>-581.48753944360067</v>
      </c>
      <c r="E28" s="2" vm="814">
        <f t="shared" si="6"/>
        <v>-784575.82876208099</v>
      </c>
      <c r="F28" s="2" vm="815">
        <f t="shared" si="6"/>
        <v>-8384510.0067923069</v>
      </c>
      <c r="G28" s="2" vm="816">
        <f t="shared" si="6"/>
        <v>-9169085.8355543856</v>
      </c>
      <c r="H28" s="2" vm="817">
        <f t="shared" si="6"/>
        <v>-6578014.5493056308</v>
      </c>
      <c r="I28" s="1">
        <f t="shared" si="2"/>
        <v>-7362590.3780677114</v>
      </c>
      <c r="J28" s="41">
        <f t="shared" si="3"/>
        <v>1806495.4574866742</v>
      </c>
      <c r="K28" s="2">
        <f t="shared" si="4"/>
        <v>8226074</v>
      </c>
      <c r="L28" s="39">
        <f t="shared" si="5"/>
        <v>10032569.457486674</v>
      </c>
    </row>
    <row r="29" spans="1:12" x14ac:dyDescent="0.55000000000000004">
      <c r="A29">
        <v>210060</v>
      </c>
      <c r="B29" s="29" t="str" vm="49">
        <f t="shared" si="0"/>
        <v>210060</v>
      </c>
      <c r="C29" t="str">
        <f>INDEX('Latest Hospital Name'!$B:$B, MATCH($A29,'Latest Hospital Name'!$A:$A,0))</f>
        <v>Ft. Washington</v>
      </c>
      <c r="D29" s="2" vm="1011">
        <f t="shared" si="6"/>
        <v>-907.65329106810009</v>
      </c>
      <c r="E29" s="2" vm="1012">
        <f t="shared" si="6"/>
        <v>-1678763.7941388669</v>
      </c>
      <c r="F29" s="2" vm="1013">
        <f t="shared" si="6"/>
        <v>-6315017.2601224072</v>
      </c>
      <c r="G29" s="2" vm="1014">
        <f t="shared" si="6"/>
        <v>-7993781.0542612756</v>
      </c>
      <c r="H29" s="2" vm="1015">
        <f t="shared" si="6"/>
        <v>3730900.9053789843</v>
      </c>
      <c r="I29" s="1">
        <f t="shared" si="2"/>
        <v>2052137.1112401173</v>
      </c>
      <c r="J29" s="41">
        <f t="shared" si="3"/>
        <v>10045918.165501393</v>
      </c>
      <c r="K29" s="2">
        <f t="shared" si="4"/>
        <v>456469</v>
      </c>
      <c r="L29" s="39">
        <f t="shared" si="5"/>
        <v>10502387.165501393</v>
      </c>
    </row>
    <row r="30" spans="1:12" x14ac:dyDescent="0.55000000000000004">
      <c r="A30">
        <v>210003</v>
      </c>
      <c r="B30" s="29" t="str" vm="89">
        <f t="shared" si="0"/>
        <v>210003</v>
      </c>
      <c r="C30" t="str">
        <f>INDEX('Latest Hospital Name'!$B:$B, MATCH($A30,'Latest Hospital Name'!$A:$A,0))</f>
        <v>UM-PGHC</v>
      </c>
      <c r="D30" s="2" vm="651">
        <f t="shared" si="6"/>
        <v>2847.657726398601</v>
      </c>
      <c r="E30" s="2" vm="652">
        <f t="shared" si="6"/>
        <v>23134367.301169805</v>
      </c>
      <c r="F30" s="2" vm="653">
        <f t="shared" si="6"/>
        <v>11089967.156924449</v>
      </c>
      <c r="G30" s="2" vm="654">
        <f t="shared" si="6"/>
        <v>34224334.458094262</v>
      </c>
      <c r="H30" s="2" vm="655">
        <f t="shared" si="6"/>
        <v>11648129.729557473</v>
      </c>
      <c r="I30" s="1">
        <f t="shared" si="2"/>
        <v>34782497.030727282</v>
      </c>
      <c r="J30" s="41">
        <f t="shared" si="3"/>
        <v>558162.57263302058</v>
      </c>
      <c r="K30" s="2">
        <f t="shared" si="4"/>
        <v>10162905</v>
      </c>
      <c r="L30" s="39">
        <f t="shared" si="5"/>
        <v>10721067.572633021</v>
      </c>
    </row>
    <row r="31" spans="1:12" x14ac:dyDescent="0.55000000000000004">
      <c r="A31">
        <v>210019</v>
      </c>
      <c r="B31" s="29" t="str" vm="75">
        <f t="shared" si="0"/>
        <v>210019</v>
      </c>
      <c r="C31" t="str">
        <f>INDEX('Latest Hospital Name'!$B:$B, MATCH($A31,'Latest Hospital Name'!$A:$A,0))</f>
        <v>Peninsula</v>
      </c>
      <c r="D31" s="2" vm="777">
        <f t="shared" si="6"/>
        <v>2009.7163728753999</v>
      </c>
      <c r="E31" s="2" vm="778">
        <f t="shared" si="6"/>
        <v>469211.12037332309</v>
      </c>
      <c r="F31" s="2" vm="779">
        <f t="shared" si="6"/>
        <v>9602748.0814457983</v>
      </c>
      <c r="G31" s="2" vm="780">
        <f t="shared" si="6"/>
        <v>10071959.201819122</v>
      </c>
      <c r="H31" s="2" vm="781">
        <f t="shared" si="6"/>
        <v>21007741.493876353</v>
      </c>
      <c r="I31" s="1">
        <f t="shared" si="2"/>
        <v>21476952.614249676</v>
      </c>
      <c r="J31" s="41">
        <f t="shared" si="3"/>
        <v>11404993.412430555</v>
      </c>
      <c r="K31" s="2">
        <f t="shared" si="4"/>
        <v>-474859</v>
      </c>
      <c r="L31" s="39">
        <f t="shared" si="5"/>
        <v>10930134.412430555</v>
      </c>
    </row>
    <row r="32" spans="1:12" x14ac:dyDescent="0.55000000000000004">
      <c r="A32">
        <v>210028</v>
      </c>
      <c r="B32" s="29" t="str" vm="70">
        <f t="shared" si="0"/>
        <v>210028</v>
      </c>
      <c r="C32" t="str">
        <f>INDEX('Latest Hospital Name'!$B:$B, MATCH($A32,'Latest Hospital Name'!$A:$A,0))</f>
        <v>MedStar St. Mary's</v>
      </c>
      <c r="D32" s="2" vm="822">
        <f t="shared" si="6"/>
        <v>422.62690145650038</v>
      </c>
      <c r="E32" s="2" vm="823">
        <f t="shared" si="6"/>
        <v>1418221.8034603978</v>
      </c>
      <c r="F32" s="2" vm="824">
        <f t="shared" si="6"/>
        <v>-629391.06005337066</v>
      </c>
      <c r="G32" s="2" vm="825">
        <f t="shared" si="6"/>
        <v>788830.74340702686</v>
      </c>
      <c r="H32" s="2" vm="826">
        <f t="shared" si="6"/>
        <v>11918949.050713729</v>
      </c>
      <c r="I32" s="1">
        <f t="shared" si="2"/>
        <v>13337170.854174126</v>
      </c>
      <c r="J32" s="41">
        <f t="shared" si="3"/>
        <v>12548340.1107671</v>
      </c>
      <c r="K32" s="2">
        <f t="shared" si="4"/>
        <v>-228743</v>
      </c>
      <c r="L32" s="39">
        <f t="shared" si="5"/>
        <v>12319597.1107671</v>
      </c>
    </row>
    <row r="33" spans="1:12" x14ac:dyDescent="0.55000000000000004">
      <c r="A33">
        <v>210006</v>
      </c>
      <c r="B33" s="29" t="str" vm="86">
        <f t="shared" si="0"/>
        <v>210006</v>
      </c>
      <c r="C33" t="str">
        <f>INDEX('Latest Hospital Name'!$B:$B, MATCH($A33,'Latest Hospital Name'!$A:$A,0))</f>
        <v>UM-Harford</v>
      </c>
      <c r="D33" s="2" vm="678">
        <f t="shared" si="6"/>
        <v>-2162.4226461887997</v>
      </c>
      <c r="E33" s="2" vm="679">
        <f t="shared" si="6"/>
        <v>-10413140.862757113</v>
      </c>
      <c r="F33" s="2" vm="680">
        <f t="shared" si="6"/>
        <v>-6779420.8478358043</v>
      </c>
      <c r="G33" s="2" vm="681">
        <f t="shared" si="6"/>
        <v>-17192561.710592914</v>
      </c>
      <c r="H33" s="2" vm="682">
        <f t="shared" si="6"/>
        <v>5695491.9263395909</v>
      </c>
      <c r="I33" s="1">
        <f t="shared" si="2"/>
        <v>-4717648.9364175219</v>
      </c>
      <c r="J33" s="41">
        <f t="shared" si="3"/>
        <v>12474912.774175392</v>
      </c>
      <c r="K33" s="2">
        <f t="shared" si="4"/>
        <v>597587</v>
      </c>
      <c r="L33" s="39">
        <f t="shared" si="5"/>
        <v>13072499.774175392</v>
      </c>
    </row>
    <row r="34" spans="1:12" x14ac:dyDescent="0.55000000000000004">
      <c r="A34">
        <v>210032</v>
      </c>
      <c r="B34" s="29" t="str" vm="67">
        <f t="shared" si="0"/>
        <v>210032</v>
      </c>
      <c r="C34" t="str">
        <f>INDEX('Latest Hospital Name'!$B:$B, MATCH($A34,'Latest Hospital Name'!$A:$A,0))</f>
        <v>Union of Cecil</v>
      </c>
      <c r="D34" s="2" vm="849">
        <f t="shared" si="6"/>
        <v>-1082.1077608041003</v>
      </c>
      <c r="E34" s="2" vm="850">
        <f t="shared" si="6"/>
        <v>-4803156.3103252295</v>
      </c>
      <c r="F34" s="2" vm="851">
        <f t="shared" si="6"/>
        <v>-6898723.2882401356</v>
      </c>
      <c r="G34" s="2" vm="852">
        <f t="shared" si="6"/>
        <v>-11701879.598565368</v>
      </c>
      <c r="H34" s="2" vm="853">
        <f t="shared" si="6"/>
        <v>10202482.552300617</v>
      </c>
      <c r="I34" s="1">
        <f t="shared" si="2"/>
        <v>5399326.2419753876</v>
      </c>
      <c r="J34" s="41">
        <f t="shared" si="3"/>
        <v>17101205.840540756</v>
      </c>
      <c r="K34" s="2">
        <f t="shared" si="4"/>
        <v>-2642943</v>
      </c>
      <c r="L34" s="39">
        <f t="shared" si="5"/>
        <v>14458262.840540756</v>
      </c>
    </row>
    <row r="35" spans="1:12" x14ac:dyDescent="0.55000000000000004">
      <c r="A35">
        <v>210035</v>
      </c>
      <c r="B35" s="29" t="str" vm="64">
        <f t="shared" si="0"/>
        <v>210035</v>
      </c>
      <c r="C35" t="str">
        <f>INDEX('Latest Hospital Name'!$B:$B, MATCH($A35,'Latest Hospital Name'!$A:$A,0))</f>
        <v>UM-Charles Regional</v>
      </c>
      <c r="D35" s="2" vm="876">
        <f t="shared" ref="D35:H44" si="7">CUBEVALUE("ThisWorkbookDataModel", $B$2, $B$8, $B35, D$14)</f>
        <v>-181.93437256640055</v>
      </c>
      <c r="E35" s="2" vm="877">
        <f t="shared" si="7"/>
        <v>-1528454.01773302</v>
      </c>
      <c r="F35" s="2" vm="878">
        <f t="shared" si="7"/>
        <v>-1141678.3761007399</v>
      </c>
      <c r="G35" s="2" vm="879">
        <f t="shared" si="7"/>
        <v>-2670132.3938337602</v>
      </c>
      <c r="H35" s="2" vm="880">
        <f t="shared" si="7"/>
        <v>13034816.363252232</v>
      </c>
      <c r="I35" s="1">
        <f t="shared" si="2"/>
        <v>11506362.345519211</v>
      </c>
      <c r="J35" s="41">
        <f t="shared" si="3"/>
        <v>14176494.739352971</v>
      </c>
      <c r="K35" s="2">
        <f t="shared" si="4"/>
        <v>510257</v>
      </c>
      <c r="L35" s="39">
        <f t="shared" si="5"/>
        <v>14686751.739352971</v>
      </c>
    </row>
    <row r="36" spans="1:12" x14ac:dyDescent="0.55000000000000004">
      <c r="A36">
        <v>210039</v>
      </c>
      <c r="B36" s="29" t="str" vm="61">
        <f t="shared" si="0"/>
        <v>210039</v>
      </c>
      <c r="C36" t="str">
        <f>INDEX('Latest Hospital Name'!$B:$B, MATCH($A36,'Latest Hospital Name'!$A:$A,0))</f>
        <v>Calvert</v>
      </c>
      <c r="D36" s="2" vm="903">
        <f t="shared" si="7"/>
        <v>278.35460168689968</v>
      </c>
      <c r="E36" s="2" vm="904">
        <f t="shared" si="7"/>
        <v>1209623.9101339774</v>
      </c>
      <c r="F36" s="2" vm="905">
        <f t="shared" si="7"/>
        <v>-5011540.8924758844</v>
      </c>
      <c r="G36" s="2" vm="906">
        <f t="shared" si="7"/>
        <v>-3801916.9823419065</v>
      </c>
      <c r="H36" s="2" vm="907">
        <f t="shared" si="7"/>
        <v>11106107.197744334</v>
      </c>
      <c r="I36" s="1">
        <f t="shared" si="2"/>
        <v>12315731.107878312</v>
      </c>
      <c r="J36" s="41">
        <f t="shared" si="3"/>
        <v>16117648.090220219</v>
      </c>
      <c r="K36" s="2">
        <f t="shared" si="4"/>
        <v>269150</v>
      </c>
      <c r="L36" s="39">
        <f t="shared" si="5"/>
        <v>16386798.090220219</v>
      </c>
    </row>
    <row r="37" spans="1:12" x14ac:dyDescent="0.55000000000000004">
      <c r="A37">
        <v>210055</v>
      </c>
      <c r="B37" s="29" t="str" vm="53">
        <f t="shared" si="0"/>
        <v>210055</v>
      </c>
      <c r="C37" t="str">
        <f>INDEX('Latest Hospital Name'!$B:$B, MATCH($A37,'Latest Hospital Name'!$A:$A,0))</f>
        <v>UM-Laurel</v>
      </c>
      <c r="D37" s="2" vm="975">
        <f t="shared" si="7"/>
        <v>-6774.1411179372271</v>
      </c>
      <c r="E37" s="2" vm="976">
        <f t="shared" si="7"/>
        <v>-31033265.898309208</v>
      </c>
      <c r="F37" s="2" vm="977">
        <f t="shared" si="7"/>
        <v>-10156732.407848435</v>
      </c>
      <c r="G37" s="2" vm="978">
        <f t="shared" si="7"/>
        <v>-41189998.306157641</v>
      </c>
      <c r="H37" s="2" vm="979">
        <f t="shared" si="7"/>
        <v>4154386.7675582091</v>
      </c>
      <c r="I37" s="1">
        <f t="shared" si="2"/>
        <v>-26878879.130750999</v>
      </c>
      <c r="J37" s="41">
        <f t="shared" si="3"/>
        <v>14311119.175406642</v>
      </c>
      <c r="K37" s="2">
        <f t="shared" si="4"/>
        <v>3226947</v>
      </c>
      <c r="L37" s="39">
        <f t="shared" si="5"/>
        <v>17538066.175406642</v>
      </c>
    </row>
    <row r="38" spans="1:12" x14ac:dyDescent="0.55000000000000004">
      <c r="A38">
        <v>210034</v>
      </c>
      <c r="B38" s="29" t="str" vm="65">
        <f t="shared" si="0"/>
        <v>210034</v>
      </c>
      <c r="C38" t="str">
        <f>INDEX('Latest Hospital Name'!$B:$B, MATCH($A38,'Latest Hospital Name'!$A:$A,0))</f>
        <v>MedStar Harbor</v>
      </c>
      <c r="D38" s="2" vm="867">
        <f t="shared" si="7"/>
        <v>-2976.1486059758004</v>
      </c>
      <c r="E38" s="2" vm="868">
        <f t="shared" si="7"/>
        <v>-17400750.217775069</v>
      </c>
      <c r="F38" s="2" vm="869">
        <f t="shared" si="7"/>
        <v>-14769452.28414226</v>
      </c>
      <c r="G38" s="2" vm="870">
        <f t="shared" si="7"/>
        <v>-32170202.501917325</v>
      </c>
      <c r="H38" s="2" vm="871">
        <f t="shared" si="7"/>
        <v>2471988.3178016394</v>
      </c>
      <c r="I38" s="1">
        <f t="shared" si="2"/>
        <v>-14928761.89997343</v>
      </c>
      <c r="J38" s="41">
        <f t="shared" si="3"/>
        <v>17241440.601943895</v>
      </c>
      <c r="K38" s="2">
        <f t="shared" si="4"/>
        <v>522913</v>
      </c>
      <c r="L38" s="39">
        <f t="shared" si="5"/>
        <v>17764353.601943895</v>
      </c>
    </row>
    <row r="39" spans="1:12" x14ac:dyDescent="0.55000000000000004">
      <c r="A39">
        <v>210022</v>
      </c>
      <c r="B39" s="29" t="str" vm="74">
        <f t="shared" si="0"/>
        <v>210022</v>
      </c>
      <c r="C39" t="str">
        <f>INDEX('Latest Hospital Name'!$B:$B, MATCH($A39,'Latest Hospital Name'!$A:$A,0))</f>
        <v>Suburban</v>
      </c>
      <c r="D39" s="2" vm="786">
        <f t="shared" si="7"/>
        <v>1644.3921810305978</v>
      </c>
      <c r="E39" s="2" vm="787">
        <f t="shared" si="7"/>
        <v>3986865.3894075691</v>
      </c>
      <c r="F39" s="2" vm="788">
        <f t="shared" si="7"/>
        <v>8519078.4143605959</v>
      </c>
      <c r="G39" s="2" vm="789">
        <f t="shared" si="7"/>
        <v>12505943.803768164</v>
      </c>
      <c r="H39" s="2" vm="790">
        <f t="shared" si="7"/>
        <v>29573358.478875611</v>
      </c>
      <c r="I39" s="1">
        <f t="shared" si="2"/>
        <v>33560223.868283182</v>
      </c>
      <c r="J39" s="41">
        <f t="shared" si="3"/>
        <v>21054280.064515017</v>
      </c>
      <c r="K39" s="2">
        <f t="shared" si="4"/>
        <v>-2436391</v>
      </c>
      <c r="L39" s="39">
        <f t="shared" si="5"/>
        <v>18617889.064515017</v>
      </c>
    </row>
    <row r="40" spans="1:12" x14ac:dyDescent="0.55000000000000004">
      <c r="A40">
        <v>210040</v>
      </c>
      <c r="B40" s="29" t="str" vm="60">
        <f t="shared" si="0"/>
        <v>210040</v>
      </c>
      <c r="C40" t="str">
        <f>INDEX('Latest Hospital Name'!$B:$B, MATCH($A40,'Latest Hospital Name'!$A:$A,0))</f>
        <v>Northwest</v>
      </c>
      <c r="D40" s="2" vm="912">
        <f t="shared" si="7"/>
        <v>-1445.2755600573491</v>
      </c>
      <c r="E40" s="2" vm="913">
        <f t="shared" si="7"/>
        <v>42379.324343948159</v>
      </c>
      <c r="F40" s="2" vm="914">
        <f t="shared" si="7"/>
        <v>-8133640.1529805074</v>
      </c>
      <c r="G40" s="2" vm="915">
        <f t="shared" si="7"/>
        <v>-8091260.8286365606</v>
      </c>
      <c r="H40" s="2" vm="916">
        <f t="shared" si="7"/>
        <v>10970205.716590863</v>
      </c>
      <c r="I40" s="1">
        <f t="shared" si="2"/>
        <v>11012585.04093481</v>
      </c>
      <c r="J40" s="41">
        <f t="shared" si="3"/>
        <v>19103845.869571373</v>
      </c>
      <c r="K40" s="2">
        <f t="shared" si="4"/>
        <v>-343157</v>
      </c>
      <c r="L40" s="39">
        <f t="shared" si="5"/>
        <v>18760688.869571373</v>
      </c>
    </row>
    <row r="41" spans="1:12" x14ac:dyDescent="0.55000000000000004">
      <c r="A41">
        <v>210051</v>
      </c>
      <c r="B41" s="29" t="str" vm="54">
        <f t="shared" si="0"/>
        <v>210051</v>
      </c>
      <c r="C41" t="str">
        <f>INDEX('Latest Hospital Name'!$B:$B, MATCH($A41,'Latest Hospital Name'!$A:$A,0))</f>
        <v>Doctors</v>
      </c>
      <c r="D41" s="2" vm="966">
        <f t="shared" si="7"/>
        <v>-1895.9428857366988</v>
      </c>
      <c r="E41" s="2" vm="967">
        <f t="shared" si="7"/>
        <v>-1550090.5013681063</v>
      </c>
      <c r="F41" s="2" vm="968">
        <f t="shared" si="7"/>
        <v>1779887.4833230693</v>
      </c>
      <c r="G41" s="2" vm="969">
        <f t="shared" si="7"/>
        <v>229796.98195496202</v>
      </c>
      <c r="H41" s="2" vm="970">
        <f t="shared" si="7"/>
        <v>19961293.908036787</v>
      </c>
      <c r="I41" s="1">
        <f t="shared" si="2"/>
        <v>18411203.406668682</v>
      </c>
      <c r="J41" s="41">
        <f t="shared" si="3"/>
        <v>18181406.42471372</v>
      </c>
      <c r="K41" s="2">
        <f t="shared" si="4"/>
        <v>882268</v>
      </c>
      <c r="L41" s="39">
        <f t="shared" si="5"/>
        <v>19063674.42471372</v>
      </c>
    </row>
    <row r="42" spans="1:12" x14ac:dyDescent="0.55000000000000004">
      <c r="A42">
        <v>210058</v>
      </c>
      <c r="B42" s="29" t="str" vm="50">
        <f t="shared" si="0"/>
        <v>210058</v>
      </c>
      <c r="C42" t="str">
        <f>INDEX('Latest Hospital Name'!$B:$B, MATCH($A42,'Latest Hospital Name'!$A:$A,0))</f>
        <v>UMROI</v>
      </c>
      <c r="D42" s="2" vm="1002">
        <f t="shared" si="7"/>
        <v>-2802.6630649594003</v>
      </c>
      <c r="E42" s="2" vm="1003">
        <f t="shared" si="7"/>
        <v>-2337926.3703579218</v>
      </c>
      <c r="F42" s="2" vm="1004">
        <f t="shared" si="7"/>
        <v>-15264234.026302295</v>
      </c>
      <c r="G42" s="2" vm="1005">
        <f t="shared" si="7"/>
        <v>-17602160.396660216</v>
      </c>
      <c r="H42" s="2" vm="1006">
        <f t="shared" si="7"/>
        <v>4051576.6971590463</v>
      </c>
      <c r="I42" s="1">
        <f t="shared" si="2"/>
        <v>1713650.3268011245</v>
      </c>
      <c r="J42" s="41">
        <f t="shared" si="3"/>
        <v>19315810.723461341</v>
      </c>
      <c r="K42" s="2">
        <f t="shared" si="4"/>
        <v>355415</v>
      </c>
      <c r="L42" s="39">
        <f t="shared" si="5"/>
        <v>19671225.723461341</v>
      </c>
    </row>
    <row r="43" spans="1:12" x14ac:dyDescent="0.55000000000000004">
      <c r="A43">
        <v>210004</v>
      </c>
      <c r="B43" s="29" t="str" vm="88">
        <f t="shared" si="0"/>
        <v>210004</v>
      </c>
      <c r="C43" t="str">
        <f>INDEX('Latest Hospital Name'!$B:$B, MATCH($A43,'Latest Hospital Name'!$A:$A,0))</f>
        <v>Holy Cross</v>
      </c>
      <c r="D43" s="2" vm="660">
        <f t="shared" si="7"/>
        <v>-5669.2803959659987</v>
      </c>
      <c r="E43" s="2" vm="661">
        <f t="shared" si="7"/>
        <v>-15637104.924239596</v>
      </c>
      <c r="F43" s="2" vm="662">
        <f t="shared" si="7"/>
        <v>-2956560.2560089864</v>
      </c>
      <c r="G43" s="2" vm="663">
        <f t="shared" si="7"/>
        <v>-18593665.180248585</v>
      </c>
      <c r="H43" s="2" vm="664">
        <f t="shared" si="7"/>
        <v>16253272.645247662</v>
      </c>
      <c r="I43" s="1">
        <f t="shared" si="2"/>
        <v>616167.72100806609</v>
      </c>
      <c r="J43" s="41">
        <f t="shared" si="3"/>
        <v>19209832.901256651</v>
      </c>
      <c r="K43" s="2">
        <f t="shared" si="4"/>
        <v>923236</v>
      </c>
      <c r="L43" s="39">
        <f t="shared" si="5"/>
        <v>20133068.901256651</v>
      </c>
    </row>
    <row r="44" spans="1:12" x14ac:dyDescent="0.55000000000000004">
      <c r="A44">
        <v>210033</v>
      </c>
      <c r="B44" s="29" t="str" vm="66">
        <f t="shared" si="0"/>
        <v>210033</v>
      </c>
      <c r="C44" t="str">
        <f>INDEX('Latest Hospital Name'!$B:$B, MATCH($A44,'Latest Hospital Name'!$A:$A,0))</f>
        <v>Carroll</v>
      </c>
      <c r="D44" s="2" vm="858">
        <f t="shared" si="7"/>
        <v>-1005.1514799178017</v>
      </c>
      <c r="E44" s="2" vm="859">
        <f t="shared" si="7"/>
        <v>-7595077.71729769</v>
      </c>
      <c r="F44" s="2" vm="860">
        <f t="shared" si="7"/>
        <v>-3682341.8973768242</v>
      </c>
      <c r="G44" s="2" vm="861">
        <f t="shared" si="7"/>
        <v>-11277419.614674516</v>
      </c>
      <c r="H44" s="2" vm="862">
        <f t="shared" si="7"/>
        <v>15019110.992252223</v>
      </c>
      <c r="I44" s="1">
        <f t="shared" si="2"/>
        <v>7424033.2749545332</v>
      </c>
      <c r="J44" s="41">
        <f t="shared" si="3"/>
        <v>18701452.889629051</v>
      </c>
      <c r="K44" s="2">
        <f t="shared" si="4"/>
        <v>1900591</v>
      </c>
      <c r="L44" s="39">
        <f t="shared" si="5"/>
        <v>20602043.889629051</v>
      </c>
    </row>
    <row r="45" spans="1:12" x14ac:dyDescent="0.55000000000000004">
      <c r="A45">
        <v>210062</v>
      </c>
      <c r="B45" s="29" t="str" vm="47">
        <f t="shared" si="0"/>
        <v>210062</v>
      </c>
      <c r="C45" t="str">
        <f>INDEX('Latest Hospital Name'!$B:$B, MATCH($A45,'Latest Hospital Name'!$A:$A,0))</f>
        <v>MedStar Southern MD</v>
      </c>
      <c r="D45" s="2" vm="1029">
        <f t="shared" ref="D45:H54" si="8">CUBEVALUE("ThisWorkbookDataModel", $B$2, $B$8, $B45, D$14)</f>
        <v>734.60578606400031</v>
      </c>
      <c r="E45" s="2" vm="1030">
        <f t="shared" si="8"/>
        <v>2140345.8478452931</v>
      </c>
      <c r="F45" s="2" vm="1031">
        <f t="shared" si="8"/>
        <v>-2316398.477898296</v>
      </c>
      <c r="G45" s="2" vm="1032">
        <f t="shared" si="8"/>
        <v>-176052.63005300402</v>
      </c>
      <c r="H45" s="2" vm="1033">
        <f t="shared" si="8"/>
        <v>18086436.74472056</v>
      </c>
      <c r="I45" s="1">
        <f t="shared" si="2"/>
        <v>20226782.592565853</v>
      </c>
      <c r="J45" s="41">
        <f t="shared" si="3"/>
        <v>20402835.222618856</v>
      </c>
      <c r="K45" s="2">
        <f t="shared" si="4"/>
        <v>252583</v>
      </c>
      <c r="L45" s="39">
        <f t="shared" si="5"/>
        <v>20655418.222618856</v>
      </c>
    </row>
    <row r="46" spans="1:12" x14ac:dyDescent="0.55000000000000004">
      <c r="A46">
        <v>210015</v>
      </c>
      <c r="B46" s="29" t="str" vm="79">
        <f t="shared" si="0"/>
        <v>210015</v>
      </c>
      <c r="C46" t="str">
        <f>INDEX('Latest Hospital Name'!$B:$B, MATCH($A46,'Latest Hospital Name'!$A:$A,0))</f>
        <v>MedStar Fr Square</v>
      </c>
      <c r="D46" s="2" vm="741">
        <f t="shared" si="8"/>
        <v>-299.51352557289783</v>
      </c>
      <c r="E46" s="2" vm="742">
        <f t="shared" si="8"/>
        <v>2715219.6454256447</v>
      </c>
      <c r="F46" s="2" vm="743">
        <f t="shared" si="8"/>
        <v>-10637745.704260323</v>
      </c>
      <c r="G46" s="2" vm="744">
        <f t="shared" si="8"/>
        <v>-7922526.0588346757</v>
      </c>
      <c r="H46" s="2" vm="745">
        <f t="shared" si="8"/>
        <v>9803299.8983038217</v>
      </c>
      <c r="I46" s="1">
        <f t="shared" si="2"/>
        <v>12518519.543729465</v>
      </c>
      <c r="J46" s="41">
        <f t="shared" si="3"/>
        <v>20441045.602564141</v>
      </c>
      <c r="K46" s="2">
        <f t="shared" si="4"/>
        <v>488951</v>
      </c>
      <c r="L46" s="39">
        <f t="shared" si="5"/>
        <v>20929996.602564141</v>
      </c>
    </row>
    <row r="47" spans="1:12" x14ac:dyDescent="0.55000000000000004">
      <c r="A47">
        <v>210063</v>
      </c>
      <c r="B47" s="29" t="str" vm="46">
        <f t="shared" ref="B47:B64" si="9">CUBEMEMBER("ThisWorkbookDataModel","[Base CY With Inf].[HOSPID].&amp;[" &amp; $A47 &amp; "]", $A47)</f>
        <v>210063</v>
      </c>
      <c r="C47" t="str">
        <f>INDEX('Latest Hospital Name'!$B:$B, MATCH($A47,'Latest Hospital Name'!$A:$A,0))</f>
        <v>UM-St. Joe</v>
      </c>
      <c r="D47" s="2" vm="1038">
        <f t="shared" si="8"/>
        <v>1873.7153860412905</v>
      </c>
      <c r="E47" s="2" vm="1039">
        <f t="shared" si="8"/>
        <v>16068710.111542288</v>
      </c>
      <c r="F47" s="2" vm="1040">
        <f t="shared" si="8"/>
        <v>1620224.226297108</v>
      </c>
      <c r="G47" s="2" vm="1041">
        <f t="shared" si="8"/>
        <v>17688934.337839399</v>
      </c>
      <c r="H47" s="2" vm="1042">
        <f t="shared" si="8"/>
        <v>20002901.291832518</v>
      </c>
      <c r="I47" s="1">
        <f t="shared" ref="I47:I64" si="10">E47+H47</f>
        <v>36071611.403374806</v>
      </c>
      <c r="J47" s="41">
        <f t="shared" ref="J47:J64" si="11">I47-G47</f>
        <v>18382677.065535408</v>
      </c>
      <c r="K47" s="2">
        <f t="shared" ref="K47:K64" si="12">-1*CUBEVALUE("ThisWorkbookDataModel", $B$2, $B$8, $B47, K$14)</f>
        <v>3278295</v>
      </c>
      <c r="L47" s="39">
        <f t="shared" ref="L47:L64" si="13">J47+K47</f>
        <v>21660972.065535408</v>
      </c>
    </row>
    <row r="48" spans="1:12" x14ac:dyDescent="0.55000000000000004">
      <c r="A48">
        <v>210048</v>
      </c>
      <c r="B48" s="29" t="str" vm="56">
        <f t="shared" si="9"/>
        <v>210048</v>
      </c>
      <c r="C48" t="str">
        <f>INDEX('Latest Hospital Name'!$B:$B, MATCH($A48,'Latest Hospital Name'!$A:$A,0))</f>
        <v>Howard County</v>
      </c>
      <c r="D48" s="2" vm="948">
        <f t="shared" si="8"/>
        <v>-462.4913263735744</v>
      </c>
      <c r="E48" s="2" vm="949">
        <f t="shared" si="8"/>
        <v>-2423037.9860622454</v>
      </c>
      <c r="F48" s="2" vm="950">
        <f t="shared" si="8"/>
        <v>-3089212.5123682115</v>
      </c>
      <c r="G48" s="2" vm="951">
        <f t="shared" si="8"/>
        <v>-5512250.498430456</v>
      </c>
      <c r="H48" s="2" vm="952">
        <f t="shared" si="8"/>
        <v>21287345.225526914</v>
      </c>
      <c r="I48" s="1">
        <f t="shared" si="10"/>
        <v>18864307.23946467</v>
      </c>
      <c r="J48" s="41">
        <f t="shared" si="11"/>
        <v>24376557.737895127</v>
      </c>
      <c r="K48" s="2">
        <f t="shared" si="12"/>
        <v>-209344</v>
      </c>
      <c r="L48" s="39">
        <f t="shared" si="13"/>
        <v>24167213.737895127</v>
      </c>
    </row>
    <row r="49" spans="1:12" x14ac:dyDescent="0.55000000000000004">
      <c r="A49">
        <v>210013</v>
      </c>
      <c r="B49" s="29" t="str" vm="80">
        <f t="shared" si="9"/>
        <v>210013</v>
      </c>
      <c r="C49" t="str">
        <f>INDEX('Latest Hospital Name'!$B:$B, MATCH($A49,'Latest Hospital Name'!$A:$A,0))</f>
        <v>Bon Secours</v>
      </c>
      <c r="D49" s="2" vm="732">
        <f t="shared" si="8"/>
        <v>-6983.5499940803011</v>
      </c>
      <c r="E49" s="2" vm="733">
        <f t="shared" si="8"/>
        <v>-26579645.844125558</v>
      </c>
      <c r="F49" s="2" vm="734">
        <f t="shared" si="8"/>
        <v>-27597239.843977157</v>
      </c>
      <c r="G49" s="2" vm="735">
        <f t="shared" si="8"/>
        <v>-54176885.688102722</v>
      </c>
      <c r="H49" s="2" vm="736">
        <f t="shared" si="8"/>
        <v>-3422675.624378046</v>
      </c>
      <c r="I49" s="1">
        <f t="shared" si="10"/>
        <v>-30002321.468503602</v>
      </c>
      <c r="J49" s="41">
        <f t="shared" si="11"/>
        <v>24174564.21959912</v>
      </c>
      <c r="K49" s="2">
        <f t="shared" si="12"/>
        <v>562990</v>
      </c>
      <c r="L49" s="39">
        <f t="shared" si="13"/>
        <v>24737554.21959912</v>
      </c>
    </row>
    <row r="50" spans="1:12" x14ac:dyDescent="0.55000000000000004">
      <c r="A50">
        <v>210049</v>
      </c>
      <c r="B50" s="29" t="str" vm="55">
        <f t="shared" si="9"/>
        <v>210049</v>
      </c>
      <c r="C50" t="str">
        <f>INDEX('Latest Hospital Name'!$B:$B, MATCH($A50,'Latest Hospital Name'!$A:$A,0))</f>
        <v>UM-Upper Chesapeake</v>
      </c>
      <c r="D50" s="2" vm="957">
        <f t="shared" si="8"/>
        <v>604.24866595469848</v>
      </c>
      <c r="E50" s="2" vm="958">
        <f t="shared" si="8"/>
        <v>-1105576.5562882826</v>
      </c>
      <c r="F50" s="2" vm="959">
        <f t="shared" si="8"/>
        <v>1459212.7598341573</v>
      </c>
      <c r="G50" s="2" vm="960">
        <f t="shared" si="8"/>
        <v>353636.20354587492</v>
      </c>
      <c r="H50" s="2" vm="961">
        <f t="shared" si="8"/>
        <v>26566132.731464643</v>
      </c>
      <c r="I50" s="1">
        <f t="shared" si="10"/>
        <v>25460556.17517636</v>
      </c>
      <c r="J50" s="41">
        <f t="shared" si="11"/>
        <v>25106919.971630484</v>
      </c>
      <c r="K50" s="2">
        <f t="shared" si="12"/>
        <v>1488932</v>
      </c>
      <c r="L50" s="39">
        <f t="shared" si="13"/>
        <v>26595851.971630484</v>
      </c>
    </row>
    <row r="51" spans="1:12" x14ac:dyDescent="0.55000000000000004">
      <c r="A51">
        <v>210056</v>
      </c>
      <c r="B51" s="29" t="str" vm="52">
        <f t="shared" si="9"/>
        <v>210056</v>
      </c>
      <c r="C51" t="str">
        <f>INDEX('Latest Hospital Name'!$B:$B, MATCH($A51,'Latest Hospital Name'!$A:$A,0))</f>
        <v>MedStar Good Sam</v>
      </c>
      <c r="D51" s="2" vm="984">
        <f t="shared" si="8"/>
        <v>-5259.4402371278748</v>
      </c>
      <c r="E51" s="2" vm="985">
        <f t="shared" si="8"/>
        <v>-23013754.350917555</v>
      </c>
      <c r="F51" s="2" vm="986">
        <f t="shared" si="8"/>
        <v>-20018902.91333919</v>
      </c>
      <c r="G51" s="2" vm="987">
        <f t="shared" si="8"/>
        <v>-43032657.264256746</v>
      </c>
      <c r="H51" s="2" vm="988">
        <f t="shared" si="8"/>
        <v>4685673.6715673991</v>
      </c>
      <c r="I51" s="1">
        <f t="shared" si="10"/>
        <v>-18328080.679350156</v>
      </c>
      <c r="J51" s="41">
        <f t="shared" si="11"/>
        <v>24704576.584906589</v>
      </c>
      <c r="K51" s="2">
        <f t="shared" si="12"/>
        <v>2629575</v>
      </c>
      <c r="L51" s="39">
        <f t="shared" si="13"/>
        <v>27334151.584906589</v>
      </c>
    </row>
    <row r="52" spans="1:12" x14ac:dyDescent="0.55000000000000004">
      <c r="A52">
        <v>210011</v>
      </c>
      <c r="B52" s="29" t="str" vm="82">
        <f t="shared" si="9"/>
        <v>210011</v>
      </c>
      <c r="C52" t="str">
        <f>INDEX('Latest Hospital Name'!$B:$B, MATCH($A52,'Latest Hospital Name'!$A:$A,0))</f>
        <v xml:space="preserve">St. Agnes </v>
      </c>
      <c r="D52" s="2" vm="714">
        <f t="shared" si="8"/>
        <v>-4828.9340582940004</v>
      </c>
      <c r="E52" s="2" vm="715">
        <f t="shared" si="8"/>
        <v>-10081212.33969388</v>
      </c>
      <c r="F52" s="2" vm="716">
        <f t="shared" si="8"/>
        <v>-12560360.186055304</v>
      </c>
      <c r="G52" s="2" vm="717">
        <f t="shared" si="8"/>
        <v>-22641572.525749184</v>
      </c>
      <c r="H52" s="2" vm="718">
        <f t="shared" si="8"/>
        <v>14222412.62220782</v>
      </c>
      <c r="I52" s="1">
        <f t="shared" si="10"/>
        <v>4141200.2825139407</v>
      </c>
      <c r="J52" s="41">
        <f t="shared" si="11"/>
        <v>26782772.808263123</v>
      </c>
      <c r="K52" s="2">
        <f t="shared" si="12"/>
        <v>1402526</v>
      </c>
      <c r="L52" s="39">
        <f t="shared" si="13"/>
        <v>28185298.808263123</v>
      </c>
    </row>
    <row r="53" spans="1:12" x14ac:dyDescent="0.55000000000000004">
      <c r="A53">
        <v>210005</v>
      </c>
      <c r="B53" s="29" t="str" vm="87">
        <f t="shared" si="9"/>
        <v>210005</v>
      </c>
      <c r="C53" t="str">
        <f>INDEX('Latest Hospital Name'!$B:$B, MATCH($A53,'Latest Hospital Name'!$A:$A,0))</f>
        <v>Frederick</v>
      </c>
      <c r="D53" s="2" vm="669">
        <f t="shared" si="8"/>
        <v>-559.48041213010129</v>
      </c>
      <c r="E53" s="2" vm="670">
        <f t="shared" si="8"/>
        <v>-7035040.9042861499</v>
      </c>
      <c r="F53" s="2" vm="671">
        <f t="shared" si="8"/>
        <v>8581344.4338128082</v>
      </c>
      <c r="G53" s="2" vm="672">
        <f t="shared" si="8"/>
        <v>1546303.5295266607</v>
      </c>
      <c r="H53" s="2" vm="673">
        <f t="shared" si="8"/>
        <v>33746976.173675738</v>
      </c>
      <c r="I53" s="1">
        <f t="shared" si="10"/>
        <v>26711935.269389588</v>
      </c>
      <c r="J53" s="41">
        <f t="shared" si="11"/>
        <v>25165631.739862926</v>
      </c>
      <c r="K53" s="2">
        <f t="shared" si="12"/>
        <v>3614904</v>
      </c>
      <c r="L53" s="39">
        <f t="shared" si="13"/>
        <v>28780535.739862926</v>
      </c>
    </row>
    <row r="54" spans="1:12" x14ac:dyDescent="0.55000000000000004">
      <c r="A54">
        <v>210016</v>
      </c>
      <c r="B54" s="29" t="str" vm="78">
        <f t="shared" si="9"/>
        <v>210016</v>
      </c>
      <c r="C54" t="str">
        <f>INDEX('Latest Hospital Name'!$B:$B, MATCH($A54,'Latest Hospital Name'!$A:$A,0))</f>
        <v>Washington Adventist</v>
      </c>
      <c r="D54" s="2" vm="750">
        <f t="shared" si="8"/>
        <v>1283.5259101645991</v>
      </c>
      <c r="E54" s="2" vm="751">
        <f t="shared" si="8"/>
        <v>6287632.3805059232</v>
      </c>
      <c r="F54" s="2" vm="752">
        <f t="shared" si="8"/>
        <v>-6847454.3316948665</v>
      </c>
      <c r="G54" s="2" vm="753">
        <f t="shared" si="8"/>
        <v>-559821.95118894242</v>
      </c>
      <c r="H54" s="2" vm="754">
        <f t="shared" si="8"/>
        <v>16223687.26599828</v>
      </c>
      <c r="I54" s="1">
        <f t="shared" si="10"/>
        <v>22511319.646504201</v>
      </c>
      <c r="J54" s="41">
        <f t="shared" si="11"/>
        <v>23071141.597693145</v>
      </c>
      <c r="K54" s="2">
        <f t="shared" si="12"/>
        <v>6669239</v>
      </c>
      <c r="L54" s="39">
        <f t="shared" si="13"/>
        <v>29740380.597693145</v>
      </c>
    </row>
    <row r="55" spans="1:12" x14ac:dyDescent="0.55000000000000004">
      <c r="A55">
        <v>210029</v>
      </c>
      <c r="B55" s="29" t="str" vm="69">
        <f t="shared" si="9"/>
        <v>210029</v>
      </c>
      <c r="C55" t="str">
        <f>INDEX('Latest Hospital Name'!$B:$B, MATCH($A55,'Latest Hospital Name'!$A:$A,0))</f>
        <v>JH Bayview</v>
      </c>
      <c r="D55" s="2" vm="831">
        <f t="shared" ref="D55:H64" si="14">CUBEVALUE("ThisWorkbookDataModel", $B$2, $B$8, $B55, D$14)</f>
        <v>-693.05845022559913</v>
      </c>
      <c r="E55" s="2" vm="832">
        <f t="shared" si="14"/>
        <v>20193832.919228446</v>
      </c>
      <c r="F55" s="2" vm="833">
        <f t="shared" si="14"/>
        <v>-9953173.4788072854</v>
      </c>
      <c r="G55" s="2" vm="834">
        <f t="shared" si="14"/>
        <v>10240659.440421164</v>
      </c>
      <c r="H55" s="2" vm="835">
        <f t="shared" si="14"/>
        <v>17946029.442181017</v>
      </c>
      <c r="I55" s="1">
        <f t="shared" si="10"/>
        <v>38139862.361409463</v>
      </c>
      <c r="J55" s="41">
        <f t="shared" si="11"/>
        <v>27899202.920988299</v>
      </c>
      <c r="K55" s="2">
        <f t="shared" si="12"/>
        <v>6222775</v>
      </c>
      <c r="L55" s="39">
        <f t="shared" si="13"/>
        <v>34121977.920988299</v>
      </c>
    </row>
    <row r="56" spans="1:12" x14ac:dyDescent="0.55000000000000004">
      <c r="A56">
        <v>210057</v>
      </c>
      <c r="B56" s="29" t="str" vm="51">
        <f t="shared" si="9"/>
        <v>210057</v>
      </c>
      <c r="C56" t="str">
        <f>INDEX('Latest Hospital Name'!$B:$B, MATCH($A56,'Latest Hospital Name'!$A:$A,0))</f>
        <v>Shady Grove</v>
      </c>
      <c r="D56" s="2" vm="993">
        <f t="shared" si="14"/>
        <v>-4345.9392661712</v>
      </c>
      <c r="E56" s="2" vm="994">
        <f t="shared" si="14"/>
        <v>-12356916.766607281</v>
      </c>
      <c r="F56" s="2" vm="995">
        <f t="shared" si="14"/>
        <v>-11825920.065553902</v>
      </c>
      <c r="G56" s="2" vm="996">
        <f t="shared" si="14"/>
        <v>-24182836.832161184</v>
      </c>
      <c r="H56" s="2" vm="997">
        <f t="shared" si="14"/>
        <v>22514830.759572849</v>
      </c>
      <c r="I56" s="1">
        <f t="shared" si="10"/>
        <v>10157913.992965568</v>
      </c>
      <c r="J56" s="41">
        <f t="shared" si="11"/>
        <v>34340750.825126752</v>
      </c>
      <c r="K56" s="2">
        <f t="shared" si="12"/>
        <v>1612735</v>
      </c>
      <c r="L56" s="39">
        <f t="shared" si="13"/>
        <v>35953485.825126752</v>
      </c>
    </row>
    <row r="57" spans="1:12" x14ac:dyDescent="0.55000000000000004">
      <c r="A57">
        <v>210044</v>
      </c>
      <c r="B57" s="29" t="str" vm="58">
        <f t="shared" si="9"/>
        <v>210044</v>
      </c>
      <c r="C57" t="str">
        <f>INDEX('Latest Hospital Name'!$B:$B, MATCH($A57,'Latest Hospital Name'!$A:$A,0))</f>
        <v>GBMC</v>
      </c>
      <c r="D57" s="2" vm="930">
        <f t="shared" si="14"/>
        <v>-6299.6809663687027</v>
      </c>
      <c r="E57" s="2" vm="931">
        <f t="shared" si="14"/>
        <v>-8407647.5625169929</v>
      </c>
      <c r="F57" s="2" vm="932">
        <f t="shared" si="14"/>
        <v>-20810600.941764556</v>
      </c>
      <c r="G57" s="2" vm="933">
        <f t="shared" si="14"/>
        <v>-29218248.504281554</v>
      </c>
      <c r="H57" s="2" vm="934">
        <f t="shared" si="14"/>
        <v>12495413.318659183</v>
      </c>
      <c r="I57" s="1">
        <f t="shared" si="10"/>
        <v>4087765.7561421897</v>
      </c>
      <c r="J57" s="41">
        <f t="shared" si="11"/>
        <v>33306014.260423742</v>
      </c>
      <c r="K57" s="2">
        <f t="shared" si="12"/>
        <v>3644367</v>
      </c>
      <c r="L57" s="39">
        <f t="shared" si="13"/>
        <v>36950381.260423742</v>
      </c>
    </row>
    <row r="58" spans="1:12" x14ac:dyDescent="0.55000000000000004">
      <c r="A58">
        <v>210024</v>
      </c>
      <c r="B58" s="29" t="str" vm="72">
        <f t="shared" si="9"/>
        <v>210024</v>
      </c>
      <c r="C58" t="str">
        <f>INDEX('Latest Hospital Name'!$B:$B, MATCH($A58,'Latest Hospital Name'!$A:$A,0))</f>
        <v>MedStar Union Mem</v>
      </c>
      <c r="D58" s="2" vm="804">
        <f t="shared" si="14"/>
        <v>-3180.2857227378895</v>
      </c>
      <c r="E58" s="2" vm="805">
        <f t="shared" si="14"/>
        <v>-10812679.424073197</v>
      </c>
      <c r="F58" s="2" vm="806">
        <f t="shared" si="14"/>
        <v>-18034151.530072574</v>
      </c>
      <c r="G58" s="2" vm="807">
        <f t="shared" si="14"/>
        <v>-28846830.954145767</v>
      </c>
      <c r="H58" s="2" vm="808">
        <f t="shared" si="14"/>
        <v>18273347.716132995</v>
      </c>
      <c r="I58" s="1">
        <f t="shared" si="10"/>
        <v>7460668.2920597978</v>
      </c>
      <c r="J58" s="41">
        <f t="shared" si="11"/>
        <v>36307499.246205568</v>
      </c>
      <c r="K58" s="2">
        <f t="shared" si="12"/>
        <v>1237563</v>
      </c>
      <c r="L58" s="39">
        <f t="shared" si="13"/>
        <v>37545062.246205568</v>
      </c>
    </row>
    <row r="59" spans="1:12" x14ac:dyDescent="0.55000000000000004">
      <c r="A59">
        <v>210008</v>
      </c>
      <c r="B59" s="29" t="str" vm="85">
        <f t="shared" si="9"/>
        <v>210008</v>
      </c>
      <c r="C59" t="str">
        <f>INDEX('Latest Hospital Name'!$B:$B, MATCH($A59,'Latest Hospital Name'!$A:$A,0))</f>
        <v>Mercy</v>
      </c>
      <c r="D59" s="2" vm="687">
        <f t="shared" si="14"/>
        <v>1192.8563051655992</v>
      </c>
      <c r="E59" s="2" vm="688">
        <f t="shared" si="14"/>
        <v>30838985.671300035</v>
      </c>
      <c r="F59" s="2" vm="689">
        <f t="shared" si="14"/>
        <v>-19478940.874200944</v>
      </c>
      <c r="G59" s="2" vm="690">
        <f t="shared" si="14"/>
        <v>11360044.797099087</v>
      </c>
      <c r="H59" s="2" vm="691">
        <f t="shared" si="14"/>
        <v>16434491.357736602</v>
      </c>
      <c r="I59" s="1">
        <f t="shared" si="10"/>
        <v>47273477.029036641</v>
      </c>
      <c r="J59" s="41">
        <f t="shared" si="11"/>
        <v>35913432.231937557</v>
      </c>
      <c r="K59" s="2">
        <f t="shared" si="12"/>
        <v>5406642</v>
      </c>
      <c r="L59" s="39">
        <f t="shared" si="13"/>
        <v>41320074.231937557</v>
      </c>
    </row>
    <row r="60" spans="1:12" x14ac:dyDescent="0.55000000000000004">
      <c r="A60">
        <v>210043</v>
      </c>
      <c r="B60" s="29" t="str" vm="59">
        <f t="shared" si="9"/>
        <v>210043</v>
      </c>
      <c r="C60" t="str">
        <f>INDEX('Latest Hospital Name'!$B:$B, MATCH($A60,'Latest Hospital Name'!$A:$A,0))</f>
        <v>UM-BWMC</v>
      </c>
      <c r="D60" s="2" vm="921">
        <f t="shared" si="14"/>
        <v>-550.75581767350218</v>
      </c>
      <c r="E60" s="2" vm="922">
        <f t="shared" si="14"/>
        <v>4675422.3742390918</v>
      </c>
      <c r="F60" s="2" vm="923">
        <f t="shared" si="14"/>
        <v>-6788838.2603445798</v>
      </c>
      <c r="G60" s="2" vm="924">
        <f t="shared" si="14"/>
        <v>-2113415.8861054871</v>
      </c>
      <c r="H60" s="2" vm="925">
        <f t="shared" si="14"/>
        <v>35156604.879513696</v>
      </c>
      <c r="I60" s="1">
        <f t="shared" si="10"/>
        <v>39832027.25375279</v>
      </c>
      <c r="J60" s="41">
        <f t="shared" si="11"/>
        <v>41945443.139858276</v>
      </c>
      <c r="K60" s="2">
        <f t="shared" si="12"/>
        <v>722384</v>
      </c>
      <c r="L60" s="39">
        <f t="shared" si="13"/>
        <v>42667827.139858276</v>
      </c>
    </row>
    <row r="61" spans="1:12" x14ac:dyDescent="0.55000000000000004">
      <c r="A61">
        <v>210023</v>
      </c>
      <c r="B61" s="29" t="str" vm="73">
        <f t="shared" si="9"/>
        <v>210023</v>
      </c>
      <c r="C61" t="str">
        <f>INDEX('Latest Hospital Name'!$B:$B, MATCH($A61,'Latest Hospital Name'!$A:$A,0))</f>
        <v>Anne Arundel</v>
      </c>
      <c r="D61" s="2" vm="795">
        <f t="shared" si="14"/>
        <v>-4812.5584251440732</v>
      </c>
      <c r="E61" s="2" vm="796">
        <f t="shared" si="14"/>
        <v>108025.62317592837</v>
      </c>
      <c r="F61" s="2" vm="797">
        <f t="shared" si="14"/>
        <v>-12995064.861723032</v>
      </c>
      <c r="G61" s="2" vm="798">
        <f t="shared" si="14"/>
        <v>-12887039.238547107</v>
      </c>
      <c r="H61" s="2" vm="799">
        <f t="shared" si="14"/>
        <v>39689063.700940244</v>
      </c>
      <c r="I61" s="1">
        <f t="shared" si="10"/>
        <v>39797089.32411617</v>
      </c>
      <c r="J61" s="41">
        <f t="shared" si="11"/>
        <v>52684128.562663279</v>
      </c>
      <c r="K61" s="2">
        <f t="shared" si="12"/>
        <v>-1204766</v>
      </c>
      <c r="L61" s="39">
        <f t="shared" si="13"/>
        <v>51479362.562663279</v>
      </c>
    </row>
    <row r="62" spans="1:12" x14ac:dyDescent="0.55000000000000004">
      <c r="A62">
        <v>210012</v>
      </c>
      <c r="B62" s="29" t="str" vm="81">
        <f t="shared" si="9"/>
        <v>210012</v>
      </c>
      <c r="C62" t="str">
        <f>INDEX('Latest Hospital Name'!$B:$B, MATCH($A62,'Latest Hospital Name'!$A:$A,0))</f>
        <v>Sinai</v>
      </c>
      <c r="D62" s="2" vm="723">
        <f t="shared" si="14"/>
        <v>-9349.9110337127004</v>
      </c>
      <c r="E62" s="2" vm="724">
        <f t="shared" si="14"/>
        <v>-40036510.535501264</v>
      </c>
      <c r="F62" s="2" vm="725">
        <f t="shared" si="14"/>
        <v>-39719390.934939764</v>
      </c>
      <c r="G62" s="2" vm="726">
        <f t="shared" si="14"/>
        <v>-79755901.470441028</v>
      </c>
      <c r="H62" s="2" vm="727">
        <f t="shared" si="14"/>
        <v>20970941.319720633</v>
      </c>
      <c r="I62" s="1">
        <f t="shared" si="10"/>
        <v>-19065569.215780631</v>
      </c>
      <c r="J62" s="41">
        <f t="shared" si="11"/>
        <v>60690332.254660398</v>
      </c>
      <c r="K62" s="2">
        <f t="shared" si="12"/>
        <v>2496323</v>
      </c>
      <c r="L62" s="39">
        <f t="shared" si="13"/>
        <v>63186655.254660398</v>
      </c>
    </row>
    <row r="63" spans="1:12" x14ac:dyDescent="0.55000000000000004">
      <c r="A63">
        <v>210002</v>
      </c>
      <c r="B63" s="29" t="str" vm="90">
        <f t="shared" si="9"/>
        <v>210002</v>
      </c>
      <c r="C63" t="str">
        <f>INDEX('Latest Hospital Name'!$B:$B, MATCH($A63,'Latest Hospital Name'!$A:$A,0))</f>
        <v>UMMC</v>
      </c>
      <c r="D63" s="2" vm="642">
        <f t="shared" si="14"/>
        <v>-1462.1252205441981</v>
      </c>
      <c r="E63" s="2" vm="643">
        <f t="shared" si="14"/>
        <v>21938545.232434023</v>
      </c>
      <c r="F63" s="2" vm="644">
        <f t="shared" si="14"/>
        <v>-13113373.03902394</v>
      </c>
      <c r="G63" s="2" vm="645">
        <f t="shared" si="14"/>
        <v>8825172.1934100762</v>
      </c>
      <c r="H63" s="2" vm="646">
        <f t="shared" si="14"/>
        <v>45777409.463243909</v>
      </c>
      <c r="I63" s="1">
        <f t="shared" si="10"/>
        <v>67715954.695677936</v>
      </c>
      <c r="J63" s="41">
        <f t="shared" si="11"/>
        <v>58890782.50226786</v>
      </c>
      <c r="K63" s="2">
        <f t="shared" si="12"/>
        <v>12358036</v>
      </c>
      <c r="L63" s="39">
        <f t="shared" si="13"/>
        <v>71248818.502267867</v>
      </c>
    </row>
    <row r="64" spans="1:12" x14ac:dyDescent="0.55000000000000004">
      <c r="A64">
        <v>210009</v>
      </c>
      <c r="B64" s="29" t="str" vm="84">
        <f t="shared" si="9"/>
        <v>210009</v>
      </c>
      <c r="C64" t="str">
        <f>INDEX('Latest Hospital Name'!$B:$B, MATCH($A64,'Latest Hospital Name'!$A:$A,0))</f>
        <v>Johns Hopkins</v>
      </c>
      <c r="D64" s="2" vm="696">
        <f t="shared" si="14"/>
        <v>4035.418126569798</v>
      </c>
      <c r="E64" s="2" vm="697">
        <f t="shared" si="14"/>
        <v>53176555.424454264</v>
      </c>
      <c r="F64" s="2" vm="698">
        <f t="shared" si="14"/>
        <v>897942.9832965415</v>
      </c>
      <c r="G64" s="2" vm="699">
        <f t="shared" si="14"/>
        <v>54074498.407750808</v>
      </c>
      <c r="H64" s="2" vm="700">
        <f t="shared" si="14"/>
        <v>52851024.585443109</v>
      </c>
      <c r="I64" s="1">
        <f t="shared" si="10"/>
        <v>106027580.00989738</v>
      </c>
      <c r="J64" s="41">
        <f t="shared" si="11"/>
        <v>51953081.602146573</v>
      </c>
      <c r="K64" s="2">
        <f t="shared" si="12"/>
        <v>65682740</v>
      </c>
      <c r="L64" s="39">
        <f t="shared" si="13"/>
        <v>117635821.60214657</v>
      </c>
    </row>
  </sheetData>
  <autoFilter ref="A12:L12" xr:uid="{53B3C072-CDF4-497B-ACCF-BB0CBE31DDD9}">
    <sortState xmlns:xlrd2="http://schemas.microsoft.com/office/spreadsheetml/2017/richdata2" ref="A15:L64">
      <sortCondition ref="L12"/>
    </sortState>
  </autoFilter>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D8F5C-942D-4061-9074-BBE5DB730C03}">
  <sheetPr>
    <tabColor rgb="FFFFC000"/>
  </sheetPr>
  <dimension ref="A2:P64"/>
  <sheetViews>
    <sheetView topLeftCell="A7" zoomScale="85" zoomScaleNormal="85" workbookViewId="0">
      <selection activeCell="O35" sqref="O35"/>
    </sheetView>
  </sheetViews>
  <sheetFormatPr defaultRowHeight="14.4" x14ac:dyDescent="0.55000000000000004"/>
  <cols>
    <col min="1" max="3" width="13.68359375" customWidth="1"/>
    <col min="4" max="4" width="13.68359375" style="2" customWidth="1"/>
    <col min="5" max="8" width="13.68359375" style="1" customWidth="1"/>
    <col min="9" max="9" width="14.68359375" style="1" customWidth="1"/>
    <col min="10" max="15" width="13.68359375" style="1" customWidth="1"/>
    <col min="16" max="16" width="21" style="1" customWidth="1"/>
  </cols>
  <sheetData>
    <row r="2" spans="1:16" x14ac:dyDescent="0.55000000000000004">
      <c r="A2" s="3" t="s">
        <v>1</v>
      </c>
      <c r="B2" s="38" t="s" vm="1">
        <v>80</v>
      </c>
    </row>
    <row r="3" spans="1:16" x14ac:dyDescent="0.55000000000000004">
      <c r="A3" s="3" t="s">
        <v>29</v>
      </c>
      <c r="B3" s="38" t="s" vm="1083">
        <v>114</v>
      </c>
    </row>
    <row r="4" spans="1:16" x14ac:dyDescent="0.55000000000000004">
      <c r="B4" s="1"/>
    </row>
    <row r="6" spans="1:16" x14ac:dyDescent="0.55000000000000004">
      <c r="A6" s="4" t="s">
        <v>27</v>
      </c>
      <c r="B6" s="9" t="str" vm="631">
        <f>CUBEVALUE("ThisWorkbookDataModel", $B$2, CUBEMEMBER("ThisWorkbookDataModel", "[Measures].["&amp;$A6&amp;"]"))</f>
        <v>2014</v>
      </c>
      <c r="C6" s="1"/>
    </row>
    <row r="7" spans="1:16" x14ac:dyDescent="0.55000000000000004">
      <c r="A7" s="4" t="s">
        <v>28</v>
      </c>
      <c r="B7" s="9" t="str" vm="632">
        <f>CUBEVALUE("ThisWorkbookDataModel", $B$2, CUBEMEMBER("ThisWorkbookDataModel", "[Measures].["&amp;$A7&amp;"]"))</f>
        <v>2023</v>
      </c>
      <c r="C7" s="1"/>
    </row>
    <row r="8" spans="1:16" x14ac:dyDescent="0.55000000000000004">
      <c r="A8" s="4" t="str">
        <f>IF($B$3, "No Inflation", "Dollar Year")</f>
        <v>Dollar Year</v>
      </c>
      <c r="B8" s="9" t="str" vm="91">
        <f>IF($B$3, $B$3, CUBEMEMBER("ThisWorkbookDataModel","[Base CY With Inf].[Dollar Year].&amp;["&amp;$B7&amp;"]",$B7))</f>
        <v>2023</v>
      </c>
      <c r="C8" s="1"/>
    </row>
    <row r="9" spans="1:16" x14ac:dyDescent="0.55000000000000004">
      <c r="A9" t="s">
        <v>31</v>
      </c>
      <c r="B9" t="str">
        <f>"CY"&amp;RIGHT($B$6, 2) &amp; IF(B6&lt;&gt;B7, " to CY"&amp;RIGHT($B$7, 2), "")</f>
        <v>CY14 to CY23</v>
      </c>
      <c r="C9" t="s">
        <v>92</v>
      </c>
    </row>
    <row r="10" spans="1:16" x14ac:dyDescent="0.55000000000000004">
      <c r="P10" s="40" t="str">
        <f>$B$9</f>
        <v>CY14 to CY23</v>
      </c>
    </row>
    <row r="11" spans="1:16" s="10" customFormat="1" ht="19.2" customHeight="1" x14ac:dyDescent="0.55000000000000004">
      <c r="D11" s="20"/>
      <c r="E11" s="11"/>
      <c r="F11" s="11"/>
      <c r="G11" s="11"/>
      <c r="H11" s="11"/>
      <c r="I11" s="11"/>
      <c r="J11" s="11" t="s">
        <v>83</v>
      </c>
      <c r="K11" s="12" t="s">
        <v>83</v>
      </c>
      <c r="L11" s="11" t="s">
        <v>83</v>
      </c>
      <c r="M11" s="12"/>
      <c r="N11" s="11"/>
      <c r="O11" s="11" t="s">
        <v>83</v>
      </c>
      <c r="P11" s="11" t="s">
        <v>102</v>
      </c>
    </row>
    <row r="12" spans="1:16" s="8" customFormat="1" ht="71.400000000000006" customHeight="1" x14ac:dyDescent="0.55000000000000004">
      <c r="A12" s="7" t="s">
        <v>2</v>
      </c>
      <c r="B12" s="7" t="s">
        <v>93</v>
      </c>
      <c r="C12" s="7" t="s">
        <v>32</v>
      </c>
      <c r="D12" s="21" t="str">
        <f>B9&amp;" ECMAD Growth"</f>
        <v>CY14 to CY23 ECMAD Growth</v>
      </c>
      <c r="E12" s="13" t="str">
        <f>B9&amp;" Marketshift"</f>
        <v>CY14 to CY23 Marketshift</v>
      </c>
      <c r="F12" s="13" t="str">
        <f>B9&amp;" Unrecognized"</f>
        <v>CY14 to CY23 Unrecognized</v>
      </c>
      <c r="G12" s="13" t="s">
        <v>6</v>
      </c>
      <c r="H12" s="14" t="str">
        <f>"RY"&amp;RIGHT($B$7, 2)+1&amp;" Demographic Adjustment"</f>
        <v>RY24 Demographic Adjustment</v>
      </c>
      <c r="I12" s="14" t="str">
        <f>B9&amp;" Observed GBR Volume Policies"</f>
        <v>CY14 to CY23 Observed GBR Volume Policies</v>
      </c>
      <c r="J12" s="14" t="s">
        <v>84</v>
      </c>
      <c r="K12" s="16" t="s">
        <v>105</v>
      </c>
      <c r="L12" s="14" t="s">
        <v>106</v>
      </c>
      <c r="M12" s="16" t="s">
        <v>17</v>
      </c>
      <c r="N12" s="13" t="s">
        <v>35</v>
      </c>
      <c r="O12" s="14" t="s">
        <v>107</v>
      </c>
      <c r="P12" s="13" t="s">
        <v>116</v>
      </c>
    </row>
    <row r="13" spans="1:16" s="6" customFormat="1" ht="28.2" hidden="1" customHeight="1" x14ac:dyDescent="0.55000000000000004">
      <c r="A13" s="42" t="s">
        <v>113</v>
      </c>
      <c r="B13" s="5"/>
      <c r="C13" s="5"/>
      <c r="D13" s="22" t="s">
        <v>3</v>
      </c>
      <c r="E13" s="17" t="s">
        <v>4</v>
      </c>
      <c r="F13" s="17" t="s">
        <v>5</v>
      </c>
      <c r="G13" s="17" t="s">
        <v>6</v>
      </c>
      <c r="H13" s="17" t="s">
        <v>81</v>
      </c>
      <c r="I13" s="17"/>
      <c r="J13" s="17"/>
      <c r="K13" s="17" t="s">
        <v>10</v>
      </c>
      <c r="L13" s="17"/>
      <c r="M13" s="17" t="s">
        <v>17</v>
      </c>
      <c r="N13" s="17" t="s">
        <v>7</v>
      </c>
      <c r="O13" s="17"/>
      <c r="P13" s="17" t="s">
        <v>82</v>
      </c>
    </row>
    <row r="14" spans="1:16" s="6" customFormat="1" ht="28.2" hidden="1" customHeight="1" x14ac:dyDescent="0.55000000000000004">
      <c r="A14" s="42" t="s">
        <v>113</v>
      </c>
      <c r="B14" s="5"/>
      <c r="C14" s="5"/>
      <c r="D14" s="22" t="str" vm="26">
        <f>IF(D$13&lt;&gt;"", CUBEMEMBER("ThisWorkbookDataModel","[Measures].["&amp;IF(D$13&lt;&gt;"get_% Attributable to OOS", "Sum of ", "")&amp;D$13&amp;IF(AND(D$13&lt;&gt;"ECMAD Growth", D$13&lt;&gt;"get_% Attributable to OOS"), "_inf", "")&amp;"]"), "")</f>
        <v>Sum of ECMAD Growth</v>
      </c>
      <c r="E14" s="17" t="str" vm="25">
        <f>IF(E$13&lt;&gt;"", CUBEMEMBER("ThisWorkbookDataModel","[Measures].["&amp;IF(E$13&lt;&gt;"get_% Attributable to OOS", "Sum of ", "")&amp;E$13&amp;IF(AND(E$13&lt;&gt;"ECMAD Growth", E$13&lt;&gt;"get_% Attributable to OOS"), "_inf", "")&amp;"]"), "")</f>
        <v>Sum of MSA_inf</v>
      </c>
      <c r="F14" s="17" t="str" vm="24">
        <f>IF(F$13&lt;&gt;"", CUBEMEMBER("ThisWorkbookDataModel","[Measures].["&amp;IF(F$13&lt;&gt;"get_% Attributable to OOS", "Sum of ", "")&amp;F$13&amp;IF(AND(F$13&lt;&gt;"ECMAD Growth", F$13&lt;&gt;"get_% Attributable to OOS"), "_inf", "")&amp;"]"), "")</f>
        <v>Sum of Unrecognized_inf</v>
      </c>
      <c r="G14" s="17" t="str" vm="23">
        <f>IF(G$13&lt;&gt;"", CUBEMEMBER("ThisWorkbookDataModel","[Measures].["&amp;IF(G$13&lt;&gt;"get_% Attributable to OOS", "Sum of ", "")&amp;G$13&amp;IF(AND(G$13&lt;&gt;"ECMAD Growth", G$13&lt;&gt;"get_% Attributable to OOS"), "_inf", "")&amp;"]"), "")</f>
        <v>Sum of Expected FFS_inf</v>
      </c>
      <c r="H14" s="17" t="str" vm="22">
        <f>IF(H$13&lt;&gt;"", CUBEMEMBER("ThisWorkbookDataModel","[Measures].["&amp;IF(H$13&lt;&gt;"get_% Attributable to OOS", "Sum of ", "")&amp;H$13&amp;IF(AND(H$13&lt;&gt;"ECMAD Growth", H$13&lt;&gt;"get_% Attributable to OOS"), "_inf", "")&amp;"]"), "")</f>
        <v>Sum of Demographic Adjustments_inf</v>
      </c>
      <c r="I14" s="17"/>
      <c r="J14" s="17"/>
      <c r="K14" s="17" t="str" vm="9">
        <f>IF(K$13&lt;&gt;"", CUBEMEMBER("ThisWorkbookDataModel","[Measures].["&amp;IF(K$13&lt;&gt;"get_% Attributable to OOS", "Sum of ", "")&amp;K$13&amp;IF(AND(K$13&lt;&gt;"ECMAD Growth", K$13&lt;&gt;"get_% Attributable to OOS"), "_inf", "")&amp;"]"), "")</f>
        <v>Sum of OOS Over/(Under Funding) - OOS File_inf</v>
      </c>
      <c r="L14" s="17"/>
      <c r="M14" s="17" t="str" vm="16">
        <f>IF(M$13&lt;&gt;"", CUBEMEMBER("ThisWorkbookDataModel","[Measures].["&amp;IF(M$13&lt;&gt;"get_% Attributable to OOS", "Sum of ", "")&amp;M$13&amp;IF(AND(M$13&lt;&gt;"ECMAD Growth", M$13&lt;&gt;"get_% Attributable to OOS"), "_inf", "")&amp;"]"), "")</f>
        <v>Sum of Total Anticipated Instate PAU Adjustment under FFS_inf</v>
      </c>
      <c r="N14" s="17" t="str" vm="15">
        <f>IF(N$13&lt;&gt;"", CUBEMEMBER("ThisWorkbookDataModel","[Measures].["&amp;IF(N$13&lt;&gt;"get_% Attributable to OOS", "Sum of ", "")&amp;N$13&amp;IF(AND(N$13&lt;&gt;"ECMAD Growth", N$13&lt;&gt;"get_% Attributable to OOS"), "_inf", "")&amp;"]"), "")</f>
        <v>Sum of PAU Shared Savings_inf</v>
      </c>
      <c r="O14" s="17"/>
      <c r="P14" s="17" t="s" vm="20">
        <v>111</v>
      </c>
    </row>
    <row r="15" spans="1:16" x14ac:dyDescent="0.55000000000000004">
      <c r="A15">
        <v>210065</v>
      </c>
      <c r="B15" s="29" t="str" vm="45">
        <f t="shared" ref="B15:B46" si="0">CUBEMEMBER("ThisWorkbookDataModel","[Base CY With Inf].[HOSPID].&amp;[" &amp; $A15 &amp; "]", $A15)</f>
        <v>210065</v>
      </c>
      <c r="C15" t="str">
        <f>INDEX('Latest Hospital Name'!$B:$B, MATCH($A15,'Latest Hospital Name'!$A:$A,0))</f>
        <v>HC-Germantown</v>
      </c>
      <c r="D15" s="2" vm="1047">
        <f t="shared" ref="D15:H24" si="1">CUBEVALUE("ThisWorkbookDataModel", $B$2, $B$8, $B15, D$14)</f>
        <v>10983.514305991901</v>
      </c>
      <c r="E15" s="2" vm="1048">
        <f t="shared" si="1"/>
        <v>39142406.384596951</v>
      </c>
      <c r="F15" s="2" vm="1049">
        <f t="shared" si="1"/>
        <v>17202938.909579605</v>
      </c>
      <c r="G15" s="2" vm="1050">
        <f t="shared" si="1"/>
        <v>56345345.294176556</v>
      </c>
      <c r="H15" s="2" vm="1051">
        <f t="shared" si="1"/>
        <v>3987601.5244153175</v>
      </c>
      <c r="I15" s="1">
        <f t="shared" ref="I15:I46" si="2">E15+H15</f>
        <v>43130007.909012266</v>
      </c>
      <c r="J15" s="41">
        <f t="shared" ref="J15:J46" si="3">I15-G15</f>
        <v>-13215337.385164291</v>
      </c>
      <c r="K15" s="2">
        <f t="shared" ref="K15:K46" si="4">-1*CUBEVALUE("ThisWorkbookDataModel", $B$2, $B$8, $B15, K$14)</f>
        <v>-103130</v>
      </c>
      <c r="L15" s="39">
        <f t="shared" ref="L15:L46" si="5">J15+K15</f>
        <v>-13318467.385164291</v>
      </c>
      <c r="M15" s="2" vm="1052">
        <f t="shared" ref="M15:N34" si="6">CUBEVALUE("ThisWorkbookDataModel", $B$2, $B$8, $B15, M$14)</f>
        <v>9303650.9014391005</v>
      </c>
      <c r="N15" s="2" vm="1053">
        <f t="shared" si="6"/>
        <v>-4384703.0183616849</v>
      </c>
      <c r="O15" s="39">
        <f t="shared" ref="O15:O46" si="7">N15-M15</f>
        <v>-13688353.919800784</v>
      </c>
      <c r="P15" s="39">
        <f t="shared" ref="P15:P46" si="8">L15+O15</f>
        <v>-27006821.304965075</v>
      </c>
    </row>
    <row r="16" spans="1:16" x14ac:dyDescent="0.55000000000000004">
      <c r="A16">
        <v>210001</v>
      </c>
      <c r="B16" s="29" t="str" vm="28">
        <f t="shared" si="0"/>
        <v>210001</v>
      </c>
      <c r="C16" t="str">
        <f>INDEX('Latest Hospital Name'!$B:$B, MATCH($A16,'Latest Hospital Name'!$A:$A,0))</f>
        <v>Meritus</v>
      </c>
      <c r="D16" s="2" vm="633">
        <f t="shared" si="1"/>
        <v>3914.4830173731993</v>
      </c>
      <c r="E16" s="2" vm="634">
        <f t="shared" si="1"/>
        <v>2731888.1163351741</v>
      </c>
      <c r="F16" s="2" vm="635">
        <f t="shared" si="1"/>
        <v>11116377.306535769</v>
      </c>
      <c r="G16" s="2" vm="636">
        <f t="shared" si="1"/>
        <v>13848265.422870945</v>
      </c>
      <c r="H16" s="2" vm="637">
        <f t="shared" si="1"/>
        <v>17968373.556182843</v>
      </c>
      <c r="I16" s="1">
        <f t="shared" si="2"/>
        <v>20700261.672518015</v>
      </c>
      <c r="J16" s="41">
        <f t="shared" si="3"/>
        <v>6851996.2496470697</v>
      </c>
      <c r="K16" s="2">
        <f t="shared" si="4"/>
        <v>-209893</v>
      </c>
      <c r="L16" s="39">
        <f t="shared" si="5"/>
        <v>6642103.2496470697</v>
      </c>
      <c r="M16" s="2" vm="638">
        <f t="shared" si="6"/>
        <v>5686936.3751355987</v>
      </c>
      <c r="N16" s="2" vm="639">
        <f t="shared" si="6"/>
        <v>-13589454.546688292</v>
      </c>
      <c r="O16" s="39">
        <f t="shared" si="7"/>
        <v>-19276390.921823889</v>
      </c>
      <c r="P16" s="39">
        <f t="shared" si="8"/>
        <v>-12634287.672176819</v>
      </c>
    </row>
    <row r="17" spans="1:16" x14ac:dyDescent="0.55000000000000004">
      <c r="A17">
        <v>210019</v>
      </c>
      <c r="B17" s="29" t="str" vm="75">
        <f t="shared" si="0"/>
        <v>210019</v>
      </c>
      <c r="C17" t="str">
        <f>INDEX('Latest Hospital Name'!$B:$B, MATCH($A17,'Latest Hospital Name'!$A:$A,0))</f>
        <v>Peninsula</v>
      </c>
      <c r="D17" s="2" vm="777">
        <f t="shared" si="1"/>
        <v>2009.7163728753999</v>
      </c>
      <c r="E17" s="2" vm="778">
        <f t="shared" si="1"/>
        <v>469211.12037332309</v>
      </c>
      <c r="F17" s="2" vm="779">
        <f t="shared" si="1"/>
        <v>9602748.0814457983</v>
      </c>
      <c r="G17" s="2" vm="780">
        <f t="shared" si="1"/>
        <v>10071959.201819122</v>
      </c>
      <c r="H17" s="2" vm="781">
        <f t="shared" si="1"/>
        <v>21007741.493876353</v>
      </c>
      <c r="I17" s="1">
        <f t="shared" si="2"/>
        <v>21476952.614249676</v>
      </c>
      <c r="J17" s="41">
        <f t="shared" si="3"/>
        <v>11404993.412430555</v>
      </c>
      <c r="K17" s="2">
        <f t="shared" si="4"/>
        <v>-474859</v>
      </c>
      <c r="L17" s="39">
        <f t="shared" si="5"/>
        <v>10930134.412430555</v>
      </c>
      <c r="M17" s="2" vm="782">
        <f t="shared" si="6"/>
        <v>2377529.2834162107</v>
      </c>
      <c r="N17" s="2" vm="783">
        <f t="shared" si="6"/>
        <v>-14172185.903347461</v>
      </c>
      <c r="O17" s="39">
        <f t="shared" si="7"/>
        <v>-16549715.18676367</v>
      </c>
      <c r="P17" s="39">
        <f t="shared" si="8"/>
        <v>-5619580.7743331157</v>
      </c>
    </row>
    <row r="18" spans="1:16" x14ac:dyDescent="0.55000000000000004">
      <c r="A18">
        <v>210027</v>
      </c>
      <c r="B18" s="29" t="str" vm="71">
        <f t="shared" si="0"/>
        <v>210027</v>
      </c>
      <c r="C18" t="str">
        <f>INDEX('Latest Hospital Name'!$B:$B, MATCH($A18,'Latest Hospital Name'!$A:$A,0))</f>
        <v>Western Maryland</v>
      </c>
      <c r="D18" s="2" vm="813">
        <f t="shared" si="1"/>
        <v>-581.48753944360067</v>
      </c>
      <c r="E18" s="2" vm="814">
        <f t="shared" si="1"/>
        <v>-784575.82876208099</v>
      </c>
      <c r="F18" s="2" vm="815">
        <f t="shared" si="1"/>
        <v>-8384510.0067923069</v>
      </c>
      <c r="G18" s="2" vm="816">
        <f t="shared" si="1"/>
        <v>-9169085.8355543856</v>
      </c>
      <c r="H18" s="2" vm="817">
        <f t="shared" si="1"/>
        <v>-6578014.5493056308</v>
      </c>
      <c r="I18" s="1">
        <f t="shared" si="2"/>
        <v>-7362590.3780677114</v>
      </c>
      <c r="J18" s="41">
        <f t="shared" si="3"/>
        <v>1806495.4574866742</v>
      </c>
      <c r="K18" s="2">
        <f t="shared" si="4"/>
        <v>8226074</v>
      </c>
      <c r="L18" s="39">
        <f t="shared" si="5"/>
        <v>10032569.457486674</v>
      </c>
      <c r="M18" s="2" vm="818">
        <f t="shared" si="6"/>
        <v>4469028.5751227401</v>
      </c>
      <c r="N18" s="2" vm="819">
        <f t="shared" si="6"/>
        <v>-10507700.9752413</v>
      </c>
      <c r="O18" s="39">
        <f t="shared" si="7"/>
        <v>-14976729.55036404</v>
      </c>
      <c r="P18" s="39">
        <f t="shared" si="8"/>
        <v>-4944160.0928773656</v>
      </c>
    </row>
    <row r="19" spans="1:16" x14ac:dyDescent="0.55000000000000004">
      <c r="A19">
        <v>210037</v>
      </c>
      <c r="B19" s="29" t="str" vm="63">
        <f t="shared" si="0"/>
        <v>210037</v>
      </c>
      <c r="C19" t="str">
        <f>INDEX('Latest Hospital Name'!$B:$B, MATCH($A19,'Latest Hospital Name'!$A:$A,0))</f>
        <v>UM-Easton</v>
      </c>
      <c r="D19" s="2" vm="885">
        <f t="shared" si="1"/>
        <v>1851.1855734337003</v>
      </c>
      <c r="E19" s="2" vm="886">
        <f t="shared" si="1"/>
        <v>13969772.209405897</v>
      </c>
      <c r="F19" s="2" vm="887">
        <f t="shared" si="1"/>
        <v>7088496.0404516123</v>
      </c>
      <c r="G19" s="2" vm="888">
        <f t="shared" si="1"/>
        <v>21058268.249857511</v>
      </c>
      <c r="H19" s="2" vm="889">
        <f t="shared" si="1"/>
        <v>12503208.008491596</v>
      </c>
      <c r="I19" s="1">
        <f t="shared" si="2"/>
        <v>26472980.217897493</v>
      </c>
      <c r="J19" s="41">
        <f t="shared" si="3"/>
        <v>5414711.968039982</v>
      </c>
      <c r="K19" s="2">
        <f t="shared" si="4"/>
        <v>-166661</v>
      </c>
      <c r="L19" s="39">
        <f t="shared" si="5"/>
        <v>5248050.968039982</v>
      </c>
      <c r="M19" s="2" vm="890">
        <f t="shared" si="6"/>
        <v>4386600.1374292755</v>
      </c>
      <c r="N19" s="2" vm="891">
        <f t="shared" si="6"/>
        <v>-5464507.4257484097</v>
      </c>
      <c r="O19" s="39">
        <f t="shared" si="7"/>
        <v>-9851107.5631776862</v>
      </c>
      <c r="P19" s="39">
        <f t="shared" si="8"/>
        <v>-4603056.5951377042</v>
      </c>
    </row>
    <row r="20" spans="1:16" x14ac:dyDescent="0.55000000000000004">
      <c r="A20">
        <v>210003</v>
      </c>
      <c r="B20" s="29" t="str" vm="89">
        <f t="shared" si="0"/>
        <v>210003</v>
      </c>
      <c r="C20" t="str">
        <f>INDEX('Latest Hospital Name'!$B:$B, MATCH($A20,'Latest Hospital Name'!$A:$A,0))</f>
        <v>UM-PGHC</v>
      </c>
      <c r="D20" s="2" vm="651">
        <f t="shared" si="1"/>
        <v>2847.657726398601</v>
      </c>
      <c r="E20" s="2" vm="652">
        <f t="shared" si="1"/>
        <v>23134367.301169805</v>
      </c>
      <c r="F20" s="2" vm="653">
        <f t="shared" si="1"/>
        <v>11089967.156924449</v>
      </c>
      <c r="G20" s="2" vm="654">
        <f t="shared" si="1"/>
        <v>34224334.458094262</v>
      </c>
      <c r="H20" s="2" vm="655">
        <f t="shared" si="1"/>
        <v>11648129.729557473</v>
      </c>
      <c r="I20" s="1">
        <f t="shared" si="2"/>
        <v>34782497.030727282</v>
      </c>
      <c r="J20" s="41">
        <f t="shared" si="3"/>
        <v>558162.57263302058</v>
      </c>
      <c r="K20" s="2">
        <f t="shared" si="4"/>
        <v>10162905</v>
      </c>
      <c r="L20" s="39">
        <f t="shared" si="5"/>
        <v>10721067.572633021</v>
      </c>
      <c r="M20" s="2" vm="656">
        <f t="shared" si="6"/>
        <v>75239.620101595065</v>
      </c>
      <c r="N20" s="2" vm="657">
        <f t="shared" si="6"/>
        <v>-11951829.646534326</v>
      </c>
      <c r="O20" s="39">
        <f t="shared" si="7"/>
        <v>-12027069.266635921</v>
      </c>
      <c r="P20" s="39">
        <f t="shared" si="8"/>
        <v>-1306001.6940029003</v>
      </c>
    </row>
    <row r="21" spans="1:16" x14ac:dyDescent="0.55000000000000004">
      <c r="A21">
        <v>210015</v>
      </c>
      <c r="B21" s="29" t="str" vm="79">
        <f t="shared" si="0"/>
        <v>210015</v>
      </c>
      <c r="C21" t="str">
        <f>INDEX('Latest Hospital Name'!$B:$B, MATCH($A21,'Latest Hospital Name'!$A:$A,0))</f>
        <v>MedStar Fr Square</v>
      </c>
      <c r="D21" s="2" vm="741">
        <f t="shared" si="1"/>
        <v>-299.51352557289783</v>
      </c>
      <c r="E21" s="2" vm="742">
        <f t="shared" si="1"/>
        <v>2715219.6454256447</v>
      </c>
      <c r="F21" s="2" vm="743">
        <f t="shared" si="1"/>
        <v>-10637745.704260323</v>
      </c>
      <c r="G21" s="2" vm="744">
        <f t="shared" si="1"/>
        <v>-7922526.0588346757</v>
      </c>
      <c r="H21" s="2" vm="745">
        <f t="shared" si="1"/>
        <v>9803299.8983038217</v>
      </c>
      <c r="I21" s="1">
        <f t="shared" si="2"/>
        <v>12518519.543729465</v>
      </c>
      <c r="J21" s="41">
        <f t="shared" si="3"/>
        <v>20441045.602564141</v>
      </c>
      <c r="K21" s="2">
        <f t="shared" si="4"/>
        <v>488951</v>
      </c>
      <c r="L21" s="39">
        <f t="shared" si="5"/>
        <v>20929996.602564141</v>
      </c>
      <c r="M21" s="2" vm="746">
        <f t="shared" si="6"/>
        <v>871313.79261186952</v>
      </c>
      <c r="N21" s="2" vm="747">
        <f t="shared" si="6"/>
        <v>-21296778.049263418</v>
      </c>
      <c r="O21" s="39">
        <f t="shared" si="7"/>
        <v>-22168091.841875289</v>
      </c>
      <c r="P21" s="39">
        <f t="shared" si="8"/>
        <v>-1238095.2393111475</v>
      </c>
    </row>
    <row r="22" spans="1:16" x14ac:dyDescent="0.55000000000000004">
      <c r="A22">
        <v>210088</v>
      </c>
      <c r="B22" s="29" t="str" vm="43">
        <f t="shared" si="0"/>
        <v>210088</v>
      </c>
      <c r="C22" t="str">
        <f>INDEX('Latest Hospital Name'!$B:$B, MATCH($A22,'Latest Hospital Name'!$A:$A,0))</f>
        <v>UM-Queen Anne's ED</v>
      </c>
      <c r="D22" s="2" vm="1065">
        <f t="shared" si="1"/>
        <v>135.56841302659998</v>
      </c>
      <c r="E22" s="2" vm="1066">
        <f t="shared" si="1"/>
        <v>468986.88063826523</v>
      </c>
      <c r="F22" s="2" vm="1067">
        <f t="shared" si="1"/>
        <v>415080.61422212276</v>
      </c>
      <c r="G22" s="2" vm="1068">
        <f t="shared" si="1"/>
        <v>884067.49486038811</v>
      </c>
      <c r="H22" s="2" vm="1069">
        <f t="shared" si="1"/>
        <v>163658.16737088037</v>
      </c>
      <c r="I22" s="1">
        <f t="shared" si="2"/>
        <v>632645.04800914554</v>
      </c>
      <c r="J22" s="41">
        <f t="shared" si="3"/>
        <v>-251422.44685124257</v>
      </c>
      <c r="K22" s="2">
        <f t="shared" si="4"/>
        <v>-32597</v>
      </c>
      <c r="L22" s="39">
        <f t="shared" si="5"/>
        <v>-284019.44685124257</v>
      </c>
      <c r="M22" s="2" vm="1070">
        <f t="shared" si="6"/>
        <v>0</v>
      </c>
      <c r="N22" s="2" vm="1071">
        <f t="shared" si="6"/>
        <v>0</v>
      </c>
      <c r="O22" s="39">
        <f t="shared" si="7"/>
        <v>0</v>
      </c>
      <c r="P22" s="39">
        <f t="shared" si="8"/>
        <v>-284019.44685124257</v>
      </c>
    </row>
    <row r="23" spans="1:16" x14ac:dyDescent="0.55000000000000004">
      <c r="A23">
        <v>210087</v>
      </c>
      <c r="B23" s="29" t="str" vm="44">
        <f t="shared" si="0"/>
        <v>210087</v>
      </c>
      <c r="C23" t="str">
        <f>INDEX('Latest Hospital Name'!$B:$B, MATCH($A23,'Latest Hospital Name'!$A:$A,0))</f>
        <v>Germantown ED</v>
      </c>
      <c r="D23" s="2" vm="1056">
        <f t="shared" si="1"/>
        <v>-477.48950124829997</v>
      </c>
      <c r="E23" s="2" vm="1057">
        <f t="shared" si="1"/>
        <v>-1908136.7908652239</v>
      </c>
      <c r="F23" s="2" vm="1058">
        <f t="shared" si="1"/>
        <v>-304052.76915662823</v>
      </c>
      <c r="G23" s="2" vm="1059">
        <f t="shared" si="1"/>
        <v>-2212189.5600218531</v>
      </c>
      <c r="H23" s="2" vm="1060">
        <f t="shared" si="1"/>
        <v>88816.031817084862</v>
      </c>
      <c r="I23" s="1">
        <f t="shared" si="2"/>
        <v>-1819320.759048139</v>
      </c>
      <c r="J23" s="41">
        <f t="shared" si="3"/>
        <v>392868.8009737141</v>
      </c>
      <c r="K23" s="2">
        <f t="shared" si="4"/>
        <v>-8020</v>
      </c>
      <c r="L23" s="39">
        <f t="shared" si="5"/>
        <v>384848.8009737141</v>
      </c>
      <c r="M23" s="2" vm="1061">
        <f t="shared" si="6"/>
        <v>2878</v>
      </c>
      <c r="N23" s="2" vm="1062">
        <f t="shared" si="6"/>
        <v>0</v>
      </c>
      <c r="O23" s="39">
        <f t="shared" si="7"/>
        <v>-2878</v>
      </c>
      <c r="P23" s="39">
        <f t="shared" si="8"/>
        <v>381970.8009737141</v>
      </c>
    </row>
    <row r="24" spans="1:16" x14ac:dyDescent="0.55000000000000004">
      <c r="A24">
        <v>210017</v>
      </c>
      <c r="B24" s="29" t="str" vm="77">
        <f t="shared" si="0"/>
        <v>210017</v>
      </c>
      <c r="C24" t="str">
        <f>INDEX('Latest Hospital Name'!$B:$B, MATCH($A24,'Latest Hospital Name'!$A:$A,0))</f>
        <v>Garrett</v>
      </c>
      <c r="D24" s="2" vm="759">
        <f t="shared" si="1"/>
        <v>656.05558577279976</v>
      </c>
      <c r="E24" s="2" vm="760">
        <f t="shared" si="1"/>
        <v>1549290.1563827968</v>
      </c>
      <c r="F24" s="2" vm="761">
        <f t="shared" si="1"/>
        <v>-215045.22569285519</v>
      </c>
      <c r="G24" s="2" vm="762">
        <f t="shared" si="1"/>
        <v>1334244.9306899416</v>
      </c>
      <c r="H24" s="2" vm="763">
        <f t="shared" si="1"/>
        <v>1783624.6481185432</v>
      </c>
      <c r="I24" s="1">
        <f t="shared" si="2"/>
        <v>3332914.8045013398</v>
      </c>
      <c r="J24" s="41">
        <f t="shared" si="3"/>
        <v>1998669.8738113982</v>
      </c>
      <c r="K24" s="2">
        <f t="shared" si="4"/>
        <v>606328</v>
      </c>
      <c r="L24" s="39">
        <f t="shared" si="5"/>
        <v>2604997.8738113982</v>
      </c>
      <c r="M24" s="2" vm="764">
        <f t="shared" si="6"/>
        <v>669094.82998049958</v>
      </c>
      <c r="N24" s="2" vm="765">
        <f t="shared" si="6"/>
        <v>-1306945.4561381377</v>
      </c>
      <c r="O24" s="39">
        <f t="shared" si="7"/>
        <v>-1976040.2861186373</v>
      </c>
      <c r="P24" s="39">
        <f t="shared" si="8"/>
        <v>628957.58769276086</v>
      </c>
    </row>
    <row r="25" spans="1:16" x14ac:dyDescent="0.55000000000000004">
      <c r="A25">
        <v>210333</v>
      </c>
      <c r="B25" s="29" t="str" vm="42">
        <f t="shared" si="0"/>
        <v>210333</v>
      </c>
      <c r="C25" t="str">
        <f>INDEX('Latest Hospital Name'!$B:$B, MATCH($A25,'Latest Hospital Name'!$A:$A,0))</f>
        <v>UM-Bowie ED</v>
      </c>
      <c r="D25" s="2" vm="1074">
        <f t="shared" ref="D25:H34" si="9">CUBEVALUE("ThisWorkbookDataModel", $B$2, $B$8, $B25, D$14)</f>
        <v>-675.95203276979987</v>
      </c>
      <c r="E25" s="2" vm="1075">
        <f t="shared" si="9"/>
        <v>-393702.33809447498</v>
      </c>
      <c r="F25" s="2" vm="1076">
        <f t="shared" si="9"/>
        <v>-1125904.7850961529</v>
      </c>
      <c r="G25" s="2" vm="1077">
        <f t="shared" si="9"/>
        <v>-1519607.1231906274</v>
      </c>
      <c r="H25" s="2" vm="1078">
        <f t="shared" si="9"/>
        <v>11309.716933921816</v>
      </c>
      <c r="I25" s="1">
        <f t="shared" si="2"/>
        <v>-382392.62116055319</v>
      </c>
      <c r="J25" s="41">
        <f t="shared" si="3"/>
        <v>1137214.5020300741</v>
      </c>
      <c r="K25" s="2">
        <f t="shared" si="4"/>
        <v>-156291</v>
      </c>
      <c r="L25" s="39">
        <f t="shared" si="5"/>
        <v>980923.50203007413</v>
      </c>
      <c r="M25" s="2" vm="1079">
        <f t="shared" si="6"/>
        <v>0</v>
      </c>
      <c r="N25" s="2" vm="1080">
        <f t="shared" si="6"/>
        <v>0</v>
      </c>
      <c r="O25" s="39">
        <f t="shared" si="7"/>
        <v>0</v>
      </c>
      <c r="P25" s="39">
        <f t="shared" si="8"/>
        <v>980923.50203007413</v>
      </c>
    </row>
    <row r="26" spans="1:16" x14ac:dyDescent="0.55000000000000004">
      <c r="A26">
        <v>210004</v>
      </c>
      <c r="B26" s="29" t="str" vm="88">
        <f t="shared" si="0"/>
        <v>210004</v>
      </c>
      <c r="C26" t="str">
        <f>INDEX('Latest Hospital Name'!$B:$B, MATCH($A26,'Latest Hospital Name'!$A:$A,0))</f>
        <v>Holy Cross</v>
      </c>
      <c r="D26" s="2" vm="660">
        <f t="shared" si="9"/>
        <v>-5669.2803959659987</v>
      </c>
      <c r="E26" s="2" vm="661">
        <f t="shared" si="9"/>
        <v>-15637104.924239596</v>
      </c>
      <c r="F26" s="2" vm="662">
        <f t="shared" si="9"/>
        <v>-2956560.2560089864</v>
      </c>
      <c r="G26" s="2" vm="663">
        <f t="shared" si="9"/>
        <v>-18593665.180248585</v>
      </c>
      <c r="H26" s="2" vm="664">
        <f t="shared" si="9"/>
        <v>16253272.645247662</v>
      </c>
      <c r="I26" s="1">
        <f t="shared" si="2"/>
        <v>616167.72100806609</v>
      </c>
      <c r="J26" s="41">
        <f t="shared" si="3"/>
        <v>19209832.901256651</v>
      </c>
      <c r="K26" s="2">
        <f t="shared" si="4"/>
        <v>923236</v>
      </c>
      <c r="L26" s="39">
        <f t="shared" si="5"/>
        <v>20133068.901256651</v>
      </c>
      <c r="M26" s="2" vm="665">
        <f t="shared" si="6"/>
        <v>3303138.7788575068</v>
      </c>
      <c r="N26" s="2" vm="666">
        <f t="shared" si="6"/>
        <v>-15363427.879504703</v>
      </c>
      <c r="O26" s="39">
        <f t="shared" si="7"/>
        <v>-18666566.65836221</v>
      </c>
      <c r="P26" s="39">
        <f t="shared" si="8"/>
        <v>1466502.2428944409</v>
      </c>
    </row>
    <row r="27" spans="1:16" x14ac:dyDescent="0.55000000000000004">
      <c r="A27">
        <v>210051</v>
      </c>
      <c r="B27" s="29" t="str" vm="54">
        <f t="shared" si="0"/>
        <v>210051</v>
      </c>
      <c r="C27" t="str">
        <f>INDEX('Latest Hospital Name'!$B:$B, MATCH($A27,'Latest Hospital Name'!$A:$A,0))</f>
        <v>Doctors</v>
      </c>
      <c r="D27" s="2" vm="966">
        <f t="shared" si="9"/>
        <v>-1895.9428857366988</v>
      </c>
      <c r="E27" s="2" vm="967">
        <f t="shared" si="9"/>
        <v>-1550090.5013681063</v>
      </c>
      <c r="F27" s="2" vm="968">
        <f t="shared" si="9"/>
        <v>1779887.4833230693</v>
      </c>
      <c r="G27" s="2" vm="969">
        <f t="shared" si="9"/>
        <v>229796.98195496202</v>
      </c>
      <c r="H27" s="2" vm="970">
        <f t="shared" si="9"/>
        <v>19961293.908036787</v>
      </c>
      <c r="I27" s="1">
        <f t="shared" si="2"/>
        <v>18411203.406668682</v>
      </c>
      <c r="J27" s="41">
        <f t="shared" si="3"/>
        <v>18181406.42471372</v>
      </c>
      <c r="K27" s="2">
        <f t="shared" si="4"/>
        <v>882268</v>
      </c>
      <c r="L27" s="39">
        <f t="shared" si="5"/>
        <v>19063674.42471372</v>
      </c>
      <c r="M27" s="2" vm="971">
        <f t="shared" si="6"/>
        <v>5077168.7236644225</v>
      </c>
      <c r="N27" s="2" vm="972">
        <f t="shared" si="6"/>
        <v>-12352884.581868736</v>
      </c>
      <c r="O27" s="39">
        <f t="shared" si="7"/>
        <v>-17430053.30553316</v>
      </c>
      <c r="P27" s="39">
        <f t="shared" si="8"/>
        <v>1633621.1191805601</v>
      </c>
    </row>
    <row r="28" spans="1:16" x14ac:dyDescent="0.55000000000000004">
      <c r="A28">
        <v>210018</v>
      </c>
      <c r="B28" s="29" t="str" vm="76">
        <f t="shared" si="0"/>
        <v>210018</v>
      </c>
      <c r="C28" t="str">
        <f>INDEX('Latest Hospital Name'!$B:$B, MATCH($A28,'Latest Hospital Name'!$A:$A,0))</f>
        <v>MedStar Montgomery</v>
      </c>
      <c r="D28" s="2" vm="768">
        <f t="shared" si="9"/>
        <v>-403.03714814462376</v>
      </c>
      <c r="E28" s="2" vm="769">
        <f t="shared" si="9"/>
        <v>-3710966.5157476934</v>
      </c>
      <c r="F28" s="2" vm="770">
        <f t="shared" si="9"/>
        <v>125771.1845733549</v>
      </c>
      <c r="G28" s="2" vm="771">
        <f t="shared" si="9"/>
        <v>-3585195.3311743373</v>
      </c>
      <c r="H28" s="2" vm="772">
        <f t="shared" si="9"/>
        <v>10969914.920410063</v>
      </c>
      <c r="I28" s="1">
        <f t="shared" si="2"/>
        <v>7258948.4046623698</v>
      </c>
      <c r="J28" s="41">
        <f t="shared" si="3"/>
        <v>10844143.735836707</v>
      </c>
      <c r="K28" s="2">
        <f t="shared" si="4"/>
        <v>-1352522</v>
      </c>
      <c r="L28" s="39">
        <f t="shared" si="5"/>
        <v>9491621.7358367071</v>
      </c>
      <c r="M28" s="2" vm="773">
        <f t="shared" si="6"/>
        <v>1770573.9730928536</v>
      </c>
      <c r="N28" s="2" vm="774">
        <f t="shared" si="6"/>
        <v>-6078278.3425607858</v>
      </c>
      <c r="O28" s="39">
        <f t="shared" si="7"/>
        <v>-7848852.3156536389</v>
      </c>
      <c r="P28" s="39">
        <f t="shared" si="8"/>
        <v>1642769.4201830681</v>
      </c>
    </row>
    <row r="29" spans="1:16" x14ac:dyDescent="0.55000000000000004">
      <c r="A29">
        <v>210022</v>
      </c>
      <c r="B29" s="29" t="str" vm="74">
        <f t="shared" si="0"/>
        <v>210022</v>
      </c>
      <c r="C29" t="str">
        <f>INDEX('Latest Hospital Name'!$B:$B, MATCH($A29,'Latest Hospital Name'!$A:$A,0))</f>
        <v>Suburban</v>
      </c>
      <c r="D29" s="2" vm="786">
        <f t="shared" si="9"/>
        <v>1644.3921810305978</v>
      </c>
      <c r="E29" s="2" vm="787">
        <f t="shared" si="9"/>
        <v>3986865.3894075691</v>
      </c>
      <c r="F29" s="2" vm="788">
        <f t="shared" si="9"/>
        <v>8519078.4143605959</v>
      </c>
      <c r="G29" s="2" vm="789">
        <f t="shared" si="9"/>
        <v>12505943.803768164</v>
      </c>
      <c r="H29" s="2" vm="790">
        <f t="shared" si="9"/>
        <v>29573358.478875611</v>
      </c>
      <c r="I29" s="1">
        <f t="shared" si="2"/>
        <v>33560223.868283182</v>
      </c>
      <c r="J29" s="41">
        <f t="shared" si="3"/>
        <v>21054280.064515017</v>
      </c>
      <c r="K29" s="2">
        <f t="shared" si="4"/>
        <v>-2436391</v>
      </c>
      <c r="L29" s="39">
        <f t="shared" si="5"/>
        <v>18617889.064515017</v>
      </c>
      <c r="M29" s="2" vm="791">
        <f t="shared" si="6"/>
        <v>6455194.7892329758</v>
      </c>
      <c r="N29" s="2" vm="792">
        <f t="shared" si="6"/>
        <v>-9473810.2215002887</v>
      </c>
      <c r="O29" s="39">
        <f t="shared" si="7"/>
        <v>-15929005.010733265</v>
      </c>
      <c r="P29" s="39">
        <f t="shared" si="8"/>
        <v>2688884.0537817515</v>
      </c>
    </row>
    <row r="30" spans="1:16" x14ac:dyDescent="0.55000000000000004">
      <c r="A30">
        <v>210045</v>
      </c>
      <c r="B30" s="29" t="str" vm="57">
        <f t="shared" si="0"/>
        <v>210045</v>
      </c>
      <c r="C30" t="str">
        <f>INDEX('Latest Hospital Name'!$B:$B, MATCH($A30,'Latest Hospital Name'!$A:$A,0))</f>
        <v>McCready</v>
      </c>
      <c r="D30" s="2" vm="939">
        <f t="shared" si="9"/>
        <v>-500.36042222050008</v>
      </c>
      <c r="E30" s="2" vm="940">
        <f t="shared" si="9"/>
        <v>-1779123.7821080934</v>
      </c>
      <c r="F30" s="2" vm="941">
        <f t="shared" si="9"/>
        <v>-2350489.3612951064</v>
      </c>
      <c r="G30" s="2" vm="942">
        <f t="shared" si="9"/>
        <v>-4129613.143403199</v>
      </c>
      <c r="H30" s="2" vm="943">
        <f t="shared" si="9"/>
        <v>141788.60831966414</v>
      </c>
      <c r="I30" s="1">
        <f t="shared" si="2"/>
        <v>-1637335.1737884292</v>
      </c>
      <c r="J30" s="41">
        <f t="shared" si="3"/>
        <v>2492277.9696147698</v>
      </c>
      <c r="K30" s="2">
        <f t="shared" si="4"/>
        <v>122962</v>
      </c>
      <c r="L30" s="39">
        <f t="shared" si="5"/>
        <v>2615239.9696147698</v>
      </c>
      <c r="M30" s="2" vm="944">
        <f t="shared" si="6"/>
        <v>-877439.39075524895</v>
      </c>
      <c r="N30" s="2" vm="945">
        <f t="shared" si="6"/>
        <v>-256610.86547983292</v>
      </c>
      <c r="O30" s="39">
        <f t="shared" si="7"/>
        <v>620828.52527541597</v>
      </c>
      <c r="P30" s="39">
        <f t="shared" si="8"/>
        <v>3236068.494890186</v>
      </c>
    </row>
    <row r="31" spans="1:16" x14ac:dyDescent="0.55000000000000004">
      <c r="A31">
        <v>210028</v>
      </c>
      <c r="B31" s="29" t="str" vm="70">
        <f t="shared" si="0"/>
        <v>210028</v>
      </c>
      <c r="C31" t="str">
        <f>INDEX('Latest Hospital Name'!$B:$B, MATCH($A31,'Latest Hospital Name'!$A:$A,0))</f>
        <v>MedStar St. Mary's</v>
      </c>
      <c r="D31" s="2" vm="822">
        <f t="shared" si="9"/>
        <v>422.62690145650038</v>
      </c>
      <c r="E31" s="2" vm="823">
        <f t="shared" si="9"/>
        <v>1418221.8034603978</v>
      </c>
      <c r="F31" s="2" vm="824">
        <f t="shared" si="9"/>
        <v>-629391.06005337066</v>
      </c>
      <c r="G31" s="2" vm="825">
        <f t="shared" si="9"/>
        <v>788830.74340702686</v>
      </c>
      <c r="H31" s="2" vm="826">
        <f t="shared" si="9"/>
        <v>11918949.050713729</v>
      </c>
      <c r="I31" s="1">
        <f t="shared" si="2"/>
        <v>13337170.854174126</v>
      </c>
      <c r="J31" s="41">
        <f t="shared" si="3"/>
        <v>12548340.1107671</v>
      </c>
      <c r="K31" s="2">
        <f t="shared" si="4"/>
        <v>-228743</v>
      </c>
      <c r="L31" s="39">
        <f t="shared" si="5"/>
        <v>12319597.1107671</v>
      </c>
      <c r="M31" s="2" vm="827">
        <f t="shared" si="6"/>
        <v>1920146.8434389592</v>
      </c>
      <c r="N31" s="2" vm="828">
        <f t="shared" si="6"/>
        <v>-6552380.4123944379</v>
      </c>
      <c r="O31" s="39">
        <f t="shared" si="7"/>
        <v>-8472527.2558333967</v>
      </c>
      <c r="P31" s="39">
        <f t="shared" si="8"/>
        <v>3847069.8549337033</v>
      </c>
    </row>
    <row r="32" spans="1:16" x14ac:dyDescent="0.55000000000000004">
      <c r="A32">
        <v>210033</v>
      </c>
      <c r="B32" s="29" t="str" vm="66">
        <f t="shared" si="0"/>
        <v>210033</v>
      </c>
      <c r="C32" t="str">
        <f>INDEX('Latest Hospital Name'!$B:$B, MATCH($A32,'Latest Hospital Name'!$A:$A,0))</f>
        <v>Carroll</v>
      </c>
      <c r="D32" s="2" vm="858">
        <f t="shared" si="9"/>
        <v>-1005.1514799178017</v>
      </c>
      <c r="E32" s="2" vm="859">
        <f t="shared" si="9"/>
        <v>-7595077.71729769</v>
      </c>
      <c r="F32" s="2" vm="860">
        <f t="shared" si="9"/>
        <v>-3682341.8973768242</v>
      </c>
      <c r="G32" s="2" vm="861">
        <f t="shared" si="9"/>
        <v>-11277419.614674516</v>
      </c>
      <c r="H32" s="2" vm="862">
        <f t="shared" si="9"/>
        <v>15019110.992252223</v>
      </c>
      <c r="I32" s="1">
        <f t="shared" si="2"/>
        <v>7424033.2749545332</v>
      </c>
      <c r="J32" s="41">
        <f t="shared" si="3"/>
        <v>18701452.889629051</v>
      </c>
      <c r="K32" s="2">
        <f t="shared" si="4"/>
        <v>1900591</v>
      </c>
      <c r="L32" s="39">
        <f t="shared" si="5"/>
        <v>20602043.889629051</v>
      </c>
      <c r="M32" s="2" vm="863">
        <f t="shared" si="6"/>
        <v>6093441.6123228399</v>
      </c>
      <c r="N32" s="2" vm="864">
        <f t="shared" si="6"/>
        <v>-10413808.003438972</v>
      </c>
      <c r="O32" s="39">
        <f t="shared" si="7"/>
        <v>-16507249.615761813</v>
      </c>
      <c r="P32" s="39">
        <f t="shared" si="8"/>
        <v>4094794.2738672383</v>
      </c>
    </row>
    <row r="33" spans="1:16" x14ac:dyDescent="0.55000000000000004">
      <c r="A33">
        <v>210032</v>
      </c>
      <c r="B33" s="29" t="str" vm="67">
        <f t="shared" si="0"/>
        <v>210032</v>
      </c>
      <c r="C33" t="str">
        <f>INDEX('Latest Hospital Name'!$B:$B, MATCH($A33,'Latest Hospital Name'!$A:$A,0))</f>
        <v>Union of Cecil</v>
      </c>
      <c r="D33" s="2" vm="849">
        <f t="shared" si="9"/>
        <v>-1082.1077608041003</v>
      </c>
      <c r="E33" s="2" vm="850">
        <f t="shared" si="9"/>
        <v>-4803156.3103252295</v>
      </c>
      <c r="F33" s="2" vm="851">
        <f t="shared" si="9"/>
        <v>-6898723.2882401356</v>
      </c>
      <c r="G33" s="2" vm="852">
        <f t="shared" si="9"/>
        <v>-11701879.598565368</v>
      </c>
      <c r="H33" s="2" vm="853">
        <f t="shared" si="9"/>
        <v>10202482.552300617</v>
      </c>
      <c r="I33" s="1">
        <f t="shared" si="2"/>
        <v>5399326.2419753876</v>
      </c>
      <c r="J33" s="41">
        <f t="shared" si="3"/>
        <v>17101205.840540756</v>
      </c>
      <c r="K33" s="2">
        <f t="shared" si="4"/>
        <v>-2642943</v>
      </c>
      <c r="L33" s="39">
        <f t="shared" si="5"/>
        <v>14458262.840540756</v>
      </c>
      <c r="M33" s="2" vm="854">
        <f t="shared" si="6"/>
        <v>3044452.5201926124</v>
      </c>
      <c r="N33" s="2" vm="855">
        <f t="shared" si="6"/>
        <v>-5678003.3731006039</v>
      </c>
      <c r="O33" s="39">
        <f t="shared" si="7"/>
        <v>-8722455.8932932168</v>
      </c>
      <c r="P33" s="39">
        <f t="shared" si="8"/>
        <v>5735806.9472475387</v>
      </c>
    </row>
    <row r="34" spans="1:16" x14ac:dyDescent="0.55000000000000004">
      <c r="A34">
        <v>210061</v>
      </c>
      <c r="B34" s="29" t="str" vm="48">
        <f t="shared" si="0"/>
        <v>210061</v>
      </c>
      <c r="C34" t="str">
        <f>INDEX('Latest Hospital Name'!$B:$B, MATCH($A34,'Latest Hospital Name'!$A:$A,0))</f>
        <v>Atlantic General</v>
      </c>
      <c r="D34" s="2" vm="1020">
        <f t="shared" si="9"/>
        <v>-671.41038982389978</v>
      </c>
      <c r="E34" s="2" vm="1021">
        <f t="shared" si="9"/>
        <v>533546.8060821445</v>
      </c>
      <c r="F34" s="2" vm="1022">
        <f t="shared" si="9"/>
        <v>-2736415.7109448458</v>
      </c>
      <c r="G34" s="2" vm="1023">
        <f t="shared" si="9"/>
        <v>-2202868.9048627005</v>
      </c>
      <c r="H34" s="2" vm="1024">
        <f t="shared" si="9"/>
        <v>6553561.6528271483</v>
      </c>
      <c r="I34" s="1">
        <f t="shared" si="2"/>
        <v>7087108.4589092927</v>
      </c>
      <c r="J34" s="41">
        <f t="shared" si="3"/>
        <v>9289977.3637719937</v>
      </c>
      <c r="K34" s="2">
        <f t="shared" si="4"/>
        <v>-51199</v>
      </c>
      <c r="L34" s="39">
        <f t="shared" si="5"/>
        <v>9238778.3637719937</v>
      </c>
      <c r="M34" s="2" vm="1025">
        <f t="shared" si="6"/>
        <v>212310.67512102786</v>
      </c>
      <c r="N34" s="2" vm="1026">
        <f t="shared" si="6"/>
        <v>-2894704.5420175195</v>
      </c>
      <c r="O34" s="39">
        <f t="shared" si="7"/>
        <v>-3107015.2171385475</v>
      </c>
      <c r="P34" s="39">
        <f t="shared" si="8"/>
        <v>6131763.1466334462</v>
      </c>
    </row>
    <row r="35" spans="1:16" x14ac:dyDescent="0.55000000000000004">
      <c r="A35">
        <v>210063</v>
      </c>
      <c r="B35" s="29" t="str" vm="46">
        <f t="shared" si="0"/>
        <v>210063</v>
      </c>
      <c r="C35" t="str">
        <f>INDEX('Latest Hospital Name'!$B:$B, MATCH($A35,'Latest Hospital Name'!$A:$A,0))</f>
        <v>UM-St. Joe</v>
      </c>
      <c r="D35" s="2" vm="1038">
        <f t="shared" ref="D35:H44" si="10">CUBEVALUE("ThisWorkbookDataModel", $B$2, $B$8, $B35, D$14)</f>
        <v>1873.7153860412905</v>
      </c>
      <c r="E35" s="2" vm="1039">
        <f t="shared" si="10"/>
        <v>16068710.111542288</v>
      </c>
      <c r="F35" s="2" vm="1040">
        <f t="shared" si="10"/>
        <v>1620224.226297108</v>
      </c>
      <c r="G35" s="2" vm="1041">
        <f t="shared" si="10"/>
        <v>17688934.337839399</v>
      </c>
      <c r="H35" s="2" vm="1042">
        <f t="shared" si="10"/>
        <v>20002901.291832518</v>
      </c>
      <c r="I35" s="1">
        <f t="shared" si="2"/>
        <v>36071611.403374806</v>
      </c>
      <c r="J35" s="41">
        <f t="shared" si="3"/>
        <v>18382677.065535408</v>
      </c>
      <c r="K35" s="2">
        <f t="shared" si="4"/>
        <v>3278295</v>
      </c>
      <c r="L35" s="39">
        <f t="shared" si="5"/>
        <v>21660972.065535408</v>
      </c>
      <c r="M35" s="2" vm="1043">
        <f t="shared" ref="M35:N54" si="11">CUBEVALUE("ThisWorkbookDataModel", $B$2, $B$8, $B35, M$14)</f>
        <v>5329021.7441012543</v>
      </c>
      <c r="N35" s="2" vm="1044">
        <f t="shared" si="11"/>
        <v>-10160421.309733162</v>
      </c>
      <c r="O35" s="39">
        <f t="shared" si="7"/>
        <v>-15489443.053834416</v>
      </c>
      <c r="P35" s="39">
        <f t="shared" si="8"/>
        <v>6171529.0117009915</v>
      </c>
    </row>
    <row r="36" spans="1:16" x14ac:dyDescent="0.55000000000000004">
      <c r="A36">
        <v>210040</v>
      </c>
      <c r="B36" s="29" t="str" vm="60">
        <f t="shared" si="0"/>
        <v>210040</v>
      </c>
      <c r="C36" t="str">
        <f>INDEX('Latest Hospital Name'!$B:$B, MATCH($A36,'Latest Hospital Name'!$A:$A,0))</f>
        <v>Northwest</v>
      </c>
      <c r="D36" s="2" vm="912">
        <f t="shared" si="10"/>
        <v>-1445.2755600573491</v>
      </c>
      <c r="E36" s="2" vm="913">
        <f t="shared" si="10"/>
        <v>42379.324343948159</v>
      </c>
      <c r="F36" s="2" vm="914">
        <f t="shared" si="10"/>
        <v>-8133640.1529805074</v>
      </c>
      <c r="G36" s="2" vm="915">
        <f t="shared" si="10"/>
        <v>-8091260.8286365606</v>
      </c>
      <c r="H36" s="2" vm="916">
        <f t="shared" si="10"/>
        <v>10970205.716590863</v>
      </c>
      <c r="I36" s="1">
        <f t="shared" si="2"/>
        <v>11012585.04093481</v>
      </c>
      <c r="J36" s="41">
        <f t="shared" si="3"/>
        <v>19103845.869571373</v>
      </c>
      <c r="K36" s="2">
        <f t="shared" si="4"/>
        <v>-343157</v>
      </c>
      <c r="L36" s="39">
        <f t="shared" si="5"/>
        <v>18760688.869571373</v>
      </c>
      <c r="M36" s="2" vm="917">
        <f t="shared" si="11"/>
        <v>310984.38970318343</v>
      </c>
      <c r="N36" s="2" vm="918">
        <f t="shared" si="11"/>
        <v>-12214396.918643938</v>
      </c>
      <c r="O36" s="39">
        <f t="shared" si="7"/>
        <v>-12525381.308347121</v>
      </c>
      <c r="P36" s="39">
        <f t="shared" si="8"/>
        <v>6235307.561224252</v>
      </c>
    </row>
    <row r="37" spans="1:16" x14ac:dyDescent="0.55000000000000004">
      <c r="A37">
        <v>210038</v>
      </c>
      <c r="B37" s="29" t="str" vm="62">
        <f t="shared" si="0"/>
        <v>210038</v>
      </c>
      <c r="C37" t="str">
        <f>INDEX('Latest Hospital Name'!$B:$B, MATCH($A37,'Latest Hospital Name'!$A:$A,0))</f>
        <v>UMMC Midtown</v>
      </c>
      <c r="D37" s="2" vm="894">
        <f t="shared" si="10"/>
        <v>-447.65947316870006</v>
      </c>
      <c r="E37" s="2" vm="895">
        <f t="shared" si="10"/>
        <v>13246806.961895786</v>
      </c>
      <c r="F37" s="2" vm="896">
        <f t="shared" si="10"/>
        <v>-11510402.275340831</v>
      </c>
      <c r="G37" s="2" vm="897">
        <f t="shared" si="10"/>
        <v>1736404.6865549576</v>
      </c>
      <c r="H37" s="2" vm="898">
        <f t="shared" si="10"/>
        <v>-1589834.0298874355</v>
      </c>
      <c r="I37" s="1">
        <f t="shared" si="2"/>
        <v>11656972.93200835</v>
      </c>
      <c r="J37" s="41">
        <f t="shared" si="3"/>
        <v>9920568.2454533931</v>
      </c>
      <c r="K37" s="2">
        <f t="shared" si="4"/>
        <v>-41974</v>
      </c>
      <c r="L37" s="39">
        <f t="shared" si="5"/>
        <v>9878594.2454533931</v>
      </c>
      <c r="M37" s="2" vm="899">
        <f t="shared" si="11"/>
        <v>-6279285.8518409077</v>
      </c>
      <c r="N37" s="2" vm="900">
        <f t="shared" si="11"/>
        <v>-9606891.1748061366</v>
      </c>
      <c r="O37" s="39">
        <f t="shared" si="7"/>
        <v>-3327605.3229652289</v>
      </c>
      <c r="P37" s="39">
        <f t="shared" si="8"/>
        <v>6550988.9224881642</v>
      </c>
    </row>
    <row r="38" spans="1:16" x14ac:dyDescent="0.55000000000000004">
      <c r="A38">
        <v>210006</v>
      </c>
      <c r="B38" s="29" t="str" vm="86">
        <f t="shared" si="0"/>
        <v>210006</v>
      </c>
      <c r="C38" t="str">
        <f>INDEX('Latest Hospital Name'!$B:$B, MATCH($A38,'Latest Hospital Name'!$A:$A,0))</f>
        <v>UM-Harford</v>
      </c>
      <c r="D38" s="2" vm="678">
        <f t="shared" si="10"/>
        <v>-2162.4226461887997</v>
      </c>
      <c r="E38" s="2" vm="679">
        <f t="shared" si="10"/>
        <v>-10413140.862757113</v>
      </c>
      <c r="F38" s="2" vm="680">
        <f t="shared" si="10"/>
        <v>-6779420.8478358043</v>
      </c>
      <c r="G38" s="2" vm="681">
        <f t="shared" si="10"/>
        <v>-17192561.710592914</v>
      </c>
      <c r="H38" s="2" vm="682">
        <f t="shared" si="10"/>
        <v>5695491.9263395909</v>
      </c>
      <c r="I38" s="1">
        <f t="shared" si="2"/>
        <v>-4717648.9364175219</v>
      </c>
      <c r="J38" s="41">
        <f t="shared" si="3"/>
        <v>12474912.774175392</v>
      </c>
      <c r="K38" s="2">
        <f t="shared" si="4"/>
        <v>597587</v>
      </c>
      <c r="L38" s="39">
        <f t="shared" si="5"/>
        <v>13072499.774175392</v>
      </c>
      <c r="M38" s="2" vm="683">
        <f t="shared" si="11"/>
        <v>157877.94560986222</v>
      </c>
      <c r="N38" s="2" vm="684">
        <f t="shared" si="11"/>
        <v>-5456865.6413928876</v>
      </c>
      <c r="O38" s="39">
        <f t="shared" si="7"/>
        <v>-5614743.5870027496</v>
      </c>
      <c r="P38" s="39">
        <f t="shared" si="8"/>
        <v>7457756.1871726429</v>
      </c>
    </row>
    <row r="39" spans="1:16" x14ac:dyDescent="0.55000000000000004">
      <c r="A39">
        <v>210060</v>
      </c>
      <c r="B39" s="29" t="str" vm="49">
        <f t="shared" si="0"/>
        <v>210060</v>
      </c>
      <c r="C39" t="str">
        <f>INDEX('Latest Hospital Name'!$B:$B, MATCH($A39,'Latest Hospital Name'!$A:$A,0))</f>
        <v>Ft. Washington</v>
      </c>
      <c r="D39" s="2" vm="1011">
        <f t="shared" si="10"/>
        <v>-907.65329106810009</v>
      </c>
      <c r="E39" s="2" vm="1012">
        <f t="shared" si="10"/>
        <v>-1678763.7941388669</v>
      </c>
      <c r="F39" s="2" vm="1013">
        <f t="shared" si="10"/>
        <v>-6315017.2601224072</v>
      </c>
      <c r="G39" s="2" vm="1014">
        <f t="shared" si="10"/>
        <v>-7993781.0542612756</v>
      </c>
      <c r="H39" s="2" vm="1015">
        <f t="shared" si="10"/>
        <v>3730900.9053789843</v>
      </c>
      <c r="I39" s="1">
        <f t="shared" si="2"/>
        <v>2052137.1112401173</v>
      </c>
      <c r="J39" s="41">
        <f t="shared" si="3"/>
        <v>10045918.165501393</v>
      </c>
      <c r="K39" s="2">
        <f t="shared" si="4"/>
        <v>456469</v>
      </c>
      <c r="L39" s="39">
        <f t="shared" si="5"/>
        <v>10502387.165501393</v>
      </c>
      <c r="M39" s="2" vm="1016">
        <f t="shared" si="11"/>
        <v>698325.61569859297</v>
      </c>
      <c r="N39" s="2" vm="1017">
        <f t="shared" si="11"/>
        <v>-2035531.1016524516</v>
      </c>
      <c r="O39" s="39">
        <f t="shared" si="7"/>
        <v>-2733856.7173510445</v>
      </c>
      <c r="P39" s="39">
        <f t="shared" si="8"/>
        <v>7768530.4481503488</v>
      </c>
    </row>
    <row r="40" spans="1:16" x14ac:dyDescent="0.55000000000000004">
      <c r="A40">
        <v>210039</v>
      </c>
      <c r="B40" s="29" t="str" vm="61">
        <f t="shared" si="0"/>
        <v>210039</v>
      </c>
      <c r="C40" t="str">
        <f>INDEX('Latest Hospital Name'!$B:$B, MATCH($A40,'Latest Hospital Name'!$A:$A,0))</f>
        <v>Calvert</v>
      </c>
      <c r="D40" s="2" vm="903">
        <f t="shared" si="10"/>
        <v>278.35460168689968</v>
      </c>
      <c r="E40" s="2" vm="904">
        <f t="shared" si="10"/>
        <v>1209623.9101339774</v>
      </c>
      <c r="F40" s="2" vm="905">
        <f t="shared" si="10"/>
        <v>-5011540.8924758844</v>
      </c>
      <c r="G40" s="2" vm="906">
        <f t="shared" si="10"/>
        <v>-3801916.9823419065</v>
      </c>
      <c r="H40" s="2" vm="907">
        <f t="shared" si="10"/>
        <v>11106107.197744334</v>
      </c>
      <c r="I40" s="1">
        <f t="shared" si="2"/>
        <v>12315731.107878312</v>
      </c>
      <c r="J40" s="41">
        <f t="shared" si="3"/>
        <v>16117648.090220219</v>
      </c>
      <c r="K40" s="2">
        <f t="shared" si="4"/>
        <v>269150</v>
      </c>
      <c r="L40" s="39">
        <f t="shared" si="5"/>
        <v>16386798.090220219</v>
      </c>
      <c r="M40" s="2" vm="908">
        <f t="shared" si="11"/>
        <v>3206284.8006240623</v>
      </c>
      <c r="N40" s="2" vm="909">
        <f t="shared" si="11"/>
        <v>-4896239.7466944186</v>
      </c>
      <c r="O40" s="39">
        <f t="shared" si="7"/>
        <v>-8102524.5473184809</v>
      </c>
      <c r="P40" s="39">
        <f t="shared" si="8"/>
        <v>8284273.5429017376</v>
      </c>
    </row>
    <row r="41" spans="1:16" x14ac:dyDescent="0.55000000000000004">
      <c r="A41">
        <v>210030</v>
      </c>
      <c r="B41" s="29" t="str" vm="68">
        <f t="shared" si="0"/>
        <v>210030</v>
      </c>
      <c r="C41" t="str">
        <f>INDEX('Latest Hospital Name'!$B:$B, MATCH($A41,'Latest Hospital Name'!$A:$A,0))</f>
        <v>UM-Chestertown</v>
      </c>
      <c r="D41" s="2" vm="840">
        <f t="shared" si="10"/>
        <v>-1816.3354462413999</v>
      </c>
      <c r="E41" s="2" vm="841">
        <f t="shared" si="10"/>
        <v>-8094876.7674928345</v>
      </c>
      <c r="F41" s="2" vm="842">
        <f t="shared" si="10"/>
        <v>-3619278.5785090476</v>
      </c>
      <c r="G41" s="2" vm="843">
        <f t="shared" si="10"/>
        <v>-11714155.346001882</v>
      </c>
      <c r="H41" s="2" vm="844">
        <f t="shared" si="10"/>
        <v>2115541.2145481538</v>
      </c>
      <c r="I41" s="1">
        <f t="shared" si="2"/>
        <v>-5979335.5529446807</v>
      </c>
      <c r="J41" s="41">
        <f t="shared" si="3"/>
        <v>5734819.7930572014</v>
      </c>
      <c r="K41" s="2">
        <f t="shared" si="4"/>
        <v>422391</v>
      </c>
      <c r="L41" s="39">
        <f t="shared" si="5"/>
        <v>6157210.7930572014</v>
      </c>
      <c r="M41" s="2" vm="845">
        <f t="shared" si="11"/>
        <v>-3922235.6096334155</v>
      </c>
      <c r="N41" s="2" vm="846">
        <f t="shared" si="11"/>
        <v>-1412695.8587364985</v>
      </c>
      <c r="O41" s="39">
        <f t="shared" si="7"/>
        <v>2509539.7508969167</v>
      </c>
      <c r="P41" s="39">
        <f t="shared" si="8"/>
        <v>8666750.5439541191</v>
      </c>
    </row>
    <row r="42" spans="1:16" x14ac:dyDescent="0.55000000000000004">
      <c r="A42">
        <v>210048</v>
      </c>
      <c r="B42" s="29" t="str" vm="56">
        <f t="shared" si="0"/>
        <v>210048</v>
      </c>
      <c r="C42" t="str">
        <f>INDEX('Latest Hospital Name'!$B:$B, MATCH($A42,'Latest Hospital Name'!$A:$A,0))</f>
        <v>Howard County</v>
      </c>
      <c r="D42" s="2" vm="948">
        <f t="shared" si="10"/>
        <v>-462.4913263735744</v>
      </c>
      <c r="E42" s="2" vm="949">
        <f t="shared" si="10"/>
        <v>-2423037.9860622454</v>
      </c>
      <c r="F42" s="2" vm="950">
        <f t="shared" si="10"/>
        <v>-3089212.5123682115</v>
      </c>
      <c r="G42" s="2" vm="951">
        <f t="shared" si="10"/>
        <v>-5512250.498430456</v>
      </c>
      <c r="H42" s="2" vm="952">
        <f t="shared" si="10"/>
        <v>21287345.225526914</v>
      </c>
      <c r="I42" s="1">
        <f t="shared" si="2"/>
        <v>18864307.23946467</v>
      </c>
      <c r="J42" s="41">
        <f t="shared" si="3"/>
        <v>24376557.737895127</v>
      </c>
      <c r="K42" s="2">
        <f t="shared" si="4"/>
        <v>-209344</v>
      </c>
      <c r="L42" s="39">
        <f t="shared" si="5"/>
        <v>24167213.737895127</v>
      </c>
      <c r="M42" s="2" vm="953">
        <f t="shared" si="11"/>
        <v>3848310.4647603715</v>
      </c>
      <c r="N42" s="2" vm="954">
        <f t="shared" si="11"/>
        <v>-10829682.642505582</v>
      </c>
      <c r="O42" s="39">
        <f t="shared" si="7"/>
        <v>-14677993.107265953</v>
      </c>
      <c r="P42" s="39">
        <f t="shared" si="8"/>
        <v>9489220.6306291744</v>
      </c>
    </row>
    <row r="43" spans="1:16" x14ac:dyDescent="0.55000000000000004">
      <c r="A43">
        <v>210062</v>
      </c>
      <c r="B43" s="29" t="str" vm="47">
        <f t="shared" si="0"/>
        <v>210062</v>
      </c>
      <c r="C43" t="str">
        <f>INDEX('Latest Hospital Name'!$B:$B, MATCH($A43,'Latest Hospital Name'!$A:$A,0))</f>
        <v>MedStar Southern MD</v>
      </c>
      <c r="D43" s="2" vm="1029">
        <f t="shared" si="10"/>
        <v>734.60578606400031</v>
      </c>
      <c r="E43" s="2" vm="1030">
        <f t="shared" si="10"/>
        <v>2140345.8478452931</v>
      </c>
      <c r="F43" s="2" vm="1031">
        <f t="shared" si="10"/>
        <v>-2316398.477898296</v>
      </c>
      <c r="G43" s="2" vm="1032">
        <f t="shared" si="10"/>
        <v>-176052.63005300402</v>
      </c>
      <c r="H43" s="2" vm="1033">
        <f t="shared" si="10"/>
        <v>18086436.74472056</v>
      </c>
      <c r="I43" s="1">
        <f t="shared" si="2"/>
        <v>20226782.592565853</v>
      </c>
      <c r="J43" s="41">
        <f t="shared" si="3"/>
        <v>20402835.222618856</v>
      </c>
      <c r="K43" s="2">
        <f t="shared" si="4"/>
        <v>252583</v>
      </c>
      <c r="L43" s="39">
        <f t="shared" si="5"/>
        <v>20655418.222618856</v>
      </c>
      <c r="M43" s="2" vm="1034">
        <f t="shared" si="11"/>
        <v>-1833803.1885026169</v>
      </c>
      <c r="N43" s="2" vm="1035">
        <f t="shared" si="11"/>
        <v>-12827603.878794611</v>
      </c>
      <c r="O43" s="39">
        <f t="shared" si="7"/>
        <v>-10993800.690291993</v>
      </c>
      <c r="P43" s="39">
        <f t="shared" si="8"/>
        <v>9661617.5323268622</v>
      </c>
    </row>
    <row r="44" spans="1:16" x14ac:dyDescent="0.55000000000000004">
      <c r="A44">
        <v>210034</v>
      </c>
      <c r="B44" s="29" t="str" vm="65">
        <f t="shared" si="0"/>
        <v>210034</v>
      </c>
      <c r="C44" t="str">
        <f>INDEX('Latest Hospital Name'!$B:$B, MATCH($A44,'Latest Hospital Name'!$A:$A,0))</f>
        <v>MedStar Harbor</v>
      </c>
      <c r="D44" s="2" vm="867">
        <f t="shared" si="10"/>
        <v>-2976.1486059758004</v>
      </c>
      <c r="E44" s="2" vm="868">
        <f t="shared" si="10"/>
        <v>-17400750.217775069</v>
      </c>
      <c r="F44" s="2" vm="869">
        <f t="shared" si="10"/>
        <v>-14769452.28414226</v>
      </c>
      <c r="G44" s="2" vm="870">
        <f t="shared" si="10"/>
        <v>-32170202.501917325</v>
      </c>
      <c r="H44" s="2" vm="871">
        <f t="shared" si="10"/>
        <v>2471988.3178016394</v>
      </c>
      <c r="I44" s="1">
        <f t="shared" si="2"/>
        <v>-14928761.89997343</v>
      </c>
      <c r="J44" s="41">
        <f t="shared" si="3"/>
        <v>17241440.601943895</v>
      </c>
      <c r="K44" s="2">
        <f t="shared" si="4"/>
        <v>522913</v>
      </c>
      <c r="L44" s="39">
        <f t="shared" si="5"/>
        <v>17764353.601943895</v>
      </c>
      <c r="M44" s="2" vm="872">
        <f t="shared" si="11"/>
        <v>-161883.73003337777</v>
      </c>
      <c r="N44" s="2" vm="873">
        <f t="shared" si="11"/>
        <v>-8261227.7725553494</v>
      </c>
      <c r="O44" s="39">
        <f t="shared" si="7"/>
        <v>-8099344.0425219713</v>
      </c>
      <c r="P44" s="39">
        <f t="shared" si="8"/>
        <v>9665009.559421923</v>
      </c>
    </row>
    <row r="45" spans="1:16" x14ac:dyDescent="0.55000000000000004">
      <c r="A45">
        <v>210029</v>
      </c>
      <c r="B45" s="29" t="str" vm="69">
        <f t="shared" si="0"/>
        <v>210029</v>
      </c>
      <c r="C45" t="str">
        <f>INDEX('Latest Hospital Name'!$B:$B, MATCH($A45,'Latest Hospital Name'!$A:$A,0))</f>
        <v>JH Bayview</v>
      </c>
      <c r="D45" s="2" vm="831">
        <f t="shared" ref="D45:H54" si="12">CUBEVALUE("ThisWorkbookDataModel", $B$2, $B$8, $B45, D$14)</f>
        <v>-693.05845022559913</v>
      </c>
      <c r="E45" s="2" vm="832">
        <f t="shared" si="12"/>
        <v>20193832.919228446</v>
      </c>
      <c r="F45" s="2" vm="833">
        <f t="shared" si="12"/>
        <v>-9953173.4788072854</v>
      </c>
      <c r="G45" s="2" vm="834">
        <f t="shared" si="12"/>
        <v>10240659.440421164</v>
      </c>
      <c r="H45" s="2" vm="835">
        <f t="shared" si="12"/>
        <v>17946029.442181017</v>
      </c>
      <c r="I45" s="1">
        <f t="shared" si="2"/>
        <v>38139862.361409463</v>
      </c>
      <c r="J45" s="41">
        <f t="shared" si="3"/>
        <v>27899202.920988299</v>
      </c>
      <c r="K45" s="2">
        <f t="shared" si="4"/>
        <v>6222775</v>
      </c>
      <c r="L45" s="39">
        <f t="shared" si="5"/>
        <v>34121977.920988299</v>
      </c>
      <c r="M45" s="2" vm="836">
        <f t="shared" si="11"/>
        <v>-1891416.0114488713</v>
      </c>
      <c r="N45" s="2" vm="837">
        <f t="shared" si="11"/>
        <v>-25058819.920126632</v>
      </c>
      <c r="O45" s="39">
        <f t="shared" si="7"/>
        <v>-23167403.908677761</v>
      </c>
      <c r="P45" s="39">
        <f t="shared" si="8"/>
        <v>10954574.012310538</v>
      </c>
    </row>
    <row r="46" spans="1:16" x14ac:dyDescent="0.55000000000000004">
      <c r="A46">
        <v>210010</v>
      </c>
      <c r="B46" s="29" t="str" vm="83">
        <f t="shared" si="0"/>
        <v>210010</v>
      </c>
      <c r="C46" t="str">
        <f>INDEX('Latest Hospital Name'!$B:$B, MATCH($A46,'Latest Hospital Name'!$A:$A,0))</f>
        <v>UM-Dorchester</v>
      </c>
      <c r="D46" s="2" vm="705">
        <f t="shared" si="12"/>
        <v>-3027.5648998938004</v>
      </c>
      <c r="E46" s="2" vm="706">
        <f t="shared" si="12"/>
        <v>-11013083.976517742</v>
      </c>
      <c r="F46" s="2" vm="707">
        <f t="shared" si="12"/>
        <v>-6666962.0375158973</v>
      </c>
      <c r="G46" s="2" vm="708">
        <f t="shared" si="12"/>
        <v>-17680046.014033638</v>
      </c>
      <c r="H46" s="2" vm="709">
        <f t="shared" si="12"/>
        <v>579483.59015236213</v>
      </c>
      <c r="I46" s="1">
        <f t="shared" si="2"/>
        <v>-10433600.38636538</v>
      </c>
      <c r="J46" s="41">
        <f t="shared" si="3"/>
        <v>7246445.6276682578</v>
      </c>
      <c r="K46" s="2">
        <f t="shared" si="4"/>
        <v>104677</v>
      </c>
      <c r="L46" s="39">
        <f t="shared" si="5"/>
        <v>7351122.6276682578</v>
      </c>
      <c r="M46" s="2" vm="710">
        <f t="shared" si="11"/>
        <v>-4960808.58397137</v>
      </c>
      <c r="N46" s="2" vm="711">
        <f t="shared" si="11"/>
        <v>-1321233.1227983537</v>
      </c>
      <c r="O46" s="39">
        <f t="shared" si="7"/>
        <v>3639575.4611730166</v>
      </c>
      <c r="P46" s="39">
        <f t="shared" si="8"/>
        <v>10990698.088841274</v>
      </c>
    </row>
    <row r="47" spans="1:16" x14ac:dyDescent="0.55000000000000004">
      <c r="A47">
        <v>210035</v>
      </c>
      <c r="B47" s="29" t="str" vm="64">
        <f t="shared" ref="B47:B64" si="13">CUBEMEMBER("ThisWorkbookDataModel","[Base CY With Inf].[HOSPID].&amp;[" &amp; $A47 &amp; "]", $A47)</f>
        <v>210035</v>
      </c>
      <c r="C47" t="str">
        <f>INDEX('Latest Hospital Name'!$B:$B, MATCH($A47,'Latest Hospital Name'!$A:$A,0))</f>
        <v>UM-Charles Regional</v>
      </c>
      <c r="D47" s="2" vm="876">
        <f t="shared" si="12"/>
        <v>-181.93437256640055</v>
      </c>
      <c r="E47" s="2" vm="877">
        <f t="shared" si="12"/>
        <v>-1528454.01773302</v>
      </c>
      <c r="F47" s="2" vm="878">
        <f t="shared" si="12"/>
        <v>-1141678.3761007399</v>
      </c>
      <c r="G47" s="2" vm="879">
        <f t="shared" si="12"/>
        <v>-2670132.3938337602</v>
      </c>
      <c r="H47" s="2" vm="880">
        <f t="shared" si="12"/>
        <v>13034816.363252232</v>
      </c>
      <c r="I47" s="1">
        <f t="shared" ref="I47:I64" si="14">E47+H47</f>
        <v>11506362.345519211</v>
      </c>
      <c r="J47" s="41">
        <f t="shared" ref="J47:J64" si="15">I47-G47</f>
        <v>14176494.739352971</v>
      </c>
      <c r="K47" s="2">
        <f t="shared" ref="K47:K64" si="16">-1*CUBEVALUE("ThisWorkbookDataModel", $B$2, $B$8, $B47, K$14)</f>
        <v>510257</v>
      </c>
      <c r="L47" s="39">
        <f t="shared" ref="L47:L64" si="17">J47+K47</f>
        <v>14686751.739352971</v>
      </c>
      <c r="M47" s="2" vm="881">
        <f t="shared" si="11"/>
        <v>-2438563.020055241</v>
      </c>
      <c r="N47" s="2" vm="882">
        <f t="shared" si="11"/>
        <v>-5577098.1385185318</v>
      </c>
      <c r="O47" s="39">
        <f t="shared" ref="O47:O64" si="18">N47-M47</f>
        <v>-3138535.1184632909</v>
      </c>
      <c r="P47" s="39">
        <f t="shared" ref="P47:P64" si="19">L47+O47</f>
        <v>11548216.62088968</v>
      </c>
    </row>
    <row r="48" spans="1:16" x14ac:dyDescent="0.55000000000000004">
      <c r="A48">
        <v>210049</v>
      </c>
      <c r="B48" s="29" t="str" vm="55">
        <f t="shared" si="13"/>
        <v>210049</v>
      </c>
      <c r="C48" t="str">
        <f>INDEX('Latest Hospital Name'!$B:$B, MATCH($A48,'Latest Hospital Name'!$A:$A,0))</f>
        <v>UM-Upper Chesapeake</v>
      </c>
      <c r="D48" s="2" vm="957">
        <f t="shared" si="12"/>
        <v>604.24866595469848</v>
      </c>
      <c r="E48" s="2" vm="958">
        <f t="shared" si="12"/>
        <v>-1105576.5562882826</v>
      </c>
      <c r="F48" s="2" vm="959">
        <f t="shared" si="12"/>
        <v>1459212.7598341573</v>
      </c>
      <c r="G48" s="2" vm="960">
        <f t="shared" si="12"/>
        <v>353636.20354587492</v>
      </c>
      <c r="H48" s="2" vm="961">
        <f t="shared" si="12"/>
        <v>26566132.731464643</v>
      </c>
      <c r="I48" s="1">
        <f t="shared" si="14"/>
        <v>25460556.17517636</v>
      </c>
      <c r="J48" s="41">
        <f t="shared" si="15"/>
        <v>25106919.971630484</v>
      </c>
      <c r="K48" s="2">
        <f t="shared" si="16"/>
        <v>1488932</v>
      </c>
      <c r="L48" s="39">
        <f t="shared" si="17"/>
        <v>26595851.971630484</v>
      </c>
      <c r="M48" s="2" vm="962">
        <f t="shared" si="11"/>
        <v>2777038.2661348023</v>
      </c>
      <c r="N48" s="2" vm="963">
        <f t="shared" si="11"/>
        <v>-11489824.449767411</v>
      </c>
      <c r="O48" s="39">
        <f t="shared" si="18"/>
        <v>-14266862.715902213</v>
      </c>
      <c r="P48" s="39">
        <f t="shared" si="19"/>
        <v>12328989.255728271</v>
      </c>
    </row>
    <row r="49" spans="1:16" x14ac:dyDescent="0.55000000000000004">
      <c r="A49">
        <v>210005</v>
      </c>
      <c r="B49" s="29" t="str" vm="87">
        <f t="shared" si="13"/>
        <v>210005</v>
      </c>
      <c r="C49" t="str">
        <f>INDEX('Latest Hospital Name'!$B:$B, MATCH($A49,'Latest Hospital Name'!$A:$A,0))</f>
        <v>Frederick</v>
      </c>
      <c r="D49" s="2" vm="669">
        <f t="shared" si="12"/>
        <v>-559.48041213010129</v>
      </c>
      <c r="E49" s="2" vm="670">
        <f t="shared" si="12"/>
        <v>-7035040.9042861499</v>
      </c>
      <c r="F49" s="2" vm="671">
        <f t="shared" si="12"/>
        <v>8581344.4338128082</v>
      </c>
      <c r="G49" s="2" vm="672">
        <f t="shared" si="12"/>
        <v>1546303.5295266607</v>
      </c>
      <c r="H49" s="2" vm="673">
        <f t="shared" si="12"/>
        <v>33746976.173675738</v>
      </c>
      <c r="I49" s="1">
        <f t="shared" si="14"/>
        <v>26711935.269389588</v>
      </c>
      <c r="J49" s="41">
        <f t="shared" si="15"/>
        <v>25165631.739862926</v>
      </c>
      <c r="K49" s="2">
        <f t="shared" si="16"/>
        <v>3614904</v>
      </c>
      <c r="L49" s="39">
        <f t="shared" si="17"/>
        <v>28780535.739862926</v>
      </c>
      <c r="M49" s="2" vm="674">
        <f t="shared" si="11"/>
        <v>-391670.01153371576</v>
      </c>
      <c r="N49" s="2" vm="675">
        <f t="shared" si="11"/>
        <v>-13385496.207778217</v>
      </c>
      <c r="O49" s="39">
        <f t="shared" si="18"/>
        <v>-12993826.196244501</v>
      </c>
      <c r="P49" s="39">
        <f t="shared" si="19"/>
        <v>15786709.543618426</v>
      </c>
    </row>
    <row r="50" spans="1:16" x14ac:dyDescent="0.55000000000000004">
      <c r="A50">
        <v>210016</v>
      </c>
      <c r="B50" s="29" t="str" vm="78">
        <f t="shared" si="13"/>
        <v>210016</v>
      </c>
      <c r="C50" t="str">
        <f>INDEX('Latest Hospital Name'!$B:$B, MATCH($A50,'Latest Hospital Name'!$A:$A,0))</f>
        <v>Washington Adventist</v>
      </c>
      <c r="D50" s="2" vm="750">
        <f t="shared" si="12"/>
        <v>1283.5259101645991</v>
      </c>
      <c r="E50" s="2" vm="751">
        <f t="shared" si="12"/>
        <v>6287632.3805059232</v>
      </c>
      <c r="F50" s="2" vm="752">
        <f t="shared" si="12"/>
        <v>-6847454.3316948665</v>
      </c>
      <c r="G50" s="2" vm="753">
        <f t="shared" si="12"/>
        <v>-559821.95118894242</v>
      </c>
      <c r="H50" s="2" vm="754">
        <f t="shared" si="12"/>
        <v>16223687.26599828</v>
      </c>
      <c r="I50" s="1">
        <f t="shared" si="14"/>
        <v>22511319.646504201</v>
      </c>
      <c r="J50" s="41">
        <f t="shared" si="15"/>
        <v>23071141.597693145</v>
      </c>
      <c r="K50" s="2">
        <f t="shared" si="16"/>
        <v>6669239</v>
      </c>
      <c r="L50" s="39">
        <f t="shared" si="17"/>
        <v>29740380.597693145</v>
      </c>
      <c r="M50" s="2" vm="755">
        <f t="shared" si="11"/>
        <v>4377658.0650528297</v>
      </c>
      <c r="N50" s="2" vm="756">
        <f t="shared" si="11"/>
        <v>-9553020.30730737</v>
      </c>
      <c r="O50" s="39">
        <f t="shared" si="18"/>
        <v>-13930678.3723602</v>
      </c>
      <c r="P50" s="39">
        <f t="shared" si="19"/>
        <v>15809702.225332946</v>
      </c>
    </row>
    <row r="51" spans="1:16" x14ac:dyDescent="0.55000000000000004">
      <c r="A51">
        <v>210056</v>
      </c>
      <c r="B51" s="29" t="str" vm="52">
        <f t="shared" si="13"/>
        <v>210056</v>
      </c>
      <c r="C51" t="str">
        <f>INDEX('Latest Hospital Name'!$B:$B, MATCH($A51,'Latest Hospital Name'!$A:$A,0))</f>
        <v>MedStar Good Sam</v>
      </c>
      <c r="D51" s="2" vm="984">
        <f t="shared" si="12"/>
        <v>-5259.4402371278748</v>
      </c>
      <c r="E51" s="2" vm="985">
        <f t="shared" si="12"/>
        <v>-23013754.350917555</v>
      </c>
      <c r="F51" s="2" vm="986">
        <f t="shared" si="12"/>
        <v>-20018902.91333919</v>
      </c>
      <c r="G51" s="2" vm="987">
        <f t="shared" si="12"/>
        <v>-43032657.264256746</v>
      </c>
      <c r="H51" s="2" vm="988">
        <f t="shared" si="12"/>
        <v>4685673.6715673991</v>
      </c>
      <c r="I51" s="1">
        <f t="shared" si="14"/>
        <v>-18328080.679350156</v>
      </c>
      <c r="J51" s="41">
        <f t="shared" si="15"/>
        <v>24704576.584906589</v>
      </c>
      <c r="K51" s="2">
        <f t="shared" si="16"/>
        <v>2629575</v>
      </c>
      <c r="L51" s="39">
        <f t="shared" si="17"/>
        <v>27334151.584906589</v>
      </c>
      <c r="M51" s="2" vm="989">
        <f t="shared" si="11"/>
        <v>-3207395.8399886442</v>
      </c>
      <c r="N51" s="2" vm="990">
        <f t="shared" si="11"/>
        <v>-14270331.862193562</v>
      </c>
      <c r="O51" s="39">
        <f t="shared" si="18"/>
        <v>-11062936.022204917</v>
      </c>
      <c r="P51" s="39">
        <f t="shared" si="19"/>
        <v>16271215.562701672</v>
      </c>
    </row>
    <row r="52" spans="1:16" x14ac:dyDescent="0.55000000000000004">
      <c r="A52">
        <v>210058</v>
      </c>
      <c r="B52" s="29" t="str" vm="50">
        <f t="shared" si="13"/>
        <v>210058</v>
      </c>
      <c r="C52" t="str">
        <f>INDEX('Latest Hospital Name'!$B:$B, MATCH($A52,'Latest Hospital Name'!$A:$A,0))</f>
        <v>UMROI</v>
      </c>
      <c r="D52" s="2" vm="1002">
        <f t="shared" si="12"/>
        <v>-2802.6630649594003</v>
      </c>
      <c r="E52" s="2" vm="1003">
        <f t="shared" si="12"/>
        <v>-2337926.3703579218</v>
      </c>
      <c r="F52" s="2" vm="1004">
        <f t="shared" si="12"/>
        <v>-15264234.026302295</v>
      </c>
      <c r="G52" s="2" vm="1005">
        <f t="shared" si="12"/>
        <v>-17602160.396660216</v>
      </c>
      <c r="H52" s="2" vm="1006">
        <f t="shared" si="12"/>
        <v>4051576.6971590463</v>
      </c>
      <c r="I52" s="1">
        <f t="shared" si="14"/>
        <v>1713650.3268011245</v>
      </c>
      <c r="J52" s="41">
        <f t="shared" si="15"/>
        <v>19315810.723461341</v>
      </c>
      <c r="K52" s="2">
        <f t="shared" si="16"/>
        <v>355415</v>
      </c>
      <c r="L52" s="39">
        <f t="shared" si="17"/>
        <v>19671225.723461341</v>
      </c>
      <c r="M52" s="2" vm="1007">
        <f t="shared" si="11"/>
        <v>-232202.51350089605</v>
      </c>
      <c r="N52" s="2" vm="1008">
        <f t="shared" si="11"/>
        <v>-213245.883460782</v>
      </c>
      <c r="O52" s="39">
        <f t="shared" si="18"/>
        <v>18956.630040114047</v>
      </c>
      <c r="P52" s="39">
        <f t="shared" si="19"/>
        <v>19690182.353501454</v>
      </c>
    </row>
    <row r="53" spans="1:16" x14ac:dyDescent="0.55000000000000004">
      <c r="A53">
        <v>210011</v>
      </c>
      <c r="B53" s="29" t="str" vm="82">
        <f t="shared" si="13"/>
        <v>210011</v>
      </c>
      <c r="C53" t="str">
        <f>INDEX('Latest Hospital Name'!$B:$B, MATCH($A53,'Latest Hospital Name'!$A:$A,0))</f>
        <v xml:space="preserve">St. Agnes </v>
      </c>
      <c r="D53" s="2" vm="714">
        <f t="shared" si="12"/>
        <v>-4828.9340582940004</v>
      </c>
      <c r="E53" s="2" vm="715">
        <f t="shared" si="12"/>
        <v>-10081212.33969388</v>
      </c>
      <c r="F53" s="2" vm="716">
        <f t="shared" si="12"/>
        <v>-12560360.186055304</v>
      </c>
      <c r="G53" s="2" vm="717">
        <f t="shared" si="12"/>
        <v>-22641572.525749184</v>
      </c>
      <c r="H53" s="2" vm="718">
        <f t="shared" si="12"/>
        <v>14222412.62220782</v>
      </c>
      <c r="I53" s="1">
        <f t="shared" si="14"/>
        <v>4141200.2825139407</v>
      </c>
      <c r="J53" s="41">
        <f t="shared" si="15"/>
        <v>26782772.808263123</v>
      </c>
      <c r="K53" s="2">
        <f t="shared" si="16"/>
        <v>1402526</v>
      </c>
      <c r="L53" s="39">
        <f t="shared" si="17"/>
        <v>28185298.808263123</v>
      </c>
      <c r="M53" s="2" vm="719">
        <f t="shared" si="11"/>
        <v>-10432720.431212796</v>
      </c>
      <c r="N53" s="2" vm="720">
        <f t="shared" si="11"/>
        <v>-17940886.434708368</v>
      </c>
      <c r="O53" s="39">
        <f t="shared" si="18"/>
        <v>-7508166.0034955721</v>
      </c>
      <c r="P53" s="39">
        <f t="shared" si="19"/>
        <v>20677132.804767549</v>
      </c>
    </row>
    <row r="54" spans="1:16" x14ac:dyDescent="0.55000000000000004">
      <c r="A54">
        <v>210023</v>
      </c>
      <c r="B54" s="29" t="str" vm="73">
        <f t="shared" si="13"/>
        <v>210023</v>
      </c>
      <c r="C54" t="str">
        <f>INDEX('Latest Hospital Name'!$B:$B, MATCH($A54,'Latest Hospital Name'!$A:$A,0))</f>
        <v>Anne Arundel</v>
      </c>
      <c r="D54" s="2" vm="795">
        <f t="shared" si="12"/>
        <v>-4812.5584251440732</v>
      </c>
      <c r="E54" s="2" vm="796">
        <f t="shared" si="12"/>
        <v>108025.62317592837</v>
      </c>
      <c r="F54" s="2" vm="797">
        <f t="shared" si="12"/>
        <v>-12995064.861723032</v>
      </c>
      <c r="G54" s="2" vm="798">
        <f t="shared" si="12"/>
        <v>-12887039.238547107</v>
      </c>
      <c r="H54" s="2" vm="799">
        <f t="shared" si="12"/>
        <v>39689063.700940244</v>
      </c>
      <c r="I54" s="1">
        <f t="shared" si="14"/>
        <v>39797089.32411617</v>
      </c>
      <c r="J54" s="41">
        <f t="shared" si="15"/>
        <v>52684128.562663279</v>
      </c>
      <c r="K54" s="2">
        <f t="shared" si="16"/>
        <v>-1204766</v>
      </c>
      <c r="L54" s="39">
        <f t="shared" si="17"/>
        <v>51479362.562663279</v>
      </c>
      <c r="M54" s="2" vm="800">
        <f t="shared" si="11"/>
        <v>14237871.658676347</v>
      </c>
      <c r="N54" s="2" vm="801">
        <f t="shared" si="11"/>
        <v>-16005891.870483715</v>
      </c>
      <c r="O54" s="39">
        <f t="shared" si="18"/>
        <v>-30243763.52916006</v>
      </c>
      <c r="P54" s="39">
        <f t="shared" si="19"/>
        <v>21235599.033503219</v>
      </c>
    </row>
    <row r="55" spans="1:16" x14ac:dyDescent="0.55000000000000004">
      <c r="A55">
        <v>210024</v>
      </c>
      <c r="B55" s="29" t="str" vm="72">
        <f t="shared" si="13"/>
        <v>210024</v>
      </c>
      <c r="C55" t="str">
        <f>INDEX('Latest Hospital Name'!$B:$B, MATCH($A55,'Latest Hospital Name'!$A:$A,0))</f>
        <v>MedStar Union Mem</v>
      </c>
      <c r="D55" s="2" vm="804">
        <f t="shared" ref="D55:H64" si="20">CUBEVALUE("ThisWorkbookDataModel", $B$2, $B$8, $B55, D$14)</f>
        <v>-3180.2857227378895</v>
      </c>
      <c r="E55" s="2" vm="805">
        <f t="shared" si="20"/>
        <v>-10812679.424073197</v>
      </c>
      <c r="F55" s="2" vm="806">
        <f t="shared" si="20"/>
        <v>-18034151.530072574</v>
      </c>
      <c r="G55" s="2" vm="807">
        <f t="shared" si="20"/>
        <v>-28846830.954145767</v>
      </c>
      <c r="H55" s="2" vm="808">
        <f t="shared" si="20"/>
        <v>18273347.716132995</v>
      </c>
      <c r="I55" s="1">
        <f t="shared" si="14"/>
        <v>7460668.2920597978</v>
      </c>
      <c r="J55" s="41">
        <f t="shared" si="15"/>
        <v>36307499.246205568</v>
      </c>
      <c r="K55" s="2">
        <f t="shared" si="16"/>
        <v>1237563</v>
      </c>
      <c r="L55" s="39">
        <f t="shared" si="17"/>
        <v>37545062.246205568</v>
      </c>
      <c r="M55" s="2" vm="809">
        <f t="shared" ref="M55:N64" si="21">CUBEVALUE("ThisWorkbookDataModel", $B$2, $B$8, $B55, M$14)</f>
        <v>-699310.04438680841</v>
      </c>
      <c r="N55" s="2" vm="810">
        <f t="shared" si="21"/>
        <v>-16756359.689228579</v>
      </c>
      <c r="O55" s="39">
        <f t="shared" si="18"/>
        <v>-16057049.644841772</v>
      </c>
      <c r="P55" s="39">
        <f t="shared" si="19"/>
        <v>21488012.601363797</v>
      </c>
    </row>
    <row r="56" spans="1:16" x14ac:dyDescent="0.55000000000000004">
      <c r="A56">
        <v>210055</v>
      </c>
      <c r="B56" s="29" t="str" vm="53">
        <f t="shared" si="13"/>
        <v>210055</v>
      </c>
      <c r="C56" t="str">
        <f>INDEX('Latest Hospital Name'!$B:$B, MATCH($A56,'Latest Hospital Name'!$A:$A,0))</f>
        <v>UM-Laurel</v>
      </c>
      <c r="D56" s="2" vm="975">
        <f t="shared" si="20"/>
        <v>-6774.1411179372271</v>
      </c>
      <c r="E56" s="2" vm="976">
        <f t="shared" si="20"/>
        <v>-31033265.898309208</v>
      </c>
      <c r="F56" s="2" vm="977">
        <f t="shared" si="20"/>
        <v>-10156732.407848435</v>
      </c>
      <c r="G56" s="2" vm="978">
        <f t="shared" si="20"/>
        <v>-41189998.306157641</v>
      </c>
      <c r="H56" s="2" vm="979">
        <f t="shared" si="20"/>
        <v>4154386.7675582091</v>
      </c>
      <c r="I56" s="1">
        <f t="shared" si="14"/>
        <v>-26878879.130750999</v>
      </c>
      <c r="J56" s="41">
        <f t="shared" si="15"/>
        <v>14311119.175406642</v>
      </c>
      <c r="K56" s="2">
        <f t="shared" si="16"/>
        <v>3226947</v>
      </c>
      <c r="L56" s="39">
        <f t="shared" si="17"/>
        <v>17538066.175406642</v>
      </c>
      <c r="M56" s="2" vm="980">
        <f t="shared" si="21"/>
        <v>-6910844.7647778504</v>
      </c>
      <c r="N56" s="2" vm="981">
        <f t="shared" si="21"/>
        <v>-1530279.1232391165</v>
      </c>
      <c r="O56" s="39">
        <f t="shared" si="18"/>
        <v>5380565.6415387336</v>
      </c>
      <c r="P56" s="39">
        <f t="shared" si="19"/>
        <v>22918631.816945374</v>
      </c>
    </row>
    <row r="57" spans="1:16" x14ac:dyDescent="0.55000000000000004">
      <c r="A57">
        <v>210043</v>
      </c>
      <c r="B57" s="29" t="str" vm="59">
        <f t="shared" si="13"/>
        <v>210043</v>
      </c>
      <c r="C57" t="str">
        <f>INDEX('Latest Hospital Name'!$B:$B, MATCH($A57,'Latest Hospital Name'!$A:$A,0))</f>
        <v>UM-BWMC</v>
      </c>
      <c r="D57" s="2" vm="921">
        <f t="shared" si="20"/>
        <v>-550.75581767350218</v>
      </c>
      <c r="E57" s="2" vm="922">
        <f t="shared" si="20"/>
        <v>4675422.3742390918</v>
      </c>
      <c r="F57" s="2" vm="923">
        <f t="shared" si="20"/>
        <v>-6788838.2603445798</v>
      </c>
      <c r="G57" s="2" vm="924">
        <f t="shared" si="20"/>
        <v>-2113415.8861054871</v>
      </c>
      <c r="H57" s="2" vm="925">
        <f t="shared" si="20"/>
        <v>35156604.879513696</v>
      </c>
      <c r="I57" s="1">
        <f t="shared" si="14"/>
        <v>39832027.25375279</v>
      </c>
      <c r="J57" s="41">
        <f t="shared" si="15"/>
        <v>41945443.139858276</v>
      </c>
      <c r="K57" s="2">
        <f t="shared" si="16"/>
        <v>722384</v>
      </c>
      <c r="L57" s="39">
        <f t="shared" si="17"/>
        <v>42667827.139858276</v>
      </c>
      <c r="M57" s="2" vm="926">
        <f t="shared" si="21"/>
        <v>457700.59626309969</v>
      </c>
      <c r="N57" s="2" vm="927">
        <f t="shared" si="21"/>
        <v>-18600240.003123883</v>
      </c>
      <c r="O57" s="39">
        <f t="shared" si="18"/>
        <v>-19057940.599386983</v>
      </c>
      <c r="P57" s="39">
        <f t="shared" si="19"/>
        <v>23609886.540471293</v>
      </c>
    </row>
    <row r="58" spans="1:16" x14ac:dyDescent="0.55000000000000004">
      <c r="A58">
        <v>210044</v>
      </c>
      <c r="B58" s="29" t="str" vm="58">
        <f t="shared" si="13"/>
        <v>210044</v>
      </c>
      <c r="C58" t="str">
        <f>INDEX('Latest Hospital Name'!$B:$B, MATCH($A58,'Latest Hospital Name'!$A:$A,0))</f>
        <v>GBMC</v>
      </c>
      <c r="D58" s="2" vm="930">
        <f t="shared" si="20"/>
        <v>-6299.6809663687027</v>
      </c>
      <c r="E58" s="2" vm="931">
        <f t="shared" si="20"/>
        <v>-8407647.5625169929</v>
      </c>
      <c r="F58" s="2" vm="932">
        <f t="shared" si="20"/>
        <v>-20810600.941764556</v>
      </c>
      <c r="G58" s="2" vm="933">
        <f t="shared" si="20"/>
        <v>-29218248.504281554</v>
      </c>
      <c r="H58" s="2" vm="934">
        <f t="shared" si="20"/>
        <v>12495413.318659183</v>
      </c>
      <c r="I58" s="1">
        <f t="shared" si="14"/>
        <v>4087765.7561421897</v>
      </c>
      <c r="J58" s="41">
        <f t="shared" si="15"/>
        <v>33306014.260423742</v>
      </c>
      <c r="K58" s="2">
        <f t="shared" si="16"/>
        <v>3644367</v>
      </c>
      <c r="L58" s="39">
        <f t="shared" si="17"/>
        <v>36950381.260423742</v>
      </c>
      <c r="M58" s="2" vm="935">
        <f t="shared" si="21"/>
        <v>2341866.7738581356</v>
      </c>
      <c r="N58" s="2" vm="936">
        <f t="shared" si="21"/>
        <v>-10903774.662384763</v>
      </c>
      <c r="O58" s="39">
        <f t="shared" si="18"/>
        <v>-13245641.436242899</v>
      </c>
      <c r="P58" s="39">
        <f t="shared" si="19"/>
        <v>23704739.824180841</v>
      </c>
    </row>
    <row r="59" spans="1:16" x14ac:dyDescent="0.55000000000000004">
      <c r="A59">
        <v>210002</v>
      </c>
      <c r="B59" s="29" t="str" vm="90">
        <f t="shared" si="13"/>
        <v>210002</v>
      </c>
      <c r="C59" t="str">
        <f>INDEX('Latest Hospital Name'!$B:$B, MATCH($A59,'Latest Hospital Name'!$A:$A,0))</f>
        <v>UMMC</v>
      </c>
      <c r="D59" s="2" vm="642">
        <f t="shared" si="20"/>
        <v>-1462.1252205441981</v>
      </c>
      <c r="E59" s="2" vm="643">
        <f t="shared" si="20"/>
        <v>21938545.232434023</v>
      </c>
      <c r="F59" s="2" vm="644">
        <f t="shared" si="20"/>
        <v>-13113373.03902394</v>
      </c>
      <c r="G59" s="2" vm="645">
        <f t="shared" si="20"/>
        <v>8825172.1934100762</v>
      </c>
      <c r="H59" s="2" vm="646">
        <f t="shared" si="20"/>
        <v>45777409.463243909</v>
      </c>
      <c r="I59" s="1">
        <f t="shared" si="14"/>
        <v>67715954.695677936</v>
      </c>
      <c r="J59" s="41">
        <f t="shared" si="15"/>
        <v>58890782.50226786</v>
      </c>
      <c r="K59" s="2">
        <f t="shared" si="16"/>
        <v>12358036</v>
      </c>
      <c r="L59" s="39">
        <f t="shared" si="17"/>
        <v>71248818.502267867</v>
      </c>
      <c r="M59" s="2" vm="647">
        <f t="shared" si="21"/>
        <v>-908577.79063904937</v>
      </c>
      <c r="N59" s="2" vm="648">
        <f t="shared" si="21"/>
        <v>-47615742.609480962</v>
      </c>
      <c r="O59" s="39">
        <f t="shared" si="18"/>
        <v>-46707164.818841912</v>
      </c>
      <c r="P59" s="39">
        <f t="shared" si="19"/>
        <v>24541653.683425955</v>
      </c>
    </row>
    <row r="60" spans="1:16" x14ac:dyDescent="0.55000000000000004">
      <c r="A60">
        <v>210057</v>
      </c>
      <c r="B60" s="29" t="str" vm="51">
        <f t="shared" si="13"/>
        <v>210057</v>
      </c>
      <c r="C60" t="str">
        <f>INDEX('Latest Hospital Name'!$B:$B, MATCH($A60,'Latest Hospital Name'!$A:$A,0))</f>
        <v>Shady Grove</v>
      </c>
      <c r="D60" s="2" vm="993">
        <f t="shared" si="20"/>
        <v>-4345.9392661712</v>
      </c>
      <c r="E60" s="2" vm="994">
        <f t="shared" si="20"/>
        <v>-12356916.766607281</v>
      </c>
      <c r="F60" s="2" vm="995">
        <f t="shared" si="20"/>
        <v>-11825920.065553902</v>
      </c>
      <c r="G60" s="2" vm="996">
        <f t="shared" si="20"/>
        <v>-24182836.832161184</v>
      </c>
      <c r="H60" s="2" vm="997">
        <f t="shared" si="20"/>
        <v>22514830.759572849</v>
      </c>
      <c r="I60" s="1">
        <f t="shared" si="14"/>
        <v>10157913.992965568</v>
      </c>
      <c r="J60" s="41">
        <f t="shared" si="15"/>
        <v>34340750.825126752</v>
      </c>
      <c r="K60" s="2">
        <f t="shared" si="16"/>
        <v>1612735</v>
      </c>
      <c r="L60" s="39">
        <f t="shared" si="17"/>
        <v>35953485.825126752</v>
      </c>
      <c r="M60" s="2" vm="998">
        <f t="shared" si="21"/>
        <v>-2653579.828761111</v>
      </c>
      <c r="N60" s="2" vm="999">
        <f t="shared" si="21"/>
        <v>-12308215.552667761</v>
      </c>
      <c r="O60" s="39">
        <f t="shared" si="18"/>
        <v>-9654635.7239066511</v>
      </c>
      <c r="P60" s="39">
        <f t="shared" si="19"/>
        <v>26298850.101220101</v>
      </c>
    </row>
    <row r="61" spans="1:16" x14ac:dyDescent="0.55000000000000004">
      <c r="A61">
        <v>210009</v>
      </c>
      <c r="B61" s="29" t="str" vm="84">
        <f t="shared" si="13"/>
        <v>210009</v>
      </c>
      <c r="C61" t="str">
        <f>INDEX('Latest Hospital Name'!$B:$B, MATCH($A61,'Latest Hospital Name'!$A:$A,0))</f>
        <v>Johns Hopkins</v>
      </c>
      <c r="D61" s="2" vm="696">
        <f t="shared" si="20"/>
        <v>4035.418126569798</v>
      </c>
      <c r="E61" s="2" vm="697">
        <f t="shared" si="20"/>
        <v>53176555.424454264</v>
      </c>
      <c r="F61" s="2" vm="698">
        <f t="shared" si="20"/>
        <v>897942.9832965415</v>
      </c>
      <c r="G61" s="2" vm="699">
        <f t="shared" si="20"/>
        <v>54074498.407750808</v>
      </c>
      <c r="H61" s="2" vm="700">
        <f t="shared" si="20"/>
        <v>52851024.585443109</v>
      </c>
      <c r="I61" s="1">
        <f t="shared" si="14"/>
        <v>106027580.00989738</v>
      </c>
      <c r="J61" s="41">
        <f t="shared" si="15"/>
        <v>51953081.602146573</v>
      </c>
      <c r="K61" s="2">
        <f t="shared" si="16"/>
        <v>65682740</v>
      </c>
      <c r="L61" s="39">
        <f t="shared" si="17"/>
        <v>117635821.60214657</v>
      </c>
      <c r="M61" s="2" vm="701">
        <f t="shared" si="21"/>
        <v>12419692.66839893</v>
      </c>
      <c r="N61" s="2" vm="702">
        <f t="shared" si="21"/>
        <v>-75769631.312382117</v>
      </c>
      <c r="O61" s="39">
        <f t="shared" si="18"/>
        <v>-88189323.980781049</v>
      </c>
      <c r="P61" s="39">
        <f t="shared" si="19"/>
        <v>29446497.621365517</v>
      </c>
    </row>
    <row r="62" spans="1:16" x14ac:dyDescent="0.55000000000000004">
      <c r="A62">
        <v>210008</v>
      </c>
      <c r="B62" s="29" t="str" vm="85">
        <f t="shared" si="13"/>
        <v>210008</v>
      </c>
      <c r="C62" t="str">
        <f>INDEX('Latest Hospital Name'!$B:$B, MATCH($A62,'Latest Hospital Name'!$A:$A,0))</f>
        <v>Mercy</v>
      </c>
      <c r="D62" s="2" vm="687">
        <f t="shared" si="20"/>
        <v>1192.8563051655992</v>
      </c>
      <c r="E62" s="2" vm="688">
        <f t="shared" si="20"/>
        <v>30838985.671300035</v>
      </c>
      <c r="F62" s="2" vm="689">
        <f t="shared" si="20"/>
        <v>-19478940.874200944</v>
      </c>
      <c r="G62" s="2" vm="690">
        <f t="shared" si="20"/>
        <v>11360044.797099087</v>
      </c>
      <c r="H62" s="2" vm="691">
        <f t="shared" si="20"/>
        <v>16434491.357736602</v>
      </c>
      <c r="I62" s="1">
        <f t="shared" si="14"/>
        <v>47273477.029036641</v>
      </c>
      <c r="J62" s="41">
        <f t="shared" si="15"/>
        <v>35913432.231937557</v>
      </c>
      <c r="K62" s="2">
        <f t="shared" si="16"/>
        <v>5406642</v>
      </c>
      <c r="L62" s="39">
        <f t="shared" si="17"/>
        <v>41320074.231937557</v>
      </c>
      <c r="M62" s="2" vm="692">
        <f t="shared" si="21"/>
        <v>-2380567.1780182729</v>
      </c>
      <c r="N62" s="2" vm="693">
        <f t="shared" si="21"/>
        <v>-11699313.036289033</v>
      </c>
      <c r="O62" s="39">
        <f t="shared" si="18"/>
        <v>-9318745.8582707606</v>
      </c>
      <c r="P62" s="39">
        <f t="shared" si="19"/>
        <v>32001328.373666797</v>
      </c>
    </row>
    <row r="63" spans="1:16" x14ac:dyDescent="0.55000000000000004">
      <c r="A63">
        <v>210013</v>
      </c>
      <c r="B63" s="29" t="str" vm="80">
        <f t="shared" si="13"/>
        <v>210013</v>
      </c>
      <c r="C63" t="str">
        <f>INDEX('Latest Hospital Name'!$B:$B, MATCH($A63,'Latest Hospital Name'!$A:$A,0))</f>
        <v>Bon Secours</v>
      </c>
      <c r="D63" s="2" vm="732">
        <f t="shared" si="20"/>
        <v>-6983.5499940803011</v>
      </c>
      <c r="E63" s="2" vm="733">
        <f t="shared" si="20"/>
        <v>-26579645.844125558</v>
      </c>
      <c r="F63" s="2" vm="734">
        <f t="shared" si="20"/>
        <v>-27597239.843977157</v>
      </c>
      <c r="G63" s="2" vm="735">
        <f t="shared" si="20"/>
        <v>-54176885.688102722</v>
      </c>
      <c r="H63" s="2" vm="736">
        <f t="shared" si="20"/>
        <v>-3422675.624378046</v>
      </c>
      <c r="I63" s="1">
        <f t="shared" si="14"/>
        <v>-30002321.468503602</v>
      </c>
      <c r="J63" s="41">
        <f t="shared" si="15"/>
        <v>24174564.21959912</v>
      </c>
      <c r="K63" s="2">
        <f t="shared" si="16"/>
        <v>562990</v>
      </c>
      <c r="L63" s="39">
        <f t="shared" si="17"/>
        <v>24737554.21959912</v>
      </c>
      <c r="M63" s="2" vm="737">
        <f t="shared" si="21"/>
        <v>-19162505.741894443</v>
      </c>
      <c r="N63" s="2" vm="738">
        <f t="shared" si="21"/>
        <v>-2384345.0476987539</v>
      </c>
      <c r="O63" s="39">
        <f t="shared" si="18"/>
        <v>16778160.694195688</v>
      </c>
      <c r="P63" s="39">
        <f t="shared" si="19"/>
        <v>41515714.913794808</v>
      </c>
    </row>
    <row r="64" spans="1:16" x14ac:dyDescent="0.55000000000000004">
      <c r="A64">
        <v>210012</v>
      </c>
      <c r="B64" s="29" t="str" vm="81">
        <f t="shared" si="13"/>
        <v>210012</v>
      </c>
      <c r="C64" t="str">
        <f>INDEX('Latest Hospital Name'!$B:$B, MATCH($A64,'Latest Hospital Name'!$A:$A,0))</f>
        <v>Sinai</v>
      </c>
      <c r="D64" s="2" vm="723">
        <f t="shared" si="20"/>
        <v>-9349.9110337127004</v>
      </c>
      <c r="E64" s="2" vm="724">
        <f t="shared" si="20"/>
        <v>-40036510.535501264</v>
      </c>
      <c r="F64" s="2" vm="725">
        <f t="shared" si="20"/>
        <v>-39719390.934939764</v>
      </c>
      <c r="G64" s="2" vm="726">
        <f t="shared" si="20"/>
        <v>-79755901.470441028</v>
      </c>
      <c r="H64" s="2" vm="727">
        <f t="shared" si="20"/>
        <v>20970941.319720633</v>
      </c>
      <c r="I64" s="1">
        <f t="shared" si="14"/>
        <v>-19065569.215780631</v>
      </c>
      <c r="J64" s="41">
        <f t="shared" si="15"/>
        <v>60690332.254660398</v>
      </c>
      <c r="K64" s="2">
        <f t="shared" si="16"/>
        <v>2496323</v>
      </c>
      <c r="L64" s="39">
        <f t="shared" si="17"/>
        <v>63186655.254660398</v>
      </c>
      <c r="M64" s="2" vm="728">
        <f t="shared" si="21"/>
        <v>-3074526.9254818452</v>
      </c>
      <c r="N64" s="2" vm="729">
        <f t="shared" si="21"/>
        <v>-22364193.873814676</v>
      </c>
      <c r="O64" s="39">
        <f t="shared" si="18"/>
        <v>-19289666.948332831</v>
      </c>
      <c r="P64" s="39">
        <f t="shared" si="19"/>
        <v>43896988.306327567</v>
      </c>
    </row>
  </sheetData>
  <autoFilter ref="A12:P12" xr:uid="{733D8F5C-942D-4061-9074-BBE5DB730C03}">
    <sortState xmlns:xlrd2="http://schemas.microsoft.com/office/spreadsheetml/2017/richdata2" ref="A15:P64">
      <sortCondition ref="P12"/>
    </sortState>
  </autoFilter>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50628-E001-472E-AC9C-081D14570D0A}">
  <sheetPr>
    <tabColor rgb="FFFFC000"/>
  </sheetPr>
  <dimension ref="A2:U69"/>
  <sheetViews>
    <sheetView tabSelected="1" topLeftCell="A7" zoomScale="96" zoomScaleNormal="96" workbookViewId="0">
      <selection activeCell="A11" sqref="A11"/>
    </sheetView>
  </sheetViews>
  <sheetFormatPr defaultRowHeight="14.4" x14ac:dyDescent="0.55000000000000004"/>
  <cols>
    <col min="1" max="1" width="12.3125" bestFit="1" customWidth="1"/>
    <col min="2" max="2" width="16.68359375" bestFit="1" customWidth="1"/>
    <col min="3" max="3" width="24" bestFit="1" customWidth="1"/>
    <col min="4" max="4" width="23.41796875" style="2" hidden="1" customWidth="1"/>
    <col min="5" max="5" width="16.89453125" style="1" hidden="1" customWidth="1"/>
    <col min="6" max="7" width="25.89453125" style="1" hidden="1" customWidth="1"/>
    <col min="8" max="8" width="37.89453125" style="1" hidden="1" customWidth="1"/>
    <col min="9" max="9" width="16.1015625" style="1" hidden="1" customWidth="1"/>
    <col min="10" max="10" width="20" style="1" hidden="1" customWidth="1"/>
    <col min="11" max="11" width="49.1015625" style="1" hidden="1" customWidth="1"/>
    <col min="12" max="12" width="16.89453125" style="1" hidden="1" customWidth="1"/>
    <col min="13" max="13" width="62.89453125" style="1" hidden="1" customWidth="1"/>
    <col min="14" max="14" width="32.5234375" style="1" hidden="1" customWidth="1"/>
    <col min="15" max="15" width="16.41796875" style="1" hidden="1" customWidth="1"/>
    <col min="16" max="16" width="16.89453125" style="1" hidden="1" customWidth="1"/>
    <col min="17" max="17" width="60.1015625" style="1" hidden="1" customWidth="1"/>
    <col min="18" max="18" width="21.1015625" style="1" hidden="1" customWidth="1"/>
    <col min="19" max="19" width="34.3125" style="1" hidden="1" customWidth="1"/>
    <col min="20" max="20" width="22.89453125" style="1" bestFit="1" customWidth="1"/>
    <col min="21" max="21" width="13.68359375" style="1" customWidth="1"/>
  </cols>
  <sheetData>
    <row r="2" spans="1:21" x14ac:dyDescent="0.55000000000000004">
      <c r="A2" s="3" t="s">
        <v>1</v>
      </c>
      <c r="B2" s="38" t="s" vm="1">
        <v>80</v>
      </c>
    </row>
    <row r="3" spans="1:21" x14ac:dyDescent="0.55000000000000004">
      <c r="A3" s="3" t="s">
        <v>29</v>
      </c>
      <c r="B3" s="38" t="s" vm="1083">
        <v>114</v>
      </c>
    </row>
    <row r="4" spans="1:21" x14ac:dyDescent="0.55000000000000004">
      <c r="B4" s="1"/>
    </row>
    <row r="6" spans="1:21" x14ac:dyDescent="0.55000000000000004">
      <c r="A6" s="4" t="s">
        <v>27</v>
      </c>
      <c r="B6" s="9" t="str" vm="631">
        <f>CUBEVALUE("ThisWorkbookDataModel", $B$2, CUBEMEMBER("ThisWorkbookDataModel", "[Measures].["&amp;$A6&amp;"]"))</f>
        <v>2014</v>
      </c>
      <c r="C6" s="1"/>
    </row>
    <row r="7" spans="1:21" x14ac:dyDescent="0.55000000000000004">
      <c r="A7" s="4" t="s">
        <v>28</v>
      </c>
      <c r="B7" s="9" t="str" vm="632">
        <f>CUBEVALUE("ThisWorkbookDataModel", $B$2, CUBEMEMBER("ThisWorkbookDataModel", "[Measures].["&amp;$A7&amp;"]"))</f>
        <v>2023</v>
      </c>
      <c r="C7" s="1"/>
    </row>
    <row r="8" spans="1:21" x14ac:dyDescent="0.55000000000000004">
      <c r="A8" s="4" t="str">
        <f>IF($B$3, "No Inflation", "Dollar Year")</f>
        <v>Dollar Year</v>
      </c>
      <c r="B8" s="9" t="str" vm="91">
        <f>IF($B$3, $B$3, CUBEMEMBER("ThisWorkbookDataModel","[Base CY With Inf].[Dollar Year].&amp;["&amp;$B7&amp;"]",$B7))</f>
        <v>2023</v>
      </c>
      <c r="C8" s="1"/>
    </row>
    <row r="9" spans="1:21" x14ac:dyDescent="0.55000000000000004">
      <c r="A9" t="s">
        <v>31</v>
      </c>
      <c r="B9" t="str">
        <f>"CY"&amp;RIGHT($B$6, 2) &amp; IF(B6&lt;&gt;B7, " to CY"&amp;RIGHT($B$7, 2), "")</f>
        <v>CY14 to CY23</v>
      </c>
      <c r="C9" t="s">
        <v>92</v>
      </c>
    </row>
    <row r="10" spans="1:21" s="10" customFormat="1" ht="19.2" customHeight="1" x14ac:dyDescent="0.55000000000000004">
      <c r="D10" s="20"/>
      <c r="E10" s="11"/>
      <c r="F10" s="11"/>
      <c r="G10" s="11"/>
      <c r="H10" s="11"/>
      <c r="I10" s="11"/>
      <c r="J10" s="11" t="s">
        <v>83</v>
      </c>
      <c r="K10" s="12" t="s">
        <v>83</v>
      </c>
      <c r="L10" s="11" t="s">
        <v>83</v>
      </c>
      <c r="M10" s="12"/>
      <c r="N10" s="11"/>
      <c r="O10" s="11" t="s">
        <v>83</v>
      </c>
      <c r="P10" s="11" t="s">
        <v>83</v>
      </c>
      <c r="Q10" s="12" t="s">
        <v>90</v>
      </c>
      <c r="R10" s="12" t="s">
        <v>83</v>
      </c>
      <c r="S10" s="12"/>
      <c r="T10" s="12" t="s">
        <v>83</v>
      </c>
      <c r="U10" s="11"/>
    </row>
    <row r="11" spans="1:21" s="8" customFormat="1" ht="133.94999999999999" customHeight="1" x14ac:dyDescent="0.55000000000000004">
      <c r="A11" s="7" t="s">
        <v>2</v>
      </c>
      <c r="B11" s="7" t="s">
        <v>93</v>
      </c>
      <c r="C11" s="7" t="s">
        <v>32</v>
      </c>
      <c r="D11" s="21" t="str">
        <f>B9&amp;" ECMAD Growth"</f>
        <v>CY14 to CY23 ECMAD Growth</v>
      </c>
      <c r="E11" s="13" t="str">
        <f>B9&amp;" Marketshift"</f>
        <v>CY14 to CY23 Marketshift</v>
      </c>
      <c r="F11" s="13" t="str">
        <f>B9&amp;" Unrecognized"</f>
        <v>CY14 to CY23 Unrecognized</v>
      </c>
      <c r="G11" s="13" t="s">
        <v>6</v>
      </c>
      <c r="H11" s="14" t="str">
        <f>"RY"&amp;RIGHT($B$7, 2)+1&amp;" Demographic Adjustment"</f>
        <v>RY24 Demographic Adjustment</v>
      </c>
      <c r="I11" s="14" t="str">
        <f>B9&amp;" Observed GBR Volume Policies"</f>
        <v>CY14 to CY23 Observed GBR Volume Policies</v>
      </c>
      <c r="J11" s="14" t="s">
        <v>84</v>
      </c>
      <c r="K11" s="16" t="s">
        <v>105</v>
      </c>
      <c r="L11" s="14" t="s">
        <v>106</v>
      </c>
      <c r="M11" s="16" t="s">
        <v>17</v>
      </c>
      <c r="N11" s="13" t="s">
        <v>35</v>
      </c>
      <c r="O11" s="14" t="s">
        <v>107</v>
      </c>
      <c r="P11" s="14" t="s">
        <v>108</v>
      </c>
      <c r="Q11" s="16" t="s">
        <v>89</v>
      </c>
      <c r="R11" s="16" t="s">
        <v>109</v>
      </c>
      <c r="S11" s="16" t="s">
        <v>12</v>
      </c>
      <c r="T11" s="16" t="s">
        <v>115</v>
      </c>
      <c r="U11" s="14"/>
    </row>
    <row r="12" spans="1:21" s="6" customFormat="1" ht="28.2" hidden="1" customHeight="1" x14ac:dyDescent="0.55000000000000004">
      <c r="A12" s="5"/>
      <c r="B12" s="5"/>
      <c r="C12" s="5"/>
      <c r="D12" s="22" t="s">
        <v>3</v>
      </c>
      <c r="E12" s="17" t="s">
        <v>4</v>
      </c>
      <c r="F12" s="17" t="s">
        <v>5</v>
      </c>
      <c r="G12" s="17" t="s">
        <v>6</v>
      </c>
      <c r="H12" s="17" t="s">
        <v>81</v>
      </c>
      <c r="I12" s="17"/>
      <c r="J12" s="17"/>
      <c r="K12" s="17" t="s">
        <v>10</v>
      </c>
      <c r="L12" s="17"/>
      <c r="M12" s="17" t="s">
        <v>17</v>
      </c>
      <c r="N12" s="17" t="s">
        <v>7</v>
      </c>
      <c r="O12" s="17"/>
      <c r="P12" s="17"/>
      <c r="Q12" s="17" t="s">
        <v>11</v>
      </c>
      <c r="R12" s="17"/>
      <c r="S12" s="17" t="s">
        <v>12</v>
      </c>
      <c r="T12" s="17"/>
    </row>
    <row r="13" spans="1:21" s="6" customFormat="1" ht="28.2" hidden="1" customHeight="1" x14ac:dyDescent="0.55000000000000004">
      <c r="A13" s="5"/>
      <c r="B13" s="5"/>
      <c r="C13" s="5"/>
      <c r="D13" s="22" t="str" vm="26">
        <f t="shared" ref="D13:H13" si="0">IF(D$12&lt;&gt;"", CUBEMEMBER("ThisWorkbookDataModel","[Measures].["&amp;IF(D$12&lt;&gt;"get_% Attributable to OOS", "Sum of ", "")&amp;D$12&amp;IF(AND(D$12&lt;&gt;"ECMAD Growth", D$12&lt;&gt;"get_% Attributable to OOS"), "_inf", "")&amp;"]"), "")</f>
        <v>Sum of ECMAD Growth</v>
      </c>
      <c r="E13" s="17" t="str" vm="25">
        <f t="shared" si="0"/>
        <v>Sum of MSA_inf</v>
      </c>
      <c r="F13" s="17" t="str" vm="24">
        <f t="shared" si="0"/>
        <v>Sum of Unrecognized_inf</v>
      </c>
      <c r="G13" s="17" t="str" vm="23">
        <f t="shared" si="0"/>
        <v>Sum of Expected FFS_inf</v>
      </c>
      <c r="H13" s="17" t="str" vm="22">
        <f t="shared" si="0"/>
        <v>Sum of Demographic Adjustments_inf</v>
      </c>
      <c r="I13" s="17"/>
      <c r="J13" s="17"/>
      <c r="K13" s="17" t="str" vm="9">
        <f>IF(K$12&lt;&gt;"", CUBEMEMBER("ThisWorkbookDataModel","[Measures].["&amp;IF(K$12&lt;&gt;"get_% Attributable to OOS", "Sum of ", "")&amp;K$12&amp;IF(AND(K$12&lt;&gt;"ECMAD Growth", K$12&lt;&gt;"get_% Attributable to OOS"), "_inf", "")&amp;"]"), "")</f>
        <v>Sum of OOS Over/(Under Funding) - OOS File_inf</v>
      </c>
      <c r="L13" s="17"/>
      <c r="M13" s="17" t="str" vm="16">
        <f>IF(M$12&lt;&gt;"", CUBEMEMBER("ThisWorkbookDataModel","[Measures].["&amp;IF(M$12&lt;&gt;"get_% Attributable to OOS", "Sum of ", "")&amp;M$12&amp;IF(AND(M$12&lt;&gt;"ECMAD Growth", M$12&lt;&gt;"get_% Attributable to OOS"), "_inf", "")&amp;"]"), "")</f>
        <v>Sum of Total Anticipated Instate PAU Adjustment under FFS_inf</v>
      </c>
      <c r="N13" s="17" t="str" vm="15">
        <f>IF(N$12&lt;&gt;"", CUBEMEMBER("ThisWorkbookDataModel","[Measures].["&amp;IF(N$12&lt;&gt;"get_% Attributable to OOS", "Sum of ", "")&amp;N$12&amp;IF(AND(N$12&lt;&gt;"ECMAD Growth", N$12&lt;&gt;"get_% Attributable to OOS"), "_inf", "")&amp;"]"), "")</f>
        <v>Sum of PAU Shared Savings_inf</v>
      </c>
      <c r="O13" s="17"/>
      <c r="P13" s="17"/>
      <c r="Q13" s="17" t="str" vm="7">
        <f>IF(Q$12&lt;&gt;"", CUBEMEMBER("ThisWorkbookDataModel","[Measures].["&amp;IF(Q$12&lt;&gt;"get_% Attributable to OOS", "Sum of ", "")&amp;Q$12&amp;IF(AND(Q$12&lt;&gt;"ECMAD Growth", Q$12&lt;&gt;"get_% Attributable to OOS"), "_inf", "")&amp;"]"), "")</f>
        <v>Sum of Other Volume Adjustments (Dereg/Other FY Data)_inf</v>
      </c>
      <c r="R13" s="17"/>
      <c r="S13" s="17" t="str" vm="5">
        <f>IF(S$12&lt;&gt;"", CUBEMEMBER("ThisWorkbookDataModel","[Measures].["&amp;IF(S$12&lt;&gt;"get_% Attributable to OOS", "Sum of ", "")&amp;S$12&amp;IF(AND(S$12&lt;&gt;"ECMAD Growth", S$12&lt;&gt;"get_% Attributable to OOS"), "_inf", "")&amp;"]"), "")</f>
        <v>Sum of Efficiency Adjustments_inf</v>
      </c>
      <c r="T13" s="17"/>
    </row>
    <row r="14" spans="1:21" x14ac:dyDescent="0.55000000000000004">
      <c r="A14">
        <v>210055</v>
      </c>
      <c r="B14" s="29" t="str" vm="53">
        <f t="shared" ref="B14:B45" si="1">CUBEMEMBER("ThisWorkbookDataModel","[Base CY With Inf].[HOSPID].&amp;[" &amp; $A14 &amp; "]", $A14)</f>
        <v>210055</v>
      </c>
      <c r="C14" t="str">
        <f>INDEX('Latest Hospital Name'!$B:$B, MATCH($A14,'Latest Hospital Name'!$A:$A,0))</f>
        <v>UM-Laurel</v>
      </c>
      <c r="D14" s="2" vm="975">
        <f t="shared" ref="D14:H23" si="2">CUBEVALUE("ThisWorkbookDataModel", $B$2, $B$8, $B14, D$13)</f>
        <v>-6774.1411179372271</v>
      </c>
      <c r="E14" s="2" vm="976">
        <f t="shared" si="2"/>
        <v>-31033265.898309208</v>
      </c>
      <c r="F14" s="2" vm="977">
        <f t="shared" si="2"/>
        <v>-10156732.407848435</v>
      </c>
      <c r="G14" s="2" vm="978">
        <f t="shared" si="2"/>
        <v>-41189998.306157641</v>
      </c>
      <c r="H14" s="2" vm="979">
        <f t="shared" si="2"/>
        <v>4154386.7675582091</v>
      </c>
      <c r="I14" s="1">
        <f t="shared" ref="I14:I45" si="3">E14+H14</f>
        <v>-26878879.130750999</v>
      </c>
      <c r="J14" s="41">
        <f t="shared" ref="J14:J45" si="4">I14-G14</f>
        <v>14311119.175406642</v>
      </c>
      <c r="K14" s="1">
        <f t="shared" ref="K14:K45" si="5">-1*CUBEVALUE("ThisWorkbookDataModel", $B$2, $B$8, $B14, K$13)</f>
        <v>3226947</v>
      </c>
      <c r="L14" s="39">
        <f t="shared" ref="L14:L45" si="6">J14+K14</f>
        <v>17538066.175406642</v>
      </c>
      <c r="M14" s="2" vm="980">
        <f t="shared" ref="M14:N33" si="7">CUBEVALUE("ThisWorkbookDataModel", $B$2, $B$8, $B14, M$13)</f>
        <v>-6910844.7647778504</v>
      </c>
      <c r="N14" s="2" vm="981">
        <f t="shared" si="7"/>
        <v>-1530279.1232391165</v>
      </c>
      <c r="O14" s="39">
        <f t="shared" ref="O14:O45" si="8">N14-M14</f>
        <v>5380565.6415387336</v>
      </c>
      <c r="P14" s="39">
        <f t="shared" ref="P14:P45" si="9">L14+O14</f>
        <v>22918631.816945374</v>
      </c>
      <c r="Q14" s="2" vm="982">
        <f t="shared" ref="Q14:Q45" si="10">CUBEVALUE("ThisWorkbookDataModel", $B$2, $B$8, $B14, Q$13)</f>
        <v>-81352068.306818202</v>
      </c>
      <c r="R14" s="39">
        <f t="shared" ref="R14:R45" si="11">P14+Q14</f>
        <v>-58433436.489872828</v>
      </c>
      <c r="S14" s="2" vm="983">
        <f t="shared" ref="S14:S45" si="12">CUBEVALUE("ThisWorkbookDataModel", $B$2, $B$8, $B14, S$13)</f>
        <v>0</v>
      </c>
      <c r="T14" s="39">
        <f t="shared" ref="T14:T45" si="13">R14+S14</f>
        <v>-58433436.489872828</v>
      </c>
    </row>
    <row r="15" spans="1:21" x14ac:dyDescent="0.55000000000000004">
      <c r="A15">
        <v>210013</v>
      </c>
      <c r="B15" s="29" t="str" vm="80">
        <f t="shared" si="1"/>
        <v>210013</v>
      </c>
      <c r="C15" t="str">
        <f>INDEX('Latest Hospital Name'!$B:$B, MATCH($A15,'Latest Hospital Name'!$A:$A,0))</f>
        <v>Bon Secours</v>
      </c>
      <c r="D15" s="2" vm="732">
        <f t="shared" si="2"/>
        <v>-6983.5499940803011</v>
      </c>
      <c r="E15" s="2" vm="733">
        <f t="shared" si="2"/>
        <v>-26579645.844125558</v>
      </c>
      <c r="F15" s="2" vm="734">
        <f t="shared" si="2"/>
        <v>-27597239.843977157</v>
      </c>
      <c r="G15" s="2" vm="735">
        <f t="shared" si="2"/>
        <v>-54176885.688102722</v>
      </c>
      <c r="H15" s="2" vm="736">
        <f t="shared" si="2"/>
        <v>-3422675.624378046</v>
      </c>
      <c r="I15" s="1">
        <f t="shared" si="3"/>
        <v>-30002321.468503602</v>
      </c>
      <c r="J15" s="41">
        <f t="shared" si="4"/>
        <v>24174564.21959912</v>
      </c>
      <c r="K15" s="1">
        <f t="shared" si="5"/>
        <v>562990</v>
      </c>
      <c r="L15" s="39">
        <f t="shared" si="6"/>
        <v>24737554.21959912</v>
      </c>
      <c r="M15" s="2" vm="737">
        <f t="shared" si="7"/>
        <v>-19162505.741894443</v>
      </c>
      <c r="N15" s="2" vm="738">
        <f t="shared" si="7"/>
        <v>-2384345.0476987539</v>
      </c>
      <c r="O15" s="39">
        <f t="shared" si="8"/>
        <v>16778160.694195688</v>
      </c>
      <c r="P15" s="39">
        <f t="shared" si="9"/>
        <v>41515714.913794808</v>
      </c>
      <c r="Q15" s="2" vm="739">
        <f t="shared" si="10"/>
        <v>-83962502.591764003</v>
      </c>
      <c r="R15" s="39">
        <f t="shared" si="11"/>
        <v>-42446787.677969195</v>
      </c>
      <c r="S15" s="2" vm="740">
        <f t="shared" si="12"/>
        <v>0</v>
      </c>
      <c r="T15" s="39">
        <f t="shared" si="13"/>
        <v>-42446787.677969195</v>
      </c>
    </row>
    <row r="16" spans="1:21" x14ac:dyDescent="0.55000000000000004">
      <c r="A16">
        <v>210034</v>
      </c>
      <c r="B16" s="29" t="str" vm="65">
        <f t="shared" si="1"/>
        <v>210034</v>
      </c>
      <c r="C16" t="str">
        <f>INDEX('Latest Hospital Name'!$B:$B, MATCH($A16,'Latest Hospital Name'!$A:$A,0))</f>
        <v>MedStar Harbor</v>
      </c>
      <c r="D16" s="2" vm="867">
        <f t="shared" si="2"/>
        <v>-2976.1486059758004</v>
      </c>
      <c r="E16" s="2" vm="868">
        <f t="shared" si="2"/>
        <v>-17400750.217775069</v>
      </c>
      <c r="F16" s="2" vm="869">
        <f t="shared" si="2"/>
        <v>-14769452.28414226</v>
      </c>
      <c r="G16" s="2" vm="870">
        <f t="shared" si="2"/>
        <v>-32170202.501917325</v>
      </c>
      <c r="H16" s="2" vm="871">
        <f t="shared" si="2"/>
        <v>2471988.3178016394</v>
      </c>
      <c r="I16" s="1">
        <f t="shared" si="3"/>
        <v>-14928761.89997343</v>
      </c>
      <c r="J16" s="41">
        <f t="shared" si="4"/>
        <v>17241440.601943895</v>
      </c>
      <c r="K16" s="1">
        <f t="shared" si="5"/>
        <v>522913</v>
      </c>
      <c r="L16" s="39">
        <f t="shared" si="6"/>
        <v>17764353.601943895</v>
      </c>
      <c r="M16" s="2" vm="872">
        <f t="shared" si="7"/>
        <v>-161883.73003337777</v>
      </c>
      <c r="N16" s="2" vm="873">
        <f t="shared" si="7"/>
        <v>-8261227.7725553494</v>
      </c>
      <c r="O16" s="39">
        <f t="shared" si="8"/>
        <v>-8099344.0425219713</v>
      </c>
      <c r="P16" s="39">
        <f t="shared" si="9"/>
        <v>9665009.559421923</v>
      </c>
      <c r="Q16" s="2" vm="874">
        <f t="shared" si="10"/>
        <v>-21322143.011422347</v>
      </c>
      <c r="R16" s="39">
        <f t="shared" si="11"/>
        <v>-11657133.452000424</v>
      </c>
      <c r="S16" s="2" vm="875">
        <f t="shared" si="12"/>
        <v>0</v>
      </c>
      <c r="T16" s="39">
        <f t="shared" si="13"/>
        <v>-11657133.452000424</v>
      </c>
    </row>
    <row r="17" spans="1:20" x14ac:dyDescent="0.55000000000000004">
      <c r="A17">
        <v>210027</v>
      </c>
      <c r="B17" s="29" t="str" vm="71">
        <f t="shared" si="1"/>
        <v>210027</v>
      </c>
      <c r="C17" t="str">
        <f>INDEX('Latest Hospital Name'!$B:$B, MATCH($A17,'Latest Hospital Name'!$A:$A,0))</f>
        <v>Western Maryland</v>
      </c>
      <c r="D17" s="2" vm="813">
        <f t="shared" si="2"/>
        <v>-581.48753944360067</v>
      </c>
      <c r="E17" s="2" vm="814">
        <f t="shared" si="2"/>
        <v>-784575.82876208099</v>
      </c>
      <c r="F17" s="2" vm="815">
        <f t="shared" si="2"/>
        <v>-8384510.0067923069</v>
      </c>
      <c r="G17" s="2" vm="816">
        <f t="shared" si="2"/>
        <v>-9169085.8355543856</v>
      </c>
      <c r="H17" s="2" vm="817">
        <f t="shared" si="2"/>
        <v>-6578014.5493056308</v>
      </c>
      <c r="I17" s="1">
        <f t="shared" si="3"/>
        <v>-7362590.3780677114</v>
      </c>
      <c r="J17" s="41">
        <f t="shared" si="4"/>
        <v>1806495.4574866742</v>
      </c>
      <c r="K17" s="1">
        <f t="shared" si="5"/>
        <v>8226074</v>
      </c>
      <c r="L17" s="39">
        <f t="shared" si="6"/>
        <v>10032569.457486674</v>
      </c>
      <c r="M17" s="2" vm="818">
        <f t="shared" si="7"/>
        <v>4469028.5751227401</v>
      </c>
      <c r="N17" s="2" vm="819">
        <f t="shared" si="7"/>
        <v>-10507700.9752413</v>
      </c>
      <c r="O17" s="39">
        <f t="shared" si="8"/>
        <v>-14976729.55036404</v>
      </c>
      <c r="P17" s="39">
        <f t="shared" si="9"/>
        <v>-4944160.0928773656</v>
      </c>
      <c r="Q17" s="2" vm="820">
        <f t="shared" si="10"/>
        <v>-4357724.5022540232</v>
      </c>
      <c r="R17" s="39">
        <f t="shared" si="11"/>
        <v>-9301884.5951313898</v>
      </c>
      <c r="S17" s="2" vm="821">
        <f t="shared" si="12"/>
        <v>-1060907.9204799999</v>
      </c>
      <c r="T17" s="39">
        <f t="shared" si="13"/>
        <v>-10362792.51561139</v>
      </c>
    </row>
    <row r="18" spans="1:20" x14ac:dyDescent="0.55000000000000004">
      <c r="A18">
        <v>210037</v>
      </c>
      <c r="B18" s="29" t="str" vm="63">
        <f t="shared" si="1"/>
        <v>210037</v>
      </c>
      <c r="C18" t="str">
        <f>INDEX('Latest Hospital Name'!$B:$B, MATCH($A18,'Latest Hospital Name'!$A:$A,0))</f>
        <v>UM-Easton</v>
      </c>
      <c r="D18" s="2" vm="885">
        <f t="shared" si="2"/>
        <v>1851.1855734337003</v>
      </c>
      <c r="E18" s="2" vm="886">
        <f t="shared" si="2"/>
        <v>13969772.209405897</v>
      </c>
      <c r="F18" s="2" vm="887">
        <f t="shared" si="2"/>
        <v>7088496.0404516123</v>
      </c>
      <c r="G18" s="2" vm="888">
        <f t="shared" si="2"/>
        <v>21058268.249857511</v>
      </c>
      <c r="H18" s="2" vm="889">
        <f t="shared" si="2"/>
        <v>12503208.008491596</v>
      </c>
      <c r="I18" s="1">
        <f t="shared" si="3"/>
        <v>26472980.217897493</v>
      </c>
      <c r="J18" s="41">
        <f t="shared" si="4"/>
        <v>5414711.968039982</v>
      </c>
      <c r="K18" s="1">
        <f t="shared" si="5"/>
        <v>-166661</v>
      </c>
      <c r="L18" s="39">
        <f t="shared" si="6"/>
        <v>5248050.968039982</v>
      </c>
      <c r="M18" s="2" vm="890">
        <f t="shared" si="7"/>
        <v>4386600.1374292755</v>
      </c>
      <c r="N18" s="2" vm="891">
        <f t="shared" si="7"/>
        <v>-5464507.4257484097</v>
      </c>
      <c r="O18" s="39">
        <f t="shared" si="8"/>
        <v>-9851107.5631776862</v>
      </c>
      <c r="P18" s="39">
        <f t="shared" si="9"/>
        <v>-4603056.5951377042</v>
      </c>
      <c r="Q18" s="2" vm="892">
        <f t="shared" si="10"/>
        <v>-7726342.9561450556</v>
      </c>
      <c r="R18" s="39">
        <f t="shared" si="11"/>
        <v>-12329399.55128276</v>
      </c>
      <c r="S18" s="2" vm="893">
        <f t="shared" si="12"/>
        <v>5254525.6362532731</v>
      </c>
      <c r="T18" s="39">
        <f t="shared" si="13"/>
        <v>-7074873.9150294866</v>
      </c>
    </row>
    <row r="19" spans="1:20" x14ac:dyDescent="0.55000000000000004">
      <c r="A19">
        <v>210056</v>
      </c>
      <c r="B19" s="29" t="str" vm="52">
        <f t="shared" si="1"/>
        <v>210056</v>
      </c>
      <c r="C19" t="str">
        <f>INDEX('Latest Hospital Name'!$B:$B, MATCH($A19,'Latest Hospital Name'!$A:$A,0))</f>
        <v>MedStar Good Sam</v>
      </c>
      <c r="D19" s="2" vm="984">
        <f t="shared" si="2"/>
        <v>-5259.4402371278748</v>
      </c>
      <c r="E19" s="2" vm="985">
        <f t="shared" si="2"/>
        <v>-23013754.350917555</v>
      </c>
      <c r="F19" s="2" vm="986">
        <f t="shared" si="2"/>
        <v>-20018902.91333919</v>
      </c>
      <c r="G19" s="2" vm="987">
        <f t="shared" si="2"/>
        <v>-43032657.264256746</v>
      </c>
      <c r="H19" s="2" vm="988">
        <f t="shared" si="2"/>
        <v>4685673.6715673991</v>
      </c>
      <c r="I19" s="1">
        <f t="shared" si="3"/>
        <v>-18328080.679350156</v>
      </c>
      <c r="J19" s="41">
        <f t="shared" si="4"/>
        <v>24704576.584906589</v>
      </c>
      <c r="K19" s="1">
        <f t="shared" si="5"/>
        <v>2629575</v>
      </c>
      <c r="L19" s="39">
        <f t="shared" si="6"/>
        <v>27334151.584906589</v>
      </c>
      <c r="M19" s="2" vm="989">
        <f t="shared" si="7"/>
        <v>-3207395.8399886442</v>
      </c>
      <c r="N19" s="2" vm="990">
        <f t="shared" si="7"/>
        <v>-14270331.862193562</v>
      </c>
      <c r="O19" s="39">
        <f t="shared" si="8"/>
        <v>-11062936.022204917</v>
      </c>
      <c r="P19" s="39">
        <f t="shared" si="9"/>
        <v>16271215.562701672</v>
      </c>
      <c r="Q19" s="2" vm="991">
        <f t="shared" si="10"/>
        <v>-18209401.384502437</v>
      </c>
      <c r="R19" s="39">
        <f t="shared" si="11"/>
        <v>-1938185.8218007647</v>
      </c>
      <c r="S19" s="2" vm="992">
        <f t="shared" si="12"/>
        <v>0</v>
      </c>
      <c r="T19" s="39">
        <f t="shared" si="13"/>
        <v>-1938185.8218007647</v>
      </c>
    </row>
    <row r="20" spans="1:20" s="1" customFormat="1" x14ac:dyDescent="0.55000000000000004">
      <c r="A20">
        <v>210024</v>
      </c>
      <c r="B20" s="29" t="str" vm="72">
        <f t="shared" si="1"/>
        <v>210024</v>
      </c>
      <c r="C20" t="str">
        <f>INDEX('Latest Hospital Name'!$B:$B, MATCH($A20,'Latest Hospital Name'!$A:$A,0))</f>
        <v>MedStar Union Mem</v>
      </c>
      <c r="D20" s="2" vm="804">
        <f t="shared" si="2"/>
        <v>-3180.2857227378895</v>
      </c>
      <c r="E20" s="2" vm="805">
        <f t="shared" si="2"/>
        <v>-10812679.424073197</v>
      </c>
      <c r="F20" s="2" vm="806">
        <f t="shared" si="2"/>
        <v>-18034151.530072574</v>
      </c>
      <c r="G20" s="2" vm="807">
        <f t="shared" si="2"/>
        <v>-28846830.954145767</v>
      </c>
      <c r="H20" s="2" vm="808">
        <f t="shared" si="2"/>
        <v>18273347.716132995</v>
      </c>
      <c r="I20" s="1">
        <f t="shared" si="3"/>
        <v>7460668.2920597978</v>
      </c>
      <c r="J20" s="41">
        <f t="shared" si="4"/>
        <v>36307499.246205568</v>
      </c>
      <c r="K20" s="1">
        <f t="shared" si="5"/>
        <v>1237563</v>
      </c>
      <c r="L20" s="39">
        <f t="shared" si="6"/>
        <v>37545062.246205568</v>
      </c>
      <c r="M20" s="2" vm="809">
        <f t="shared" si="7"/>
        <v>-699310.04438680841</v>
      </c>
      <c r="N20" s="2" vm="810">
        <f t="shared" si="7"/>
        <v>-16756359.689228579</v>
      </c>
      <c r="O20" s="39">
        <f t="shared" si="8"/>
        <v>-16057049.644841772</v>
      </c>
      <c r="P20" s="39">
        <f t="shared" si="9"/>
        <v>21488012.601363797</v>
      </c>
      <c r="Q20" s="2" vm="811">
        <f t="shared" si="10"/>
        <v>-21556191.648185879</v>
      </c>
      <c r="R20" s="39">
        <f t="shared" si="11"/>
        <v>-68179.046822082251</v>
      </c>
      <c r="S20" s="2" vm="812">
        <f t="shared" si="12"/>
        <v>0</v>
      </c>
      <c r="T20" s="39">
        <f t="shared" si="13"/>
        <v>-68179.046822082251</v>
      </c>
    </row>
    <row r="21" spans="1:20" s="1" customFormat="1" x14ac:dyDescent="0.55000000000000004">
      <c r="A21">
        <v>210087</v>
      </c>
      <c r="B21" s="29" t="str" vm="44">
        <f t="shared" si="1"/>
        <v>210087</v>
      </c>
      <c r="C21" t="str">
        <f>INDEX('Latest Hospital Name'!$B:$B, MATCH($A21,'Latest Hospital Name'!$A:$A,0))</f>
        <v>Germantown ED</v>
      </c>
      <c r="D21" s="2" vm="1056">
        <f t="shared" si="2"/>
        <v>-477.48950124829997</v>
      </c>
      <c r="E21" s="2" vm="1057">
        <f t="shared" si="2"/>
        <v>-1908136.7908652239</v>
      </c>
      <c r="F21" s="2" vm="1058">
        <f t="shared" si="2"/>
        <v>-304052.76915662823</v>
      </c>
      <c r="G21" s="2" vm="1059">
        <f t="shared" si="2"/>
        <v>-2212189.5600218531</v>
      </c>
      <c r="H21" s="2" vm="1060">
        <f t="shared" si="2"/>
        <v>88816.031817084862</v>
      </c>
      <c r="I21" s="1">
        <f t="shared" si="3"/>
        <v>-1819320.759048139</v>
      </c>
      <c r="J21" s="41">
        <f t="shared" si="4"/>
        <v>392868.8009737141</v>
      </c>
      <c r="K21" s="1">
        <f t="shared" si="5"/>
        <v>-8020</v>
      </c>
      <c r="L21" s="39">
        <f t="shared" si="6"/>
        <v>384848.8009737141</v>
      </c>
      <c r="M21" s="2" vm="1061">
        <f t="shared" si="7"/>
        <v>2878</v>
      </c>
      <c r="N21" s="2" vm="1062">
        <f t="shared" si="7"/>
        <v>0</v>
      </c>
      <c r="O21" s="39">
        <f t="shared" si="8"/>
        <v>-2878</v>
      </c>
      <c r="P21" s="39">
        <f t="shared" si="9"/>
        <v>381970.8009737141</v>
      </c>
      <c r="Q21" s="2" vm="1063">
        <f t="shared" si="10"/>
        <v>0</v>
      </c>
      <c r="R21" s="39">
        <f t="shared" si="11"/>
        <v>381970.8009737141</v>
      </c>
      <c r="S21" s="2" vm="1064">
        <f t="shared" si="12"/>
        <v>0</v>
      </c>
      <c r="T21" s="39">
        <f t="shared" si="13"/>
        <v>381970.8009737141</v>
      </c>
    </row>
    <row r="22" spans="1:20" s="1" customFormat="1" x14ac:dyDescent="0.55000000000000004">
      <c r="A22">
        <v>210030</v>
      </c>
      <c r="B22" s="29" t="str" vm="68">
        <f t="shared" si="1"/>
        <v>210030</v>
      </c>
      <c r="C22" t="str">
        <f>INDEX('Latest Hospital Name'!$B:$B, MATCH($A22,'Latest Hospital Name'!$A:$A,0))</f>
        <v>UM-Chestertown</v>
      </c>
      <c r="D22" s="2" vm="840">
        <f t="shared" si="2"/>
        <v>-1816.3354462413999</v>
      </c>
      <c r="E22" s="2" vm="841">
        <f t="shared" si="2"/>
        <v>-8094876.7674928345</v>
      </c>
      <c r="F22" s="2" vm="842">
        <f t="shared" si="2"/>
        <v>-3619278.5785090476</v>
      </c>
      <c r="G22" s="2" vm="843">
        <f t="shared" si="2"/>
        <v>-11714155.346001882</v>
      </c>
      <c r="H22" s="2" vm="844">
        <f t="shared" si="2"/>
        <v>2115541.2145481538</v>
      </c>
      <c r="I22" s="1">
        <f t="shared" si="3"/>
        <v>-5979335.5529446807</v>
      </c>
      <c r="J22" s="41">
        <f t="shared" si="4"/>
        <v>5734819.7930572014</v>
      </c>
      <c r="K22" s="1">
        <f t="shared" si="5"/>
        <v>422391</v>
      </c>
      <c r="L22" s="39">
        <f t="shared" si="6"/>
        <v>6157210.7930572014</v>
      </c>
      <c r="M22" s="2" vm="845">
        <f t="shared" si="7"/>
        <v>-3922235.6096334155</v>
      </c>
      <c r="N22" s="2" vm="846">
        <f t="shared" si="7"/>
        <v>-1412695.8587364985</v>
      </c>
      <c r="O22" s="39">
        <f t="shared" si="8"/>
        <v>2509539.7508969167</v>
      </c>
      <c r="P22" s="39">
        <f t="shared" si="9"/>
        <v>8666750.5439541191</v>
      </c>
      <c r="Q22" s="2" vm="847">
        <f t="shared" si="10"/>
        <v>-683482.66335465515</v>
      </c>
      <c r="R22" s="39">
        <f t="shared" si="11"/>
        <v>7983267.8805994643</v>
      </c>
      <c r="S22" s="2" vm="848">
        <f t="shared" si="12"/>
        <v>-7310550.5749303726</v>
      </c>
      <c r="T22" s="39">
        <f t="shared" si="13"/>
        <v>672717.30566909164</v>
      </c>
    </row>
    <row r="23" spans="1:20" s="1" customFormat="1" x14ac:dyDescent="0.55000000000000004">
      <c r="A23">
        <v>210088</v>
      </c>
      <c r="B23" s="29" t="str" vm="43">
        <f t="shared" si="1"/>
        <v>210088</v>
      </c>
      <c r="C23" t="str">
        <f>INDEX('Latest Hospital Name'!$B:$B, MATCH($A23,'Latest Hospital Name'!$A:$A,0))</f>
        <v>UM-Queen Anne's ED</v>
      </c>
      <c r="D23" s="2" vm="1065">
        <f t="shared" si="2"/>
        <v>135.56841302659998</v>
      </c>
      <c r="E23" s="2" vm="1066">
        <f t="shared" si="2"/>
        <v>468986.88063826523</v>
      </c>
      <c r="F23" s="2" vm="1067">
        <f t="shared" si="2"/>
        <v>415080.61422212276</v>
      </c>
      <c r="G23" s="2" vm="1068">
        <f t="shared" si="2"/>
        <v>884067.49486038811</v>
      </c>
      <c r="H23" s="2" vm="1069">
        <f t="shared" si="2"/>
        <v>163658.16737088037</v>
      </c>
      <c r="I23" s="1">
        <f t="shared" si="3"/>
        <v>632645.04800914554</v>
      </c>
      <c r="J23" s="41">
        <f t="shared" si="4"/>
        <v>-251422.44685124257</v>
      </c>
      <c r="K23" s="1">
        <f t="shared" si="5"/>
        <v>-32597</v>
      </c>
      <c r="L23" s="39">
        <f t="shared" si="6"/>
        <v>-284019.44685124257</v>
      </c>
      <c r="M23" s="2" vm="1070">
        <f t="shared" si="7"/>
        <v>0</v>
      </c>
      <c r="N23" s="2" vm="1071">
        <f t="shared" si="7"/>
        <v>0</v>
      </c>
      <c r="O23" s="39">
        <f t="shared" si="8"/>
        <v>0</v>
      </c>
      <c r="P23" s="39">
        <f t="shared" si="9"/>
        <v>-284019.44685124257</v>
      </c>
      <c r="Q23" s="2" vm="1072">
        <f t="shared" si="10"/>
        <v>0</v>
      </c>
      <c r="R23" s="39">
        <f t="shared" si="11"/>
        <v>-284019.44685124257</v>
      </c>
      <c r="S23" s="2" vm="1073">
        <f t="shared" si="12"/>
        <v>1189816.1644502175</v>
      </c>
      <c r="T23" s="39">
        <f t="shared" si="13"/>
        <v>905796.71759897494</v>
      </c>
    </row>
    <row r="24" spans="1:20" s="1" customFormat="1" x14ac:dyDescent="0.55000000000000004">
      <c r="A24">
        <v>210333</v>
      </c>
      <c r="B24" s="29" t="str" vm="42">
        <f t="shared" si="1"/>
        <v>210333</v>
      </c>
      <c r="C24" t="str">
        <f>INDEX('Latest Hospital Name'!$B:$B, MATCH($A24,'Latest Hospital Name'!$A:$A,0))</f>
        <v>UM-Bowie ED</v>
      </c>
      <c r="D24" s="2" vm="1074">
        <f t="shared" ref="D24:H33" si="14">CUBEVALUE("ThisWorkbookDataModel", $B$2, $B$8, $B24, D$13)</f>
        <v>-675.95203276979987</v>
      </c>
      <c r="E24" s="2" vm="1075">
        <f t="shared" si="14"/>
        <v>-393702.33809447498</v>
      </c>
      <c r="F24" s="2" vm="1076">
        <f t="shared" si="14"/>
        <v>-1125904.7850961529</v>
      </c>
      <c r="G24" s="2" vm="1077">
        <f t="shared" si="14"/>
        <v>-1519607.1231906274</v>
      </c>
      <c r="H24" s="2" vm="1078">
        <f t="shared" si="14"/>
        <v>11309.716933921816</v>
      </c>
      <c r="I24" s="1">
        <f t="shared" si="3"/>
        <v>-382392.62116055319</v>
      </c>
      <c r="J24" s="41">
        <f t="shared" si="4"/>
        <v>1137214.5020300741</v>
      </c>
      <c r="K24" s="1">
        <f t="shared" si="5"/>
        <v>-156291</v>
      </c>
      <c r="L24" s="39">
        <f t="shared" si="6"/>
        <v>980923.50203007413</v>
      </c>
      <c r="M24" s="2" vm="1079">
        <f t="shared" si="7"/>
        <v>0</v>
      </c>
      <c r="N24" s="2" vm="1080">
        <f t="shared" si="7"/>
        <v>0</v>
      </c>
      <c r="O24" s="39">
        <f t="shared" si="8"/>
        <v>0</v>
      </c>
      <c r="P24" s="39">
        <f t="shared" si="9"/>
        <v>980923.50203007413</v>
      </c>
      <c r="Q24" s="2" vm="1081">
        <f t="shared" si="10"/>
        <v>0</v>
      </c>
      <c r="R24" s="39">
        <f t="shared" si="11"/>
        <v>980923.50203007413</v>
      </c>
      <c r="S24" s="2" vm="1082">
        <f t="shared" si="12"/>
        <v>0</v>
      </c>
      <c r="T24" s="39">
        <f t="shared" si="13"/>
        <v>980923.50203007413</v>
      </c>
    </row>
    <row r="25" spans="1:20" s="1" customFormat="1" x14ac:dyDescent="0.55000000000000004">
      <c r="A25">
        <v>210040</v>
      </c>
      <c r="B25" s="29" t="str" vm="60">
        <f t="shared" si="1"/>
        <v>210040</v>
      </c>
      <c r="C25" t="str">
        <f>INDEX('Latest Hospital Name'!$B:$B, MATCH($A25,'Latest Hospital Name'!$A:$A,0))</f>
        <v>Northwest</v>
      </c>
      <c r="D25" s="2" vm="912">
        <f t="shared" si="14"/>
        <v>-1445.2755600573491</v>
      </c>
      <c r="E25" s="2" vm="913">
        <f t="shared" si="14"/>
        <v>42379.324343948159</v>
      </c>
      <c r="F25" s="2" vm="914">
        <f t="shared" si="14"/>
        <v>-8133640.1529805074</v>
      </c>
      <c r="G25" s="2" vm="915">
        <f t="shared" si="14"/>
        <v>-8091260.8286365606</v>
      </c>
      <c r="H25" s="2" vm="916">
        <f t="shared" si="14"/>
        <v>10970205.716590863</v>
      </c>
      <c r="I25" s="1">
        <f t="shared" si="3"/>
        <v>11012585.04093481</v>
      </c>
      <c r="J25" s="41">
        <f t="shared" si="4"/>
        <v>19103845.869571373</v>
      </c>
      <c r="K25" s="1">
        <f t="shared" si="5"/>
        <v>-343157</v>
      </c>
      <c r="L25" s="39">
        <f t="shared" si="6"/>
        <v>18760688.869571373</v>
      </c>
      <c r="M25" s="2" vm="917">
        <f t="shared" si="7"/>
        <v>310984.38970318343</v>
      </c>
      <c r="N25" s="2" vm="918">
        <f t="shared" si="7"/>
        <v>-12214396.918643938</v>
      </c>
      <c r="O25" s="39">
        <f t="shared" si="8"/>
        <v>-12525381.308347121</v>
      </c>
      <c r="P25" s="39">
        <f t="shared" si="9"/>
        <v>6235307.561224252</v>
      </c>
      <c r="Q25" s="2" vm="919">
        <f t="shared" si="10"/>
        <v>-847788.24311935331</v>
      </c>
      <c r="R25" s="39">
        <f t="shared" si="11"/>
        <v>5387519.3181048986</v>
      </c>
      <c r="S25" s="2" vm="920">
        <f t="shared" si="12"/>
        <v>-3970288.3144</v>
      </c>
      <c r="T25" s="39">
        <f t="shared" si="13"/>
        <v>1417231.0037048985</v>
      </c>
    </row>
    <row r="26" spans="1:20" s="1" customFormat="1" x14ac:dyDescent="0.55000000000000004">
      <c r="A26">
        <v>210004</v>
      </c>
      <c r="B26" s="29" t="str" vm="88">
        <f t="shared" si="1"/>
        <v>210004</v>
      </c>
      <c r="C26" t="str">
        <f>INDEX('Latest Hospital Name'!$B:$B, MATCH($A26,'Latest Hospital Name'!$A:$A,0))</f>
        <v>Holy Cross</v>
      </c>
      <c r="D26" s="2" vm="660">
        <f t="shared" si="14"/>
        <v>-5669.2803959659987</v>
      </c>
      <c r="E26" s="2" vm="661">
        <f t="shared" si="14"/>
        <v>-15637104.924239596</v>
      </c>
      <c r="F26" s="2" vm="662">
        <f t="shared" si="14"/>
        <v>-2956560.2560089864</v>
      </c>
      <c r="G26" s="2" vm="663">
        <f t="shared" si="14"/>
        <v>-18593665.180248585</v>
      </c>
      <c r="H26" s="2" vm="664">
        <f t="shared" si="14"/>
        <v>16253272.645247662</v>
      </c>
      <c r="I26" s="1">
        <f t="shared" si="3"/>
        <v>616167.72100806609</v>
      </c>
      <c r="J26" s="41">
        <f t="shared" si="4"/>
        <v>19209832.901256651</v>
      </c>
      <c r="K26" s="1">
        <f t="shared" si="5"/>
        <v>923236</v>
      </c>
      <c r="L26" s="39">
        <f t="shared" si="6"/>
        <v>20133068.901256651</v>
      </c>
      <c r="M26" s="2" vm="665">
        <f t="shared" si="7"/>
        <v>3303138.7788575068</v>
      </c>
      <c r="N26" s="2" vm="666">
        <f t="shared" si="7"/>
        <v>-15363427.879504703</v>
      </c>
      <c r="O26" s="39">
        <f t="shared" si="8"/>
        <v>-18666566.65836221</v>
      </c>
      <c r="P26" s="39">
        <f t="shared" si="9"/>
        <v>1466502.2428944409</v>
      </c>
      <c r="Q26" s="2" vm="667">
        <f t="shared" si="10"/>
        <v>0</v>
      </c>
      <c r="R26" s="39">
        <f t="shared" si="11"/>
        <v>1466502.2428944409</v>
      </c>
      <c r="S26" s="2" vm="668">
        <f t="shared" si="12"/>
        <v>0</v>
      </c>
      <c r="T26" s="39">
        <f t="shared" si="13"/>
        <v>1466502.2428944409</v>
      </c>
    </row>
    <row r="27" spans="1:20" s="1" customFormat="1" x14ac:dyDescent="0.55000000000000004">
      <c r="A27">
        <v>210018</v>
      </c>
      <c r="B27" s="29" t="str" vm="76">
        <f t="shared" si="1"/>
        <v>210018</v>
      </c>
      <c r="C27" t="str">
        <f>INDEX('Latest Hospital Name'!$B:$B, MATCH($A27,'Latest Hospital Name'!$A:$A,0))</f>
        <v>MedStar Montgomery</v>
      </c>
      <c r="D27" s="2" vm="768">
        <f t="shared" si="14"/>
        <v>-403.03714814462376</v>
      </c>
      <c r="E27" s="2" vm="769">
        <f t="shared" si="14"/>
        <v>-3710966.5157476934</v>
      </c>
      <c r="F27" s="2" vm="770">
        <f t="shared" si="14"/>
        <v>125771.1845733549</v>
      </c>
      <c r="G27" s="2" vm="771">
        <f t="shared" si="14"/>
        <v>-3585195.3311743373</v>
      </c>
      <c r="H27" s="2" vm="772">
        <f t="shared" si="14"/>
        <v>10969914.920410063</v>
      </c>
      <c r="I27" s="1">
        <f t="shared" si="3"/>
        <v>7258948.4046623698</v>
      </c>
      <c r="J27" s="41">
        <f t="shared" si="4"/>
        <v>10844143.735836707</v>
      </c>
      <c r="K27" s="1">
        <f t="shared" si="5"/>
        <v>-1352522</v>
      </c>
      <c r="L27" s="39">
        <f t="shared" si="6"/>
        <v>9491621.7358367071</v>
      </c>
      <c r="M27" s="2" vm="773">
        <f t="shared" si="7"/>
        <v>1770573.9730928536</v>
      </c>
      <c r="N27" s="2" vm="774">
        <f t="shared" si="7"/>
        <v>-6078278.3425607858</v>
      </c>
      <c r="O27" s="39">
        <f t="shared" si="8"/>
        <v>-7848852.3156536389</v>
      </c>
      <c r="P27" s="39">
        <f t="shared" si="9"/>
        <v>1642769.4201830681</v>
      </c>
      <c r="Q27" s="2" vm="775">
        <f t="shared" si="10"/>
        <v>0</v>
      </c>
      <c r="R27" s="39">
        <f t="shared" si="11"/>
        <v>1642769.4201830681</v>
      </c>
      <c r="S27" s="2" vm="776">
        <f t="shared" si="12"/>
        <v>0</v>
      </c>
      <c r="T27" s="39">
        <f t="shared" si="13"/>
        <v>1642769.4201830681</v>
      </c>
    </row>
    <row r="28" spans="1:20" s="1" customFormat="1" x14ac:dyDescent="0.55000000000000004">
      <c r="A28">
        <v>210033</v>
      </c>
      <c r="B28" s="29" t="str" vm="66">
        <f t="shared" si="1"/>
        <v>210033</v>
      </c>
      <c r="C28" t="str">
        <f>INDEX('Latest Hospital Name'!$B:$B, MATCH($A28,'Latest Hospital Name'!$A:$A,0))</f>
        <v>Carroll</v>
      </c>
      <c r="D28" s="2" vm="858">
        <f t="shared" si="14"/>
        <v>-1005.1514799178017</v>
      </c>
      <c r="E28" s="2" vm="859">
        <f t="shared" si="14"/>
        <v>-7595077.71729769</v>
      </c>
      <c r="F28" s="2" vm="860">
        <f t="shared" si="14"/>
        <v>-3682341.8973768242</v>
      </c>
      <c r="G28" s="2" vm="861">
        <f t="shared" si="14"/>
        <v>-11277419.614674516</v>
      </c>
      <c r="H28" s="2" vm="862">
        <f t="shared" si="14"/>
        <v>15019110.992252223</v>
      </c>
      <c r="I28" s="1">
        <f t="shared" si="3"/>
        <v>7424033.2749545332</v>
      </c>
      <c r="J28" s="41">
        <f t="shared" si="4"/>
        <v>18701452.889629051</v>
      </c>
      <c r="K28" s="1">
        <f t="shared" si="5"/>
        <v>1900591</v>
      </c>
      <c r="L28" s="39">
        <f t="shared" si="6"/>
        <v>20602043.889629051</v>
      </c>
      <c r="M28" s="2" vm="863">
        <f t="shared" si="7"/>
        <v>6093441.6123228399</v>
      </c>
      <c r="N28" s="2" vm="864">
        <f t="shared" si="7"/>
        <v>-10413808.003438972</v>
      </c>
      <c r="O28" s="39">
        <f t="shared" si="8"/>
        <v>-16507249.615761813</v>
      </c>
      <c r="P28" s="39">
        <f t="shared" si="9"/>
        <v>4094794.2738672383</v>
      </c>
      <c r="Q28" s="2" vm="865">
        <f t="shared" si="10"/>
        <v>-1664276.5485943346</v>
      </c>
      <c r="R28" s="39">
        <f t="shared" si="11"/>
        <v>2430517.7252729037</v>
      </c>
      <c r="S28" s="2" vm="866">
        <f t="shared" si="12"/>
        <v>-210818.44975999999</v>
      </c>
      <c r="T28" s="39">
        <f t="shared" si="13"/>
        <v>2219699.2755129039</v>
      </c>
    </row>
    <row r="29" spans="1:20" s="1" customFormat="1" x14ac:dyDescent="0.55000000000000004">
      <c r="A29">
        <v>210010</v>
      </c>
      <c r="B29" s="29" t="str" vm="83">
        <f t="shared" si="1"/>
        <v>210010</v>
      </c>
      <c r="C29" t="str">
        <f>INDEX('Latest Hospital Name'!$B:$B, MATCH($A29,'Latest Hospital Name'!$A:$A,0))</f>
        <v>UM-Dorchester</v>
      </c>
      <c r="D29" s="2" vm="705">
        <f t="shared" si="14"/>
        <v>-3027.5648998938004</v>
      </c>
      <c r="E29" s="2" vm="706">
        <f t="shared" si="14"/>
        <v>-11013083.976517742</v>
      </c>
      <c r="F29" s="2" vm="707">
        <f t="shared" si="14"/>
        <v>-6666962.0375158973</v>
      </c>
      <c r="G29" s="2" vm="708">
        <f t="shared" si="14"/>
        <v>-17680046.014033638</v>
      </c>
      <c r="H29" s="2" vm="709">
        <f t="shared" si="14"/>
        <v>579483.59015236213</v>
      </c>
      <c r="I29" s="1">
        <f t="shared" si="3"/>
        <v>-10433600.38636538</v>
      </c>
      <c r="J29" s="41">
        <f t="shared" si="4"/>
        <v>7246445.6276682578</v>
      </c>
      <c r="K29" s="1">
        <f t="shared" si="5"/>
        <v>104677</v>
      </c>
      <c r="L29" s="39">
        <f t="shared" si="6"/>
        <v>7351122.6276682578</v>
      </c>
      <c r="M29" s="2" vm="710">
        <f t="shared" si="7"/>
        <v>-4960808.58397137</v>
      </c>
      <c r="N29" s="2" vm="711">
        <f t="shared" si="7"/>
        <v>-1321233.1227983537</v>
      </c>
      <c r="O29" s="39">
        <f t="shared" si="8"/>
        <v>3639575.4611730166</v>
      </c>
      <c r="P29" s="39">
        <f t="shared" si="9"/>
        <v>10990698.088841274</v>
      </c>
      <c r="Q29" s="2" vm="712">
        <f t="shared" si="10"/>
        <v>-868698.83414765925</v>
      </c>
      <c r="R29" s="39">
        <f t="shared" si="11"/>
        <v>10121999.254693614</v>
      </c>
      <c r="S29" s="2" vm="713">
        <f t="shared" si="12"/>
        <v>-6867596.2946995301</v>
      </c>
      <c r="T29" s="39">
        <f t="shared" si="13"/>
        <v>3254402.9599940842</v>
      </c>
    </row>
    <row r="30" spans="1:20" s="1" customFormat="1" x14ac:dyDescent="0.55000000000000004">
      <c r="A30">
        <v>210045</v>
      </c>
      <c r="B30" s="29" t="str" vm="57">
        <f t="shared" si="1"/>
        <v>210045</v>
      </c>
      <c r="C30" t="str">
        <f>INDEX('Latest Hospital Name'!$B:$B, MATCH($A30,'Latest Hospital Name'!$A:$A,0))</f>
        <v>McCready</v>
      </c>
      <c r="D30" s="2" vm="939">
        <f t="shared" si="14"/>
        <v>-500.36042222050008</v>
      </c>
      <c r="E30" s="2" vm="940">
        <f t="shared" si="14"/>
        <v>-1779123.7821080934</v>
      </c>
      <c r="F30" s="2" vm="941">
        <f t="shared" si="14"/>
        <v>-2350489.3612951064</v>
      </c>
      <c r="G30" s="2" vm="942">
        <f t="shared" si="14"/>
        <v>-4129613.143403199</v>
      </c>
      <c r="H30" s="2" vm="943">
        <f t="shared" si="14"/>
        <v>141788.60831966414</v>
      </c>
      <c r="I30" s="1">
        <f t="shared" si="3"/>
        <v>-1637335.1737884292</v>
      </c>
      <c r="J30" s="41">
        <f t="shared" si="4"/>
        <v>2492277.9696147698</v>
      </c>
      <c r="K30" s="1">
        <f t="shared" si="5"/>
        <v>122962</v>
      </c>
      <c r="L30" s="39">
        <f t="shared" si="6"/>
        <v>2615239.9696147698</v>
      </c>
      <c r="M30" s="2" vm="944">
        <f t="shared" si="7"/>
        <v>-877439.39075524895</v>
      </c>
      <c r="N30" s="2" vm="945">
        <f t="shared" si="7"/>
        <v>-256610.86547983292</v>
      </c>
      <c r="O30" s="39">
        <f t="shared" si="8"/>
        <v>620828.52527541597</v>
      </c>
      <c r="P30" s="39">
        <f t="shared" si="9"/>
        <v>3236068.494890186</v>
      </c>
      <c r="Q30" s="2" vm="946">
        <f t="shared" si="10"/>
        <v>73323.312021532096</v>
      </c>
      <c r="R30" s="39">
        <f t="shared" si="11"/>
        <v>3309391.8069117181</v>
      </c>
      <c r="S30" s="2" vm="947">
        <f t="shared" si="12"/>
        <v>0</v>
      </c>
      <c r="T30" s="39">
        <f t="shared" si="13"/>
        <v>3309391.8069117181</v>
      </c>
    </row>
    <row r="31" spans="1:20" s="1" customFormat="1" x14ac:dyDescent="0.55000000000000004">
      <c r="A31">
        <v>210039</v>
      </c>
      <c r="B31" s="29" t="str" vm="61">
        <f t="shared" si="1"/>
        <v>210039</v>
      </c>
      <c r="C31" t="str">
        <f>INDEX('Latest Hospital Name'!$B:$B, MATCH($A31,'Latest Hospital Name'!$A:$A,0))</f>
        <v>Calvert</v>
      </c>
      <c r="D31" s="2" vm="903">
        <f t="shared" si="14"/>
        <v>278.35460168689968</v>
      </c>
      <c r="E31" s="2" vm="904">
        <f t="shared" si="14"/>
        <v>1209623.9101339774</v>
      </c>
      <c r="F31" s="2" vm="905">
        <f t="shared" si="14"/>
        <v>-5011540.8924758844</v>
      </c>
      <c r="G31" s="2" vm="906">
        <f t="shared" si="14"/>
        <v>-3801916.9823419065</v>
      </c>
      <c r="H31" s="2" vm="907">
        <f t="shared" si="14"/>
        <v>11106107.197744334</v>
      </c>
      <c r="I31" s="1">
        <f t="shared" si="3"/>
        <v>12315731.107878312</v>
      </c>
      <c r="J31" s="41">
        <f t="shared" si="4"/>
        <v>16117648.090220219</v>
      </c>
      <c r="K31" s="1">
        <f t="shared" si="5"/>
        <v>269150</v>
      </c>
      <c r="L31" s="39">
        <f t="shared" si="6"/>
        <v>16386798.090220219</v>
      </c>
      <c r="M31" s="2" vm="908">
        <f t="shared" si="7"/>
        <v>3206284.8006240623</v>
      </c>
      <c r="N31" s="2" vm="909">
        <f t="shared" si="7"/>
        <v>-4896239.7466944186</v>
      </c>
      <c r="O31" s="39">
        <f t="shared" si="8"/>
        <v>-8102524.5473184809</v>
      </c>
      <c r="P31" s="39">
        <f t="shared" si="9"/>
        <v>8284273.5429017376</v>
      </c>
      <c r="Q31" s="2" vm="910">
        <f t="shared" si="10"/>
        <v>-4849313.1382985674</v>
      </c>
      <c r="R31" s="39">
        <f t="shared" si="11"/>
        <v>3434960.4046031702</v>
      </c>
      <c r="S31" s="2" vm="911">
        <f t="shared" si="12"/>
        <v>0</v>
      </c>
      <c r="T31" s="39">
        <f t="shared" si="13"/>
        <v>3434960.4046031702</v>
      </c>
    </row>
    <row r="32" spans="1:20" s="1" customFormat="1" x14ac:dyDescent="0.55000000000000004">
      <c r="A32">
        <v>210006</v>
      </c>
      <c r="B32" s="29" t="str" vm="86">
        <f t="shared" si="1"/>
        <v>210006</v>
      </c>
      <c r="C32" t="str">
        <f>INDEX('Latest Hospital Name'!$B:$B, MATCH($A32,'Latest Hospital Name'!$A:$A,0))</f>
        <v>UM-Harford</v>
      </c>
      <c r="D32" s="2" vm="678">
        <f t="shared" si="14"/>
        <v>-2162.4226461887997</v>
      </c>
      <c r="E32" s="2" vm="679">
        <f t="shared" si="14"/>
        <v>-10413140.862757113</v>
      </c>
      <c r="F32" s="2" vm="680">
        <f t="shared" si="14"/>
        <v>-6779420.8478358043</v>
      </c>
      <c r="G32" s="2" vm="681">
        <f t="shared" si="14"/>
        <v>-17192561.710592914</v>
      </c>
      <c r="H32" s="2" vm="682">
        <f t="shared" si="14"/>
        <v>5695491.9263395909</v>
      </c>
      <c r="I32" s="1">
        <f t="shared" si="3"/>
        <v>-4717648.9364175219</v>
      </c>
      <c r="J32" s="41">
        <f t="shared" si="4"/>
        <v>12474912.774175392</v>
      </c>
      <c r="K32" s="1">
        <f t="shared" si="5"/>
        <v>597587</v>
      </c>
      <c r="L32" s="39">
        <f t="shared" si="6"/>
        <v>13072499.774175392</v>
      </c>
      <c r="M32" s="2" vm="683">
        <f t="shared" si="7"/>
        <v>157877.94560986222</v>
      </c>
      <c r="N32" s="2" vm="684">
        <f t="shared" si="7"/>
        <v>-5456865.6413928876</v>
      </c>
      <c r="O32" s="39">
        <f t="shared" si="8"/>
        <v>-5614743.5870027496</v>
      </c>
      <c r="P32" s="39">
        <f t="shared" si="9"/>
        <v>7457756.1871726429</v>
      </c>
      <c r="Q32" s="2" vm="685">
        <f t="shared" si="10"/>
        <v>-3951861</v>
      </c>
      <c r="R32" s="39">
        <f t="shared" si="11"/>
        <v>3505895.1871726429</v>
      </c>
      <c r="S32" s="2" vm="686">
        <f t="shared" si="12"/>
        <v>0</v>
      </c>
      <c r="T32" s="39">
        <f t="shared" si="13"/>
        <v>3505895.1871726429</v>
      </c>
    </row>
    <row r="33" spans="1:20" s="1" customFormat="1" x14ac:dyDescent="0.55000000000000004">
      <c r="A33">
        <v>210032</v>
      </c>
      <c r="B33" s="29" t="str" vm="67">
        <f t="shared" si="1"/>
        <v>210032</v>
      </c>
      <c r="C33" t="str">
        <f>INDEX('Latest Hospital Name'!$B:$B, MATCH($A33,'Latest Hospital Name'!$A:$A,0))</f>
        <v>Union of Cecil</v>
      </c>
      <c r="D33" s="2" vm="849">
        <f t="shared" si="14"/>
        <v>-1082.1077608041003</v>
      </c>
      <c r="E33" s="2" vm="850">
        <f t="shared" si="14"/>
        <v>-4803156.3103252295</v>
      </c>
      <c r="F33" s="2" vm="851">
        <f t="shared" si="14"/>
        <v>-6898723.2882401356</v>
      </c>
      <c r="G33" s="2" vm="852">
        <f t="shared" si="14"/>
        <v>-11701879.598565368</v>
      </c>
      <c r="H33" s="2" vm="853">
        <f t="shared" si="14"/>
        <v>10202482.552300617</v>
      </c>
      <c r="I33" s="1">
        <f t="shared" si="3"/>
        <v>5399326.2419753876</v>
      </c>
      <c r="J33" s="41">
        <f t="shared" si="4"/>
        <v>17101205.840540756</v>
      </c>
      <c r="K33" s="1">
        <f t="shared" si="5"/>
        <v>-2642943</v>
      </c>
      <c r="L33" s="39">
        <f t="shared" si="6"/>
        <v>14458262.840540756</v>
      </c>
      <c r="M33" s="2" vm="854">
        <f t="shared" si="7"/>
        <v>3044452.5201926124</v>
      </c>
      <c r="N33" s="2" vm="855">
        <f t="shared" si="7"/>
        <v>-5678003.3731006039</v>
      </c>
      <c r="O33" s="39">
        <f t="shared" si="8"/>
        <v>-8722455.8932932168</v>
      </c>
      <c r="P33" s="39">
        <f t="shared" si="9"/>
        <v>5735806.9472475387</v>
      </c>
      <c r="Q33" s="2" vm="856">
        <f t="shared" si="10"/>
        <v>-1092256.7089488758</v>
      </c>
      <c r="R33" s="39">
        <f t="shared" si="11"/>
        <v>4643550.2382986629</v>
      </c>
      <c r="S33" s="2" vm="857">
        <f t="shared" si="12"/>
        <v>0</v>
      </c>
      <c r="T33" s="39">
        <f t="shared" si="13"/>
        <v>4643550.2382986629</v>
      </c>
    </row>
    <row r="34" spans="1:20" s="1" customFormat="1" x14ac:dyDescent="0.55000000000000004">
      <c r="A34">
        <v>210011</v>
      </c>
      <c r="B34" s="29" t="str" vm="82">
        <f t="shared" si="1"/>
        <v>210011</v>
      </c>
      <c r="C34" t="str">
        <f>INDEX('Latest Hospital Name'!$B:$B, MATCH($A34,'Latest Hospital Name'!$A:$A,0))</f>
        <v xml:space="preserve">St. Agnes </v>
      </c>
      <c r="D34" s="2" vm="714">
        <f t="shared" ref="D34:H43" si="15">CUBEVALUE("ThisWorkbookDataModel", $B$2, $B$8, $B34, D$13)</f>
        <v>-4828.9340582940004</v>
      </c>
      <c r="E34" s="2" vm="715">
        <f t="shared" si="15"/>
        <v>-10081212.33969388</v>
      </c>
      <c r="F34" s="2" vm="716">
        <f t="shared" si="15"/>
        <v>-12560360.186055304</v>
      </c>
      <c r="G34" s="2" vm="717">
        <f t="shared" si="15"/>
        <v>-22641572.525749184</v>
      </c>
      <c r="H34" s="2" vm="718">
        <f t="shared" si="15"/>
        <v>14222412.62220782</v>
      </c>
      <c r="I34" s="1">
        <f t="shared" si="3"/>
        <v>4141200.2825139407</v>
      </c>
      <c r="J34" s="41">
        <f t="shared" si="4"/>
        <v>26782772.808263123</v>
      </c>
      <c r="K34" s="1">
        <f t="shared" si="5"/>
        <v>1402526</v>
      </c>
      <c r="L34" s="39">
        <f t="shared" si="6"/>
        <v>28185298.808263123</v>
      </c>
      <c r="M34" s="2" vm="719">
        <f t="shared" ref="M34:N53" si="16">CUBEVALUE("ThisWorkbookDataModel", $B$2, $B$8, $B34, M$13)</f>
        <v>-10432720.431212796</v>
      </c>
      <c r="N34" s="2" vm="720">
        <f t="shared" si="16"/>
        <v>-17940886.434708368</v>
      </c>
      <c r="O34" s="39">
        <f t="shared" si="8"/>
        <v>-7508166.0034955721</v>
      </c>
      <c r="P34" s="39">
        <f t="shared" si="9"/>
        <v>20677132.804767549</v>
      </c>
      <c r="Q34" s="2" vm="721">
        <f t="shared" si="10"/>
        <v>-14820873.913647965</v>
      </c>
      <c r="R34" s="39">
        <f t="shared" si="11"/>
        <v>5856258.8911195844</v>
      </c>
      <c r="S34" s="2" vm="722">
        <f t="shared" si="12"/>
        <v>0</v>
      </c>
      <c r="T34" s="39">
        <f t="shared" si="13"/>
        <v>5856258.8911195844</v>
      </c>
    </row>
    <row r="35" spans="1:20" s="1" customFormat="1" x14ac:dyDescent="0.55000000000000004">
      <c r="A35">
        <v>210065</v>
      </c>
      <c r="B35" s="29" t="str" vm="45">
        <f t="shared" si="1"/>
        <v>210065</v>
      </c>
      <c r="C35" t="str">
        <f>INDEX('Latest Hospital Name'!$B:$B, MATCH($A35,'Latest Hospital Name'!$A:$A,0))</f>
        <v>HC-Germantown</v>
      </c>
      <c r="D35" s="2" vm="1047">
        <f t="shared" si="15"/>
        <v>10983.514305991901</v>
      </c>
      <c r="E35" s="2" vm="1048">
        <f t="shared" si="15"/>
        <v>39142406.384596951</v>
      </c>
      <c r="F35" s="2" vm="1049">
        <f t="shared" si="15"/>
        <v>17202938.909579605</v>
      </c>
      <c r="G35" s="2" vm="1050">
        <f t="shared" si="15"/>
        <v>56345345.294176556</v>
      </c>
      <c r="H35" s="2" vm="1051">
        <f t="shared" si="15"/>
        <v>3987601.5244153175</v>
      </c>
      <c r="I35" s="1">
        <f t="shared" si="3"/>
        <v>43130007.909012266</v>
      </c>
      <c r="J35" s="41">
        <f t="shared" si="4"/>
        <v>-13215337.385164291</v>
      </c>
      <c r="K35" s="1">
        <f t="shared" si="5"/>
        <v>-103130</v>
      </c>
      <c r="L35" s="39">
        <f t="shared" si="6"/>
        <v>-13318467.385164291</v>
      </c>
      <c r="M35" s="2" vm="1052">
        <f t="shared" si="16"/>
        <v>9303650.9014391005</v>
      </c>
      <c r="N35" s="2" vm="1053">
        <f t="shared" si="16"/>
        <v>-4384703.0183616849</v>
      </c>
      <c r="O35" s="39">
        <f t="shared" si="8"/>
        <v>-13688353.919800784</v>
      </c>
      <c r="P35" s="39">
        <f t="shared" si="9"/>
        <v>-27006821.304965075</v>
      </c>
      <c r="Q35" s="2" vm="1054">
        <f t="shared" si="10"/>
        <v>10215080.437905528</v>
      </c>
      <c r="R35" s="39">
        <f t="shared" si="11"/>
        <v>-16791740.867059547</v>
      </c>
      <c r="S35" s="2" vm="1055">
        <f t="shared" si="12"/>
        <v>23433197.31560174</v>
      </c>
      <c r="T35" s="39">
        <f t="shared" si="13"/>
        <v>6641456.4485421926</v>
      </c>
    </row>
    <row r="36" spans="1:20" s="1" customFormat="1" x14ac:dyDescent="0.55000000000000004">
      <c r="A36">
        <v>210062</v>
      </c>
      <c r="B36" s="29" t="str" vm="47">
        <f t="shared" si="1"/>
        <v>210062</v>
      </c>
      <c r="C36" t="str">
        <f>INDEX('Latest Hospital Name'!$B:$B, MATCH($A36,'Latest Hospital Name'!$A:$A,0))</f>
        <v>MedStar Southern MD</v>
      </c>
      <c r="D36" s="2" vm="1029">
        <f t="shared" si="15"/>
        <v>734.60578606400031</v>
      </c>
      <c r="E36" s="2" vm="1030">
        <f t="shared" si="15"/>
        <v>2140345.8478452931</v>
      </c>
      <c r="F36" s="2" vm="1031">
        <f t="shared" si="15"/>
        <v>-2316398.477898296</v>
      </c>
      <c r="G36" s="2" vm="1032">
        <f t="shared" si="15"/>
        <v>-176052.63005300402</v>
      </c>
      <c r="H36" s="2" vm="1033">
        <f t="shared" si="15"/>
        <v>18086436.74472056</v>
      </c>
      <c r="I36" s="1">
        <f t="shared" si="3"/>
        <v>20226782.592565853</v>
      </c>
      <c r="J36" s="41">
        <f t="shared" si="4"/>
        <v>20402835.222618856</v>
      </c>
      <c r="K36" s="1">
        <f t="shared" si="5"/>
        <v>252583</v>
      </c>
      <c r="L36" s="39">
        <f t="shared" si="6"/>
        <v>20655418.222618856</v>
      </c>
      <c r="M36" s="2" vm="1034">
        <f t="shared" si="16"/>
        <v>-1833803.1885026169</v>
      </c>
      <c r="N36" s="2" vm="1035">
        <f t="shared" si="16"/>
        <v>-12827603.878794611</v>
      </c>
      <c r="O36" s="39">
        <f t="shared" si="8"/>
        <v>-10993800.690291993</v>
      </c>
      <c r="P36" s="39">
        <f t="shared" si="9"/>
        <v>9661617.5323268622</v>
      </c>
      <c r="Q36" s="2" vm="1036">
        <f t="shared" si="10"/>
        <v>-2882538.8922810224</v>
      </c>
      <c r="R36" s="39">
        <f t="shared" si="11"/>
        <v>6779078.6400458403</v>
      </c>
      <c r="S36" s="2" vm="1037">
        <f t="shared" si="12"/>
        <v>0</v>
      </c>
      <c r="T36" s="39">
        <f t="shared" si="13"/>
        <v>6779078.6400458403</v>
      </c>
    </row>
    <row r="37" spans="1:20" s="1" customFormat="1" x14ac:dyDescent="0.55000000000000004">
      <c r="A37">
        <v>210061</v>
      </c>
      <c r="B37" s="29" t="str" vm="48">
        <f t="shared" si="1"/>
        <v>210061</v>
      </c>
      <c r="C37" t="str">
        <f>INDEX('Latest Hospital Name'!$B:$B, MATCH($A37,'Latest Hospital Name'!$A:$A,0))</f>
        <v>Atlantic General</v>
      </c>
      <c r="D37" s="2" vm="1020">
        <f t="shared" si="15"/>
        <v>-671.41038982389978</v>
      </c>
      <c r="E37" s="2" vm="1021">
        <f t="shared" si="15"/>
        <v>533546.8060821445</v>
      </c>
      <c r="F37" s="2" vm="1022">
        <f t="shared" si="15"/>
        <v>-2736415.7109448458</v>
      </c>
      <c r="G37" s="2" vm="1023">
        <f t="shared" si="15"/>
        <v>-2202868.9048627005</v>
      </c>
      <c r="H37" s="2" vm="1024">
        <f t="shared" si="15"/>
        <v>6553561.6528271483</v>
      </c>
      <c r="I37" s="1">
        <f t="shared" si="3"/>
        <v>7087108.4589092927</v>
      </c>
      <c r="J37" s="41">
        <f t="shared" si="4"/>
        <v>9289977.3637719937</v>
      </c>
      <c r="K37" s="1">
        <f t="shared" si="5"/>
        <v>-51199</v>
      </c>
      <c r="L37" s="39">
        <f t="shared" si="6"/>
        <v>9238778.3637719937</v>
      </c>
      <c r="M37" s="2" vm="1025">
        <f t="shared" si="16"/>
        <v>212310.67512102786</v>
      </c>
      <c r="N37" s="2" vm="1026">
        <f t="shared" si="16"/>
        <v>-2894704.5420175195</v>
      </c>
      <c r="O37" s="39">
        <f t="shared" si="8"/>
        <v>-3107015.2171385475</v>
      </c>
      <c r="P37" s="39">
        <f t="shared" si="9"/>
        <v>6131763.1466334462</v>
      </c>
      <c r="Q37" s="2" vm="1027">
        <f t="shared" si="10"/>
        <v>0</v>
      </c>
      <c r="R37" s="39">
        <f t="shared" si="11"/>
        <v>6131763.1466334462</v>
      </c>
      <c r="S37" s="2" vm="1028">
        <f t="shared" si="12"/>
        <v>2223762</v>
      </c>
      <c r="T37" s="39">
        <f t="shared" si="13"/>
        <v>8355525.1466334462</v>
      </c>
    </row>
    <row r="38" spans="1:20" s="1" customFormat="1" x14ac:dyDescent="0.55000000000000004">
      <c r="A38">
        <v>210035</v>
      </c>
      <c r="B38" s="29" t="str" vm="64">
        <f t="shared" si="1"/>
        <v>210035</v>
      </c>
      <c r="C38" t="str">
        <f>INDEX('Latest Hospital Name'!$B:$B, MATCH($A38,'Latest Hospital Name'!$A:$A,0))</f>
        <v>UM-Charles Regional</v>
      </c>
      <c r="D38" s="2" vm="876">
        <f t="shared" si="15"/>
        <v>-181.93437256640055</v>
      </c>
      <c r="E38" s="2" vm="877">
        <f t="shared" si="15"/>
        <v>-1528454.01773302</v>
      </c>
      <c r="F38" s="2" vm="878">
        <f t="shared" si="15"/>
        <v>-1141678.3761007399</v>
      </c>
      <c r="G38" s="2" vm="879">
        <f t="shared" si="15"/>
        <v>-2670132.3938337602</v>
      </c>
      <c r="H38" s="2" vm="880">
        <f t="shared" si="15"/>
        <v>13034816.363252232</v>
      </c>
      <c r="I38" s="1">
        <f t="shared" si="3"/>
        <v>11506362.345519211</v>
      </c>
      <c r="J38" s="41">
        <f t="shared" si="4"/>
        <v>14176494.739352971</v>
      </c>
      <c r="K38" s="1">
        <f t="shared" si="5"/>
        <v>510257</v>
      </c>
      <c r="L38" s="39">
        <f t="shared" si="6"/>
        <v>14686751.739352971</v>
      </c>
      <c r="M38" s="2" vm="881">
        <f t="shared" si="16"/>
        <v>-2438563.020055241</v>
      </c>
      <c r="N38" s="2" vm="882">
        <f t="shared" si="16"/>
        <v>-5577098.1385185318</v>
      </c>
      <c r="O38" s="39">
        <f t="shared" si="8"/>
        <v>-3138535.1184632909</v>
      </c>
      <c r="P38" s="39">
        <f t="shared" si="9"/>
        <v>11548216.62088968</v>
      </c>
      <c r="Q38" s="2" vm="883">
        <f t="shared" si="10"/>
        <v>-2050532.7634191159</v>
      </c>
      <c r="R38" s="39">
        <f t="shared" si="11"/>
        <v>9497683.8574705645</v>
      </c>
      <c r="S38" s="2" vm="884">
        <f t="shared" si="12"/>
        <v>0</v>
      </c>
      <c r="T38" s="39">
        <f t="shared" si="13"/>
        <v>9497683.8574705645</v>
      </c>
    </row>
    <row r="39" spans="1:20" s="1" customFormat="1" x14ac:dyDescent="0.55000000000000004">
      <c r="A39">
        <v>210048</v>
      </c>
      <c r="B39" s="29" t="str" vm="56">
        <f t="shared" si="1"/>
        <v>210048</v>
      </c>
      <c r="C39" t="str">
        <f>INDEX('Latest Hospital Name'!$B:$B, MATCH($A39,'Latest Hospital Name'!$A:$A,0))</f>
        <v>Howard County</v>
      </c>
      <c r="D39" s="2" vm="948">
        <f t="shared" si="15"/>
        <v>-462.4913263735744</v>
      </c>
      <c r="E39" s="2" vm="949">
        <f t="shared" si="15"/>
        <v>-2423037.9860622454</v>
      </c>
      <c r="F39" s="2" vm="950">
        <f t="shared" si="15"/>
        <v>-3089212.5123682115</v>
      </c>
      <c r="G39" s="2" vm="951">
        <f t="shared" si="15"/>
        <v>-5512250.498430456</v>
      </c>
      <c r="H39" s="2" vm="952">
        <f t="shared" si="15"/>
        <v>21287345.225526914</v>
      </c>
      <c r="I39" s="1">
        <f t="shared" si="3"/>
        <v>18864307.23946467</v>
      </c>
      <c r="J39" s="41">
        <f t="shared" si="4"/>
        <v>24376557.737895127</v>
      </c>
      <c r="K39" s="1">
        <f t="shared" si="5"/>
        <v>-209344</v>
      </c>
      <c r="L39" s="39">
        <f t="shared" si="6"/>
        <v>24167213.737895127</v>
      </c>
      <c r="M39" s="2" vm="953">
        <f t="shared" si="16"/>
        <v>3848310.4647603715</v>
      </c>
      <c r="N39" s="2" vm="954">
        <f t="shared" si="16"/>
        <v>-10829682.642505582</v>
      </c>
      <c r="O39" s="39">
        <f t="shared" si="8"/>
        <v>-14677993.107265953</v>
      </c>
      <c r="P39" s="39">
        <f t="shared" si="9"/>
        <v>9489220.6306291744</v>
      </c>
      <c r="Q39" s="2" vm="955">
        <f t="shared" si="10"/>
        <v>-6758881.3865102399</v>
      </c>
      <c r="R39" s="39">
        <f t="shared" si="11"/>
        <v>2730339.2441189345</v>
      </c>
      <c r="S39" s="2" vm="956">
        <f t="shared" si="12"/>
        <v>7230648</v>
      </c>
      <c r="T39" s="39">
        <f t="shared" si="13"/>
        <v>9960987.2441189345</v>
      </c>
    </row>
    <row r="40" spans="1:20" s="1" customFormat="1" x14ac:dyDescent="0.55000000000000004">
      <c r="A40">
        <v>210016</v>
      </c>
      <c r="B40" s="29" t="str" vm="78">
        <f t="shared" si="1"/>
        <v>210016</v>
      </c>
      <c r="C40" t="str">
        <f>INDEX('Latest Hospital Name'!$B:$B, MATCH($A40,'Latest Hospital Name'!$A:$A,0))</f>
        <v>Washington Adventist</v>
      </c>
      <c r="D40" s="2" vm="750">
        <f t="shared" si="15"/>
        <v>1283.5259101645991</v>
      </c>
      <c r="E40" s="2" vm="751">
        <f t="shared" si="15"/>
        <v>6287632.3805059232</v>
      </c>
      <c r="F40" s="2" vm="752">
        <f t="shared" si="15"/>
        <v>-6847454.3316948665</v>
      </c>
      <c r="G40" s="2" vm="753">
        <f t="shared" si="15"/>
        <v>-559821.95118894242</v>
      </c>
      <c r="H40" s="2" vm="754">
        <f t="shared" si="15"/>
        <v>16223687.26599828</v>
      </c>
      <c r="I40" s="1">
        <f t="shared" si="3"/>
        <v>22511319.646504201</v>
      </c>
      <c r="J40" s="41">
        <f t="shared" si="4"/>
        <v>23071141.597693145</v>
      </c>
      <c r="K40" s="1">
        <f t="shared" si="5"/>
        <v>6669239</v>
      </c>
      <c r="L40" s="39">
        <f t="shared" si="6"/>
        <v>29740380.597693145</v>
      </c>
      <c r="M40" s="2" vm="755">
        <f t="shared" si="16"/>
        <v>4377658.0650528297</v>
      </c>
      <c r="N40" s="2" vm="756">
        <f t="shared" si="16"/>
        <v>-9553020.30730737</v>
      </c>
      <c r="O40" s="39">
        <f t="shared" si="8"/>
        <v>-13930678.3723602</v>
      </c>
      <c r="P40" s="39">
        <f t="shared" si="9"/>
        <v>15809702.225332946</v>
      </c>
      <c r="Q40" s="2" vm="757">
        <f t="shared" si="10"/>
        <v>-4359216.5346018802</v>
      </c>
      <c r="R40" s="39">
        <f t="shared" si="11"/>
        <v>11450485.690731065</v>
      </c>
      <c r="S40" s="2" vm="758">
        <f t="shared" si="12"/>
        <v>0</v>
      </c>
      <c r="T40" s="39">
        <f t="shared" si="13"/>
        <v>11450485.690731065</v>
      </c>
    </row>
    <row r="41" spans="1:20" s="1" customFormat="1" x14ac:dyDescent="0.55000000000000004">
      <c r="A41">
        <v>210029</v>
      </c>
      <c r="B41" s="29" t="str" vm="69">
        <f t="shared" si="1"/>
        <v>210029</v>
      </c>
      <c r="C41" t="str">
        <f>INDEX('Latest Hospital Name'!$B:$B, MATCH($A41,'Latest Hospital Name'!$A:$A,0))</f>
        <v>JH Bayview</v>
      </c>
      <c r="D41" s="2" vm="831">
        <f t="shared" si="15"/>
        <v>-693.05845022559913</v>
      </c>
      <c r="E41" s="2" vm="832">
        <f t="shared" si="15"/>
        <v>20193832.919228446</v>
      </c>
      <c r="F41" s="2" vm="833">
        <f t="shared" si="15"/>
        <v>-9953173.4788072854</v>
      </c>
      <c r="G41" s="2" vm="834">
        <f t="shared" si="15"/>
        <v>10240659.440421164</v>
      </c>
      <c r="H41" s="2" vm="835">
        <f t="shared" si="15"/>
        <v>17946029.442181017</v>
      </c>
      <c r="I41" s="1">
        <f t="shared" si="3"/>
        <v>38139862.361409463</v>
      </c>
      <c r="J41" s="41">
        <f t="shared" si="4"/>
        <v>27899202.920988299</v>
      </c>
      <c r="K41" s="1">
        <f t="shared" si="5"/>
        <v>6222775</v>
      </c>
      <c r="L41" s="39">
        <f t="shared" si="6"/>
        <v>34121977.920988299</v>
      </c>
      <c r="M41" s="2" vm="836">
        <f t="shared" si="16"/>
        <v>-1891416.0114488713</v>
      </c>
      <c r="N41" s="2" vm="837">
        <f t="shared" si="16"/>
        <v>-25058819.920126632</v>
      </c>
      <c r="O41" s="39">
        <f t="shared" si="8"/>
        <v>-23167403.908677761</v>
      </c>
      <c r="P41" s="39">
        <f t="shared" si="9"/>
        <v>10954574.012310538</v>
      </c>
      <c r="Q41" s="2" vm="838">
        <f t="shared" si="10"/>
        <v>1197913.2073400542</v>
      </c>
      <c r="R41" s="39">
        <f t="shared" si="11"/>
        <v>12152487.219650593</v>
      </c>
      <c r="S41" s="2" vm="839">
        <f t="shared" si="12"/>
        <v>-628690.17272000003</v>
      </c>
      <c r="T41" s="39">
        <f t="shared" si="13"/>
        <v>11523797.046930593</v>
      </c>
    </row>
    <row r="42" spans="1:20" s="1" customFormat="1" x14ac:dyDescent="0.55000000000000004">
      <c r="A42">
        <v>210038</v>
      </c>
      <c r="B42" s="29" t="str" vm="62">
        <f t="shared" si="1"/>
        <v>210038</v>
      </c>
      <c r="C42" t="str">
        <f>INDEX('Latest Hospital Name'!$B:$B, MATCH($A42,'Latest Hospital Name'!$A:$A,0))</f>
        <v>UMMC Midtown</v>
      </c>
      <c r="D42" s="2" vm="894">
        <f t="shared" si="15"/>
        <v>-447.65947316870006</v>
      </c>
      <c r="E42" s="2" vm="895">
        <f t="shared" si="15"/>
        <v>13246806.961895786</v>
      </c>
      <c r="F42" s="2" vm="896">
        <f t="shared" si="15"/>
        <v>-11510402.275340831</v>
      </c>
      <c r="G42" s="2" vm="897">
        <f t="shared" si="15"/>
        <v>1736404.6865549576</v>
      </c>
      <c r="H42" s="2" vm="898">
        <f t="shared" si="15"/>
        <v>-1589834.0298874355</v>
      </c>
      <c r="I42" s="1">
        <f t="shared" si="3"/>
        <v>11656972.93200835</v>
      </c>
      <c r="J42" s="41">
        <f t="shared" si="4"/>
        <v>9920568.2454533931</v>
      </c>
      <c r="K42" s="1">
        <f t="shared" si="5"/>
        <v>-41974</v>
      </c>
      <c r="L42" s="39">
        <f t="shared" si="6"/>
        <v>9878594.2454533931</v>
      </c>
      <c r="M42" s="2" vm="899">
        <f t="shared" si="16"/>
        <v>-6279285.8518409077</v>
      </c>
      <c r="N42" s="2" vm="900">
        <f t="shared" si="16"/>
        <v>-9606891.1748061366</v>
      </c>
      <c r="O42" s="39">
        <f t="shared" si="8"/>
        <v>-3327605.3229652289</v>
      </c>
      <c r="P42" s="39">
        <f t="shared" si="9"/>
        <v>6550988.9224881642</v>
      </c>
      <c r="Q42" s="2" vm="901">
        <f t="shared" si="10"/>
        <v>-473103</v>
      </c>
      <c r="R42" s="39">
        <f t="shared" si="11"/>
        <v>6077885.9224881642</v>
      </c>
      <c r="S42" s="2" vm="902">
        <f t="shared" si="12"/>
        <v>5843973.7841480756</v>
      </c>
      <c r="T42" s="39">
        <f t="shared" si="13"/>
        <v>11921859.706636239</v>
      </c>
    </row>
    <row r="43" spans="1:20" s="1" customFormat="1" x14ac:dyDescent="0.55000000000000004">
      <c r="A43">
        <v>210049</v>
      </c>
      <c r="B43" s="29" t="str" vm="55">
        <f t="shared" si="1"/>
        <v>210049</v>
      </c>
      <c r="C43" t="str">
        <f>INDEX('Latest Hospital Name'!$B:$B, MATCH($A43,'Latest Hospital Name'!$A:$A,0))</f>
        <v>UM-Upper Chesapeake</v>
      </c>
      <c r="D43" s="2" vm="957">
        <f t="shared" si="15"/>
        <v>604.24866595469848</v>
      </c>
      <c r="E43" s="2" vm="958">
        <f t="shared" si="15"/>
        <v>-1105576.5562882826</v>
      </c>
      <c r="F43" s="2" vm="959">
        <f t="shared" si="15"/>
        <v>1459212.7598341573</v>
      </c>
      <c r="G43" s="2" vm="960">
        <f t="shared" si="15"/>
        <v>353636.20354587492</v>
      </c>
      <c r="H43" s="2" vm="961">
        <f t="shared" si="15"/>
        <v>26566132.731464643</v>
      </c>
      <c r="I43" s="1">
        <f t="shared" si="3"/>
        <v>25460556.17517636</v>
      </c>
      <c r="J43" s="41">
        <f t="shared" si="4"/>
        <v>25106919.971630484</v>
      </c>
      <c r="K43" s="1">
        <f t="shared" si="5"/>
        <v>1488932</v>
      </c>
      <c r="L43" s="39">
        <f t="shared" si="6"/>
        <v>26595851.971630484</v>
      </c>
      <c r="M43" s="2" vm="962">
        <f t="shared" si="16"/>
        <v>2777038.2661348023</v>
      </c>
      <c r="N43" s="2" vm="963">
        <f t="shared" si="16"/>
        <v>-11489824.449767411</v>
      </c>
      <c r="O43" s="39">
        <f t="shared" si="8"/>
        <v>-14266862.715902213</v>
      </c>
      <c r="P43" s="39">
        <f t="shared" si="9"/>
        <v>12328989.255728271</v>
      </c>
      <c r="Q43" s="2" vm="964">
        <f t="shared" si="10"/>
        <v>-61619</v>
      </c>
      <c r="R43" s="39">
        <f t="shared" si="11"/>
        <v>12267370.255728271</v>
      </c>
      <c r="S43" s="2" vm="965">
        <f t="shared" si="12"/>
        <v>0</v>
      </c>
      <c r="T43" s="39">
        <f t="shared" si="13"/>
        <v>12267370.255728271</v>
      </c>
    </row>
    <row r="44" spans="1:20" s="1" customFormat="1" x14ac:dyDescent="0.55000000000000004">
      <c r="A44">
        <v>210044</v>
      </c>
      <c r="B44" s="29" t="str" vm="58">
        <f t="shared" si="1"/>
        <v>210044</v>
      </c>
      <c r="C44" t="str">
        <f>INDEX('Latest Hospital Name'!$B:$B, MATCH($A44,'Latest Hospital Name'!$A:$A,0))</f>
        <v>GBMC</v>
      </c>
      <c r="D44" s="2" vm="930">
        <f t="shared" ref="D44:H53" si="17">CUBEVALUE("ThisWorkbookDataModel", $B$2, $B$8, $B44, D$13)</f>
        <v>-6299.6809663687027</v>
      </c>
      <c r="E44" s="2" vm="931">
        <f t="shared" si="17"/>
        <v>-8407647.5625169929</v>
      </c>
      <c r="F44" s="2" vm="932">
        <f t="shared" si="17"/>
        <v>-20810600.941764556</v>
      </c>
      <c r="G44" s="2" vm="933">
        <f t="shared" si="17"/>
        <v>-29218248.504281554</v>
      </c>
      <c r="H44" s="2" vm="934">
        <f t="shared" si="17"/>
        <v>12495413.318659183</v>
      </c>
      <c r="I44" s="1">
        <f t="shared" si="3"/>
        <v>4087765.7561421897</v>
      </c>
      <c r="J44" s="41">
        <f t="shared" si="4"/>
        <v>33306014.260423742</v>
      </c>
      <c r="K44" s="1">
        <f t="shared" si="5"/>
        <v>3644367</v>
      </c>
      <c r="L44" s="39">
        <f t="shared" si="6"/>
        <v>36950381.260423742</v>
      </c>
      <c r="M44" s="2" vm="935">
        <f t="shared" si="16"/>
        <v>2341866.7738581356</v>
      </c>
      <c r="N44" s="2" vm="936">
        <f t="shared" si="16"/>
        <v>-10903774.662384763</v>
      </c>
      <c r="O44" s="39">
        <f t="shared" si="8"/>
        <v>-13245641.436242899</v>
      </c>
      <c r="P44" s="39">
        <f t="shared" si="9"/>
        <v>23704739.824180841</v>
      </c>
      <c r="Q44" s="2" vm="937">
        <f t="shared" si="10"/>
        <v>-8738194.9209559131</v>
      </c>
      <c r="R44" s="39">
        <f t="shared" si="11"/>
        <v>14966544.903224928</v>
      </c>
      <c r="S44" s="2" vm="938">
        <f t="shared" si="12"/>
        <v>0</v>
      </c>
      <c r="T44" s="39">
        <f t="shared" si="13"/>
        <v>14966544.903224928</v>
      </c>
    </row>
    <row r="45" spans="1:20" s="1" customFormat="1" x14ac:dyDescent="0.55000000000000004">
      <c r="A45">
        <v>210051</v>
      </c>
      <c r="B45" s="29" t="str" vm="54">
        <f t="shared" si="1"/>
        <v>210051</v>
      </c>
      <c r="C45" t="str">
        <f>INDEX('Latest Hospital Name'!$B:$B, MATCH($A45,'Latest Hospital Name'!$A:$A,0))</f>
        <v>Doctors</v>
      </c>
      <c r="D45" s="2" vm="966">
        <f t="shared" si="17"/>
        <v>-1895.9428857366988</v>
      </c>
      <c r="E45" s="2" vm="967">
        <f t="shared" si="17"/>
        <v>-1550090.5013681063</v>
      </c>
      <c r="F45" s="2" vm="968">
        <f t="shared" si="17"/>
        <v>1779887.4833230693</v>
      </c>
      <c r="G45" s="2" vm="969">
        <f t="shared" si="17"/>
        <v>229796.98195496202</v>
      </c>
      <c r="H45" s="2" vm="970">
        <f t="shared" si="17"/>
        <v>19961293.908036787</v>
      </c>
      <c r="I45" s="1">
        <f t="shared" si="3"/>
        <v>18411203.406668682</v>
      </c>
      <c r="J45" s="41">
        <f t="shared" si="4"/>
        <v>18181406.42471372</v>
      </c>
      <c r="K45" s="1">
        <f t="shared" si="5"/>
        <v>882268</v>
      </c>
      <c r="L45" s="39">
        <f t="shared" si="6"/>
        <v>19063674.42471372</v>
      </c>
      <c r="M45" s="2" vm="971">
        <f t="shared" si="16"/>
        <v>5077168.7236644225</v>
      </c>
      <c r="N45" s="2" vm="972">
        <f t="shared" si="16"/>
        <v>-12352884.581868736</v>
      </c>
      <c r="O45" s="39">
        <f t="shared" si="8"/>
        <v>-17430053.30553316</v>
      </c>
      <c r="P45" s="39">
        <f t="shared" si="9"/>
        <v>1633621.1191805601</v>
      </c>
      <c r="Q45" s="2" vm="973">
        <f t="shared" si="10"/>
        <v>14755872.432819683</v>
      </c>
      <c r="R45" s="39">
        <f t="shared" si="11"/>
        <v>16389493.552000243</v>
      </c>
      <c r="S45" s="2" vm="974">
        <f t="shared" si="12"/>
        <v>0</v>
      </c>
      <c r="T45" s="39">
        <f t="shared" si="13"/>
        <v>16389493.552000243</v>
      </c>
    </row>
    <row r="46" spans="1:20" s="1" customFormat="1" x14ac:dyDescent="0.55000000000000004">
      <c r="A46">
        <v>210002</v>
      </c>
      <c r="B46" s="29" t="str" vm="90">
        <f t="shared" ref="B46:B63" si="18">CUBEMEMBER("ThisWorkbookDataModel","[Base CY With Inf].[HOSPID].&amp;[" &amp; $A46 &amp; "]", $A46)</f>
        <v>210002</v>
      </c>
      <c r="C46" t="str">
        <f>INDEX('Latest Hospital Name'!$B:$B, MATCH($A46,'Latest Hospital Name'!$A:$A,0))</f>
        <v>UMMC</v>
      </c>
      <c r="D46" s="2" vm="642">
        <f t="shared" si="17"/>
        <v>-1462.1252205441981</v>
      </c>
      <c r="E46" s="2" vm="643">
        <f t="shared" si="17"/>
        <v>21938545.232434023</v>
      </c>
      <c r="F46" s="2" vm="644">
        <f t="shared" si="17"/>
        <v>-13113373.03902394</v>
      </c>
      <c r="G46" s="2" vm="645">
        <f t="shared" si="17"/>
        <v>8825172.1934100762</v>
      </c>
      <c r="H46" s="2" vm="646">
        <f t="shared" si="17"/>
        <v>45777409.463243909</v>
      </c>
      <c r="I46" s="1">
        <f t="shared" ref="I46:I63" si="19">E46+H46</f>
        <v>67715954.695677936</v>
      </c>
      <c r="J46" s="41">
        <f t="shared" ref="J46:J63" si="20">I46-G46</f>
        <v>58890782.50226786</v>
      </c>
      <c r="K46" s="1">
        <f t="shared" ref="K46:K63" si="21">-1*CUBEVALUE("ThisWorkbookDataModel", $B$2, $B$8, $B46, K$13)</f>
        <v>12358036</v>
      </c>
      <c r="L46" s="39">
        <f t="shared" ref="L46:L63" si="22">J46+K46</f>
        <v>71248818.502267867</v>
      </c>
      <c r="M46" s="2" vm="647">
        <f t="shared" si="16"/>
        <v>-908577.79063904937</v>
      </c>
      <c r="N46" s="2" vm="648">
        <f t="shared" si="16"/>
        <v>-47615742.609480962</v>
      </c>
      <c r="O46" s="39">
        <f t="shared" ref="O46:O63" si="23">N46-M46</f>
        <v>-46707164.818841912</v>
      </c>
      <c r="P46" s="39">
        <f t="shared" ref="P46:P63" si="24">L46+O46</f>
        <v>24541653.683425955</v>
      </c>
      <c r="Q46" s="2" vm="649">
        <f t="shared" ref="Q46:Q63" si="25">CUBEVALUE("ThisWorkbookDataModel", $B$2, $B$8, $B46, Q$13)</f>
        <v>-7184667.4896316798</v>
      </c>
      <c r="R46" s="39">
        <f t="shared" ref="R46:R63" si="26">P46+Q46</f>
        <v>17356986.193794277</v>
      </c>
      <c r="S46" s="2" vm="650">
        <f t="shared" ref="S46:S63" si="27">CUBEVALUE("ThisWorkbookDataModel", $B$2, $B$8, $B46, S$13)</f>
        <v>0</v>
      </c>
      <c r="T46" s="39">
        <f t="shared" ref="T46:T63" si="28">R46+S46</f>
        <v>17356986.193794277</v>
      </c>
    </row>
    <row r="47" spans="1:20" s="1" customFormat="1" x14ac:dyDescent="0.55000000000000004">
      <c r="A47">
        <v>210022</v>
      </c>
      <c r="B47" s="29" t="str" vm="74">
        <f t="shared" si="18"/>
        <v>210022</v>
      </c>
      <c r="C47" t="str">
        <f>INDEX('Latest Hospital Name'!$B:$B, MATCH($A47,'Latest Hospital Name'!$A:$A,0))</f>
        <v>Suburban</v>
      </c>
      <c r="D47" s="2" vm="786">
        <f t="shared" si="17"/>
        <v>1644.3921810305978</v>
      </c>
      <c r="E47" s="2" vm="787">
        <f t="shared" si="17"/>
        <v>3986865.3894075691</v>
      </c>
      <c r="F47" s="2" vm="788">
        <f t="shared" si="17"/>
        <v>8519078.4143605959</v>
      </c>
      <c r="G47" s="2" vm="789">
        <f t="shared" si="17"/>
        <v>12505943.803768164</v>
      </c>
      <c r="H47" s="2" vm="790">
        <f t="shared" si="17"/>
        <v>29573358.478875611</v>
      </c>
      <c r="I47" s="1">
        <f t="shared" si="19"/>
        <v>33560223.868283182</v>
      </c>
      <c r="J47" s="41">
        <f t="shared" si="20"/>
        <v>21054280.064515017</v>
      </c>
      <c r="K47" s="1">
        <f t="shared" si="21"/>
        <v>-2436391</v>
      </c>
      <c r="L47" s="39">
        <f t="shared" si="22"/>
        <v>18617889.064515017</v>
      </c>
      <c r="M47" s="2" vm="791">
        <f t="shared" si="16"/>
        <v>6455194.7892329758</v>
      </c>
      <c r="N47" s="2" vm="792">
        <f t="shared" si="16"/>
        <v>-9473810.2215002887</v>
      </c>
      <c r="O47" s="39">
        <f t="shared" si="23"/>
        <v>-15929005.010733265</v>
      </c>
      <c r="P47" s="39">
        <f t="shared" si="24"/>
        <v>2688884.0537817515</v>
      </c>
      <c r="Q47" s="2" vm="793">
        <f t="shared" si="25"/>
        <v>5588237.1942129005</v>
      </c>
      <c r="R47" s="39">
        <f t="shared" si="26"/>
        <v>8277121.247994652</v>
      </c>
      <c r="S47" s="2" vm="794">
        <f t="shared" si="27"/>
        <v>9151589.7080172542</v>
      </c>
      <c r="T47" s="39">
        <f t="shared" si="28"/>
        <v>17428710.956011906</v>
      </c>
    </row>
    <row r="48" spans="1:20" s="1" customFormat="1" x14ac:dyDescent="0.55000000000000004">
      <c r="A48">
        <v>210058</v>
      </c>
      <c r="B48" s="29" t="str" vm="50">
        <f t="shared" si="18"/>
        <v>210058</v>
      </c>
      <c r="C48" t="str">
        <f>INDEX('Latest Hospital Name'!$B:$B, MATCH($A48,'Latest Hospital Name'!$A:$A,0))</f>
        <v>UMROI</v>
      </c>
      <c r="D48" s="2" vm="1002">
        <f t="shared" si="17"/>
        <v>-2802.6630649594003</v>
      </c>
      <c r="E48" s="2" vm="1003">
        <f t="shared" si="17"/>
        <v>-2337926.3703579218</v>
      </c>
      <c r="F48" s="2" vm="1004">
        <f t="shared" si="17"/>
        <v>-15264234.026302295</v>
      </c>
      <c r="G48" s="2" vm="1005">
        <f t="shared" si="17"/>
        <v>-17602160.396660216</v>
      </c>
      <c r="H48" s="2" vm="1006">
        <f t="shared" si="17"/>
        <v>4051576.6971590463</v>
      </c>
      <c r="I48" s="1">
        <f t="shared" si="19"/>
        <v>1713650.3268011245</v>
      </c>
      <c r="J48" s="41">
        <f t="shared" si="20"/>
        <v>19315810.723461341</v>
      </c>
      <c r="K48" s="1">
        <f t="shared" si="21"/>
        <v>355415</v>
      </c>
      <c r="L48" s="39">
        <f t="shared" si="22"/>
        <v>19671225.723461341</v>
      </c>
      <c r="M48" s="2" vm="1007">
        <f t="shared" si="16"/>
        <v>-232202.51350089605</v>
      </c>
      <c r="N48" s="2" vm="1008">
        <f t="shared" si="16"/>
        <v>-213245.883460782</v>
      </c>
      <c r="O48" s="39">
        <f t="shared" si="23"/>
        <v>18956.630040114047</v>
      </c>
      <c r="P48" s="39">
        <f t="shared" si="24"/>
        <v>19690182.353501454</v>
      </c>
      <c r="Q48" s="2" vm="1009">
        <f t="shared" si="25"/>
        <v>0</v>
      </c>
      <c r="R48" s="39">
        <f t="shared" si="26"/>
        <v>19690182.353501454</v>
      </c>
      <c r="S48" s="2" vm="1010">
        <f t="shared" si="27"/>
        <v>0</v>
      </c>
      <c r="T48" s="39">
        <f t="shared" si="28"/>
        <v>19690182.353501454</v>
      </c>
    </row>
    <row r="49" spans="1:20" s="1" customFormat="1" x14ac:dyDescent="0.55000000000000004">
      <c r="A49">
        <v>210028</v>
      </c>
      <c r="B49" s="29" t="str" vm="70">
        <f t="shared" si="18"/>
        <v>210028</v>
      </c>
      <c r="C49" t="str">
        <f>INDEX('Latest Hospital Name'!$B:$B, MATCH($A49,'Latest Hospital Name'!$A:$A,0))</f>
        <v>MedStar St. Mary's</v>
      </c>
      <c r="D49" s="2" vm="822">
        <f t="shared" si="17"/>
        <v>422.62690145650038</v>
      </c>
      <c r="E49" s="2" vm="823">
        <f t="shared" si="17"/>
        <v>1418221.8034603978</v>
      </c>
      <c r="F49" s="2" vm="824">
        <f t="shared" si="17"/>
        <v>-629391.06005337066</v>
      </c>
      <c r="G49" s="2" vm="825">
        <f t="shared" si="17"/>
        <v>788830.74340702686</v>
      </c>
      <c r="H49" s="2" vm="826">
        <f t="shared" si="17"/>
        <v>11918949.050713729</v>
      </c>
      <c r="I49" s="1">
        <f t="shared" si="19"/>
        <v>13337170.854174126</v>
      </c>
      <c r="J49" s="41">
        <f t="shared" si="20"/>
        <v>12548340.1107671</v>
      </c>
      <c r="K49" s="1">
        <f t="shared" si="21"/>
        <v>-228743</v>
      </c>
      <c r="L49" s="39">
        <f t="shared" si="22"/>
        <v>12319597.1107671</v>
      </c>
      <c r="M49" s="2" vm="827">
        <f t="shared" si="16"/>
        <v>1920146.8434389592</v>
      </c>
      <c r="N49" s="2" vm="828">
        <f t="shared" si="16"/>
        <v>-6552380.4123944379</v>
      </c>
      <c r="O49" s="39">
        <f t="shared" si="23"/>
        <v>-8472527.2558333967</v>
      </c>
      <c r="P49" s="39">
        <f t="shared" si="24"/>
        <v>3847069.8549337033</v>
      </c>
      <c r="Q49" s="2" vm="829">
        <f t="shared" si="25"/>
        <v>11313220.442007007</v>
      </c>
      <c r="R49" s="39">
        <f t="shared" si="26"/>
        <v>15160290.29694071</v>
      </c>
      <c r="S49" s="2" vm="830">
        <f t="shared" si="27"/>
        <v>6436168</v>
      </c>
      <c r="T49" s="39">
        <f t="shared" si="28"/>
        <v>21596458.29694071</v>
      </c>
    </row>
    <row r="50" spans="1:20" s="1" customFormat="1" x14ac:dyDescent="0.55000000000000004">
      <c r="A50">
        <v>210060</v>
      </c>
      <c r="B50" s="29" t="str" vm="49">
        <f t="shared" si="18"/>
        <v>210060</v>
      </c>
      <c r="C50" t="str">
        <f>INDEX('Latest Hospital Name'!$B:$B, MATCH($A50,'Latest Hospital Name'!$A:$A,0))</f>
        <v>Ft. Washington</v>
      </c>
      <c r="D50" s="2" vm="1011">
        <f t="shared" si="17"/>
        <v>-907.65329106810009</v>
      </c>
      <c r="E50" s="2" vm="1012">
        <f t="shared" si="17"/>
        <v>-1678763.7941388669</v>
      </c>
      <c r="F50" s="2" vm="1013">
        <f t="shared" si="17"/>
        <v>-6315017.2601224072</v>
      </c>
      <c r="G50" s="2" vm="1014">
        <f t="shared" si="17"/>
        <v>-7993781.0542612756</v>
      </c>
      <c r="H50" s="2" vm="1015">
        <f t="shared" si="17"/>
        <v>3730900.9053789843</v>
      </c>
      <c r="I50" s="1">
        <f t="shared" si="19"/>
        <v>2052137.1112401173</v>
      </c>
      <c r="J50" s="41">
        <f t="shared" si="20"/>
        <v>10045918.165501393</v>
      </c>
      <c r="K50" s="1">
        <f t="shared" si="21"/>
        <v>456469</v>
      </c>
      <c r="L50" s="39">
        <f t="shared" si="22"/>
        <v>10502387.165501393</v>
      </c>
      <c r="M50" s="2" vm="1016">
        <f t="shared" si="16"/>
        <v>698325.61569859297</v>
      </c>
      <c r="N50" s="2" vm="1017">
        <f t="shared" si="16"/>
        <v>-2035531.1016524516</v>
      </c>
      <c r="O50" s="39">
        <f t="shared" si="23"/>
        <v>-2733856.7173510445</v>
      </c>
      <c r="P50" s="39">
        <f t="shared" si="24"/>
        <v>7768530.4481503488</v>
      </c>
      <c r="Q50" s="2" vm="1018">
        <f t="shared" si="25"/>
        <v>7778638.4455412356</v>
      </c>
      <c r="R50" s="39">
        <f t="shared" si="26"/>
        <v>15547168.893691584</v>
      </c>
      <c r="S50" s="2" vm="1019">
        <f t="shared" si="27"/>
        <v>6553356.3455999997</v>
      </c>
      <c r="T50" s="39">
        <f t="shared" si="28"/>
        <v>22100525.239291586</v>
      </c>
    </row>
    <row r="51" spans="1:20" s="1" customFormat="1" x14ac:dyDescent="0.55000000000000004">
      <c r="A51">
        <v>210005</v>
      </c>
      <c r="B51" s="29" t="str" vm="87">
        <f t="shared" si="18"/>
        <v>210005</v>
      </c>
      <c r="C51" t="str">
        <f>INDEX('Latest Hospital Name'!$B:$B, MATCH($A51,'Latest Hospital Name'!$A:$A,0))</f>
        <v>Frederick</v>
      </c>
      <c r="D51" s="2" vm="669">
        <f t="shared" si="17"/>
        <v>-559.48041213010129</v>
      </c>
      <c r="E51" s="2" vm="670">
        <f t="shared" si="17"/>
        <v>-7035040.9042861499</v>
      </c>
      <c r="F51" s="2" vm="671">
        <f t="shared" si="17"/>
        <v>8581344.4338128082</v>
      </c>
      <c r="G51" s="2" vm="672">
        <f t="shared" si="17"/>
        <v>1546303.5295266607</v>
      </c>
      <c r="H51" s="2" vm="673">
        <f t="shared" si="17"/>
        <v>33746976.173675738</v>
      </c>
      <c r="I51" s="1">
        <f t="shared" si="19"/>
        <v>26711935.269389588</v>
      </c>
      <c r="J51" s="41">
        <f t="shared" si="20"/>
        <v>25165631.739862926</v>
      </c>
      <c r="K51" s="1">
        <f t="shared" si="21"/>
        <v>3614904</v>
      </c>
      <c r="L51" s="39">
        <f t="shared" si="22"/>
        <v>28780535.739862926</v>
      </c>
      <c r="M51" s="2" vm="674">
        <f t="shared" si="16"/>
        <v>-391670.01153371576</v>
      </c>
      <c r="N51" s="2" vm="675">
        <f t="shared" si="16"/>
        <v>-13385496.207778217</v>
      </c>
      <c r="O51" s="39">
        <f t="shared" si="23"/>
        <v>-12993826.196244501</v>
      </c>
      <c r="P51" s="39">
        <f t="shared" si="24"/>
        <v>15786709.543618426</v>
      </c>
      <c r="Q51" s="2" vm="676">
        <f t="shared" si="25"/>
        <v>9706533.3575626835</v>
      </c>
      <c r="R51" s="39">
        <f t="shared" si="26"/>
        <v>25493242.901181109</v>
      </c>
      <c r="S51" s="2" vm="677">
        <f t="shared" si="27"/>
        <v>0</v>
      </c>
      <c r="T51" s="39">
        <f t="shared" si="28"/>
        <v>25493242.901181109</v>
      </c>
    </row>
    <row r="52" spans="1:20" s="1" customFormat="1" x14ac:dyDescent="0.55000000000000004">
      <c r="A52">
        <v>210001</v>
      </c>
      <c r="B52" s="29" t="str" vm="28">
        <f t="shared" si="18"/>
        <v>210001</v>
      </c>
      <c r="C52" t="str">
        <f>INDEX('Latest Hospital Name'!$B:$B, MATCH($A52,'Latest Hospital Name'!$A:$A,0))</f>
        <v>Meritus</v>
      </c>
      <c r="D52" s="2" vm="633">
        <f t="shared" si="17"/>
        <v>3914.4830173731993</v>
      </c>
      <c r="E52" s="2" vm="634">
        <f t="shared" si="17"/>
        <v>2731888.1163351741</v>
      </c>
      <c r="F52" s="2" vm="635">
        <f t="shared" si="17"/>
        <v>11116377.306535769</v>
      </c>
      <c r="G52" s="2" vm="636">
        <f t="shared" si="17"/>
        <v>13848265.422870945</v>
      </c>
      <c r="H52" s="2" vm="637">
        <f t="shared" si="17"/>
        <v>17968373.556182843</v>
      </c>
      <c r="I52" s="1">
        <f t="shared" si="19"/>
        <v>20700261.672518015</v>
      </c>
      <c r="J52" s="41">
        <f t="shared" si="20"/>
        <v>6851996.2496470697</v>
      </c>
      <c r="K52" s="1">
        <f t="shared" si="21"/>
        <v>-209893</v>
      </c>
      <c r="L52" s="39">
        <f t="shared" si="22"/>
        <v>6642103.2496470697</v>
      </c>
      <c r="M52" s="2" vm="638">
        <f t="shared" si="16"/>
        <v>5686936.3751355987</v>
      </c>
      <c r="N52" s="2" vm="639">
        <f t="shared" si="16"/>
        <v>-13589454.546688292</v>
      </c>
      <c r="O52" s="39">
        <f t="shared" si="23"/>
        <v>-19276390.921823889</v>
      </c>
      <c r="P52" s="39">
        <f t="shared" si="24"/>
        <v>-12634287.672176819</v>
      </c>
      <c r="Q52" s="2" vm="640">
        <f t="shared" si="25"/>
        <v>7079775.4209060259</v>
      </c>
      <c r="R52" s="39">
        <f t="shared" si="26"/>
        <v>-5554512.2512707934</v>
      </c>
      <c r="S52" s="2" vm="641">
        <f t="shared" si="27"/>
        <v>31067847</v>
      </c>
      <c r="T52" s="39">
        <f t="shared" si="28"/>
        <v>25513334.748729207</v>
      </c>
    </row>
    <row r="53" spans="1:20" s="1" customFormat="1" x14ac:dyDescent="0.55000000000000004">
      <c r="A53">
        <v>210009</v>
      </c>
      <c r="B53" s="29" t="str" vm="84">
        <f t="shared" si="18"/>
        <v>210009</v>
      </c>
      <c r="C53" t="str">
        <f>INDEX('Latest Hospital Name'!$B:$B, MATCH($A53,'Latest Hospital Name'!$A:$A,0))</f>
        <v>Johns Hopkins</v>
      </c>
      <c r="D53" s="2" vm="696">
        <f t="shared" si="17"/>
        <v>4035.418126569798</v>
      </c>
      <c r="E53" s="2" vm="697">
        <f t="shared" si="17"/>
        <v>53176555.424454264</v>
      </c>
      <c r="F53" s="2" vm="698">
        <f t="shared" si="17"/>
        <v>897942.9832965415</v>
      </c>
      <c r="G53" s="2" vm="699">
        <f t="shared" si="17"/>
        <v>54074498.407750808</v>
      </c>
      <c r="H53" s="2" vm="700">
        <f t="shared" si="17"/>
        <v>52851024.585443109</v>
      </c>
      <c r="I53" s="1">
        <f t="shared" si="19"/>
        <v>106027580.00989738</v>
      </c>
      <c r="J53" s="41">
        <f t="shared" si="20"/>
        <v>51953081.602146573</v>
      </c>
      <c r="K53" s="1">
        <f t="shared" si="21"/>
        <v>65682740</v>
      </c>
      <c r="L53" s="39">
        <f t="shared" si="22"/>
        <v>117635821.60214657</v>
      </c>
      <c r="M53" s="2" vm="701">
        <f t="shared" si="16"/>
        <v>12419692.66839893</v>
      </c>
      <c r="N53" s="2" vm="702">
        <f t="shared" si="16"/>
        <v>-75769631.312382117</v>
      </c>
      <c r="O53" s="39">
        <f t="shared" si="23"/>
        <v>-88189323.980781049</v>
      </c>
      <c r="P53" s="39">
        <f t="shared" si="24"/>
        <v>29446497.621365517</v>
      </c>
      <c r="Q53" s="2" vm="703">
        <f t="shared" si="25"/>
        <v>-3854976.3937766687</v>
      </c>
      <c r="R53" s="39">
        <f t="shared" si="26"/>
        <v>25591521.227588847</v>
      </c>
      <c r="S53" s="2" vm="704">
        <f t="shared" si="27"/>
        <v>0</v>
      </c>
      <c r="T53" s="39">
        <f t="shared" si="28"/>
        <v>25591521.227588847</v>
      </c>
    </row>
    <row r="54" spans="1:20" s="1" customFormat="1" x14ac:dyDescent="0.55000000000000004">
      <c r="A54">
        <v>210043</v>
      </c>
      <c r="B54" s="29" t="str" vm="59">
        <f t="shared" si="18"/>
        <v>210043</v>
      </c>
      <c r="C54" t="str">
        <f>INDEX('Latest Hospital Name'!$B:$B, MATCH($A54,'Latest Hospital Name'!$A:$A,0))</f>
        <v>UM-BWMC</v>
      </c>
      <c r="D54" s="2" vm="921">
        <f t="shared" ref="D54:H63" si="29">CUBEVALUE("ThisWorkbookDataModel", $B$2, $B$8, $B54, D$13)</f>
        <v>-550.75581767350218</v>
      </c>
      <c r="E54" s="2" vm="922">
        <f t="shared" si="29"/>
        <v>4675422.3742390918</v>
      </c>
      <c r="F54" s="2" vm="923">
        <f t="shared" si="29"/>
        <v>-6788838.2603445798</v>
      </c>
      <c r="G54" s="2" vm="924">
        <f t="shared" si="29"/>
        <v>-2113415.8861054871</v>
      </c>
      <c r="H54" s="2" vm="925">
        <f t="shared" si="29"/>
        <v>35156604.879513696</v>
      </c>
      <c r="I54" s="1">
        <f t="shared" si="19"/>
        <v>39832027.25375279</v>
      </c>
      <c r="J54" s="41">
        <f t="shared" si="20"/>
        <v>41945443.139858276</v>
      </c>
      <c r="K54" s="1">
        <f t="shared" si="21"/>
        <v>722384</v>
      </c>
      <c r="L54" s="39">
        <f t="shared" si="22"/>
        <v>42667827.139858276</v>
      </c>
      <c r="M54" s="2" vm="926">
        <f t="shared" ref="M54:N63" si="30">CUBEVALUE("ThisWorkbookDataModel", $B$2, $B$8, $B54, M$13)</f>
        <v>457700.59626309969</v>
      </c>
      <c r="N54" s="2" vm="927">
        <f t="shared" si="30"/>
        <v>-18600240.003123883</v>
      </c>
      <c r="O54" s="39">
        <f t="shared" si="23"/>
        <v>-19057940.599386983</v>
      </c>
      <c r="P54" s="39">
        <f t="shared" si="24"/>
        <v>23609886.540471293</v>
      </c>
      <c r="Q54" s="2" vm="928">
        <f t="shared" si="25"/>
        <v>2117572.8356283125</v>
      </c>
      <c r="R54" s="39">
        <f t="shared" si="26"/>
        <v>25727459.376099605</v>
      </c>
      <c r="S54" s="2" vm="929">
        <f t="shared" si="27"/>
        <v>0</v>
      </c>
      <c r="T54" s="39">
        <f t="shared" si="28"/>
        <v>25727459.376099605</v>
      </c>
    </row>
    <row r="55" spans="1:20" s="1" customFormat="1" x14ac:dyDescent="0.55000000000000004">
      <c r="A55">
        <v>210017</v>
      </c>
      <c r="B55" s="29" t="str" vm="77">
        <f t="shared" si="18"/>
        <v>210017</v>
      </c>
      <c r="C55" t="str">
        <f>INDEX('Latest Hospital Name'!$B:$B, MATCH($A55,'Latest Hospital Name'!$A:$A,0))</f>
        <v>Garrett</v>
      </c>
      <c r="D55" s="2" vm="759">
        <f t="shared" si="29"/>
        <v>656.05558577279976</v>
      </c>
      <c r="E55" s="2" vm="760">
        <f t="shared" si="29"/>
        <v>1549290.1563827968</v>
      </c>
      <c r="F55" s="2" vm="761">
        <f t="shared" si="29"/>
        <v>-215045.22569285519</v>
      </c>
      <c r="G55" s="2" vm="762">
        <f t="shared" si="29"/>
        <v>1334244.9306899416</v>
      </c>
      <c r="H55" s="2" vm="763">
        <f t="shared" si="29"/>
        <v>1783624.6481185432</v>
      </c>
      <c r="I55" s="1">
        <f t="shared" si="19"/>
        <v>3332914.8045013398</v>
      </c>
      <c r="J55" s="41">
        <f t="shared" si="20"/>
        <v>1998669.8738113982</v>
      </c>
      <c r="K55" s="1">
        <f t="shared" si="21"/>
        <v>606328</v>
      </c>
      <c r="L55" s="39">
        <f t="shared" si="22"/>
        <v>2604997.8738113982</v>
      </c>
      <c r="M55" s="2" vm="764">
        <f t="shared" si="30"/>
        <v>669094.82998049958</v>
      </c>
      <c r="N55" s="2" vm="765">
        <f t="shared" si="30"/>
        <v>-1306945.4561381377</v>
      </c>
      <c r="O55" s="39">
        <f t="shared" si="23"/>
        <v>-1976040.2861186373</v>
      </c>
      <c r="P55" s="39">
        <f t="shared" si="24"/>
        <v>628957.58769276086</v>
      </c>
      <c r="Q55" s="2" vm="766">
        <f t="shared" si="25"/>
        <v>343262.61010348116</v>
      </c>
      <c r="R55" s="39">
        <f t="shared" si="26"/>
        <v>972220.19779624208</v>
      </c>
      <c r="S55" s="2" vm="767">
        <f t="shared" si="27"/>
        <v>25806044.563360047</v>
      </c>
      <c r="T55" s="39">
        <f t="shared" si="28"/>
        <v>26778264.761156287</v>
      </c>
    </row>
    <row r="56" spans="1:20" s="1" customFormat="1" x14ac:dyDescent="0.55000000000000004">
      <c r="A56">
        <v>210019</v>
      </c>
      <c r="B56" s="29" t="str" vm="75">
        <f t="shared" si="18"/>
        <v>210019</v>
      </c>
      <c r="C56" t="str">
        <f>INDEX('Latest Hospital Name'!$B:$B, MATCH($A56,'Latest Hospital Name'!$A:$A,0))</f>
        <v>Peninsula</v>
      </c>
      <c r="D56" s="2" vm="777">
        <f t="shared" si="29"/>
        <v>2009.7163728753999</v>
      </c>
      <c r="E56" s="2" vm="778">
        <f t="shared" si="29"/>
        <v>469211.12037332309</v>
      </c>
      <c r="F56" s="2" vm="779">
        <f t="shared" si="29"/>
        <v>9602748.0814457983</v>
      </c>
      <c r="G56" s="2" vm="780">
        <f t="shared" si="29"/>
        <v>10071959.201819122</v>
      </c>
      <c r="H56" s="2" vm="781">
        <f t="shared" si="29"/>
        <v>21007741.493876353</v>
      </c>
      <c r="I56" s="1">
        <f t="shared" si="19"/>
        <v>21476952.614249676</v>
      </c>
      <c r="J56" s="41">
        <f t="shared" si="20"/>
        <v>11404993.412430555</v>
      </c>
      <c r="K56" s="1">
        <f t="shared" si="21"/>
        <v>-474859</v>
      </c>
      <c r="L56" s="39">
        <f t="shared" si="22"/>
        <v>10930134.412430555</v>
      </c>
      <c r="M56" s="2" vm="782">
        <f t="shared" si="30"/>
        <v>2377529.2834162107</v>
      </c>
      <c r="N56" s="2" vm="783">
        <f t="shared" si="30"/>
        <v>-14172185.903347461</v>
      </c>
      <c r="O56" s="39">
        <f t="shared" si="23"/>
        <v>-16549715.18676367</v>
      </c>
      <c r="P56" s="39">
        <f t="shared" si="24"/>
        <v>-5619580.7743331157</v>
      </c>
      <c r="Q56" s="2" vm="784">
        <f t="shared" si="25"/>
        <v>-6087104.6326735243</v>
      </c>
      <c r="R56" s="39">
        <f t="shared" si="26"/>
        <v>-11706685.40700664</v>
      </c>
      <c r="S56" s="2" vm="785">
        <f t="shared" si="27"/>
        <v>39019918</v>
      </c>
      <c r="T56" s="39">
        <f t="shared" si="28"/>
        <v>27313232.59299336</v>
      </c>
    </row>
    <row r="57" spans="1:20" s="1" customFormat="1" x14ac:dyDescent="0.55000000000000004">
      <c r="A57">
        <v>210063</v>
      </c>
      <c r="B57" s="29" t="str" vm="46">
        <f t="shared" si="18"/>
        <v>210063</v>
      </c>
      <c r="C57" t="str">
        <f>INDEX('Latest Hospital Name'!$B:$B, MATCH($A57,'Latest Hospital Name'!$A:$A,0))</f>
        <v>UM-St. Joe</v>
      </c>
      <c r="D57" s="2" vm="1038">
        <f t="shared" si="29"/>
        <v>1873.7153860412905</v>
      </c>
      <c r="E57" s="2" vm="1039">
        <f t="shared" si="29"/>
        <v>16068710.111542288</v>
      </c>
      <c r="F57" s="2" vm="1040">
        <f t="shared" si="29"/>
        <v>1620224.226297108</v>
      </c>
      <c r="G57" s="2" vm="1041">
        <f t="shared" si="29"/>
        <v>17688934.337839399</v>
      </c>
      <c r="H57" s="2" vm="1042">
        <f t="shared" si="29"/>
        <v>20002901.291832518</v>
      </c>
      <c r="I57" s="1">
        <f t="shared" si="19"/>
        <v>36071611.403374806</v>
      </c>
      <c r="J57" s="41">
        <f t="shared" si="20"/>
        <v>18382677.065535408</v>
      </c>
      <c r="K57" s="1">
        <f t="shared" si="21"/>
        <v>3278295</v>
      </c>
      <c r="L57" s="39">
        <f t="shared" si="22"/>
        <v>21660972.065535408</v>
      </c>
      <c r="M57" s="2" vm="1043">
        <f t="shared" si="30"/>
        <v>5329021.7441012543</v>
      </c>
      <c r="N57" s="2" vm="1044">
        <f t="shared" si="30"/>
        <v>-10160421.309733162</v>
      </c>
      <c r="O57" s="39">
        <f t="shared" si="23"/>
        <v>-15489443.053834416</v>
      </c>
      <c r="P57" s="39">
        <f t="shared" si="24"/>
        <v>6171529.0117009915</v>
      </c>
      <c r="Q57" s="2" vm="1045">
        <f t="shared" si="25"/>
        <v>21955488.7618194</v>
      </c>
      <c r="R57" s="39">
        <f t="shared" si="26"/>
        <v>28127017.773520391</v>
      </c>
      <c r="S57" s="2" vm="1046">
        <f t="shared" si="27"/>
        <v>0</v>
      </c>
      <c r="T57" s="39">
        <f t="shared" si="28"/>
        <v>28127017.773520391</v>
      </c>
    </row>
    <row r="58" spans="1:20" s="1" customFormat="1" x14ac:dyDescent="0.55000000000000004">
      <c r="A58">
        <v>210015</v>
      </c>
      <c r="B58" s="29" t="str" vm="79">
        <f t="shared" si="18"/>
        <v>210015</v>
      </c>
      <c r="C58" t="str">
        <f>INDEX('Latest Hospital Name'!$B:$B, MATCH($A58,'Latest Hospital Name'!$A:$A,0))</f>
        <v>MedStar Fr Square</v>
      </c>
      <c r="D58" s="2" vm="741">
        <f t="shared" si="29"/>
        <v>-299.51352557289783</v>
      </c>
      <c r="E58" s="2" vm="742">
        <f t="shared" si="29"/>
        <v>2715219.6454256447</v>
      </c>
      <c r="F58" s="2" vm="743">
        <f t="shared" si="29"/>
        <v>-10637745.704260323</v>
      </c>
      <c r="G58" s="2" vm="744">
        <f t="shared" si="29"/>
        <v>-7922526.0588346757</v>
      </c>
      <c r="H58" s="2" vm="745">
        <f t="shared" si="29"/>
        <v>9803299.8983038217</v>
      </c>
      <c r="I58" s="1">
        <f t="shared" si="19"/>
        <v>12518519.543729465</v>
      </c>
      <c r="J58" s="41">
        <f t="shared" si="20"/>
        <v>20441045.602564141</v>
      </c>
      <c r="K58" s="1">
        <f t="shared" si="21"/>
        <v>488951</v>
      </c>
      <c r="L58" s="39">
        <f t="shared" si="22"/>
        <v>20929996.602564141</v>
      </c>
      <c r="M58" s="2" vm="746">
        <f t="shared" si="30"/>
        <v>871313.79261186952</v>
      </c>
      <c r="N58" s="2" vm="747">
        <f t="shared" si="30"/>
        <v>-21296778.049263418</v>
      </c>
      <c r="O58" s="39">
        <f t="shared" si="23"/>
        <v>-22168091.841875289</v>
      </c>
      <c r="P58" s="39">
        <f t="shared" si="24"/>
        <v>-1238095.2393111475</v>
      </c>
      <c r="Q58" s="2" vm="748">
        <f t="shared" si="25"/>
        <v>43966574.734259889</v>
      </c>
      <c r="R58" s="39">
        <f t="shared" si="26"/>
        <v>42728479.494948745</v>
      </c>
      <c r="S58" s="2" vm="749">
        <f t="shared" si="27"/>
        <v>2600862</v>
      </c>
      <c r="T58" s="39">
        <f t="shared" si="28"/>
        <v>45329341.494948745</v>
      </c>
    </row>
    <row r="59" spans="1:20" s="1" customFormat="1" x14ac:dyDescent="0.55000000000000004">
      <c r="A59">
        <v>210008</v>
      </c>
      <c r="B59" s="29" t="str" vm="85">
        <f t="shared" si="18"/>
        <v>210008</v>
      </c>
      <c r="C59" t="str">
        <f>INDEX('Latest Hospital Name'!$B:$B, MATCH($A59,'Latest Hospital Name'!$A:$A,0))</f>
        <v>Mercy</v>
      </c>
      <c r="D59" s="2" vm="687">
        <f t="shared" si="29"/>
        <v>1192.8563051655992</v>
      </c>
      <c r="E59" s="2" vm="688">
        <f t="shared" si="29"/>
        <v>30838985.671300035</v>
      </c>
      <c r="F59" s="2" vm="689">
        <f t="shared" si="29"/>
        <v>-19478940.874200944</v>
      </c>
      <c r="G59" s="2" vm="690">
        <f t="shared" si="29"/>
        <v>11360044.797099087</v>
      </c>
      <c r="H59" s="2" vm="691">
        <f t="shared" si="29"/>
        <v>16434491.357736602</v>
      </c>
      <c r="I59" s="1">
        <f t="shared" si="19"/>
        <v>47273477.029036641</v>
      </c>
      <c r="J59" s="41">
        <f t="shared" si="20"/>
        <v>35913432.231937557</v>
      </c>
      <c r="K59" s="1">
        <f t="shared" si="21"/>
        <v>5406642</v>
      </c>
      <c r="L59" s="39">
        <f t="shared" si="22"/>
        <v>41320074.231937557</v>
      </c>
      <c r="M59" s="2" vm="692">
        <f t="shared" si="30"/>
        <v>-2380567.1780182729</v>
      </c>
      <c r="N59" s="2" vm="693">
        <f t="shared" si="30"/>
        <v>-11699313.036289033</v>
      </c>
      <c r="O59" s="39">
        <f t="shared" si="23"/>
        <v>-9318745.8582707606</v>
      </c>
      <c r="P59" s="39">
        <f t="shared" si="24"/>
        <v>32001328.373666797</v>
      </c>
      <c r="Q59" s="2" vm="694">
        <f t="shared" si="25"/>
        <v>0</v>
      </c>
      <c r="R59" s="39">
        <f t="shared" si="26"/>
        <v>32001328.373666797</v>
      </c>
      <c r="S59" s="2" vm="695">
        <f t="shared" si="27"/>
        <v>16091021.183999997</v>
      </c>
      <c r="T59" s="39">
        <f t="shared" si="28"/>
        <v>48092349.557666793</v>
      </c>
    </row>
    <row r="60" spans="1:20" s="1" customFormat="1" x14ac:dyDescent="0.55000000000000004">
      <c r="A60">
        <v>210003</v>
      </c>
      <c r="B60" s="29" t="str" vm="89">
        <f t="shared" si="18"/>
        <v>210003</v>
      </c>
      <c r="C60" t="str">
        <f>INDEX('Latest Hospital Name'!$B:$B, MATCH($A60,'Latest Hospital Name'!$A:$A,0))</f>
        <v>UM-PGHC</v>
      </c>
      <c r="D60" s="2" vm="651">
        <f t="shared" si="29"/>
        <v>2847.657726398601</v>
      </c>
      <c r="E60" s="2" vm="652">
        <f t="shared" si="29"/>
        <v>23134367.301169805</v>
      </c>
      <c r="F60" s="2" vm="653">
        <f t="shared" si="29"/>
        <v>11089967.156924449</v>
      </c>
      <c r="G60" s="2" vm="654">
        <f t="shared" si="29"/>
        <v>34224334.458094262</v>
      </c>
      <c r="H60" s="2" vm="655">
        <f t="shared" si="29"/>
        <v>11648129.729557473</v>
      </c>
      <c r="I60" s="1">
        <f t="shared" si="19"/>
        <v>34782497.030727282</v>
      </c>
      <c r="J60" s="41">
        <f t="shared" si="20"/>
        <v>558162.57263302058</v>
      </c>
      <c r="K60" s="1">
        <f t="shared" si="21"/>
        <v>10162905</v>
      </c>
      <c r="L60" s="39">
        <f t="shared" si="22"/>
        <v>10721067.572633021</v>
      </c>
      <c r="M60" s="2" vm="656">
        <f t="shared" si="30"/>
        <v>75239.620101595065</v>
      </c>
      <c r="N60" s="2" vm="657">
        <f t="shared" si="30"/>
        <v>-11951829.646534326</v>
      </c>
      <c r="O60" s="39">
        <f t="shared" si="23"/>
        <v>-12027069.266635921</v>
      </c>
      <c r="P60" s="39">
        <f t="shared" si="24"/>
        <v>-1306001.6940029003</v>
      </c>
      <c r="Q60" s="2" vm="658">
        <f t="shared" si="25"/>
        <v>57925652.891797446</v>
      </c>
      <c r="R60" s="39">
        <f t="shared" si="26"/>
        <v>56619651.197794542</v>
      </c>
      <c r="S60" s="2" vm="659">
        <f t="shared" si="27"/>
        <v>0</v>
      </c>
      <c r="T60" s="39">
        <f t="shared" si="28"/>
        <v>56619651.197794542</v>
      </c>
    </row>
    <row r="61" spans="1:20" s="1" customFormat="1" x14ac:dyDescent="0.55000000000000004">
      <c r="A61">
        <v>210012</v>
      </c>
      <c r="B61" s="29" t="str" vm="81">
        <f t="shared" si="18"/>
        <v>210012</v>
      </c>
      <c r="C61" t="str">
        <f>INDEX('Latest Hospital Name'!$B:$B, MATCH($A61,'Latest Hospital Name'!$A:$A,0))</f>
        <v>Sinai</v>
      </c>
      <c r="D61" s="2" vm="723">
        <f t="shared" si="29"/>
        <v>-9349.9110337127004</v>
      </c>
      <c r="E61" s="2" vm="724">
        <f t="shared" si="29"/>
        <v>-40036510.535501264</v>
      </c>
      <c r="F61" s="2" vm="725">
        <f t="shared" si="29"/>
        <v>-39719390.934939764</v>
      </c>
      <c r="G61" s="2" vm="726">
        <f t="shared" si="29"/>
        <v>-79755901.470441028</v>
      </c>
      <c r="H61" s="2" vm="727">
        <f t="shared" si="29"/>
        <v>20970941.319720633</v>
      </c>
      <c r="I61" s="1">
        <f t="shared" si="19"/>
        <v>-19065569.215780631</v>
      </c>
      <c r="J61" s="41">
        <f t="shared" si="20"/>
        <v>60690332.254660398</v>
      </c>
      <c r="K61" s="1">
        <f t="shared" si="21"/>
        <v>2496323</v>
      </c>
      <c r="L61" s="39">
        <f t="shared" si="22"/>
        <v>63186655.254660398</v>
      </c>
      <c r="M61" s="2" vm="728">
        <f t="shared" si="30"/>
        <v>-3074526.9254818452</v>
      </c>
      <c r="N61" s="2" vm="729">
        <f t="shared" si="30"/>
        <v>-22364193.873814676</v>
      </c>
      <c r="O61" s="39">
        <f t="shared" si="23"/>
        <v>-19289666.948332831</v>
      </c>
      <c r="P61" s="39">
        <f t="shared" si="24"/>
        <v>43896988.306327567</v>
      </c>
      <c r="Q61" s="2" vm="730">
        <f t="shared" si="25"/>
        <v>46890056.877513468</v>
      </c>
      <c r="R61" s="39">
        <f t="shared" si="26"/>
        <v>90787045.183841035</v>
      </c>
      <c r="S61" s="2" vm="731">
        <f t="shared" si="27"/>
        <v>-28885152.504479997</v>
      </c>
      <c r="T61" s="39">
        <f t="shared" si="28"/>
        <v>61901892.679361038</v>
      </c>
    </row>
    <row r="62" spans="1:20" s="1" customFormat="1" x14ac:dyDescent="0.55000000000000004">
      <c r="A62">
        <v>210023</v>
      </c>
      <c r="B62" s="29" t="str" vm="73">
        <f t="shared" si="18"/>
        <v>210023</v>
      </c>
      <c r="C62" t="str">
        <f>INDEX('Latest Hospital Name'!$B:$B, MATCH($A62,'Latest Hospital Name'!$A:$A,0))</f>
        <v>Anne Arundel</v>
      </c>
      <c r="D62" s="2" vm="795">
        <f t="shared" si="29"/>
        <v>-4812.5584251440732</v>
      </c>
      <c r="E62" s="2" vm="796">
        <f t="shared" si="29"/>
        <v>108025.62317592837</v>
      </c>
      <c r="F62" s="2" vm="797">
        <f t="shared" si="29"/>
        <v>-12995064.861723032</v>
      </c>
      <c r="G62" s="2" vm="798">
        <f t="shared" si="29"/>
        <v>-12887039.238547107</v>
      </c>
      <c r="H62" s="2" vm="799">
        <f t="shared" si="29"/>
        <v>39689063.700940244</v>
      </c>
      <c r="I62" s="1">
        <f t="shared" si="19"/>
        <v>39797089.32411617</v>
      </c>
      <c r="J62" s="41">
        <f t="shared" si="20"/>
        <v>52684128.562663279</v>
      </c>
      <c r="K62" s="1">
        <f t="shared" si="21"/>
        <v>-1204766</v>
      </c>
      <c r="L62" s="39">
        <f t="shared" si="22"/>
        <v>51479362.562663279</v>
      </c>
      <c r="M62" s="2" vm="800">
        <f t="shared" si="30"/>
        <v>14237871.658676347</v>
      </c>
      <c r="N62" s="2" vm="801">
        <f t="shared" si="30"/>
        <v>-16005891.870483715</v>
      </c>
      <c r="O62" s="39">
        <f t="shared" si="23"/>
        <v>-30243763.52916006</v>
      </c>
      <c r="P62" s="39">
        <f t="shared" si="24"/>
        <v>21235599.033503219</v>
      </c>
      <c r="Q62" s="2" vm="802">
        <f t="shared" si="25"/>
        <v>192968.31012260704</v>
      </c>
      <c r="R62" s="39">
        <f t="shared" si="26"/>
        <v>21428567.343625825</v>
      </c>
      <c r="S62" s="2" vm="803">
        <f t="shared" si="27"/>
        <v>41011480.631477483</v>
      </c>
      <c r="T62" s="39">
        <f t="shared" si="28"/>
        <v>62440047.975103304</v>
      </c>
    </row>
    <row r="63" spans="1:20" s="1" customFormat="1" x14ac:dyDescent="0.55000000000000004">
      <c r="A63">
        <v>210057</v>
      </c>
      <c r="B63" s="29" t="str" vm="51">
        <f t="shared" si="18"/>
        <v>210057</v>
      </c>
      <c r="C63" t="str">
        <f>INDEX('Latest Hospital Name'!$B:$B, MATCH($A63,'Latest Hospital Name'!$A:$A,0))</f>
        <v>Shady Grove</v>
      </c>
      <c r="D63" s="2" vm="993">
        <f t="shared" si="29"/>
        <v>-4345.9392661712</v>
      </c>
      <c r="E63" s="2" vm="994">
        <f t="shared" si="29"/>
        <v>-12356916.766607281</v>
      </c>
      <c r="F63" s="2" vm="995">
        <f t="shared" si="29"/>
        <v>-11825920.065553902</v>
      </c>
      <c r="G63" s="2" vm="996">
        <f t="shared" si="29"/>
        <v>-24182836.832161184</v>
      </c>
      <c r="H63" s="2" vm="997">
        <f t="shared" si="29"/>
        <v>22514830.759572849</v>
      </c>
      <c r="I63" s="1">
        <f t="shared" si="19"/>
        <v>10157913.992965568</v>
      </c>
      <c r="J63" s="41">
        <f t="shared" si="20"/>
        <v>34340750.825126752</v>
      </c>
      <c r="K63" s="1">
        <f t="shared" si="21"/>
        <v>1612735</v>
      </c>
      <c r="L63" s="39">
        <f t="shared" si="22"/>
        <v>35953485.825126752</v>
      </c>
      <c r="M63" s="2" vm="998">
        <f t="shared" si="30"/>
        <v>-2653579.828761111</v>
      </c>
      <c r="N63" s="2" vm="999">
        <f t="shared" si="30"/>
        <v>-12308215.552667761</v>
      </c>
      <c r="O63" s="39">
        <f t="shared" si="23"/>
        <v>-9654635.7239066511</v>
      </c>
      <c r="P63" s="39">
        <f t="shared" si="24"/>
        <v>26298850.101220101</v>
      </c>
      <c r="Q63" s="2" vm="1000">
        <f t="shared" si="25"/>
        <v>47619640.497324914</v>
      </c>
      <c r="R63" s="39">
        <f t="shared" si="26"/>
        <v>73918490.598545015</v>
      </c>
      <c r="S63" s="2" vm="1001">
        <f t="shared" si="27"/>
        <v>0</v>
      </c>
      <c r="T63" s="39">
        <f t="shared" si="28"/>
        <v>73918490.598545015</v>
      </c>
    </row>
    <row r="64" spans="1:20" x14ac:dyDescent="0.55000000000000004">
      <c r="E64" s="2"/>
      <c r="F64" s="2"/>
      <c r="G64" s="2"/>
      <c r="H64" s="2"/>
      <c r="J64" s="41"/>
      <c r="L64" s="39"/>
      <c r="M64" s="2"/>
      <c r="N64" s="2"/>
      <c r="O64" s="39"/>
      <c r="P64" s="39"/>
      <c r="Q64" s="2"/>
      <c r="R64" s="39"/>
      <c r="S64" s="2"/>
      <c r="T64" s="39"/>
    </row>
    <row r="65" spans="5:20" x14ac:dyDescent="0.55000000000000004">
      <c r="E65" s="2"/>
      <c r="F65" s="2"/>
      <c r="G65" s="2"/>
      <c r="H65" s="2"/>
      <c r="J65" s="41"/>
      <c r="L65" s="39"/>
      <c r="M65" s="2"/>
      <c r="N65" s="2"/>
      <c r="O65" s="39"/>
      <c r="P65" s="39"/>
      <c r="Q65" s="2"/>
      <c r="R65" s="39"/>
      <c r="S65" s="2"/>
      <c r="T65" s="39"/>
    </row>
    <row r="66" spans="5:20" x14ac:dyDescent="0.55000000000000004">
      <c r="E66" s="2"/>
      <c r="F66" s="2"/>
      <c r="G66" s="2"/>
      <c r="H66" s="2"/>
      <c r="J66" s="41"/>
      <c r="L66" s="39"/>
      <c r="M66" s="2"/>
      <c r="N66" s="2"/>
      <c r="O66" s="39"/>
      <c r="P66" s="39"/>
      <c r="Q66" s="2"/>
      <c r="R66" s="39"/>
      <c r="S66" s="2"/>
      <c r="T66" s="39"/>
    </row>
    <row r="67" spans="5:20" x14ac:dyDescent="0.55000000000000004">
      <c r="E67" s="2"/>
      <c r="F67" s="2"/>
      <c r="G67" s="2"/>
      <c r="H67" s="2"/>
      <c r="J67" s="41"/>
      <c r="L67" s="39"/>
      <c r="M67" s="2"/>
      <c r="N67" s="2"/>
      <c r="O67" s="39"/>
      <c r="P67" s="39"/>
      <c r="Q67" s="2"/>
      <c r="R67" s="39"/>
      <c r="S67" s="2"/>
      <c r="T67" s="39"/>
    </row>
    <row r="68" spans="5:20" x14ac:dyDescent="0.55000000000000004">
      <c r="E68" s="2"/>
      <c r="F68" s="2"/>
      <c r="G68" s="2"/>
      <c r="H68" s="2"/>
      <c r="J68" s="41"/>
      <c r="L68" s="39"/>
      <c r="M68" s="2"/>
      <c r="N68" s="2"/>
      <c r="O68" s="39"/>
      <c r="P68" s="39"/>
      <c r="Q68" s="2"/>
      <c r="R68" s="39"/>
      <c r="S68" s="2"/>
      <c r="T68" s="39"/>
    </row>
    <row r="69" spans="5:20" x14ac:dyDescent="0.55000000000000004">
      <c r="E69" s="2"/>
      <c r="F69" s="2"/>
      <c r="G69" s="2"/>
      <c r="H69" s="2"/>
      <c r="J69" s="41"/>
      <c r="L69" s="39"/>
      <c r="M69" s="2"/>
      <c r="N69" s="2"/>
      <c r="O69" s="39"/>
      <c r="P69" s="39"/>
      <c r="Q69" s="2"/>
      <c r="R69" s="39"/>
      <c r="S69" s="2"/>
      <c r="T69" s="39"/>
    </row>
  </sheetData>
  <autoFilter ref="A11:T63" xr:uid="{F78F127D-3A97-4209-A72F-D19C1C334F11}">
    <sortState xmlns:xlrd2="http://schemas.microsoft.com/office/spreadsheetml/2017/richdata2" ref="A14:T63">
      <sortCondition ref="T11:T63"/>
    </sortState>
  </autoFilter>
  <pageMargins left="0.7" right="0.7" top="0.75" bottom="0.75" header="0.3" footer="0.3"/>
  <pageSetup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4.xml><?xml version="1.0" encoding="utf-8"?>
<?mso-contentType ?>
<FormTemplates xmlns="http://schemas.microsoft.com/sharepoint/v3/contenttype/forms">
  <Display>DocumentLibraryForm</Display>
  <Edit>DocumentLibraryForm</Edit>
  <New>DocumentLibraryForm</New>
</FormTemplates>
</file>

<file path=customXml/item3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C04896D-E9E9-4947-A380-A88BBD1BED36}">
  <ds:schemaRefs/>
</ds:datastoreItem>
</file>

<file path=customXml/itemProps2.xml><?xml version="1.0" encoding="utf-8"?>
<ds:datastoreItem xmlns:ds="http://schemas.openxmlformats.org/officeDocument/2006/customXml" ds:itemID="{252A117C-9502-434F-9871-E7F551287FB6}">
  <ds:schemaRefs/>
</ds:datastoreItem>
</file>

<file path=customXml/itemProps3.xml><?xml version="1.0" encoding="utf-8"?>
<ds:datastoreItem xmlns:ds="http://schemas.openxmlformats.org/officeDocument/2006/customXml" ds:itemID="{0084BEED-7926-4181-AC2F-312E88BE4ED0}">
  <ds:schemaRefs/>
</ds:datastoreItem>
</file>

<file path=customXml/itemProps4.xml><?xml version="1.0" encoding="utf-8"?>
<ds:datastoreItem xmlns:ds="http://schemas.openxmlformats.org/officeDocument/2006/customXml" ds:itemID="{4F6BD7AC-4BA4-470C-A274-1C079F11B1F1}">
  <ds:schemaRefs/>
</ds:datastoreItem>
</file>

<file path=customXml/itemProps5.xml><?xml version="1.0" encoding="utf-8"?>
<ds:datastoreItem xmlns:ds="http://schemas.openxmlformats.org/officeDocument/2006/customXml" ds:itemID="{018B6A64-9349-4E0D-B22D-709AB08DE1CD}">
  <ds:schemaRefs/>
</ds:datastoreItem>
</file>

<file path=customXml/itemProps6.xml><?xml version="1.0" encoding="utf-8"?>
<ds:datastoreItem xmlns:ds="http://schemas.openxmlformats.org/officeDocument/2006/customXml" ds:itemID="{91747879-60BB-413C-B3D4-75EBB84E8373}">
  <ds:schemaRefs/>
</ds:datastoreItem>
</file>

<file path=customXml/itemProps7.xml><?xml version="1.0" encoding="utf-8"?>
<ds:datastoreItem xmlns:ds="http://schemas.openxmlformats.org/officeDocument/2006/customXml" ds:itemID="{78791A74-9691-4CAD-809A-2030DDD30F67}">
  <ds:schemaRefs/>
</ds:datastoreItem>
</file>

<file path=customXml/itemProps8.xml><?xml version="1.0" encoding="utf-8"?>
<ds:datastoreItem xmlns:ds="http://schemas.openxmlformats.org/officeDocument/2006/customXml" ds:itemID="{B1F6599D-73BF-47C7-9BF5-BC6A74322BD0}">
  <ds:schemaRefs>
    <ds:schemaRef ds:uri="http://schemas.microsoft.com/DataMashup"/>
  </ds:schemaRefs>
</ds:datastoreItem>
</file>

<file path=customXml/itemProps9.xml><?xml version="1.0" encoding="utf-8"?>
<ds:datastoreItem xmlns:ds="http://schemas.openxmlformats.org/officeDocument/2006/customXml" ds:itemID="{DDB6910B-BDDF-4351-A0FB-7B842985E6ED}">
  <ds:schemaRefs/>
</ds:datastoreItem>
</file>

<file path=customXml/itemProps10.xml><?xml version="1.0" encoding="utf-8"?>
<ds:datastoreItem xmlns:ds="http://schemas.openxmlformats.org/officeDocument/2006/customXml" ds:itemID="{39727519-C865-4B99-96CF-C9C87B3501A3}">
  <ds:schemaRefs/>
</ds:datastoreItem>
</file>

<file path=customXml/itemProps11.xml><?xml version="1.0" encoding="utf-8"?>
<ds:datastoreItem xmlns:ds="http://schemas.openxmlformats.org/officeDocument/2006/customXml" ds:itemID="{E3D5C6B5-8A9F-4B6D-AF26-1B89A11D0D0F}">
  <ds:schemaRefs/>
</ds:datastoreItem>
</file>

<file path=customXml/itemProps12.xml><?xml version="1.0" encoding="utf-8"?>
<ds:datastoreItem xmlns:ds="http://schemas.openxmlformats.org/officeDocument/2006/customXml" ds:itemID="{E96E2BE6-9FEF-4B13-A1D7-83BC38F40631}">
  <ds:schemaRefs/>
</ds:datastoreItem>
</file>

<file path=customXml/itemProps13.xml><?xml version="1.0" encoding="utf-8"?>
<ds:datastoreItem xmlns:ds="http://schemas.openxmlformats.org/officeDocument/2006/customXml" ds:itemID="{C8A390A9-D4E2-4CB7-B068-80456B7B88A6}">
  <ds:schemaRefs/>
</ds:datastoreItem>
</file>

<file path=customXml/itemProps14.xml><?xml version="1.0" encoding="utf-8"?>
<ds:datastoreItem xmlns:ds="http://schemas.openxmlformats.org/officeDocument/2006/customXml" ds:itemID="{83E84EC1-5783-4254-823D-581CD3AF7657}">
  <ds:schemaRefs/>
</ds:datastoreItem>
</file>

<file path=customXml/itemProps15.xml><?xml version="1.0" encoding="utf-8"?>
<ds:datastoreItem xmlns:ds="http://schemas.openxmlformats.org/officeDocument/2006/customXml" ds:itemID="{BB00F0AB-11E1-4AE2-8899-D48F3F18803B}">
  <ds:schemaRefs/>
</ds:datastoreItem>
</file>

<file path=customXml/itemProps16.xml><?xml version="1.0" encoding="utf-8"?>
<ds:datastoreItem xmlns:ds="http://schemas.openxmlformats.org/officeDocument/2006/customXml" ds:itemID="{20C5E49E-AAA9-4472-8987-AD89FB75C083}">
  <ds:schemaRefs/>
</ds:datastoreItem>
</file>

<file path=customXml/itemProps17.xml><?xml version="1.0" encoding="utf-8"?>
<ds:datastoreItem xmlns:ds="http://schemas.openxmlformats.org/officeDocument/2006/customXml" ds:itemID="{0971D4C1-67DD-4209-9567-F0333C8279C9}">
  <ds:schemaRefs/>
</ds:datastoreItem>
</file>

<file path=customXml/itemProps18.xml><?xml version="1.0" encoding="utf-8"?>
<ds:datastoreItem xmlns:ds="http://schemas.openxmlformats.org/officeDocument/2006/customXml" ds:itemID="{A967F774-55C1-49BB-A8CE-DB246FD93784}">
  <ds:schemaRefs/>
</ds:datastoreItem>
</file>

<file path=customXml/itemProps19.xml><?xml version="1.0" encoding="utf-8"?>
<ds:datastoreItem xmlns:ds="http://schemas.openxmlformats.org/officeDocument/2006/customXml" ds:itemID="{ED1555E7-71AC-4188-A3F8-3FE3963676F9}">
  <ds:schemaRefs/>
</ds:datastoreItem>
</file>

<file path=customXml/itemProps20.xml><?xml version="1.0" encoding="utf-8"?>
<ds:datastoreItem xmlns:ds="http://schemas.openxmlformats.org/officeDocument/2006/customXml" ds:itemID="{9F49E1B0-27F4-49D7-B1C4-A4EC5F343687}">
  <ds:schemaRefs/>
</ds:datastoreItem>
</file>

<file path=customXml/itemProps21.xml><?xml version="1.0" encoding="utf-8"?>
<ds:datastoreItem xmlns:ds="http://schemas.openxmlformats.org/officeDocument/2006/customXml" ds:itemID="{33052DF5-436D-4353-BBBE-9BBCB563CC20}">
  <ds:schemaRefs/>
</ds:datastoreItem>
</file>

<file path=customXml/itemProps22.xml><?xml version="1.0" encoding="utf-8"?>
<ds:datastoreItem xmlns:ds="http://schemas.openxmlformats.org/officeDocument/2006/customXml" ds:itemID="{60DE6D48-CF65-4D74-B7CF-411BF1B559F4}">
  <ds:schemaRefs/>
</ds:datastoreItem>
</file>

<file path=customXml/itemProps23.xml><?xml version="1.0" encoding="utf-8"?>
<ds:datastoreItem xmlns:ds="http://schemas.openxmlformats.org/officeDocument/2006/customXml" ds:itemID="{61070264-3B39-4F17-8CE1-319057E4410E}">
  <ds:schemaRefs/>
</ds:datastoreItem>
</file>

<file path=customXml/itemProps24.xml><?xml version="1.0" encoding="utf-8"?>
<ds:datastoreItem xmlns:ds="http://schemas.openxmlformats.org/officeDocument/2006/customXml" ds:itemID="{E504A1FD-C46C-487E-B84D-ADDA4A43E39C}">
  <ds:schemaRefs/>
</ds:datastoreItem>
</file>

<file path=customXml/itemProps25.xml><?xml version="1.0" encoding="utf-8"?>
<ds:datastoreItem xmlns:ds="http://schemas.openxmlformats.org/officeDocument/2006/customXml" ds:itemID="{54140633-E446-401D-960A-38DA65FE7246}">
  <ds:schemaRefs/>
</ds:datastoreItem>
</file>

<file path=customXml/itemProps26.xml><?xml version="1.0" encoding="utf-8"?>
<ds:datastoreItem xmlns:ds="http://schemas.openxmlformats.org/officeDocument/2006/customXml" ds:itemID="{ADA013E7-77C6-407C-9471-F79A16D9B3AC}">
  <ds:schemaRefs/>
</ds:datastoreItem>
</file>

<file path=customXml/itemProps27.xml><?xml version="1.0" encoding="utf-8"?>
<ds:datastoreItem xmlns:ds="http://schemas.openxmlformats.org/officeDocument/2006/customXml" ds:itemID="{A3BE447B-8584-42E7-85AC-F67C5CF3DF11}">
  <ds:schemaRefs/>
</ds:datastoreItem>
</file>

<file path=customXml/itemProps28.xml><?xml version="1.0" encoding="utf-8"?>
<ds:datastoreItem xmlns:ds="http://schemas.openxmlformats.org/officeDocument/2006/customXml" ds:itemID="{4D87350E-6AFE-4766-8FC2-42FBB5491749}">
  <ds:schemaRefs/>
</ds:datastoreItem>
</file>

<file path=customXml/itemProps29.xml><?xml version="1.0" encoding="utf-8"?>
<ds:datastoreItem xmlns:ds="http://schemas.openxmlformats.org/officeDocument/2006/customXml" ds:itemID="{D2144CF5-8791-4951-B9B5-580CEB825F48}">
  <ds:schemaRefs/>
</ds:datastoreItem>
</file>

<file path=customXml/itemProps30.xml><?xml version="1.0" encoding="utf-8"?>
<ds:datastoreItem xmlns:ds="http://schemas.openxmlformats.org/officeDocument/2006/customXml" ds:itemID="{DC3B1735-E85A-41C3-8206-361770900FC4}">
  <ds:schemaRefs/>
</ds:datastoreItem>
</file>

<file path=customXml/itemProps31.xml><?xml version="1.0" encoding="utf-8"?>
<ds:datastoreItem xmlns:ds="http://schemas.openxmlformats.org/officeDocument/2006/customXml" ds:itemID="{F854539A-19B6-47DB-95EA-9A3FD92EC58C}">
  <ds:schemaRefs/>
</ds:datastoreItem>
</file>

<file path=customXml/itemProps32.xml><?xml version="1.0" encoding="utf-8"?>
<ds:datastoreItem xmlns:ds="http://schemas.openxmlformats.org/officeDocument/2006/customXml" ds:itemID="{709A86DC-971A-4AC0-A68F-C273770D73ED}">
  <ds:schemaRefs/>
</ds:datastoreItem>
</file>

<file path=customXml/itemProps33.xml><?xml version="1.0" encoding="utf-8"?>
<ds:datastoreItem xmlns:ds="http://schemas.openxmlformats.org/officeDocument/2006/customXml" ds:itemID="{2CA4C403-E6BF-4707-8748-117F26FD6DBF}"/>
</file>

<file path=customXml/itemProps34.xml><?xml version="1.0" encoding="utf-8"?>
<ds:datastoreItem xmlns:ds="http://schemas.openxmlformats.org/officeDocument/2006/customXml" ds:itemID="{2CE9356B-A003-4E7A-A2FE-8A4C6A4A01A3}"/>
</file>

<file path=customXml/itemProps35.xml><?xml version="1.0" encoding="utf-8"?>
<ds:datastoreItem xmlns:ds="http://schemas.openxmlformats.org/officeDocument/2006/customXml" ds:itemID="{C368546A-864A-43C9-98D6-EE045E619F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Notes</vt:lpstr>
      <vt:lpstr>Latest Hospital Name</vt:lpstr>
      <vt:lpstr>Individual CY</vt:lpstr>
      <vt:lpstr>Cummulative CY</vt:lpstr>
      <vt:lpstr>Cummulative Inf Adj CY</vt:lpstr>
      <vt:lpstr>MS</vt:lpstr>
      <vt:lpstr>MS &amp; DA</vt:lpstr>
      <vt:lpstr>MS &amp; DA &amp; OOS</vt:lpstr>
      <vt:lpstr>MS &amp; DA &amp; OO &amp; PAU</vt:lpstr>
      <vt:lpstr>MS &amp; DA &amp; OO &amp; PAU &amp; OV &amp; Eff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Cameron Whisnand</dc:creator>
  <cp:lastModifiedBy>Lynne Diven</cp:lastModifiedBy>
  <dcterms:created xsi:type="dcterms:W3CDTF">2023-11-14T17:28:03Z</dcterms:created>
  <dcterms:modified xsi:type="dcterms:W3CDTF">2024-09-06T13:22:59Z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