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dhscrc-my.sharepoint.com/personal/ckonsowski_mdhscrc_onmicrosoft_com/Documents/Douments2/Documents/UCC Fund/UCC Calculation/FY 2027/"/>
    </mc:Choice>
  </mc:AlternateContent>
  <xr:revisionPtr revIDLastSave="0" documentId="8_{433434EE-8B2F-4F7F-B061-FD4D0A714F2C}" xr6:coauthVersionLast="47" xr6:coauthVersionMax="47" xr10:uidLastSave="{00000000-0000-0000-0000-000000000000}"/>
  <bookViews>
    <workbookView xWindow="-96" yWindow="-96" windowWidth="23232" windowHeight="13872" xr2:uid="{C74E705D-1CB1-4336-A544-D85A4348CDD7}"/>
  </bookViews>
  <sheets>
    <sheet name="HSCRC Final UCC Results (2026)" sheetId="2" r:id="rId1"/>
    <sheet name="UCC2027 Hospital Level Summary " sheetId="1" r:id="rId2"/>
    <sheet name="FY25 RE Regulate" sheetId="3" r:id="rId3"/>
  </sheets>
  <externalReferences>
    <externalReference r:id="rId4"/>
  </externalReferences>
  <definedNames>
    <definedName name="_xlnm._FilterDatabase" localSheetId="0" hidden="1">'HSCRC Final UCC Results (2026)'!$A$2:$K$2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5" i="2" l="1"/>
  <c r="G62" i="3"/>
  <c r="P49" i="3"/>
  <c r="E3" i="2"/>
  <c r="D3" i="2" s="1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4" i="3"/>
  <c r="P4" i="3"/>
  <c r="O4" i="3"/>
  <c r="O5" i="3"/>
  <c r="O6" i="3"/>
  <c r="O7" i="3"/>
  <c r="O8" i="3"/>
  <c r="O9" i="3"/>
  <c r="O10" i="3"/>
  <c r="O11" i="3"/>
  <c r="O12" i="3"/>
  <c r="O13" i="3"/>
  <c r="O14" i="3"/>
  <c r="O15" i="3"/>
  <c r="O16" i="3"/>
  <c r="O17" i="3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O31" i="3"/>
  <c r="O32" i="3"/>
  <c r="O33" i="3"/>
  <c r="O34" i="3"/>
  <c r="O35" i="3"/>
  <c r="O36" i="3"/>
  <c r="O37" i="3"/>
  <c r="O38" i="3"/>
  <c r="O39" i="3"/>
  <c r="O40" i="3"/>
  <c r="O41" i="3"/>
  <c r="O42" i="3"/>
  <c r="O43" i="3"/>
  <c r="O44" i="3"/>
  <c r="O45" i="3"/>
  <c r="O46" i="3"/>
  <c r="O47" i="3"/>
  <c r="N4" i="3"/>
  <c r="N5" i="3"/>
  <c r="N6" i="3"/>
  <c r="N7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41" i="3"/>
  <c r="N42" i="3"/>
  <c r="N43" i="3"/>
  <c r="N44" i="3"/>
  <c r="N45" i="3"/>
  <c r="N46" i="3"/>
  <c r="N47" i="3"/>
  <c r="M5" i="3"/>
  <c r="M6" i="3"/>
  <c r="M7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" i="3"/>
  <c r="I4" i="1" l="1"/>
  <c r="H4" i="1"/>
  <c r="G4" i="1"/>
  <c r="D46" i="1"/>
  <c r="G14" i="1"/>
  <c r="G34" i="1"/>
  <c r="G5" i="1"/>
  <c r="G7" i="1"/>
  <c r="G8" i="1"/>
  <c r="G9" i="1"/>
  <c r="G10" i="1"/>
  <c r="G11" i="1"/>
  <c r="G12" i="1"/>
  <c r="G13" i="1"/>
  <c r="G22" i="1"/>
  <c r="G23" i="1"/>
  <c r="G24" i="1"/>
  <c r="G25" i="1"/>
  <c r="G26" i="1"/>
  <c r="G27" i="1"/>
  <c r="G28" i="1"/>
  <c r="G29" i="1"/>
  <c r="G30" i="1"/>
  <c r="G31" i="1"/>
  <c r="G32" i="1"/>
  <c r="G33" i="1"/>
  <c r="G42" i="1"/>
  <c r="G44" i="1"/>
  <c r="F62" i="3"/>
  <c r="E62" i="3"/>
  <c r="D62" i="3"/>
  <c r="G15" i="1"/>
  <c r="G16" i="1"/>
  <c r="G17" i="1"/>
  <c r="G18" i="1"/>
  <c r="G19" i="1"/>
  <c r="G20" i="1"/>
  <c r="G21" i="1"/>
  <c r="G35" i="1"/>
  <c r="G36" i="1"/>
  <c r="G37" i="1"/>
  <c r="G38" i="1"/>
  <c r="G39" i="1"/>
  <c r="G40" i="1"/>
  <c r="G41" i="1"/>
  <c r="O49" i="3"/>
  <c r="N49" i="3"/>
  <c r="M49" i="3"/>
  <c r="E45" i="2" l="1"/>
  <c r="F46" i="1"/>
  <c r="E46" i="1"/>
  <c r="G43" i="1"/>
  <c r="G6" i="1"/>
  <c r="C46" i="1"/>
  <c r="G46" i="1" s="1"/>
  <c r="G59" i="3"/>
  <c r="G60" i="3"/>
  <c r="G58" i="3"/>
  <c r="G45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P11" i="3"/>
  <c r="E10" i="2" s="1"/>
  <c r="P12" i="3"/>
  <c r="E11" i="2" s="1"/>
  <c r="P13" i="3"/>
  <c r="E12" i="2" s="1"/>
  <c r="P14" i="3"/>
  <c r="E13" i="2" s="1"/>
  <c r="P15" i="3"/>
  <c r="E14" i="2" s="1"/>
  <c r="P16" i="3"/>
  <c r="E15" i="2" s="1"/>
  <c r="P17" i="3"/>
  <c r="E16" i="2" s="1"/>
  <c r="P18" i="3"/>
  <c r="E17" i="2" s="1"/>
  <c r="P19" i="3"/>
  <c r="E18" i="2" s="1"/>
  <c r="P20" i="3"/>
  <c r="E19" i="2" s="1"/>
  <c r="P21" i="3"/>
  <c r="E20" i="2" s="1"/>
  <c r="P22" i="3"/>
  <c r="E21" i="2" s="1"/>
  <c r="P23" i="3"/>
  <c r="E22" i="2" s="1"/>
  <c r="P10" i="3"/>
  <c r="E9" i="2" s="1"/>
  <c r="G57" i="3" l="1"/>
  <c r="G56" i="3"/>
  <c r="G55" i="3"/>
  <c r="G54" i="3"/>
  <c r="G53" i="3"/>
  <c r="G52" i="3"/>
  <c r="G51" i="3"/>
  <c r="G50" i="3"/>
  <c r="G49" i="3"/>
  <c r="P47" i="3"/>
  <c r="G48" i="3"/>
  <c r="P46" i="3"/>
  <c r="E43" i="2" s="1"/>
  <c r="G47" i="3"/>
  <c r="P45" i="3"/>
  <c r="G46" i="3"/>
  <c r="P44" i="3"/>
  <c r="E42" i="2" s="1"/>
  <c r="P43" i="3"/>
  <c r="E41" i="2" s="1"/>
  <c r="G44" i="3"/>
  <c r="P42" i="3"/>
  <c r="E40" i="2" s="1"/>
  <c r="G43" i="3"/>
  <c r="P41" i="3"/>
  <c r="E39" i="2" s="1"/>
  <c r="D39" i="2" s="1"/>
  <c r="G42" i="3"/>
  <c r="P40" i="3"/>
  <c r="G41" i="3"/>
  <c r="P39" i="3"/>
  <c r="E38" i="2" s="1"/>
  <c r="G40" i="3"/>
  <c r="P38" i="3"/>
  <c r="E37" i="2" s="1"/>
  <c r="D37" i="2" s="1"/>
  <c r="G39" i="3"/>
  <c r="P37" i="3"/>
  <c r="E36" i="2" s="1"/>
  <c r="G38" i="3"/>
  <c r="P36" i="3"/>
  <c r="E35" i="2" s="1"/>
  <c r="G37" i="3"/>
  <c r="P35" i="3"/>
  <c r="E34" i="2" s="1"/>
  <c r="D34" i="2" s="1"/>
  <c r="G36" i="3"/>
  <c r="P34" i="3"/>
  <c r="E33" i="2" s="1"/>
  <c r="D33" i="2" s="1"/>
  <c r="G35" i="3"/>
  <c r="P33" i="3"/>
  <c r="E32" i="2" s="1"/>
  <c r="D32" i="2" s="1"/>
  <c r="G34" i="3"/>
  <c r="P32" i="3"/>
  <c r="E31" i="2" s="1"/>
  <c r="G33" i="3"/>
  <c r="P31" i="3"/>
  <c r="E30" i="2" s="1"/>
  <c r="G32" i="3"/>
  <c r="P30" i="3"/>
  <c r="E29" i="2" s="1"/>
  <c r="D29" i="2" s="1"/>
  <c r="G31" i="3"/>
  <c r="P29" i="3"/>
  <c r="E28" i="2" s="1"/>
  <c r="G30" i="3"/>
  <c r="P28" i="3"/>
  <c r="E27" i="2" s="1"/>
  <c r="G29" i="3"/>
  <c r="P27" i="3"/>
  <c r="E26" i="2" s="1"/>
  <c r="G28" i="3"/>
  <c r="P26" i="3"/>
  <c r="E25" i="2" s="1"/>
  <c r="G27" i="3"/>
  <c r="P25" i="3"/>
  <c r="E24" i="2" s="1"/>
  <c r="G26" i="3"/>
  <c r="P24" i="3"/>
  <c r="E23" i="2" s="1"/>
  <c r="G25" i="3"/>
  <c r="G24" i="3"/>
  <c r="G23" i="3"/>
  <c r="G22" i="3"/>
  <c r="G21" i="3"/>
  <c r="G20" i="3"/>
  <c r="G19" i="3"/>
  <c r="G18" i="3"/>
  <c r="G17" i="3"/>
  <c r="P9" i="3"/>
  <c r="E8" i="2" s="1"/>
  <c r="P8" i="3"/>
  <c r="E7" i="2" s="1"/>
  <c r="D7" i="2" s="1"/>
  <c r="P7" i="3"/>
  <c r="E6" i="2" s="1"/>
  <c r="P6" i="3"/>
  <c r="E5" i="2" s="1"/>
  <c r="D5" i="2" s="1"/>
  <c r="P5" i="3"/>
  <c r="E4" i="2" s="1"/>
  <c r="D4" i="2" s="1"/>
  <c r="D21" i="2"/>
  <c r="D19" i="2"/>
  <c r="D18" i="2"/>
  <c r="D12" i="2"/>
  <c r="D11" i="2"/>
  <c r="D10" i="2"/>
  <c r="D9" i="2"/>
  <c r="I5" i="1"/>
  <c r="F4" i="2" s="1"/>
  <c r="G4" i="2" s="1"/>
  <c r="I6" i="1"/>
  <c r="F5" i="2" s="1"/>
  <c r="G5" i="2" s="1"/>
  <c r="I7" i="1"/>
  <c r="F6" i="2" s="1"/>
  <c r="G6" i="2" s="1"/>
  <c r="I8" i="1"/>
  <c r="F7" i="2" s="1"/>
  <c r="I9" i="1"/>
  <c r="F8" i="2" s="1"/>
  <c r="I10" i="1"/>
  <c r="F9" i="2" s="1"/>
  <c r="G9" i="2" s="1"/>
  <c r="I11" i="1"/>
  <c r="F10" i="2" s="1"/>
  <c r="G10" i="2" s="1"/>
  <c r="I12" i="1"/>
  <c r="F11" i="2" s="1"/>
  <c r="I13" i="1"/>
  <c r="F12" i="2" s="1"/>
  <c r="I14" i="1"/>
  <c r="F13" i="2" s="1"/>
  <c r="I15" i="1"/>
  <c r="F14" i="2" s="1"/>
  <c r="I16" i="1"/>
  <c r="F15" i="2" s="1"/>
  <c r="I17" i="1"/>
  <c r="F16" i="2" s="1"/>
  <c r="I18" i="1"/>
  <c r="F17" i="2" s="1"/>
  <c r="G17" i="2" s="1"/>
  <c r="I19" i="1"/>
  <c r="F18" i="2" s="1"/>
  <c r="G18" i="2" s="1"/>
  <c r="I20" i="1"/>
  <c r="I21" i="1"/>
  <c r="F20" i="2" s="1"/>
  <c r="I22" i="1"/>
  <c r="F21" i="2" s="1"/>
  <c r="G21" i="2" s="1"/>
  <c r="I23" i="1"/>
  <c r="F22" i="2" s="1"/>
  <c r="I24" i="1"/>
  <c r="F23" i="2" s="1"/>
  <c r="G23" i="2" s="1"/>
  <c r="I25" i="1"/>
  <c r="F24" i="2" s="1"/>
  <c r="I26" i="1"/>
  <c r="F25" i="2" s="1"/>
  <c r="G25" i="2" s="1"/>
  <c r="I27" i="1"/>
  <c r="F26" i="2" s="1"/>
  <c r="I28" i="1"/>
  <c r="F27" i="2" s="1"/>
  <c r="I29" i="1"/>
  <c r="F28" i="2" s="1"/>
  <c r="I30" i="1"/>
  <c r="F29" i="2" s="1"/>
  <c r="I31" i="1"/>
  <c r="F30" i="2" s="1"/>
  <c r="G30" i="2" s="1"/>
  <c r="I32" i="1"/>
  <c r="F31" i="2" s="1"/>
  <c r="I33" i="1"/>
  <c r="F32" i="2" s="1"/>
  <c r="I34" i="1"/>
  <c r="F33" i="2" s="1"/>
  <c r="I35" i="1"/>
  <c r="F34" i="2" s="1"/>
  <c r="I36" i="1"/>
  <c r="F35" i="2" s="1"/>
  <c r="G35" i="2" s="1"/>
  <c r="I37" i="1"/>
  <c r="F36" i="2" s="1"/>
  <c r="I38" i="1"/>
  <c r="F37" i="2" s="1"/>
  <c r="G37" i="2" s="1"/>
  <c r="I39" i="1"/>
  <c r="F38" i="2" s="1"/>
  <c r="I40" i="1"/>
  <c r="F39" i="2" s="1"/>
  <c r="I41" i="1"/>
  <c r="F40" i="2" s="1"/>
  <c r="I42" i="1"/>
  <c r="F41" i="2" s="1"/>
  <c r="G41" i="2" s="1"/>
  <c r="I43" i="1"/>
  <c r="F42" i="2" s="1"/>
  <c r="I44" i="1"/>
  <c r="F43" i="2" s="1"/>
  <c r="G43" i="2" s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F3" i="2"/>
  <c r="G3" i="2" s="1"/>
  <c r="H3" i="2" l="1"/>
  <c r="D23" i="2"/>
  <c r="H23" i="2" s="1"/>
  <c r="I23" i="2" s="1"/>
  <c r="G16" i="2"/>
  <c r="G31" i="2"/>
  <c r="D26" i="2"/>
  <c r="D27" i="2"/>
  <c r="D31" i="2"/>
  <c r="D35" i="2"/>
  <c r="H35" i="2" s="1"/>
  <c r="D43" i="2"/>
  <c r="H43" i="2" s="1"/>
  <c r="I43" i="2" s="1"/>
  <c r="D36" i="2"/>
  <c r="G8" i="2"/>
  <c r="D6" i="2"/>
  <c r="H6" i="2" s="1"/>
  <c r="I6" i="2" s="1"/>
  <c r="D30" i="2"/>
  <c r="H30" i="2" s="1"/>
  <c r="I30" i="2" s="1"/>
  <c r="D24" i="2"/>
  <c r="D17" i="2"/>
  <c r="H17" i="2" s="1"/>
  <c r="I17" i="2" s="1"/>
  <c r="D28" i="2"/>
  <c r="H46" i="1"/>
  <c r="D15" i="2"/>
  <c r="C45" i="2"/>
  <c r="G14" i="2"/>
  <c r="D16" i="2"/>
  <c r="D22" i="2"/>
  <c r="D40" i="2"/>
  <c r="D14" i="2"/>
  <c r="D8" i="2"/>
  <c r="D41" i="2"/>
  <c r="H41" i="2" s="1"/>
  <c r="I41" i="2" s="1"/>
  <c r="D42" i="2"/>
  <c r="G29" i="2"/>
  <c r="H29" i="2" s="1"/>
  <c r="G34" i="2"/>
  <c r="H34" i="2" s="1"/>
  <c r="I34" i="2" s="1"/>
  <c r="G33" i="2"/>
  <c r="H33" i="2" s="1"/>
  <c r="I33" i="2" s="1"/>
  <c r="G32" i="2"/>
  <c r="H32" i="2" s="1"/>
  <c r="I32" i="2" s="1"/>
  <c r="G28" i="2"/>
  <c r="G12" i="2"/>
  <c r="H12" i="2" s="1"/>
  <c r="I12" i="2" s="1"/>
  <c r="G27" i="2"/>
  <c r="F19" i="2"/>
  <c r="G19" i="2" s="1"/>
  <c r="H19" i="2" s="1"/>
  <c r="D13" i="2"/>
  <c r="D20" i="2"/>
  <c r="G26" i="2"/>
  <c r="D25" i="2"/>
  <c r="H25" i="2" s="1"/>
  <c r="I25" i="2" s="1"/>
  <c r="G39" i="2"/>
  <c r="H39" i="2" s="1"/>
  <c r="I39" i="2" s="1"/>
  <c r="G7" i="2"/>
  <c r="H7" i="2" s="1"/>
  <c r="D38" i="2"/>
  <c r="G24" i="2"/>
  <c r="G36" i="2"/>
  <c r="G20" i="2"/>
  <c r="H9" i="2"/>
  <c r="I9" i="2" s="1"/>
  <c r="G15" i="2"/>
  <c r="G11" i="2"/>
  <c r="H11" i="2" s="1"/>
  <c r="G22" i="2"/>
  <c r="H37" i="2"/>
  <c r="I37" i="2" s="1"/>
  <c r="H10" i="2"/>
  <c r="I10" i="2" s="1"/>
  <c r="H18" i="2"/>
  <c r="I18" i="2" s="1"/>
  <c r="H4" i="2"/>
  <c r="H21" i="2"/>
  <c r="I21" i="2" s="1"/>
  <c r="G42" i="2"/>
  <c r="G13" i="2"/>
  <c r="G38" i="2"/>
  <c r="H5" i="2"/>
  <c r="I5" i="2" s="1"/>
  <c r="G40" i="2"/>
  <c r="I46" i="1"/>
  <c r="I3" i="2" l="1"/>
  <c r="D45" i="2"/>
  <c r="G45" i="2"/>
  <c r="I4" i="2"/>
  <c r="H36" i="2"/>
  <c r="I36" i="2" s="1"/>
  <c r="H16" i="2"/>
  <c r="H31" i="2"/>
  <c r="I31" i="2" s="1"/>
  <c r="H22" i="2"/>
  <c r="I22" i="2" s="1"/>
  <c r="H26" i="2"/>
  <c r="I26" i="2" s="1"/>
  <c r="H27" i="2"/>
  <c r="I27" i="2" s="1"/>
  <c r="H28" i="2"/>
  <c r="I28" i="2" s="1"/>
  <c r="H20" i="2"/>
  <c r="I20" i="2" s="1"/>
  <c r="H40" i="2"/>
  <c r="I40" i="2" s="1"/>
  <c r="H8" i="2"/>
  <c r="I8" i="2" s="1"/>
  <c r="H13" i="2"/>
  <c r="I13" i="2" s="1"/>
  <c r="H15" i="2"/>
  <c r="I15" i="2" s="1"/>
  <c r="H42" i="2"/>
  <c r="I42" i="2" s="1"/>
  <c r="H24" i="2"/>
  <c r="I24" i="2" s="1"/>
  <c r="H14" i="2"/>
  <c r="I14" i="2" s="1"/>
  <c r="H38" i="2"/>
  <c r="I38" i="2" s="1"/>
  <c r="I29" i="2"/>
  <c r="I35" i="2"/>
  <c r="I19" i="2"/>
  <c r="I11" i="2"/>
  <c r="I7" i="2"/>
  <c r="H45" i="2" l="1"/>
  <c r="I45" i="2" s="1"/>
  <c r="I47" i="2" s="1"/>
  <c r="J3" i="2" s="1"/>
  <c r="K3" i="2" l="1"/>
  <c r="J11" i="2"/>
  <c r="K11" i="2" s="1"/>
  <c r="J36" i="2"/>
  <c r="K36" i="2" s="1"/>
  <c r="J15" i="2"/>
  <c r="K15" i="2" s="1"/>
  <c r="J12" i="2"/>
  <c r="K12" i="2" s="1"/>
  <c r="J43" i="2"/>
  <c r="K43" i="2" s="1"/>
  <c r="J30" i="2"/>
  <c r="K30" i="2" s="1"/>
  <c r="J8" i="2"/>
  <c r="K8" i="2" s="1"/>
  <c r="J16" i="2"/>
  <c r="K16" i="2" s="1"/>
  <c r="J42" i="2"/>
  <c r="K42" i="2" s="1"/>
  <c r="J25" i="2"/>
  <c r="K25" i="2" s="1"/>
  <c r="J6" i="2"/>
  <c r="K6" i="2" s="1"/>
  <c r="J18" i="2"/>
  <c r="K18" i="2" s="1"/>
  <c r="J31" i="2"/>
  <c r="K31" i="2" s="1"/>
  <c r="J27" i="2"/>
  <c r="K27" i="2" s="1"/>
  <c r="J7" i="2"/>
  <c r="K7" i="2" s="1"/>
  <c r="J29" i="2"/>
  <c r="K29" i="2" s="1"/>
  <c r="J38" i="2"/>
  <c r="K38" i="2" s="1"/>
  <c r="J5" i="2"/>
  <c r="K5" i="2" s="1"/>
  <c r="J40" i="2"/>
  <c r="K40" i="2" s="1"/>
  <c r="J26" i="2"/>
  <c r="K26" i="2" s="1"/>
  <c r="J24" i="2"/>
  <c r="K24" i="2" s="1"/>
  <c r="J22" i="2"/>
  <c r="K22" i="2" s="1"/>
  <c r="J41" i="2"/>
  <c r="K41" i="2" s="1"/>
  <c r="J32" i="2"/>
  <c r="K32" i="2" s="1"/>
  <c r="J33" i="2"/>
  <c r="K33" i="2" s="1"/>
  <c r="J4" i="2"/>
  <c r="K4" i="2" s="1"/>
  <c r="J9" i="2"/>
  <c r="K9" i="2" s="1"/>
  <c r="J20" i="2"/>
  <c r="K20" i="2" s="1"/>
  <c r="J28" i="2"/>
  <c r="K28" i="2" s="1"/>
  <c r="J17" i="2"/>
  <c r="K17" i="2" s="1"/>
  <c r="J34" i="2"/>
  <c r="K34" i="2" s="1"/>
  <c r="J14" i="2"/>
  <c r="K14" i="2" s="1"/>
  <c r="J23" i="2"/>
  <c r="K23" i="2" s="1"/>
  <c r="J10" i="2"/>
  <c r="K10" i="2" s="1"/>
  <c r="J13" i="2"/>
  <c r="K13" i="2" s="1"/>
  <c r="J21" i="2"/>
  <c r="K21" i="2" s="1"/>
  <c r="J37" i="2"/>
  <c r="K37" i="2" s="1"/>
  <c r="J35" i="2"/>
  <c r="K35" i="2" s="1"/>
  <c r="J39" i="2"/>
  <c r="K39" i="2" s="1"/>
  <c r="J19" i="2"/>
  <c r="K19" i="2" s="1"/>
  <c r="J45" i="2" l="1"/>
  <c r="K45" i="2" s="1"/>
</calcChain>
</file>

<file path=xl/sharedStrings.xml><?xml version="1.0" encoding="utf-8"?>
<sst xmlns="http://schemas.openxmlformats.org/spreadsheetml/2006/main" count="293" uniqueCount="174">
  <si>
    <t>ADJ_FAC</t>
  </si>
  <si>
    <t>HOSPID</t>
  </si>
  <si>
    <t>TOT_CHG</t>
  </si>
  <si>
    <t>TOTAL_WO</t>
  </si>
  <si>
    <t>PREDICTED_UCC</t>
  </si>
  <si>
    <t>PREDICTED_UCC_ADJUSTED</t>
  </si>
  <si>
    <t>PERCENT TOTAL_WO</t>
  </si>
  <si>
    <t>PERCENT PREDICTED UCC</t>
  </si>
  <si>
    <t>PERCENT PREDICTED UCC (ADJUSTED)</t>
  </si>
  <si>
    <t xml:space="preserve">Statewide </t>
  </si>
  <si>
    <t>HOSPNAME</t>
  </si>
  <si>
    <t>50/50 Blend</t>
  </si>
  <si>
    <t>50/50 Blend Percent</t>
  </si>
  <si>
    <t>Percent UCC</t>
  </si>
  <si>
    <t>Meritus Medical Cntr</t>
  </si>
  <si>
    <t>UMMC</t>
  </si>
  <si>
    <t>UM-Prince George's Hospital</t>
  </si>
  <si>
    <t>Holy Cross</t>
  </si>
  <si>
    <t>Frederick Memorial</t>
  </si>
  <si>
    <t>Mercy Medical Cntr</t>
  </si>
  <si>
    <t>Johns Hopkins</t>
  </si>
  <si>
    <t>St. Agnes Hospital</t>
  </si>
  <si>
    <t>Sinai Hospital</t>
  </si>
  <si>
    <t>MedStar Franklin  Square</t>
  </si>
  <si>
    <t>Washington Adventist Hospital</t>
  </si>
  <si>
    <t>Garrett Co Memorial</t>
  </si>
  <si>
    <t>MedStar Montgomery</t>
  </si>
  <si>
    <t>Peninsula Regional</t>
  </si>
  <si>
    <t>Suburban</t>
  </si>
  <si>
    <t>Anne Arundel Medical Cntr</t>
  </si>
  <si>
    <t>MedStar Union Memorial</t>
  </si>
  <si>
    <t>Western Maryland</t>
  </si>
  <si>
    <t>MedStar St. Mary's</t>
  </si>
  <si>
    <t>JH Bayview</t>
  </si>
  <si>
    <t>UM-SRH at Chestertown</t>
  </si>
  <si>
    <t>Union Hospital of Cecil Co</t>
  </si>
  <si>
    <t>Carroll Co Hospital Cntr</t>
  </si>
  <si>
    <t>MedStar Harbor Hospital Cntr</t>
  </si>
  <si>
    <t>UM-Charles Regional</t>
  </si>
  <si>
    <t>UM-SRH at Easton</t>
  </si>
  <si>
    <t>UMMC - Midtown</t>
  </si>
  <si>
    <t>Calvert Health Med Cntr</t>
  </si>
  <si>
    <t>Northwest Hospital Cntr</t>
  </si>
  <si>
    <t>UM-BWMC</t>
  </si>
  <si>
    <t>GBMC</t>
  </si>
  <si>
    <t>Howard County General</t>
  </si>
  <si>
    <t>UM-Upper Chesapeake</t>
  </si>
  <si>
    <t>Doctors Community</t>
  </si>
  <si>
    <t>MedStar Good Samaritan</t>
  </si>
  <si>
    <t>Shady Grove Adventist Hospital</t>
  </si>
  <si>
    <t>Fort Washington Medical Center</t>
  </si>
  <si>
    <t>Atlantic General</t>
  </si>
  <si>
    <t>MedStar Southern MD</t>
  </si>
  <si>
    <t>UM-St. Joseph Med Cntr</t>
  </si>
  <si>
    <t>HC-Germantown</t>
  </si>
  <si>
    <t>Total</t>
  </si>
  <si>
    <t>BASEYEAR</t>
  </si>
  <si>
    <t>HOSPNUMB</t>
  </si>
  <si>
    <t>HospName</t>
  </si>
  <si>
    <t>GREV_PAT</t>
  </si>
  <si>
    <t>BAD_DEBT</t>
  </si>
  <si>
    <t>CHARUNC</t>
  </si>
  <si>
    <t>Actual UCC</t>
  </si>
  <si>
    <t>Meritus</t>
  </si>
  <si>
    <t>UMMS- UMMC</t>
  </si>
  <si>
    <t>UMMS- Capital Region</t>
  </si>
  <si>
    <t>Trinity - Holy Cross</t>
  </si>
  <si>
    <t>Frederick</t>
  </si>
  <si>
    <t>Mercy</t>
  </si>
  <si>
    <t>JHH- Johns Hopkins</t>
  </si>
  <si>
    <t>Exclude</t>
  </si>
  <si>
    <t>Saint Agnes</t>
  </si>
  <si>
    <t>Lifebridge- Sinai</t>
  </si>
  <si>
    <t>MedStar- Franklin Square</t>
  </si>
  <si>
    <t>Adventist White Oak Medical Center</t>
  </si>
  <si>
    <t>MedStar- Montgomery</t>
  </si>
  <si>
    <t>Tidal- Peninsula</t>
  </si>
  <si>
    <t>JHH- Suburban</t>
  </si>
  <si>
    <t>Luminis- Anne Arundel</t>
  </si>
  <si>
    <t>MedStar- Union Mem</t>
  </si>
  <si>
    <t>UPMC Western Maryland</t>
  </si>
  <si>
    <t>MedStar- St. Mary's</t>
  </si>
  <si>
    <t>JHH- Bayview</t>
  </si>
  <si>
    <t>UMMS- Chestertown</t>
  </si>
  <si>
    <t>ChristianaCare, Union</t>
  </si>
  <si>
    <t>Lifebridge- Carroll</t>
  </si>
  <si>
    <t>MedStar- Harbor</t>
  </si>
  <si>
    <t>UMMS- Charles</t>
  </si>
  <si>
    <t>UMMS- Easton</t>
  </si>
  <si>
    <t>UMMS- Midtown</t>
  </si>
  <si>
    <t>Calvert</t>
  </si>
  <si>
    <t>Lifebridge- Northwest</t>
  </si>
  <si>
    <t>UMMS- BWMC</t>
  </si>
  <si>
    <t>JHH- Howard County</t>
  </si>
  <si>
    <t>UMMS-Upper Chesapeake</t>
  </si>
  <si>
    <t>Luminis- Doctors</t>
  </si>
  <si>
    <t>MedStar- Good Sam</t>
  </si>
  <si>
    <t>Adventist Shady Grove Medical Center</t>
  </si>
  <si>
    <t>UMMS- UMROI</t>
  </si>
  <si>
    <t>Adventist Fort Washington Medical Center</t>
  </si>
  <si>
    <t>MedStar- Southern MD</t>
  </si>
  <si>
    <t>UMMS- St. Joe</t>
  </si>
  <si>
    <t>Lifebridge- Levindale</t>
  </si>
  <si>
    <t>Trinity - Holy Cross Germantown</t>
  </si>
  <si>
    <t>UM-Shock Trauma</t>
  </si>
  <si>
    <t>Statewide</t>
  </si>
  <si>
    <t>Adventist Germantown ED</t>
  </si>
  <si>
    <t xml:space="preserve">FY2025 Actual UCC </t>
  </si>
  <si>
    <t>Meritus Medical Center</t>
  </si>
  <si>
    <t>UM Medical Center</t>
  </si>
  <si>
    <t>UM Capital Region Medical Center</t>
  </si>
  <si>
    <t>Holy Cross Hospital</t>
  </si>
  <si>
    <t>Frederick Health Hospital</t>
  </si>
  <si>
    <t>UM Upper Chesapeake Medical Center -Aberdeen</t>
  </si>
  <si>
    <t>Mercy Medical Center</t>
  </si>
  <si>
    <t>Johns Hopkins Hospital</t>
  </si>
  <si>
    <t>UM Shore Regional Health at Cambridge</t>
  </si>
  <si>
    <t>Ascension St. Agnes Hospital</t>
  </si>
  <si>
    <t>LifeBridge Health Sinai Hospital</t>
  </si>
  <si>
    <t>LifeBridge Health Grace Medical Center</t>
  </si>
  <si>
    <t>MedStar Franklin Square Hospital</t>
  </si>
  <si>
    <t>Medstar Montgomery Medical Center</t>
  </si>
  <si>
    <t>TidalHealth Peninsula Regional</t>
  </si>
  <si>
    <t>Johns Hopkins Suburban Hospital</t>
  </si>
  <si>
    <t>Luminis Health Anne Arundel Medical Center</t>
  </si>
  <si>
    <t>Medstar Union Memorial Hospital</t>
  </si>
  <si>
    <t>Medstar St. Mary's Hospital</t>
  </si>
  <si>
    <t>Johns Hopkins Bayview Medical Center</t>
  </si>
  <si>
    <t>UM Shore Regional Health at Chestertown</t>
  </si>
  <si>
    <t>ChristianaCare Union Hospital</t>
  </si>
  <si>
    <t>LifeBridge Health Carroll Hospital Center</t>
  </si>
  <si>
    <t>MedStar Harbor Hospital</t>
  </si>
  <si>
    <t>UM Charles Regional Medical Center</t>
  </si>
  <si>
    <t>UM Shore Regional Health at Easton</t>
  </si>
  <si>
    <t>UMMC Midtown Campus</t>
  </si>
  <si>
    <t>Calvert Health Medical Center</t>
  </si>
  <si>
    <t>LifeBridge Health Northwest Hospital Center</t>
  </si>
  <si>
    <t>UM Baltimore Washington Medical Center</t>
  </si>
  <si>
    <t>Greater Baltimore Medical Center</t>
  </si>
  <si>
    <t>Tidalhealth Mccready Pavilion</t>
  </si>
  <si>
    <t>Johns Hopkins Howard County Medical Center</t>
  </si>
  <si>
    <t>UM Upper Chesapeake Medical Center - Bel Air</t>
  </si>
  <si>
    <t>Luminis Health Doctors Community Medical Center</t>
  </si>
  <si>
    <t>UM Laurel Medical Center</t>
  </si>
  <si>
    <t>MedStar Good Samaritan Hospital</t>
  </si>
  <si>
    <t>UM Rehabilitation &amp; Orthopaedic Institute</t>
  </si>
  <si>
    <t>Atlantic General Hospital</t>
  </si>
  <si>
    <t>Medstar Southern Maryland Hospital Center</t>
  </si>
  <si>
    <t>UM St. Joseph Medical Center</t>
  </si>
  <si>
    <t>LifeBridge Health Levindale</t>
  </si>
  <si>
    <t>Holy Cross Hospital Germantown</t>
  </si>
  <si>
    <t>UM Queen Anne's Freestanding Emergency</t>
  </si>
  <si>
    <t>UM Bowie Health Center</t>
  </si>
  <si>
    <t>UM Mt. Washington Pediatric Hospital</t>
  </si>
  <si>
    <t>Sheppard &amp; Enoch Pratt Hospital</t>
  </si>
  <si>
    <t>Brook lane</t>
  </si>
  <si>
    <t>Luminis Health J. Kent McNew Family Medical Center</t>
  </si>
  <si>
    <t>UM Behavioral Health Pavilion - Aberdeen</t>
  </si>
  <si>
    <t>UM Shock Trauma</t>
  </si>
  <si>
    <t>FY2025</t>
  </si>
  <si>
    <t>FY 2025 Percent UCC from the RE Schedule</t>
  </si>
  <si>
    <t>Final Results of the Hospital Uncompensated Care Provision for RY 2027</t>
  </si>
  <si>
    <t>FY2025 Predicted UCC</t>
  </si>
  <si>
    <t xml:space="preserve">FY2027 GBR Permanent Revenue </t>
  </si>
  <si>
    <t>CY hospitals</t>
  </si>
  <si>
    <t>Exclude - freestanding facility</t>
  </si>
  <si>
    <t>Exclude - other facility</t>
  </si>
  <si>
    <t>Key</t>
  </si>
  <si>
    <t>FY 2025 UCC Based on FY 2027 GBR Permanent Revenue</t>
  </si>
  <si>
    <t>CY2025</t>
  </si>
  <si>
    <t>CY2026</t>
  </si>
  <si>
    <t>FY 2025 Percent Predicted UCC (Adjusted)</t>
  </si>
  <si>
    <t>Predicted UCC Amounts (Based on FY 2027 GBR Permanent Revenue)</t>
  </si>
  <si>
    <t>50/50 Blend, Adjusted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</si>
</sst>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6" formatCode="&quot;$&quot;#,##0_);[Red]\(&quot;$&quot;#,##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_);_(&quot;$&quot;* \(#,##0\);_(&quot;$&quot;* &quot;-&quot;??_);_(@_)"/>
    <numFmt numFmtId="165" formatCode="_(* #,##0.0000_);_(* \(#,##0.0000\);_(* &quot;-&quot;??_);_(@_)"/>
    <numFmt numFmtId="166" formatCode="0.0"/>
  </numFmts>
  <fonts count="2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20"/>
      <color theme="1"/>
      <name val="Times New Roman"/>
      <family val="1"/>
    </font>
    <font>
      <sz val="11"/>
      <color theme="1"/>
      <name val="Times New Roman"/>
      <family val="2"/>
    </font>
    <font>
      <b/>
      <sz val="11"/>
      <color theme="1"/>
      <name val="Times New Roman"/>
      <family val="1"/>
    </font>
    <font>
      <b/>
      <u val="double"/>
      <sz val="18"/>
      <color theme="1"/>
      <name val="Aptos Narrow"/>
      <family val="2"/>
      <scheme val="minor"/>
    </font>
    <font>
      <b/>
      <u val="double"/>
      <sz val="11"/>
      <color theme="1"/>
      <name val="Aptos Narrow"/>
      <family val="2"/>
      <scheme val="minor"/>
    </font>
    <font>
      <b/>
      <sz val="20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9" fillId="0" borderId="0"/>
  </cellStyleXfs>
  <cellXfs count="38">
    <xf numFmtId="0" fontId="0" fillId="0" borderId="0" xfId="0"/>
    <xf numFmtId="0" fontId="0" fillId="0" borderId="10" xfId="0" applyBorder="1"/>
    <xf numFmtId="0" fontId="16" fillId="0" borderId="10" xfId="0" applyFont="1" applyBorder="1" applyAlignment="1">
      <alignment wrapText="1"/>
    </xf>
    <xf numFmtId="164" fontId="16" fillId="0" borderId="10" xfId="2" applyNumberFormat="1" applyFont="1" applyBorder="1" applyAlignment="1">
      <alignment wrapText="1"/>
    </xf>
    <xf numFmtId="10" fontId="16" fillId="0" borderId="10" xfId="3" applyNumberFormat="1" applyFont="1" applyBorder="1" applyAlignment="1">
      <alignment wrapText="1"/>
    </xf>
    <xf numFmtId="164" fontId="0" fillId="0" borderId="0" xfId="2" applyNumberFormat="1" applyFont="1"/>
    <xf numFmtId="10" fontId="0" fillId="0" borderId="10" xfId="3" applyNumberFormat="1" applyFont="1" applyBorder="1"/>
    <xf numFmtId="0" fontId="16" fillId="0" borderId="10" xfId="0" applyFont="1" applyBorder="1"/>
    <xf numFmtId="164" fontId="16" fillId="0" borderId="10" xfId="2" applyNumberFormat="1" applyFont="1" applyBorder="1"/>
    <xf numFmtId="10" fontId="16" fillId="0" borderId="10" xfId="3" applyNumberFormat="1" applyFont="1" applyBorder="1"/>
    <xf numFmtId="6" fontId="19" fillId="0" borderId="10" xfId="45" applyNumberFormat="1" applyBorder="1"/>
    <xf numFmtId="164" fontId="0" fillId="0" borderId="10" xfId="2" applyNumberFormat="1" applyFont="1" applyBorder="1"/>
    <xf numFmtId="164" fontId="0" fillId="0" borderId="10" xfId="0" applyNumberFormat="1" applyBorder="1"/>
    <xf numFmtId="164" fontId="0" fillId="0" borderId="10" xfId="2" applyNumberFormat="1" applyFont="1" applyFill="1" applyBorder="1"/>
    <xf numFmtId="10" fontId="0" fillId="0" borderId="10" xfId="3" applyNumberFormat="1" applyFont="1" applyFill="1" applyBorder="1"/>
    <xf numFmtId="10" fontId="0" fillId="0" borderId="0" xfId="3" applyNumberFormat="1" applyFont="1"/>
    <xf numFmtId="0" fontId="16" fillId="0" borderId="0" xfId="0" applyFont="1"/>
    <xf numFmtId="6" fontId="20" fillId="0" borderId="10" xfId="45" applyNumberFormat="1" applyFont="1" applyBorder="1"/>
    <xf numFmtId="165" fontId="0" fillId="0" borderId="10" xfId="1" applyNumberFormat="1" applyFont="1" applyBorder="1"/>
    <xf numFmtId="0" fontId="21" fillId="0" borderId="0" xfId="0" applyFont="1"/>
    <xf numFmtId="166" fontId="16" fillId="0" borderId="0" xfId="0" applyNumberFormat="1" applyFont="1"/>
    <xf numFmtId="10" fontId="16" fillId="0" borderId="0" xfId="3" applyNumberFormat="1" applyFont="1"/>
    <xf numFmtId="164" fontId="0" fillId="0" borderId="0" xfId="2" applyNumberFormat="1" applyFont="1" applyFill="1"/>
    <xf numFmtId="10" fontId="0" fillId="0" borderId="0" xfId="3" applyNumberFormat="1" applyFont="1" applyFill="1"/>
    <xf numFmtId="0" fontId="0" fillId="33" borderId="0" xfId="0" applyFill="1"/>
    <xf numFmtId="0" fontId="22" fillId="0" borderId="0" xfId="0" applyFont="1"/>
    <xf numFmtId="164" fontId="22" fillId="0" borderId="0" xfId="2" applyNumberFormat="1" applyFont="1"/>
    <xf numFmtId="10" fontId="22" fillId="0" borderId="0" xfId="3" applyNumberFormat="1" applyFont="1"/>
    <xf numFmtId="10" fontId="0" fillId="33" borderId="10" xfId="3" applyNumberFormat="1" applyFont="1" applyFill="1" applyBorder="1"/>
    <xf numFmtId="10" fontId="0" fillId="34" borderId="0" xfId="3" applyNumberFormat="1" applyFont="1" applyFill="1"/>
    <xf numFmtId="0" fontId="0" fillId="34" borderId="0" xfId="0" applyFill="1"/>
    <xf numFmtId="10" fontId="0" fillId="35" borderId="0" xfId="3" applyNumberFormat="1" applyFont="1" applyFill="1"/>
    <xf numFmtId="0" fontId="0" fillId="35" borderId="0" xfId="0" applyFill="1"/>
    <xf numFmtId="164" fontId="16" fillId="0" borderId="10" xfId="2" applyNumberFormat="1" applyFont="1" applyFill="1" applyBorder="1" applyAlignment="1">
      <alignment wrapText="1"/>
    </xf>
    <xf numFmtId="10" fontId="16" fillId="0" borderId="10" xfId="3" applyNumberFormat="1" applyFont="1" applyFill="1" applyBorder="1" applyAlignment="1">
      <alignment wrapText="1"/>
    </xf>
    <xf numFmtId="0" fontId="18" fillId="0" borderId="0" xfId="0" applyFont="1" applyAlignment="1">
      <alignment horizontal="center" wrapText="1"/>
    </xf>
    <xf numFmtId="0" fontId="23" fillId="0" borderId="11" xfId="0" applyFont="1" applyBorder="1" applyAlignment="1">
      <alignment horizontal="center"/>
    </xf>
    <xf numFmtId="0" fontId="21" fillId="0" borderId="0" xfId="0" applyFont="1" applyAlignment="1">
      <alignment horizontal="center"/>
    </xf>
  </cellXfs>
  <cellStyles count="46">
    <cellStyle name="20% - Accent1" xfId="22" builtinId="30" customBuiltin="1"/>
    <cellStyle name="20% - Accent2" xfId="26" builtinId="34" customBuiltin="1"/>
    <cellStyle name="20% - Accent3" xfId="30" builtinId="38" customBuiltin="1"/>
    <cellStyle name="20% - Accent4" xfId="34" builtinId="42" customBuiltin="1"/>
    <cellStyle name="20% - Accent5" xfId="38" builtinId="46" customBuiltin="1"/>
    <cellStyle name="20% - Accent6" xfId="42" builtinId="50" customBuiltin="1"/>
    <cellStyle name="40% - Accent1" xfId="23" builtinId="31" customBuiltin="1"/>
    <cellStyle name="40% - Accent2" xfId="27" builtinId="35" customBuiltin="1"/>
    <cellStyle name="40% - Accent3" xfId="31" builtinId="39" customBuiltin="1"/>
    <cellStyle name="40% - Accent4" xfId="35" builtinId="43" customBuiltin="1"/>
    <cellStyle name="40% - Accent5" xfId="39" builtinId="47" customBuiltin="1"/>
    <cellStyle name="40% - Accent6" xfId="43" builtinId="51" customBuiltin="1"/>
    <cellStyle name="60% - Accent1" xfId="24" builtinId="32" customBuiltin="1"/>
    <cellStyle name="60% - Accent2" xfId="28" builtinId="36" customBuiltin="1"/>
    <cellStyle name="60% - Accent3" xfId="32" builtinId="40" customBuiltin="1"/>
    <cellStyle name="60% - Accent4" xfId="36" builtinId="44" customBuiltin="1"/>
    <cellStyle name="60% - Accent5" xfId="40" builtinId="48" customBuiltin="1"/>
    <cellStyle name="60% - Accent6" xfId="44" builtinId="52" customBuiltin="1"/>
    <cellStyle name="Accent1" xfId="21" builtinId="29" customBuiltin="1"/>
    <cellStyle name="Accent2" xfId="25" builtinId="33" customBuiltin="1"/>
    <cellStyle name="Accent3" xfId="29" builtinId="37" customBuiltin="1"/>
    <cellStyle name="Accent4" xfId="33" builtinId="41" customBuiltin="1"/>
    <cellStyle name="Accent5" xfId="37" builtinId="45" customBuiltin="1"/>
    <cellStyle name="Accent6" xfId="41" builtinId="49" customBuiltin="1"/>
    <cellStyle name="Bad" xfId="10" builtinId="27" customBuiltin="1"/>
    <cellStyle name="Calculation" xfId="14" builtinId="22" customBuiltin="1"/>
    <cellStyle name="Check Cell" xfId="16" builtinId="23" customBuiltin="1"/>
    <cellStyle name="Comma" xfId="1" builtinId="3"/>
    <cellStyle name="Currency" xfId="2" builtinId="4"/>
    <cellStyle name="Explanatory Text" xfId="19" builtinId="53" customBuiltin="1"/>
    <cellStyle name="Good" xfId="9" builtinId="26" customBuiltin="1"/>
    <cellStyle name="Heading 1" xfId="5" builtinId="16" customBuiltin="1"/>
    <cellStyle name="Heading 2" xfId="6" builtinId="17" customBuiltin="1"/>
    <cellStyle name="Heading 3" xfId="7" builtinId="18" customBuiltin="1"/>
    <cellStyle name="Heading 4" xfId="8" builtinId="19" customBuiltin="1"/>
    <cellStyle name="Input" xfId="12" builtinId="20" customBuiltin="1"/>
    <cellStyle name="Linked Cell" xfId="15" builtinId="24" customBuiltin="1"/>
    <cellStyle name="Neutral" xfId="11" builtinId="28" customBuiltin="1"/>
    <cellStyle name="Normal" xfId="0" builtinId="0"/>
    <cellStyle name="Normal 4" xfId="45" xr:uid="{66AEEE91-AEFF-4058-B2CD-EA3E0078EA0E}"/>
    <cellStyle name="Note" xfId="18" builtinId="10" customBuiltin="1"/>
    <cellStyle name="Output" xfId="13" builtinId="21" customBuiltin="1"/>
    <cellStyle name="Percent" xfId="3" builtinId="5"/>
    <cellStyle name="Title" xfId="4" builtinId="15" customBuiltin="1"/>
    <cellStyle name="Total" xfId="20" builtinId="25" customBuiltin="1"/>
    <cellStyle name="Warning Text" xfId="17" builtinId="11" customBuiltin="1"/>
  </cellStyles>
  <dxfs count="0"/>
  <tableStyles count="1" defaultTableStyle="TableStyleMedium2" defaultPivotStyle="PivotStyleLight16">
    <tableStyle name="Invisible" pivot="0" table="0" count="0" xr9:uid="{A8A7DBFC-40FC-42CD-B8A5-234A968BB7E2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X:\HANNAH\UCC\UCC%202027\FY25_ACR_SCH_RE_V04_hfb.xlsx" TargetMode="External"/><Relationship Id="rId1" Type="http://schemas.openxmlformats.org/officeDocument/2006/relationships/externalLinkPath" Target="file:///X:\HANNAH\UCC\UCC%202027\FY25_ACR_SCH_RE_V04_hf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GULATED"/>
      <sheetName val="About"/>
    </sheetNames>
    <sheetDataSet>
      <sheetData sheetId="0">
        <row r="2">
          <cell r="B2">
            <v>210001</v>
          </cell>
          <cell r="C2" t="str">
            <v>Meritus Medical Center</v>
          </cell>
          <cell r="D2">
            <v>540426.1</v>
          </cell>
          <cell r="E2">
            <v>5592.8</v>
          </cell>
          <cell r="F2">
            <v>18587.7</v>
          </cell>
        </row>
        <row r="3">
          <cell r="B3">
            <v>210002</v>
          </cell>
          <cell r="C3" t="str">
            <v>UM Medical Center</v>
          </cell>
          <cell r="D3">
            <v>1998942.621</v>
          </cell>
          <cell r="E3">
            <v>22654.337200000002</v>
          </cell>
          <cell r="F3">
            <v>20378</v>
          </cell>
        </row>
        <row r="4">
          <cell r="B4">
            <v>210003</v>
          </cell>
          <cell r="C4" t="str">
            <v>UM Capital Region Medical Center</v>
          </cell>
          <cell r="D4">
            <v>484325.10690000001</v>
          </cell>
          <cell r="E4">
            <v>25138</v>
          </cell>
          <cell r="F4">
            <v>5791</v>
          </cell>
        </row>
        <row r="5">
          <cell r="B5">
            <v>210004</v>
          </cell>
          <cell r="C5" t="str">
            <v>Holy Cross Hospital</v>
          </cell>
          <cell r="D5">
            <v>638008.05700000003</v>
          </cell>
          <cell r="E5">
            <v>9546.4593999999997</v>
          </cell>
          <cell r="F5">
            <v>28798.998299999999</v>
          </cell>
        </row>
        <row r="6">
          <cell r="B6">
            <v>210005</v>
          </cell>
          <cell r="C6" t="str">
            <v>Frederick Health Hospital</v>
          </cell>
          <cell r="D6">
            <v>464628.2</v>
          </cell>
          <cell r="E6">
            <v>15402.7</v>
          </cell>
          <cell r="F6">
            <v>15085.8</v>
          </cell>
        </row>
        <row r="7">
          <cell r="B7">
            <v>210006</v>
          </cell>
          <cell r="C7" t="str">
            <v>UM Upper Chesapeake Medical Center -Aberdeen</v>
          </cell>
          <cell r="D7">
            <v>38346.876100000001</v>
          </cell>
          <cell r="E7">
            <v>2112</v>
          </cell>
          <cell r="F7">
            <v>415</v>
          </cell>
        </row>
        <row r="8">
          <cell r="B8">
            <v>210008</v>
          </cell>
          <cell r="C8" t="str">
            <v>Mercy Medical Center</v>
          </cell>
          <cell r="D8">
            <v>717488.1</v>
          </cell>
          <cell r="E8">
            <v>5585.2759999999998</v>
          </cell>
          <cell r="F8">
            <v>27534.001</v>
          </cell>
        </row>
        <row r="9">
          <cell r="B9">
            <v>210009</v>
          </cell>
          <cell r="C9" t="str">
            <v>Johns Hopkins Hospital</v>
          </cell>
          <cell r="D9">
            <v>3311615.5600999999</v>
          </cell>
          <cell r="E9">
            <v>32284</v>
          </cell>
          <cell r="F9">
            <v>58082</v>
          </cell>
        </row>
        <row r="10">
          <cell r="B10">
            <v>210010</v>
          </cell>
          <cell r="C10" t="str">
            <v>UM Shore Regional Health at Cambridge</v>
          </cell>
          <cell r="D10">
            <v>17496.640599999999</v>
          </cell>
          <cell r="E10">
            <v>1117</v>
          </cell>
          <cell r="F10">
            <v>492</v>
          </cell>
        </row>
        <row r="11">
          <cell r="B11">
            <v>210011</v>
          </cell>
          <cell r="C11" t="str">
            <v>Ascension St. Agnes Hospital</v>
          </cell>
          <cell r="D11">
            <v>568926.80000000005</v>
          </cell>
          <cell r="E11">
            <v>10705.7917</v>
          </cell>
          <cell r="F11">
            <v>21039.3999</v>
          </cell>
        </row>
        <row r="12">
          <cell r="B12">
            <v>210012</v>
          </cell>
          <cell r="C12" t="str">
            <v>LifeBridge Health Sinai Hospital</v>
          </cell>
          <cell r="D12">
            <v>994389.63300000003</v>
          </cell>
          <cell r="E12">
            <v>12720.4622</v>
          </cell>
          <cell r="F12">
            <v>17544.400000000001</v>
          </cell>
        </row>
        <row r="13">
          <cell r="B13">
            <v>210013</v>
          </cell>
          <cell r="C13" t="str">
            <v>LifeBridge Health Grace Medical Center</v>
          </cell>
          <cell r="D13">
            <v>34392.858999999997</v>
          </cell>
          <cell r="E13">
            <v>1421.271</v>
          </cell>
          <cell r="F13">
            <v>1416.749</v>
          </cell>
        </row>
        <row r="14">
          <cell r="B14">
            <v>210015</v>
          </cell>
          <cell r="C14" t="str">
            <v>MedStar Franklin Square Hospital</v>
          </cell>
          <cell r="D14">
            <v>743866.29920000001</v>
          </cell>
          <cell r="E14">
            <v>7043.7740999999996</v>
          </cell>
          <cell r="F14">
            <v>19953.058099999998</v>
          </cell>
        </row>
        <row r="15">
          <cell r="B15">
            <v>210016</v>
          </cell>
          <cell r="C15" t="str">
            <v>Adventist HealthCare White Oak Medical Center</v>
          </cell>
          <cell r="D15">
            <v>449898.82900000003</v>
          </cell>
          <cell r="E15">
            <v>22398.366999999998</v>
          </cell>
          <cell r="F15">
            <v>5247.8828000000003</v>
          </cell>
        </row>
        <row r="16">
          <cell r="B16">
            <v>210017</v>
          </cell>
          <cell r="C16" t="str">
            <v>WVU Medicine Garrett Regional Medical Center</v>
          </cell>
          <cell r="D16">
            <v>103987.8495</v>
          </cell>
          <cell r="E16">
            <v>2501.3159999999998</v>
          </cell>
          <cell r="F16">
            <v>3517.4123</v>
          </cell>
        </row>
        <row r="17">
          <cell r="B17">
            <v>210018</v>
          </cell>
          <cell r="C17" t="str">
            <v>Medstar Montgomery Medical Center</v>
          </cell>
          <cell r="D17">
            <v>241848.9271</v>
          </cell>
          <cell r="E17">
            <v>3661.7543000000001</v>
          </cell>
          <cell r="F17">
            <v>6693.95</v>
          </cell>
        </row>
        <row r="18">
          <cell r="B18">
            <v>210019</v>
          </cell>
          <cell r="C18" t="str">
            <v>TidalHealth Peninsula Regional</v>
          </cell>
          <cell r="D18">
            <v>650222</v>
          </cell>
          <cell r="E18">
            <v>15251.1</v>
          </cell>
          <cell r="F18">
            <v>15272.2</v>
          </cell>
        </row>
        <row r="19">
          <cell r="B19">
            <v>210022</v>
          </cell>
          <cell r="C19" t="str">
            <v>Johns Hopkins Suburban Hospital</v>
          </cell>
          <cell r="D19">
            <v>465603.38400000002</v>
          </cell>
          <cell r="E19">
            <v>8415.9572000000007</v>
          </cell>
          <cell r="F19">
            <v>8616.4784</v>
          </cell>
        </row>
        <row r="20">
          <cell r="B20">
            <v>210023</v>
          </cell>
          <cell r="C20" t="str">
            <v>Luminis Health Anne Arundel Medical Center</v>
          </cell>
          <cell r="D20">
            <v>791316.59210000001</v>
          </cell>
          <cell r="E20">
            <v>11811.193300000001</v>
          </cell>
          <cell r="F20">
            <v>4962.9666999999999</v>
          </cell>
        </row>
        <row r="21">
          <cell r="B21">
            <v>210024</v>
          </cell>
          <cell r="C21" t="str">
            <v>Medstar Union Memorial Hospital</v>
          </cell>
          <cell r="D21">
            <v>524653.14769999997</v>
          </cell>
          <cell r="E21">
            <v>5389.3580000000002</v>
          </cell>
          <cell r="F21">
            <v>14144.6872</v>
          </cell>
        </row>
        <row r="22">
          <cell r="B22">
            <v>210027</v>
          </cell>
          <cell r="C22" t="str">
            <v>UPMC Western Maryland</v>
          </cell>
          <cell r="D22">
            <v>418657.2</v>
          </cell>
          <cell r="E22">
            <v>2290</v>
          </cell>
          <cell r="F22">
            <v>18747.8</v>
          </cell>
        </row>
        <row r="23">
          <cell r="B23">
            <v>210028</v>
          </cell>
          <cell r="C23" t="str">
            <v>Medstar St. Mary's Hospital</v>
          </cell>
          <cell r="D23">
            <v>256129.03049999999</v>
          </cell>
          <cell r="E23">
            <v>4531.5370000000003</v>
          </cell>
          <cell r="F23">
            <v>6165.9321</v>
          </cell>
        </row>
        <row r="24">
          <cell r="B24">
            <v>210029</v>
          </cell>
          <cell r="C24" t="str">
            <v>Johns Hopkins Bayview Medical Center</v>
          </cell>
          <cell r="D24">
            <v>867460.83299999998</v>
          </cell>
          <cell r="E24">
            <v>13854</v>
          </cell>
          <cell r="F24">
            <v>21854</v>
          </cell>
        </row>
        <row r="25">
          <cell r="B25">
            <v>210030</v>
          </cell>
          <cell r="C25" t="str">
            <v>UM Shore Regional Health at Chestertown</v>
          </cell>
          <cell r="D25">
            <v>59088.059300000001</v>
          </cell>
          <cell r="E25">
            <v>2607</v>
          </cell>
          <cell r="F25">
            <v>509</v>
          </cell>
        </row>
        <row r="26">
          <cell r="B26">
            <v>210032</v>
          </cell>
          <cell r="C26" t="str">
            <v>ChristianaCare Union Hospital</v>
          </cell>
          <cell r="D26">
            <v>212930.72500000001</v>
          </cell>
          <cell r="E26">
            <v>6906.7840999999999</v>
          </cell>
          <cell r="F26">
            <v>3515.8020000000001</v>
          </cell>
        </row>
        <row r="27">
          <cell r="B27">
            <v>210033</v>
          </cell>
          <cell r="C27" t="str">
            <v>LifeBridge Health Carroll Hospital Center</v>
          </cell>
          <cell r="D27">
            <v>290567.43699999998</v>
          </cell>
          <cell r="E27">
            <v>4583.9319999999998</v>
          </cell>
          <cell r="F27">
            <v>5178.2489999999998</v>
          </cell>
        </row>
        <row r="28">
          <cell r="B28">
            <v>210034</v>
          </cell>
          <cell r="C28" t="str">
            <v>MedStar Harbor Hospital</v>
          </cell>
          <cell r="D28">
            <v>241447.81450000001</v>
          </cell>
          <cell r="E28">
            <v>4553.5109000000002</v>
          </cell>
          <cell r="F28">
            <v>13107.5838</v>
          </cell>
        </row>
        <row r="29">
          <cell r="B29">
            <v>210035</v>
          </cell>
          <cell r="C29" t="str">
            <v>UM Charles Regional Medical Center</v>
          </cell>
          <cell r="D29">
            <v>196648.59770000001</v>
          </cell>
          <cell r="E29">
            <v>12440.2484</v>
          </cell>
          <cell r="F29">
            <v>1619</v>
          </cell>
        </row>
        <row r="30">
          <cell r="B30">
            <v>210037</v>
          </cell>
          <cell r="C30" t="str">
            <v>UM Shore Regional Health at Easton</v>
          </cell>
          <cell r="D30">
            <v>320559.04340000002</v>
          </cell>
          <cell r="E30">
            <v>8960</v>
          </cell>
          <cell r="F30">
            <v>3663</v>
          </cell>
        </row>
        <row r="31">
          <cell r="B31">
            <v>210038</v>
          </cell>
          <cell r="C31" t="str">
            <v>UMMC Midtown Campus</v>
          </cell>
          <cell r="D31">
            <v>285799.42739999999</v>
          </cell>
          <cell r="E31">
            <v>8827</v>
          </cell>
          <cell r="F31">
            <v>2936</v>
          </cell>
        </row>
        <row r="32">
          <cell r="B32">
            <v>210039</v>
          </cell>
          <cell r="C32" t="str">
            <v>Calvert Health Medical Center</v>
          </cell>
          <cell r="D32">
            <v>197883.196</v>
          </cell>
          <cell r="E32">
            <v>646.50660000000005</v>
          </cell>
          <cell r="F32">
            <v>4105.9962999999998</v>
          </cell>
        </row>
        <row r="33">
          <cell r="B33">
            <v>210040</v>
          </cell>
          <cell r="C33" t="str">
            <v>LifeBridge Health Northwest Hospital Center</v>
          </cell>
          <cell r="D33">
            <v>322316.77299999999</v>
          </cell>
          <cell r="E33">
            <v>7008.5839999999998</v>
          </cell>
          <cell r="F33">
            <v>7039.1970000000001</v>
          </cell>
        </row>
        <row r="34">
          <cell r="B34">
            <v>210043</v>
          </cell>
          <cell r="C34" t="str">
            <v>UM Baltimore Washington Medical Center</v>
          </cell>
          <cell r="D34">
            <v>554612.09259999997</v>
          </cell>
          <cell r="E34">
            <v>18487</v>
          </cell>
          <cell r="F34">
            <v>5148</v>
          </cell>
        </row>
        <row r="35">
          <cell r="B35">
            <v>210044</v>
          </cell>
          <cell r="C35" t="str">
            <v>Greater Baltimore Medical Center</v>
          </cell>
          <cell r="D35">
            <v>534931.44880000001</v>
          </cell>
          <cell r="E35">
            <v>11302.7786</v>
          </cell>
          <cell r="F35">
            <v>3873.1107999999999</v>
          </cell>
        </row>
        <row r="36">
          <cell r="B36">
            <v>210045</v>
          </cell>
          <cell r="C36" t="str">
            <v>Tidalhealth Mccready Pavilion</v>
          </cell>
          <cell r="D36">
            <v>6563.3</v>
          </cell>
          <cell r="E36">
            <v>86.6</v>
          </cell>
          <cell r="F36">
            <v>339.1</v>
          </cell>
        </row>
        <row r="37">
          <cell r="B37">
            <v>210048</v>
          </cell>
          <cell r="C37" t="str">
            <v>Johns Hopkins Howard County Medical Center</v>
          </cell>
          <cell r="D37">
            <v>401287.68219999998</v>
          </cell>
          <cell r="E37">
            <v>9931</v>
          </cell>
          <cell r="F37">
            <v>8052</v>
          </cell>
        </row>
        <row r="38">
          <cell r="B38">
            <v>210049</v>
          </cell>
          <cell r="C38" t="str">
            <v>UM Upper Chesapeake Medical Center - Bel Air</v>
          </cell>
          <cell r="D38">
            <v>459407.67129999999</v>
          </cell>
          <cell r="E38">
            <v>13069</v>
          </cell>
          <cell r="F38">
            <v>4634</v>
          </cell>
        </row>
        <row r="39">
          <cell r="B39">
            <v>210051</v>
          </cell>
          <cell r="C39" t="str">
            <v>Luminis Health Doctors Community Medical Center</v>
          </cell>
          <cell r="D39">
            <v>326288.25140000001</v>
          </cell>
          <cell r="E39">
            <v>173.3</v>
          </cell>
          <cell r="F39">
            <v>17354.023000000001</v>
          </cell>
        </row>
        <row r="40">
          <cell r="B40">
            <v>210055</v>
          </cell>
          <cell r="C40" t="str">
            <v>UM Laurel Medical Center</v>
          </cell>
          <cell r="D40">
            <v>44865.831899999997</v>
          </cell>
          <cell r="E40">
            <v>6484</v>
          </cell>
          <cell r="F40">
            <v>825</v>
          </cell>
        </row>
        <row r="41">
          <cell r="B41">
            <v>210056</v>
          </cell>
          <cell r="C41" t="str">
            <v>MedStar Good Samaritan Hospital</v>
          </cell>
          <cell r="D41">
            <v>328543.89390000002</v>
          </cell>
          <cell r="E41">
            <v>4225.8279000000002</v>
          </cell>
          <cell r="F41">
            <v>13224.6024</v>
          </cell>
        </row>
        <row r="42">
          <cell r="B42">
            <v>210057</v>
          </cell>
          <cell r="C42" t="str">
            <v>Adventist HealthCare Shady Grove Medical Center</v>
          </cell>
          <cell r="D42">
            <v>580014.272</v>
          </cell>
          <cell r="E42">
            <v>23476.27</v>
          </cell>
          <cell r="F42">
            <v>8334.8024000000005</v>
          </cell>
        </row>
        <row r="43">
          <cell r="B43">
            <v>210058</v>
          </cell>
          <cell r="C43" t="str">
            <v>UM Rehabilitation &amp; Orthopaedic Institute</v>
          </cell>
          <cell r="D43">
            <v>156242.2733</v>
          </cell>
          <cell r="E43">
            <v>4040</v>
          </cell>
          <cell r="F43">
            <v>1332</v>
          </cell>
        </row>
        <row r="44">
          <cell r="B44">
            <v>210060</v>
          </cell>
          <cell r="C44" t="str">
            <v>Adventist Healthcare Fort Washington Medical Center</v>
          </cell>
          <cell r="D44">
            <v>72730.959000000003</v>
          </cell>
          <cell r="E44">
            <v>3218.1370000000002</v>
          </cell>
          <cell r="F44">
            <v>3302.45</v>
          </cell>
        </row>
        <row r="45">
          <cell r="B45">
            <v>210061</v>
          </cell>
          <cell r="C45" t="str">
            <v>Atlantic General Hospital</v>
          </cell>
          <cell r="D45">
            <v>140018.93059999999</v>
          </cell>
          <cell r="E45">
            <v>5039.683</v>
          </cell>
          <cell r="F45">
            <v>661.30799999999999</v>
          </cell>
        </row>
        <row r="46">
          <cell r="B46">
            <v>210062</v>
          </cell>
          <cell r="C46" t="str">
            <v>Medstar Southern Maryland Hospital Center</v>
          </cell>
          <cell r="D46">
            <v>361328.37819999998</v>
          </cell>
          <cell r="E46">
            <v>6241.6962000000003</v>
          </cell>
          <cell r="F46">
            <v>12917.6806</v>
          </cell>
        </row>
        <row r="47">
          <cell r="B47">
            <v>210063</v>
          </cell>
          <cell r="C47" t="str">
            <v>UM St. Joseph Medical Center</v>
          </cell>
          <cell r="D47">
            <v>506646.49930000002</v>
          </cell>
          <cell r="E47">
            <v>11147.532999999999</v>
          </cell>
          <cell r="F47">
            <v>5286.2761</v>
          </cell>
        </row>
        <row r="48">
          <cell r="B48">
            <v>210064</v>
          </cell>
          <cell r="C48" t="str">
            <v>LifeBridge Health Levindale</v>
          </cell>
          <cell r="D48">
            <v>70446.063999999998</v>
          </cell>
          <cell r="E48">
            <v>-1909.5350000000001</v>
          </cell>
          <cell r="F48">
            <v>6162.8119999999999</v>
          </cell>
        </row>
        <row r="49">
          <cell r="B49">
            <v>210065</v>
          </cell>
          <cell r="C49" t="str">
            <v>Holy Cross Hospital Germantown</v>
          </cell>
          <cell r="D49">
            <v>180505.37909999999</v>
          </cell>
          <cell r="E49">
            <v>4482.0038999999997</v>
          </cell>
          <cell r="F49">
            <v>6381.3981000000003</v>
          </cell>
        </row>
        <row r="50">
          <cell r="B50">
            <v>210087</v>
          </cell>
          <cell r="C50" t="str">
            <v>Adventist HealthCare Germantown Emergency Center</v>
          </cell>
          <cell r="D50">
            <v>22558.763999999999</v>
          </cell>
          <cell r="E50">
            <v>3125.8670000000002</v>
          </cell>
          <cell r="F50">
            <v>2274.4929999999999</v>
          </cell>
        </row>
        <row r="51">
          <cell r="B51">
            <v>210088</v>
          </cell>
          <cell r="C51" t="str">
            <v>UM Queen Anne's Freestanding Emergency</v>
          </cell>
          <cell r="D51">
            <v>9274.9210000000003</v>
          </cell>
          <cell r="E51">
            <v>832</v>
          </cell>
          <cell r="F51">
            <v>113</v>
          </cell>
        </row>
        <row r="52">
          <cell r="B52">
            <v>210333</v>
          </cell>
          <cell r="C52" t="str">
            <v>UM Bowie Health Center</v>
          </cell>
          <cell r="D52">
            <v>24873.230299999999</v>
          </cell>
          <cell r="E52">
            <v>4042</v>
          </cell>
          <cell r="F52">
            <v>381</v>
          </cell>
        </row>
        <row r="53">
          <cell r="B53">
            <v>213300</v>
          </cell>
          <cell r="C53" t="str">
            <v>UM Mt. Washington Pediatric Hospital</v>
          </cell>
          <cell r="D53">
            <v>76855.131999999998</v>
          </cell>
          <cell r="E53">
            <v>653.10550000000001</v>
          </cell>
          <cell r="F53">
            <v>376.69139999999999</v>
          </cell>
        </row>
        <row r="54">
          <cell r="B54">
            <v>214000</v>
          </cell>
          <cell r="C54" t="str">
            <v>Sheppard &amp; Enoch Pratt Hospital</v>
          </cell>
          <cell r="D54">
            <v>217367.0533</v>
          </cell>
          <cell r="E54">
            <v>405.47719999999998</v>
          </cell>
          <cell r="F54">
            <v>9652.2819999999992</v>
          </cell>
        </row>
        <row r="55">
          <cell r="B55">
            <v>214003</v>
          </cell>
          <cell r="C55" t="str">
            <v>Brook lane</v>
          </cell>
          <cell r="D55">
            <v>30901.200000000001</v>
          </cell>
          <cell r="E55">
            <v>172.5</v>
          </cell>
          <cell r="F55">
            <v>808</v>
          </cell>
        </row>
        <row r="56">
          <cell r="B56">
            <v>214020</v>
          </cell>
          <cell r="C56" t="str">
            <v>Luminis Health J. Kent McNew Family Medical Center</v>
          </cell>
          <cell r="D56">
            <v>10295.8876</v>
          </cell>
          <cell r="E56">
            <v>860.3</v>
          </cell>
          <cell r="F56">
            <v>69.400000000000006</v>
          </cell>
        </row>
        <row r="57">
          <cell r="B57">
            <v>214022</v>
          </cell>
          <cell r="C57" t="str">
            <v>UM Behavioral Health Pavilion - Aberdeen</v>
          </cell>
          <cell r="D57">
            <v>28720.774799999999</v>
          </cell>
          <cell r="E57">
            <v>502</v>
          </cell>
          <cell r="F57">
            <v>307</v>
          </cell>
        </row>
        <row r="58">
          <cell r="B58">
            <v>218992</v>
          </cell>
          <cell r="C58" t="str">
            <v>UM Shock Trauma</v>
          </cell>
          <cell r="D58">
            <v>285922.09730000002</v>
          </cell>
          <cell r="E58">
            <v>6227</v>
          </cell>
          <cell r="F58">
            <v>6357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A3FD6-7935-4A51-AB66-571232276C50}">
  <dimension ref="A1:K47"/>
  <sheetViews>
    <sheetView tabSelected="1" topLeftCell="B1" zoomScale="130" zoomScaleNormal="130" workbookViewId="0">
      <selection activeCell="J2" sqref="J2"/>
    </sheetView>
  </sheetViews>
  <sheetFormatPr defaultColWidth="9.15625" defaultRowHeight="14.4" x14ac:dyDescent="0.55000000000000004"/>
  <cols>
    <col min="1" max="1" width="10.83984375" customWidth="1"/>
    <col min="2" max="2" width="30.15625" bestFit="1" customWidth="1"/>
    <col min="3" max="3" width="19.68359375" style="5" customWidth="1"/>
    <col min="4" max="4" width="15.26171875" bestFit="1" customWidth="1"/>
    <col min="5" max="5" width="12.83984375" style="15" bestFit="1" customWidth="1"/>
    <col min="6" max="6" width="14.83984375" customWidth="1"/>
    <col min="7" max="8" width="15.26171875" bestFit="1" customWidth="1"/>
    <col min="9" max="9" width="14.578125" customWidth="1"/>
    <col min="10" max="10" width="17.68359375" customWidth="1"/>
    <col min="11" max="11" width="15" customWidth="1"/>
  </cols>
  <sheetData>
    <row r="1" spans="1:11" ht="25.5" x14ac:dyDescent="0.85">
      <c r="A1" s="35" t="s">
        <v>161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1" ht="72" x14ac:dyDescent="0.55000000000000004">
      <c r="A2" s="7" t="s">
        <v>1</v>
      </c>
      <c r="B2" s="7" t="s">
        <v>10</v>
      </c>
      <c r="C2" s="33" t="s">
        <v>163</v>
      </c>
      <c r="D2" s="34" t="s">
        <v>168</v>
      </c>
      <c r="E2" s="34" t="s">
        <v>160</v>
      </c>
      <c r="F2" s="2" t="s">
        <v>171</v>
      </c>
      <c r="G2" s="2" t="s">
        <v>172</v>
      </c>
      <c r="H2" s="2" t="s">
        <v>11</v>
      </c>
      <c r="I2" s="2" t="s">
        <v>12</v>
      </c>
      <c r="J2" s="2" t="s">
        <v>173</v>
      </c>
      <c r="K2" s="2" t="s">
        <v>13</v>
      </c>
    </row>
    <row r="3" spans="1:11" x14ac:dyDescent="0.55000000000000004">
      <c r="A3" s="1">
        <v>210001</v>
      </c>
      <c r="B3" s="1" t="s">
        <v>14</v>
      </c>
      <c r="C3" s="11">
        <v>585462973.04594791</v>
      </c>
      <c r="D3" s="11">
        <f>E3*C3</f>
        <v>26195602.728546128</v>
      </c>
      <c r="E3" s="6">
        <f>VLOOKUP(A3,'FY25 RE Regulate'!$K$4:$P$47, 6, FALSE)</f>
        <v>4.4743397848475489E-2</v>
      </c>
      <c r="F3" s="6">
        <f>VLOOKUP(A3,'UCC2027 Hospital Level Summary '!$B$4:$I$46,8,FALSE)</f>
        <v>4.4148159550234274E-2</v>
      </c>
      <c r="G3" s="12">
        <f>F3*C3</f>
        <v>25847112.744787015</v>
      </c>
      <c r="H3" s="12">
        <f>(D3*0.5)+(G3*0.5)</f>
        <v>26021357.736666571</v>
      </c>
      <c r="I3" s="6">
        <f>H3/C3</f>
        <v>4.4445778699354878E-2</v>
      </c>
      <c r="J3" s="12">
        <f>H3*$I$47</f>
        <v>27446191.965720419</v>
      </c>
      <c r="K3" s="6">
        <f>J3/C3</f>
        <v>4.6879466728575514E-2</v>
      </c>
    </row>
    <row r="4" spans="1:11" x14ac:dyDescent="0.55000000000000004">
      <c r="A4" s="1">
        <v>210002</v>
      </c>
      <c r="B4" s="1" t="s">
        <v>15</v>
      </c>
      <c r="C4" s="11">
        <v>2168399434.5714226</v>
      </c>
      <c r="D4" s="11">
        <f t="shared" ref="D4:D43" si="0">E4*C4</f>
        <v>46680327.225243948</v>
      </c>
      <c r="E4" s="6">
        <f>VLOOKUP(A4,'FY25 RE Regulate'!$K$4:$P$47, 6, FALSE)</f>
        <v>2.1527549989640248E-2</v>
      </c>
      <c r="F4" s="6">
        <f>VLOOKUP(A4,'UCC2027 Hospital Level Summary '!$B$4:$I$46,8,FALSE)</f>
        <v>2.7165456793910182E-2</v>
      </c>
      <c r="G4" s="12">
        <f t="shared" ref="G4:G38" si="1">F4*C4</f>
        <v>58905561.151789248</v>
      </c>
      <c r="H4" s="12">
        <f t="shared" ref="H4:H43" si="2">(D4*0.5)+(G4*0.5)</f>
        <v>52792944.188516602</v>
      </c>
      <c r="I4" s="6">
        <f t="shared" ref="I4:I38" si="3">H4/C4</f>
        <v>2.4346503391775218E-2</v>
      </c>
      <c r="J4" s="12">
        <f t="shared" ref="J4:J43" si="4">H4*$I$47</f>
        <v>55683692.422853887</v>
      </c>
      <c r="K4" s="6">
        <f t="shared" ref="K4:K38" si="5">J4/C4</f>
        <v>2.5679628732175719E-2</v>
      </c>
    </row>
    <row r="5" spans="1:11" x14ac:dyDescent="0.55000000000000004">
      <c r="A5" s="1">
        <v>210003</v>
      </c>
      <c r="B5" s="1" t="s">
        <v>16</v>
      </c>
      <c r="C5" s="11">
        <v>499553469.06077027</v>
      </c>
      <c r="D5" s="11">
        <f t="shared" si="0"/>
        <v>31901483.165874179</v>
      </c>
      <c r="E5" s="6">
        <f>VLOOKUP(A5,'FY25 RE Regulate'!$K$4:$P$47, 6, FALSE)</f>
        <v>6.3859997260860557E-2</v>
      </c>
      <c r="F5" s="6">
        <f>VLOOKUP(A5,'UCC2027 Hospital Level Summary '!$B$4:$I$46,8,FALSE)</f>
        <v>4.7493645175978261E-2</v>
      </c>
      <c r="G5" s="12">
        <f t="shared" si="1"/>
        <v>23725615.206001256</v>
      </c>
      <c r="H5" s="12">
        <f t="shared" si="2"/>
        <v>27813549.185937718</v>
      </c>
      <c r="I5" s="6">
        <f t="shared" si="3"/>
        <v>5.5676821218419409E-2</v>
      </c>
      <c r="J5" s="12">
        <f t="shared" si="4"/>
        <v>29336517.253655214</v>
      </c>
      <c r="K5" s="6">
        <f t="shared" si="5"/>
        <v>5.8725479994788006E-2</v>
      </c>
    </row>
    <row r="6" spans="1:11" x14ac:dyDescent="0.55000000000000004">
      <c r="A6" s="1">
        <v>210004</v>
      </c>
      <c r="B6" s="1" t="s">
        <v>17</v>
      </c>
      <c r="C6" s="11">
        <v>692501215.1805557</v>
      </c>
      <c r="D6" s="11">
        <f t="shared" si="0"/>
        <v>41620596.734728374</v>
      </c>
      <c r="E6" s="6">
        <f>VLOOKUP(A6,'FY25 RE Regulate'!$K$4:$P$47, 6, FALSE)</f>
        <v>6.0101839278183279E-2</v>
      </c>
      <c r="F6" s="6">
        <f>VLOOKUP(A6,'UCC2027 Hospital Level Summary '!$B$4:$I$46,8,FALSE)</f>
        <v>4.9916595305604085E-2</v>
      </c>
      <c r="G6" s="12">
        <f t="shared" si="1"/>
        <v>34567302.906806849</v>
      </c>
      <c r="H6" s="12">
        <f t="shared" si="2"/>
        <v>38093949.820767611</v>
      </c>
      <c r="I6" s="6">
        <f t="shared" si="3"/>
        <v>5.5009217291893682E-2</v>
      </c>
      <c r="J6" s="12">
        <f t="shared" si="4"/>
        <v>40179834.968413353</v>
      </c>
      <c r="K6" s="6">
        <f t="shared" si="5"/>
        <v>5.8021320522791103E-2</v>
      </c>
    </row>
    <row r="7" spans="1:11" x14ac:dyDescent="0.55000000000000004">
      <c r="A7" s="1">
        <v>210005</v>
      </c>
      <c r="B7" s="1" t="s">
        <v>18</v>
      </c>
      <c r="C7" s="11">
        <v>490329643.91315949</v>
      </c>
      <c r="D7" s="11">
        <f t="shared" si="0"/>
        <v>32175006.485715598</v>
      </c>
      <c r="E7" s="6">
        <f>VLOOKUP(A7,'FY25 RE Regulate'!$K$4:$P$47, 6, FALSE)</f>
        <v>6.561913375038364E-2</v>
      </c>
      <c r="F7" s="6">
        <f>VLOOKUP(A7,'UCC2027 Hospital Level Summary '!$B$4:$I$46,8,FALSE)</f>
        <v>4.8864839690103516E-2</v>
      </c>
      <c r="G7" s="12">
        <f t="shared" si="1"/>
        <v>23959879.445122078</v>
      </c>
      <c r="H7" s="12">
        <f t="shared" si="2"/>
        <v>28067442.965418838</v>
      </c>
      <c r="I7" s="6">
        <f t="shared" si="3"/>
        <v>5.7241986720243575E-2</v>
      </c>
      <c r="J7" s="12">
        <f t="shared" si="4"/>
        <v>29604313.32644514</v>
      </c>
      <c r="K7" s="6">
        <f t="shared" si="5"/>
        <v>6.0376348226027818E-2</v>
      </c>
    </row>
    <row r="8" spans="1:11" x14ac:dyDescent="0.55000000000000004">
      <c r="A8" s="1">
        <v>210008</v>
      </c>
      <c r="B8" s="1" t="s">
        <v>19</v>
      </c>
      <c r="C8" s="11">
        <v>762311376.04195035</v>
      </c>
      <c r="D8" s="11">
        <f t="shared" si="0"/>
        <v>35188321.065373093</v>
      </c>
      <c r="E8" s="6">
        <f>VLOOKUP(A8,'FY25 RE Regulate'!$K$4:$P$47, 6, FALSE)</f>
        <v>4.6160036661235221E-2</v>
      </c>
      <c r="F8" s="6">
        <f>VLOOKUP(A8,'UCC2027 Hospital Level Summary '!$B$4:$I$46,8,FALSE)</f>
        <v>3.7002194083921754E-2</v>
      </c>
      <c r="G8" s="12">
        <f t="shared" si="1"/>
        <v>28207193.488685705</v>
      </c>
      <c r="H8" s="12">
        <f t="shared" si="2"/>
        <v>31697757.277029399</v>
      </c>
      <c r="I8" s="6">
        <f t="shared" si="3"/>
        <v>4.1581115372578484E-2</v>
      </c>
      <c r="J8" s="12">
        <f t="shared" si="4"/>
        <v>33433410.351308137</v>
      </c>
      <c r="K8" s="6">
        <f t="shared" si="5"/>
        <v>4.3857944931767985E-2</v>
      </c>
    </row>
    <row r="9" spans="1:11" x14ac:dyDescent="0.55000000000000004">
      <c r="A9" s="1">
        <v>210009</v>
      </c>
      <c r="B9" s="1" t="s">
        <v>20</v>
      </c>
      <c r="C9" s="11">
        <v>3564849233.2110515</v>
      </c>
      <c r="D9" s="11">
        <f t="shared" si="0"/>
        <v>97276136.061705858</v>
      </c>
      <c r="E9" s="6">
        <f>VLOOKUP(A9,'FY25 RE Regulate'!$K$4:$P$47, 6, FALSE)</f>
        <v>2.7287587692476974E-2</v>
      </c>
      <c r="F9" s="6">
        <f>VLOOKUP(A9,'UCC2027 Hospital Level Summary '!$B$4:$I$46,8,FALSE)</f>
        <v>3.0872080578699584E-2</v>
      </c>
      <c r="G9" s="12">
        <f t="shared" si="1"/>
        <v>110054312.77860701</v>
      </c>
      <c r="H9" s="12">
        <f t="shared" si="2"/>
        <v>103665224.42015643</v>
      </c>
      <c r="I9" s="6">
        <f t="shared" si="3"/>
        <v>2.9079834135588279E-2</v>
      </c>
      <c r="J9" s="12">
        <f t="shared" si="4"/>
        <v>109341552.36626726</v>
      </c>
      <c r="K9" s="6">
        <f t="shared" si="5"/>
        <v>3.0672139328534083E-2</v>
      </c>
    </row>
    <row r="10" spans="1:11" x14ac:dyDescent="0.55000000000000004">
      <c r="A10" s="1">
        <v>210011</v>
      </c>
      <c r="B10" s="1" t="s">
        <v>21</v>
      </c>
      <c r="C10" s="11">
        <v>567203322.23104596</v>
      </c>
      <c r="D10" s="11">
        <f t="shared" si="0"/>
        <v>31649024.339126036</v>
      </c>
      <c r="E10" s="6">
        <f>VLOOKUP(A10,'FY25 RE Regulate'!$K$4:$P$47, 6, FALSE)</f>
        <v>5.5798376170712989E-2</v>
      </c>
      <c r="F10" s="6">
        <f>VLOOKUP(A10,'UCC2027 Hospital Level Summary '!$B$4:$I$46,8,FALSE)</f>
        <v>5.0296834987000751E-2</v>
      </c>
      <c r="G10" s="12">
        <f t="shared" si="1"/>
        <v>28528531.902333532</v>
      </c>
      <c r="H10" s="12">
        <f t="shared" si="2"/>
        <v>30088778.120729782</v>
      </c>
      <c r="I10" s="6">
        <f t="shared" si="3"/>
        <v>5.3047605578856863E-2</v>
      </c>
      <c r="J10" s="12">
        <f t="shared" si="4"/>
        <v>31736329.390370574</v>
      </c>
      <c r="K10" s="6">
        <f t="shared" si="5"/>
        <v>5.5952298138061719E-2</v>
      </c>
    </row>
    <row r="11" spans="1:11" x14ac:dyDescent="0.55000000000000004">
      <c r="A11" s="1">
        <v>210012</v>
      </c>
      <c r="B11" s="1" t="s">
        <v>22</v>
      </c>
      <c r="C11" s="11">
        <v>1039969451.1900761</v>
      </c>
      <c r="D11" s="11">
        <f t="shared" si="0"/>
        <v>31652112.09767035</v>
      </c>
      <c r="E11" s="6">
        <f>VLOOKUP(A11,'FY25 RE Regulate'!$K$4:$P$47, 6, FALSE)</f>
        <v>3.0435617182264008E-2</v>
      </c>
      <c r="F11" s="6">
        <f>VLOOKUP(A11,'UCC2027 Hospital Level Summary '!$B$4:$I$46,8,FALSE)</f>
        <v>2.6124108465734222E-2</v>
      </c>
      <c r="G11" s="12">
        <f t="shared" si="1"/>
        <v>27168274.743939642</v>
      </c>
      <c r="H11" s="12">
        <f t="shared" si="2"/>
        <v>29410193.420804996</v>
      </c>
      <c r="I11" s="6">
        <f t="shared" si="3"/>
        <v>2.8279862823999115E-2</v>
      </c>
      <c r="J11" s="12">
        <f t="shared" si="4"/>
        <v>31020587.878047694</v>
      </c>
      <c r="K11" s="6">
        <f t="shared" si="5"/>
        <v>2.9828364518351639E-2</v>
      </c>
    </row>
    <row r="12" spans="1:11" x14ac:dyDescent="0.55000000000000004">
      <c r="A12" s="1">
        <v>210015</v>
      </c>
      <c r="B12" s="1" t="s">
        <v>23</v>
      </c>
      <c r="C12" s="11">
        <v>792691324.20621276</v>
      </c>
      <c r="D12" s="11">
        <f t="shared" si="0"/>
        <v>28768818.655995004</v>
      </c>
      <c r="E12" s="6">
        <f>VLOOKUP(A12,'FY25 RE Regulate'!$K$4:$P$47, 6, FALSE)</f>
        <v>3.6292586757908064E-2</v>
      </c>
      <c r="F12" s="6">
        <f>VLOOKUP(A12,'UCC2027 Hospital Level Summary '!$B$4:$I$46,8,FALSE)</f>
        <v>3.1782397683494432E-2</v>
      </c>
      <c r="G12" s="12">
        <f t="shared" si="1"/>
        <v>25193630.90617767</v>
      </c>
      <c r="H12" s="12">
        <f t="shared" si="2"/>
        <v>26981224.781086337</v>
      </c>
      <c r="I12" s="6">
        <f t="shared" si="3"/>
        <v>3.4037492220701245E-2</v>
      </c>
      <c r="J12" s="12">
        <f t="shared" si="4"/>
        <v>28458617.813338328</v>
      </c>
      <c r="K12" s="6">
        <f t="shared" si="5"/>
        <v>3.5901260609653186E-2</v>
      </c>
    </row>
    <row r="13" spans="1:11" x14ac:dyDescent="0.55000000000000004">
      <c r="A13" s="1">
        <v>210016</v>
      </c>
      <c r="B13" s="1" t="s">
        <v>24</v>
      </c>
      <c r="C13" s="11">
        <v>481270359.24939322</v>
      </c>
      <c r="D13" s="13">
        <f t="shared" si="0"/>
        <v>29574028.01585079</v>
      </c>
      <c r="E13" s="6">
        <f>VLOOKUP(A13,'FY25 RE Regulate'!$K$4:$P$47, 6, FALSE)</f>
        <v>6.144992611216598E-2</v>
      </c>
      <c r="F13" s="14">
        <f>VLOOKUP(A13,'UCC2027 Hospital Level Summary '!$B$4:$I$46,8,FALSE)</f>
        <v>4.147163757192926E-2</v>
      </c>
      <c r="G13" s="12">
        <f t="shared" si="1"/>
        <v>19959069.912903029</v>
      </c>
      <c r="H13" s="12">
        <f t="shared" si="2"/>
        <v>24766548.964376912</v>
      </c>
      <c r="I13" s="14">
        <f t="shared" si="3"/>
        <v>5.1460781842047623E-2</v>
      </c>
      <c r="J13" s="12">
        <f t="shared" si="4"/>
        <v>26122674.461635567</v>
      </c>
      <c r="K13" s="14">
        <f t="shared" si="5"/>
        <v>5.42785857462268E-2</v>
      </c>
    </row>
    <row r="14" spans="1:11" x14ac:dyDescent="0.55000000000000004">
      <c r="A14" s="1">
        <v>210017</v>
      </c>
      <c r="B14" s="1" t="s">
        <v>25</v>
      </c>
      <c r="C14" s="11">
        <v>104339487.45766176</v>
      </c>
      <c r="D14" s="11">
        <f>E14*C14</f>
        <v>6039080.805964008</v>
      </c>
      <c r="E14" s="6">
        <f>VLOOKUP(A14,'FY25 RE Regulate'!$K$4:$P$47, 6, FALSE)</f>
        <v>5.7879149621225701E-2</v>
      </c>
      <c r="F14" s="6">
        <f>VLOOKUP(A14,'UCC2027 Hospital Level Summary '!$B$4:$I$46,8,FALSE)</f>
        <v>4.647401794300586E-2</v>
      </c>
      <c r="G14" s="12">
        <f t="shared" si="1"/>
        <v>4849075.2122714072</v>
      </c>
      <c r="H14" s="12">
        <f t="shared" si="2"/>
        <v>5444078.0091177076</v>
      </c>
      <c r="I14" s="6">
        <f t="shared" si="3"/>
        <v>5.217658378211578E-2</v>
      </c>
      <c r="J14" s="12">
        <f t="shared" si="4"/>
        <v>5742175.7783244234</v>
      </c>
      <c r="K14" s="6">
        <f t="shared" si="5"/>
        <v>5.5033582378430299E-2</v>
      </c>
    </row>
    <row r="15" spans="1:11" x14ac:dyDescent="0.55000000000000004">
      <c r="A15" s="1">
        <v>210018</v>
      </c>
      <c r="B15" s="1" t="s">
        <v>26</v>
      </c>
      <c r="C15" s="11">
        <v>248878722.70777652</v>
      </c>
      <c r="D15" s="11">
        <f t="shared" si="0"/>
        <v>10656712.39408789</v>
      </c>
      <c r="E15" s="6">
        <f>VLOOKUP(A15,'FY25 RE Regulate'!$K$4:$P$47, 6, FALSE)</f>
        <v>4.2818897003905704E-2</v>
      </c>
      <c r="F15" s="6">
        <f>VLOOKUP(A15,'UCC2027 Hospital Level Summary '!$B$4:$I$46,8,FALSE)</f>
        <v>3.2857351066170902E-2</v>
      </c>
      <c r="G15" s="12">
        <f t="shared" si="1"/>
        <v>8177495.5649096128</v>
      </c>
      <c r="H15" s="12">
        <f t="shared" si="2"/>
        <v>9417103.9794987515</v>
      </c>
      <c r="I15" s="6">
        <f t="shared" si="3"/>
        <v>3.7838124035038299E-2</v>
      </c>
      <c r="J15" s="12">
        <f t="shared" si="4"/>
        <v>9932750.0969817769</v>
      </c>
      <c r="K15" s="6">
        <f t="shared" si="5"/>
        <v>3.9910001099790343E-2</v>
      </c>
    </row>
    <row r="16" spans="1:11" x14ac:dyDescent="0.55000000000000004">
      <c r="A16" s="1">
        <v>210019</v>
      </c>
      <c r="B16" s="1" t="s">
        <v>27</v>
      </c>
      <c r="C16" s="11">
        <v>688104446.77975392</v>
      </c>
      <c r="D16" s="13">
        <f t="shared" si="0"/>
        <v>32301611.542507738</v>
      </c>
      <c r="E16" s="6">
        <f>VLOOKUP(A16,'FY25 RE Regulate'!$K$4:$P$47, 6, FALSE)</f>
        <v>4.6942890274398595E-2</v>
      </c>
      <c r="F16" s="6">
        <f>VLOOKUP(A16,'UCC2027 Hospital Level Summary '!$B$4:$I$46,8,FALSE)</f>
        <v>4.0183434598123444E-2</v>
      </c>
      <c r="G16" s="12">
        <f t="shared" si="1"/>
        <v>27650400.033852156</v>
      </c>
      <c r="H16" s="12">
        <f t="shared" si="2"/>
        <v>29976005.788179949</v>
      </c>
      <c r="I16" s="14">
        <v>4.012479449634148E-2</v>
      </c>
      <c r="J16" s="12">
        <f t="shared" si="4"/>
        <v>31617382.057994317</v>
      </c>
      <c r="K16" s="14">
        <f t="shared" si="5"/>
        <v>4.5948521632086327E-2</v>
      </c>
    </row>
    <row r="17" spans="1:11" x14ac:dyDescent="0.55000000000000004">
      <c r="A17" s="1">
        <v>210022</v>
      </c>
      <c r="B17" s="1" t="s">
        <v>28</v>
      </c>
      <c r="C17" s="11">
        <v>498678278.19808596</v>
      </c>
      <c r="D17" s="11">
        <f t="shared" si="0"/>
        <v>18242362.384822752</v>
      </c>
      <c r="E17" s="6">
        <f>VLOOKUP(A17,'FY25 RE Regulate'!$K$4:$P$47, 6, FALSE)</f>
        <v>3.6581425705445474E-2</v>
      </c>
      <c r="F17" s="6">
        <f>VLOOKUP(A17,'UCC2027 Hospital Level Summary '!$B$4:$I$46,8,FALSE)</f>
        <v>3.5722106604197383E-2</v>
      </c>
      <c r="G17" s="12">
        <f t="shared" si="1"/>
        <v>17813838.614989627</v>
      </c>
      <c r="H17" s="12">
        <f t="shared" si="2"/>
        <v>18028100.49990619</v>
      </c>
      <c r="I17" s="6">
        <f t="shared" si="3"/>
        <v>3.6151766154821428E-2</v>
      </c>
      <c r="J17" s="12">
        <f t="shared" si="4"/>
        <v>19015253.243319482</v>
      </c>
      <c r="K17" s="6">
        <f t="shared" si="5"/>
        <v>3.8131304439465087E-2</v>
      </c>
    </row>
    <row r="18" spans="1:11" x14ac:dyDescent="0.55000000000000004">
      <c r="A18" s="1">
        <v>210023</v>
      </c>
      <c r="B18" s="1" t="s">
        <v>29</v>
      </c>
      <c r="C18" s="11">
        <v>856996866.31313157</v>
      </c>
      <c r="D18" s="11">
        <f t="shared" si="0"/>
        <v>18166436.415651999</v>
      </c>
      <c r="E18" s="6">
        <f>VLOOKUP(A18,'FY25 RE Regulate'!$K$4:$P$47, 6, FALSE)</f>
        <v>2.1197786281069438E-2</v>
      </c>
      <c r="F18" s="6">
        <f>VLOOKUP(A18,'UCC2027 Hospital Level Summary '!$B$4:$I$46,8,FALSE)</f>
        <v>3.189483537080455E-2</v>
      </c>
      <c r="G18" s="12">
        <f t="shared" si="1"/>
        <v>27333773.964352727</v>
      </c>
      <c r="H18" s="12">
        <f t="shared" si="2"/>
        <v>22750105.190002363</v>
      </c>
      <c r="I18" s="6">
        <f t="shared" si="3"/>
        <v>2.6546310825936992E-2</v>
      </c>
      <c r="J18" s="12">
        <f t="shared" si="4"/>
        <v>23995817.612748656</v>
      </c>
      <c r="K18" s="6">
        <f t="shared" si="5"/>
        <v>2.7999889563167908E-2</v>
      </c>
    </row>
    <row r="19" spans="1:11" x14ac:dyDescent="0.55000000000000004">
      <c r="A19" s="1">
        <v>210024</v>
      </c>
      <c r="B19" s="1" t="s">
        <v>30</v>
      </c>
      <c r="C19" s="11">
        <v>548024364.4272182</v>
      </c>
      <c r="D19" s="11">
        <f>E19*C19</f>
        <v>20404209.433131654</v>
      </c>
      <c r="E19" s="6">
        <f>VLOOKUP(A19,'FY25 RE Regulate'!$K$4:$P$47, 6, FALSE)</f>
        <v>3.7232303447781265E-2</v>
      </c>
      <c r="F19" s="6">
        <f>VLOOKUP(A19,'UCC2027 Hospital Level Summary '!$B$4:$I$46,8,FALSE)</f>
        <v>3.2072439797865067E-2</v>
      </c>
      <c r="G19" s="12">
        <f t="shared" si="1"/>
        <v>17576478.435855221</v>
      </c>
      <c r="H19" s="12">
        <f t="shared" si="2"/>
        <v>18990343.934493437</v>
      </c>
      <c r="I19" s="6">
        <f t="shared" si="3"/>
        <v>3.4652371622823169E-2</v>
      </c>
      <c r="J19" s="12">
        <f t="shared" si="4"/>
        <v>20030185.603525329</v>
      </c>
      <c r="K19" s="6">
        <f t="shared" si="5"/>
        <v>3.6549808555428727E-2</v>
      </c>
    </row>
    <row r="20" spans="1:11" x14ac:dyDescent="0.55000000000000004">
      <c r="A20" s="1">
        <v>210027</v>
      </c>
      <c r="B20" s="1" t="s">
        <v>31</v>
      </c>
      <c r="C20" s="11">
        <v>413679833.43144757</v>
      </c>
      <c r="D20" s="13">
        <f>E20*C20</f>
        <v>20787684.052165128</v>
      </c>
      <c r="E20" s="6">
        <f>VLOOKUP(A20,'FY25 RE Regulate'!$K$4:$P$47, 6, FALSE)</f>
        <v>5.0250658533998696E-2</v>
      </c>
      <c r="F20" s="6">
        <f>VLOOKUP(A20,'UCC2027 Hospital Level Summary '!$B$4:$I$46,8,FALSE)</f>
        <v>3.9301832836792353E-2</v>
      </c>
      <c r="G20" s="12">
        <f t="shared" si="1"/>
        <v>16258375.661474857</v>
      </c>
      <c r="H20" s="12">
        <f t="shared" si="2"/>
        <v>18523029.856819995</v>
      </c>
      <c r="I20" s="14">
        <f t="shared" si="3"/>
        <v>4.4776245685395531E-2</v>
      </c>
      <c r="J20" s="12">
        <f t="shared" si="4"/>
        <v>19537283.118808486</v>
      </c>
      <c r="K20" s="14">
        <f t="shared" si="5"/>
        <v>4.7228028876215647E-2</v>
      </c>
    </row>
    <row r="21" spans="1:11" x14ac:dyDescent="0.55000000000000004">
      <c r="A21" s="1">
        <v>210028</v>
      </c>
      <c r="B21" s="1" t="s">
        <v>32</v>
      </c>
      <c r="C21" s="11">
        <v>266635992.9618699</v>
      </c>
      <c r="D21" s="11">
        <f t="shared" si="0"/>
        <v>11136302.238326011</v>
      </c>
      <c r="E21" s="6">
        <f>VLOOKUP(A21,'FY25 RE Regulate'!$K$4:$P$47, 6, FALSE)</f>
        <v>4.1765937578871995E-2</v>
      </c>
      <c r="F21" s="6">
        <f>VLOOKUP(A21,'UCC2027 Hospital Level Summary '!$B$4:$I$46,8,FALSE)</f>
        <v>3.7127901886386608E-2</v>
      </c>
      <c r="G21" s="12">
        <f t="shared" si="1"/>
        <v>9899634.9860675763</v>
      </c>
      <c r="H21" s="12">
        <f t="shared" si="2"/>
        <v>10517968.612196794</v>
      </c>
      <c r="I21" s="6">
        <f t="shared" si="3"/>
        <v>3.9446919732629301E-2</v>
      </c>
      <c r="J21" s="12">
        <f t="shared" si="4"/>
        <v>11093894.044314226</v>
      </c>
      <c r="K21" s="6">
        <f t="shared" si="5"/>
        <v>4.1606888556492451E-2</v>
      </c>
    </row>
    <row r="22" spans="1:11" x14ac:dyDescent="0.55000000000000004">
      <c r="A22" s="1">
        <v>210029</v>
      </c>
      <c r="B22" s="1" t="s">
        <v>33</v>
      </c>
      <c r="C22" s="11">
        <v>898025529.87955642</v>
      </c>
      <c r="D22" s="11">
        <f t="shared" si="0"/>
        <v>36966159.62479911</v>
      </c>
      <c r="E22" s="6">
        <f>VLOOKUP(A22,'FY25 RE Regulate'!$K$4:$P$47, 6, FALSE)</f>
        <v>4.1163818170912164E-2</v>
      </c>
      <c r="F22" s="6">
        <f>VLOOKUP(A22,'UCC2027 Hospital Level Summary '!$B$4:$I$46,8,FALSE)</f>
        <v>3.6854910313442214E-2</v>
      </c>
      <c r="G22" s="12">
        <f t="shared" si="1"/>
        <v>33096650.362892475</v>
      </c>
      <c r="H22" s="12">
        <f t="shared" si="2"/>
        <v>35031404.993845791</v>
      </c>
      <c r="I22" s="6">
        <f t="shared" si="3"/>
        <v>3.9009364242177186E-2</v>
      </c>
      <c r="J22" s="12">
        <f t="shared" si="4"/>
        <v>36949596.405385621</v>
      </c>
      <c r="K22" s="6">
        <f t="shared" si="5"/>
        <v>4.1145374130222463E-2</v>
      </c>
    </row>
    <row r="23" spans="1:11" x14ac:dyDescent="0.55000000000000004">
      <c r="A23" s="1">
        <v>210030</v>
      </c>
      <c r="B23" s="1" t="s">
        <v>34</v>
      </c>
      <c r="C23" s="11">
        <v>59603159.343867056</v>
      </c>
      <c r="D23" s="11">
        <f t="shared" si="0"/>
        <v>3143163.7240367061</v>
      </c>
      <c r="E23" s="6">
        <f>VLOOKUP(A23,'FY25 RE Regulate'!$K$4:$P$47, 6, FALSE)</f>
        <v>5.2734850948133946E-2</v>
      </c>
      <c r="F23" s="6">
        <f>VLOOKUP(A23,'UCC2027 Hospital Level Summary '!$B$4:$I$46,8,FALSE)</f>
        <v>4.3766068329682085E-2</v>
      </c>
      <c r="G23" s="12">
        <f t="shared" si="1"/>
        <v>2608595.9445086149</v>
      </c>
      <c r="H23" s="12">
        <f t="shared" si="2"/>
        <v>2875879.8342726603</v>
      </c>
      <c r="I23" s="6">
        <f t="shared" si="3"/>
        <v>4.8250459638908012E-2</v>
      </c>
      <c r="J23" s="12">
        <f t="shared" si="4"/>
        <v>3033352.4791663359</v>
      </c>
      <c r="K23" s="6">
        <f t="shared" si="5"/>
        <v>5.0892478059192961E-2</v>
      </c>
    </row>
    <row r="24" spans="1:11" x14ac:dyDescent="0.55000000000000004">
      <c r="A24" s="1">
        <v>210032</v>
      </c>
      <c r="B24" s="1" t="s">
        <v>35</v>
      </c>
      <c r="C24" s="11">
        <v>222859255.09199437</v>
      </c>
      <c r="D24" s="11">
        <f t="shared" si="0"/>
        <v>10908570.260953063</v>
      </c>
      <c r="E24" s="6">
        <f>VLOOKUP(A24,'FY25 RE Regulate'!$K$4:$P$47, 6, FALSE)</f>
        <v>4.894824877903365E-2</v>
      </c>
      <c r="F24" s="6">
        <f>VLOOKUP(A24,'UCC2027 Hospital Level Summary '!$B$4:$I$46,8,FALSE)</f>
        <v>3.9123773529041443E-2</v>
      </c>
      <c r="G24" s="12">
        <f t="shared" si="1"/>
        <v>8719095.0250700638</v>
      </c>
      <c r="H24" s="12">
        <f t="shared" si="2"/>
        <v>9813832.6430115625</v>
      </c>
      <c r="I24" s="6">
        <f t="shared" si="3"/>
        <v>4.4036011154037547E-2</v>
      </c>
      <c r="J24" s="12">
        <f t="shared" si="4"/>
        <v>10351202.16882479</v>
      </c>
      <c r="K24" s="6">
        <f t="shared" si="5"/>
        <v>4.6447261813523981E-2</v>
      </c>
    </row>
    <row r="25" spans="1:11" x14ac:dyDescent="0.55000000000000004">
      <c r="A25" s="1">
        <v>210033</v>
      </c>
      <c r="B25" s="1" t="s">
        <v>36</v>
      </c>
      <c r="C25" s="11">
        <v>304681341.24857968</v>
      </c>
      <c r="D25" s="11">
        <f t="shared" si="0"/>
        <v>10236365.200796403</v>
      </c>
      <c r="E25" s="6">
        <f>VLOOKUP(A25,'FY25 RE Regulate'!$K$4:$P$47, 6, FALSE)</f>
        <v>3.3596954637418651E-2</v>
      </c>
      <c r="F25" s="6">
        <f>VLOOKUP(A25,'UCC2027 Hospital Level Summary '!$B$4:$I$46,8,FALSE)</f>
        <v>3.0691633451146127E-2</v>
      </c>
      <c r="G25" s="12">
        <f t="shared" si="1"/>
        <v>9351168.0450049769</v>
      </c>
      <c r="H25" s="12">
        <f t="shared" si="2"/>
        <v>9793766.6229006909</v>
      </c>
      <c r="I25" s="6">
        <f t="shared" si="3"/>
        <v>3.2144294044282394E-2</v>
      </c>
      <c r="J25" s="12">
        <f t="shared" si="4"/>
        <v>10330037.40695785</v>
      </c>
      <c r="K25" s="6">
        <f t="shared" si="5"/>
        <v>3.3904397836196691E-2</v>
      </c>
    </row>
    <row r="26" spans="1:11" x14ac:dyDescent="0.55000000000000004">
      <c r="A26" s="1">
        <v>210034</v>
      </c>
      <c r="B26" s="1" t="s">
        <v>37</v>
      </c>
      <c r="C26" s="11">
        <v>246730257.47989798</v>
      </c>
      <c r="D26" s="11">
        <f t="shared" si="0"/>
        <v>18047487.618521649</v>
      </c>
      <c r="E26" s="6">
        <f>VLOOKUP(A26,'FY25 RE Regulate'!$K$4:$P$47, 6, FALSE)</f>
        <v>7.3146633099882549E-2</v>
      </c>
      <c r="F26" s="6">
        <f>VLOOKUP(A26,'UCC2027 Hospital Level Summary '!$B$4:$I$46,8,FALSE)</f>
        <v>4.8233561589246528E-2</v>
      </c>
      <c r="G26" s="12">
        <f t="shared" si="1"/>
        <v>11900679.070087314</v>
      </c>
      <c r="H26" s="12">
        <f t="shared" si="2"/>
        <v>14974083.344304482</v>
      </c>
      <c r="I26" s="6">
        <f t="shared" si="3"/>
        <v>6.0690097344564542E-2</v>
      </c>
      <c r="J26" s="12">
        <f t="shared" si="4"/>
        <v>15794009.295655062</v>
      </c>
      <c r="K26" s="6">
        <f t="shared" si="5"/>
        <v>6.4013264757127972E-2</v>
      </c>
    </row>
    <row r="27" spans="1:11" x14ac:dyDescent="0.55000000000000004">
      <c r="A27" s="1">
        <v>210035</v>
      </c>
      <c r="B27" s="1" t="s">
        <v>38</v>
      </c>
      <c r="C27" s="11">
        <v>205088087.32708895</v>
      </c>
      <c r="D27" s="11">
        <f t="shared" si="0"/>
        <v>14662623.569842195</v>
      </c>
      <c r="E27" s="6">
        <f>VLOOKUP(A27,'FY25 RE Regulate'!$K$4:$P$47, 6, FALSE)</f>
        <v>7.1494272343850029E-2</v>
      </c>
      <c r="F27" s="6">
        <f>VLOOKUP(A27,'UCC2027 Hospital Level Summary '!$B$4:$I$46,8,FALSE)</f>
        <v>4.803104232440647E-2</v>
      </c>
      <c r="G27" s="12">
        <f t="shared" si="1"/>
        <v>9850594.6026389804</v>
      </c>
      <c r="H27" s="12">
        <f t="shared" si="2"/>
        <v>12256609.086240588</v>
      </c>
      <c r="I27" s="6">
        <f t="shared" si="3"/>
        <v>5.976265733412825E-2</v>
      </c>
      <c r="J27" s="12">
        <f t="shared" si="4"/>
        <v>12927736.10178444</v>
      </c>
      <c r="K27" s="6">
        <f t="shared" si="5"/>
        <v>6.3035041529088787E-2</v>
      </c>
    </row>
    <row r="28" spans="1:11" x14ac:dyDescent="0.55000000000000004">
      <c r="A28" s="1">
        <v>210037</v>
      </c>
      <c r="B28" s="1" t="s">
        <v>39</v>
      </c>
      <c r="C28" s="11">
        <v>322274146.5245167</v>
      </c>
      <c r="D28" s="11">
        <f t="shared" si="0"/>
        <v>12690537.469887439</v>
      </c>
      <c r="E28" s="6">
        <f>VLOOKUP(A28,'FY25 RE Regulate'!$K$4:$P$47, 6, FALSE)</f>
        <v>3.9378081073971657E-2</v>
      </c>
      <c r="F28" s="6">
        <f>VLOOKUP(A28,'UCC2027 Hospital Level Summary '!$B$4:$I$46,8,FALSE)</f>
        <v>3.3300101965620083E-2</v>
      </c>
      <c r="G28" s="12">
        <f t="shared" si="1"/>
        <v>10731761.940149592</v>
      </c>
      <c r="H28" s="12">
        <f t="shared" si="2"/>
        <v>11711149.705018517</v>
      </c>
      <c r="I28" s="6">
        <f t="shared" si="3"/>
        <v>3.633909151979587E-2</v>
      </c>
      <c r="J28" s="12">
        <f t="shared" si="4"/>
        <v>12352409.362956021</v>
      </c>
      <c r="K28" s="6">
        <f t="shared" si="5"/>
        <v>3.8328887055221236E-2</v>
      </c>
    </row>
    <row r="29" spans="1:11" x14ac:dyDescent="0.55000000000000004">
      <c r="A29" s="1">
        <v>210038</v>
      </c>
      <c r="B29" s="1" t="s">
        <v>40</v>
      </c>
      <c r="C29" s="11">
        <v>302063148.91246396</v>
      </c>
      <c r="D29" s="11">
        <f t="shared" si="0"/>
        <v>12432386.072223859</v>
      </c>
      <c r="E29" s="6">
        <f>VLOOKUP(A29,'FY25 RE Regulate'!$K$4:$P$47, 6, FALSE)</f>
        <v>4.1158235014714384E-2</v>
      </c>
      <c r="F29" s="6">
        <f>VLOOKUP(A29,'UCC2027 Hospital Level Summary '!$B$4:$I$46,8,FALSE)</f>
        <v>2.8801379802522013E-2</v>
      </c>
      <c r="G29" s="12">
        <f t="shared" si="1"/>
        <v>8699835.4761736393</v>
      </c>
      <c r="H29" s="12">
        <f t="shared" si="2"/>
        <v>10566110.774198748</v>
      </c>
      <c r="I29" s="6">
        <f t="shared" si="3"/>
        <v>3.4979807408618196E-2</v>
      </c>
      <c r="J29" s="12">
        <f t="shared" si="4"/>
        <v>11144672.294754578</v>
      </c>
      <c r="K29" s="6">
        <f t="shared" si="5"/>
        <v>3.6895173525401587E-2</v>
      </c>
    </row>
    <row r="30" spans="1:11" x14ac:dyDescent="0.55000000000000004">
      <c r="A30" s="1">
        <v>210039</v>
      </c>
      <c r="B30" s="1" t="s">
        <v>41</v>
      </c>
      <c r="C30" s="11">
        <v>200689368.54925704</v>
      </c>
      <c r="D30" s="11">
        <f t="shared" si="0"/>
        <v>4819897.9261963852</v>
      </c>
      <c r="E30" s="6">
        <f>VLOOKUP(A30,'FY25 RE Regulate'!$K$4:$P$47, 6, FALSE)</f>
        <v>2.4016707815857186E-2</v>
      </c>
      <c r="F30" s="6">
        <f>VLOOKUP(A30,'UCC2027 Hospital Level Summary '!$B$4:$I$46,8,FALSE)</f>
        <v>3.6042085051606582E-2</v>
      </c>
      <c r="G30" s="12">
        <f t="shared" si="1"/>
        <v>7233263.2902055411</v>
      </c>
      <c r="H30" s="12">
        <f t="shared" si="2"/>
        <v>6026580.6082009636</v>
      </c>
      <c r="I30" s="6">
        <f t="shared" si="3"/>
        <v>3.0029396433731887E-2</v>
      </c>
      <c r="J30" s="12">
        <f t="shared" si="4"/>
        <v>6356574.0859285751</v>
      </c>
      <c r="K30" s="6">
        <f t="shared" si="5"/>
        <v>3.1673696179717777E-2</v>
      </c>
    </row>
    <row r="31" spans="1:11" x14ac:dyDescent="0.55000000000000004">
      <c r="A31" s="1">
        <v>210040</v>
      </c>
      <c r="B31" s="1" t="s">
        <v>42</v>
      </c>
      <c r="C31" s="11">
        <v>331288310.43058318</v>
      </c>
      <c r="D31" s="11">
        <f t="shared" si="0"/>
        <v>14438794.448928192</v>
      </c>
      <c r="E31" s="6">
        <f>VLOOKUP(A31,'FY25 RE Regulate'!$K$4:$P$47, 6, FALSE)</f>
        <v>4.3583772787400055E-2</v>
      </c>
      <c r="F31" s="6">
        <f>VLOOKUP(A31,'UCC2027 Hospital Level Summary '!$B$4:$I$46,8,FALSE)</f>
        <v>3.0708626151310224E-2</v>
      </c>
      <c r="G31" s="12">
        <f t="shared" si="1"/>
        <v>10173408.873311987</v>
      </c>
      <c r="H31" s="12">
        <f t="shared" si="2"/>
        <v>12306101.661120091</v>
      </c>
      <c r="I31" s="6">
        <f t="shared" si="3"/>
        <v>3.7146199469355143E-2</v>
      </c>
      <c r="J31" s="12">
        <f t="shared" si="4"/>
        <v>12979938.708764726</v>
      </c>
      <c r="K31" s="6">
        <f t="shared" si="5"/>
        <v>3.918018927952633E-2</v>
      </c>
    </row>
    <row r="32" spans="1:11" x14ac:dyDescent="0.55000000000000004">
      <c r="A32" s="1">
        <v>210043</v>
      </c>
      <c r="B32" s="1" t="s">
        <v>43</v>
      </c>
      <c r="C32" s="11">
        <v>598441216.08385801</v>
      </c>
      <c r="D32" s="11">
        <f t="shared" si="0"/>
        <v>25502794.35097551</v>
      </c>
      <c r="E32" s="6">
        <f>VLOOKUP(A32,'FY25 RE Regulate'!$K$4:$P$47, 6, FALSE)</f>
        <v>4.2615370842709249E-2</v>
      </c>
      <c r="F32" s="6">
        <f>VLOOKUP(A32,'UCC2027 Hospital Level Summary '!$B$4:$I$46,8,FALSE)</f>
        <v>3.5379674759759762E-2</v>
      </c>
      <c r="G32" s="12">
        <f t="shared" si="1"/>
        <v>21172655.587882008</v>
      </c>
      <c r="H32" s="12">
        <f t="shared" si="2"/>
        <v>23337724.969428759</v>
      </c>
      <c r="I32" s="6">
        <f t="shared" si="3"/>
        <v>3.8997522801234509E-2</v>
      </c>
      <c r="J32" s="12">
        <f t="shared" si="4"/>
        <v>24615613.298746448</v>
      </c>
      <c r="K32" s="6">
        <f t="shared" si="5"/>
        <v>4.1132884295350954E-2</v>
      </c>
    </row>
    <row r="33" spans="1:11" x14ac:dyDescent="0.55000000000000004">
      <c r="A33" s="1">
        <v>210044</v>
      </c>
      <c r="B33" s="1" t="s">
        <v>44</v>
      </c>
      <c r="C33" s="11">
        <v>565159464.82156503</v>
      </c>
      <c r="D33" s="11">
        <f t="shared" si="0"/>
        <v>16033451.670742866</v>
      </c>
      <c r="E33" s="6">
        <f>VLOOKUP(A33,'FY25 RE Regulate'!$K$4:$P$47, 6, FALSE)</f>
        <v>2.8369783519072846E-2</v>
      </c>
      <c r="F33" s="6">
        <f>VLOOKUP(A33,'UCC2027 Hospital Level Summary '!$B$4:$I$46,8,FALSE)</f>
        <v>3.4892832677885247E-2</v>
      </c>
      <c r="G33" s="12">
        <f t="shared" si="1"/>
        <v>19720014.642342042</v>
      </c>
      <c r="H33" s="12">
        <f t="shared" si="2"/>
        <v>17876733.156542454</v>
      </c>
      <c r="I33" s="6">
        <f t="shared" si="3"/>
        <v>3.1631308098479048E-2</v>
      </c>
      <c r="J33" s="12">
        <f t="shared" si="4"/>
        <v>18855597.578717161</v>
      </c>
      <c r="K33" s="6">
        <f t="shared" si="5"/>
        <v>3.336332265915487E-2</v>
      </c>
    </row>
    <row r="34" spans="1:11" x14ac:dyDescent="0.55000000000000004">
      <c r="A34" s="1">
        <v>210048</v>
      </c>
      <c r="B34" s="1" t="s">
        <v>45</v>
      </c>
      <c r="C34" s="11">
        <v>432095253.9250862</v>
      </c>
      <c r="D34" s="11">
        <f t="shared" si="0"/>
        <v>19363587.012526609</v>
      </c>
      <c r="E34" s="6">
        <f>VLOOKUP(A34,'FY25 RE Regulate'!$K$4:$P$47, 6, FALSE)</f>
        <v>4.4813236981037841E-2</v>
      </c>
      <c r="F34" s="6">
        <f>VLOOKUP(A34,'UCC2027 Hospital Level Summary '!$B$4:$I$46,8,FALSE)</f>
        <v>4.3479870551870824E-2</v>
      </c>
      <c r="G34" s="12">
        <f t="shared" si="1"/>
        <v>18787445.706740502</v>
      </c>
      <c r="H34" s="12">
        <f t="shared" si="2"/>
        <v>19075516.359633557</v>
      </c>
      <c r="I34" s="6">
        <f t="shared" si="3"/>
        <v>4.4146553766454336E-2</v>
      </c>
      <c r="J34" s="12">
        <f t="shared" si="4"/>
        <v>20120021.758665219</v>
      </c>
      <c r="K34" s="6">
        <f t="shared" si="5"/>
        <v>4.656385733446055E-2</v>
      </c>
    </row>
    <row r="35" spans="1:11" x14ac:dyDescent="0.55000000000000004">
      <c r="A35" s="1">
        <v>210049</v>
      </c>
      <c r="B35" s="1" t="s">
        <v>46</v>
      </c>
      <c r="C35" s="11">
        <v>450469961.48721147</v>
      </c>
      <c r="D35" s="11">
        <f t="shared" si="0"/>
        <v>17358590.694931012</v>
      </c>
      <c r="E35" s="6">
        <f>VLOOKUP(A35,'FY25 RE Regulate'!$K$4:$P$47, 6, FALSE)</f>
        <v>3.8534402244318817E-2</v>
      </c>
      <c r="F35" s="6">
        <f>VLOOKUP(A35,'UCC2027 Hospital Level Summary '!$B$4:$I$46,8,FALSE)</f>
        <v>3.3157799562759119E-2</v>
      </c>
      <c r="G35" s="12">
        <f t="shared" si="1"/>
        <v>14936592.692036778</v>
      </c>
      <c r="H35" s="12">
        <f t="shared" si="2"/>
        <v>16147591.693483895</v>
      </c>
      <c r="I35" s="6">
        <f t="shared" si="3"/>
        <v>3.5846100903538965E-2</v>
      </c>
      <c r="J35" s="12">
        <f t="shared" si="4"/>
        <v>17031774.663277261</v>
      </c>
      <c r="K35" s="6">
        <f t="shared" si="5"/>
        <v>3.780890207872558E-2</v>
      </c>
    </row>
    <row r="36" spans="1:11" x14ac:dyDescent="0.55000000000000004">
      <c r="A36" s="1">
        <v>210051</v>
      </c>
      <c r="B36" s="1" t="s">
        <v>47</v>
      </c>
      <c r="C36" s="11">
        <v>344221350.51904219</v>
      </c>
      <c r="D36" s="13">
        <f t="shared" si="0"/>
        <v>18490640.616560891</v>
      </c>
      <c r="E36" s="6">
        <f>VLOOKUP(A36,'FY25 RE Regulate'!$K$4:$P$47, 6, FALSE)</f>
        <v>5.3717297281761708E-2</v>
      </c>
      <c r="F36" s="6">
        <f>VLOOKUP(A36,'UCC2027 Hospital Level Summary '!$B$4:$I$46,8,FALSE)</f>
        <v>5.2213548534843397E-2</v>
      </c>
      <c r="G36" s="12">
        <f t="shared" si="1"/>
        <v>17973018.192055352</v>
      </c>
      <c r="H36" s="12">
        <f t="shared" si="2"/>
        <v>18231829.404308122</v>
      </c>
      <c r="I36" s="14">
        <f t="shared" si="3"/>
        <v>5.2965422908302556E-2</v>
      </c>
      <c r="J36" s="12">
        <f t="shared" si="4"/>
        <v>19230137.596233252</v>
      </c>
      <c r="K36" s="14">
        <f t="shared" si="5"/>
        <v>5.5865615445516791E-2</v>
      </c>
    </row>
    <row r="37" spans="1:11" x14ac:dyDescent="0.55000000000000004">
      <c r="A37" s="1">
        <v>210056</v>
      </c>
      <c r="B37" s="1" t="s">
        <v>48</v>
      </c>
      <c r="C37" s="11">
        <v>339177318.10039592</v>
      </c>
      <c r="D37" s="11">
        <f t="shared" si="0"/>
        <v>18015218.845167182</v>
      </c>
      <c r="E37" s="6">
        <f>VLOOKUP(A37,'FY25 RE Regulate'!$K$4:$P$47, 6, FALSE)</f>
        <v>5.3114456314660483E-2</v>
      </c>
      <c r="F37" s="6">
        <f>VLOOKUP(A37,'UCC2027 Hospital Level Summary '!$B$4:$I$46,8,FALSE)</f>
        <v>3.8761466133809458E-2</v>
      </c>
      <c r="G37" s="12">
        <f t="shared" si="1"/>
        <v>13147010.128904814</v>
      </c>
      <c r="H37" s="12">
        <f t="shared" si="2"/>
        <v>15581114.487035997</v>
      </c>
      <c r="I37" s="6">
        <f t="shared" si="3"/>
        <v>4.593796122423497E-2</v>
      </c>
      <c r="J37" s="12">
        <f t="shared" si="4"/>
        <v>16434279.240105474</v>
      </c>
      <c r="K37" s="6">
        <f t="shared" si="5"/>
        <v>4.8453355702402702E-2</v>
      </c>
    </row>
    <row r="38" spans="1:11" x14ac:dyDescent="0.55000000000000004">
      <c r="A38" s="1">
        <v>210057</v>
      </c>
      <c r="B38" s="1" t="s">
        <v>49</v>
      </c>
      <c r="C38" s="11">
        <v>573698386.27525842</v>
      </c>
      <c r="D38" s="13">
        <f t="shared" si="0"/>
        <v>31464675.582268108</v>
      </c>
      <c r="E38" s="6">
        <f>VLOOKUP(A38,'FY25 RE Regulate'!$K$4:$P$47, 6, FALSE)</f>
        <v>5.4845326978436838E-2</v>
      </c>
      <c r="F38" s="14">
        <f>VLOOKUP(A38,'UCC2027 Hospital Level Summary '!$B$4:$I$46,8,FALSE)</f>
        <v>4.5496638257770582E-2</v>
      </c>
      <c r="G38" s="12">
        <f t="shared" si="1"/>
        <v>26101347.949432168</v>
      </c>
      <c r="H38" s="12">
        <f t="shared" si="2"/>
        <v>28783011.765850138</v>
      </c>
      <c r="I38" s="14">
        <f t="shared" si="3"/>
        <v>5.017098261810371E-2</v>
      </c>
      <c r="J38" s="12">
        <f t="shared" si="4"/>
        <v>30359064.053139299</v>
      </c>
      <c r="K38" s="14">
        <f t="shared" si="5"/>
        <v>5.291816184153101E-2</v>
      </c>
    </row>
    <row r="39" spans="1:11" x14ac:dyDescent="0.55000000000000004">
      <c r="A39" s="1">
        <v>210060</v>
      </c>
      <c r="B39" s="1" t="s">
        <v>50</v>
      </c>
      <c r="C39" s="11">
        <v>74488844.293018535</v>
      </c>
      <c r="D39" s="13">
        <f t="shared" si="0"/>
        <v>6678187.6166665256</v>
      </c>
      <c r="E39" s="6">
        <f>VLOOKUP(A39,'FY25 RE Regulate'!$K$4:$P$47, 6, FALSE)</f>
        <v>8.9653527048914605E-2</v>
      </c>
      <c r="F39" s="6">
        <f>VLOOKUP(A39,'UCC2027 Hospital Level Summary '!$B$4:$I$46,8,FALSE)</f>
        <v>6.6532298790838135E-2</v>
      </c>
      <c r="G39" s="12">
        <f>F39*C39</f>
        <v>4955914.0450873272</v>
      </c>
      <c r="H39" s="12">
        <f t="shared" si="2"/>
        <v>5817050.830876926</v>
      </c>
      <c r="I39" s="14">
        <f>H39/C39</f>
        <v>7.809291291987637E-2</v>
      </c>
      <c r="J39" s="12">
        <f t="shared" si="4"/>
        <v>6135571.2255410561</v>
      </c>
      <c r="K39" s="14">
        <f>J39/C39</f>
        <v>8.2368994763906037E-2</v>
      </c>
    </row>
    <row r="40" spans="1:11" x14ac:dyDescent="0.55000000000000004">
      <c r="A40" s="1">
        <v>210061</v>
      </c>
      <c r="B40" s="1" t="s">
        <v>51</v>
      </c>
      <c r="C40" s="11">
        <v>149794200.48496777</v>
      </c>
      <c r="D40" s="11">
        <f>E40*C40</f>
        <v>6098999.5078350985</v>
      </c>
      <c r="E40" s="6">
        <f>VLOOKUP(A40,'FY25 RE Regulate'!$K$4:$P$47, 6, FALSE)</f>
        <v>4.0715858745460236E-2</v>
      </c>
      <c r="F40" s="6">
        <f>VLOOKUP(A40,'UCC2027 Hospital Level Summary '!$B$4:$I$46,8,FALSE)</f>
        <v>4.8575218125282003E-2</v>
      </c>
      <c r="G40" s="12">
        <f>F40*C40</f>
        <v>7276285.9624595325</v>
      </c>
      <c r="H40" s="12">
        <f t="shared" si="2"/>
        <v>6687642.735147316</v>
      </c>
      <c r="I40" s="6">
        <f>H40/C40</f>
        <v>4.464553843537112E-2</v>
      </c>
      <c r="J40" s="12">
        <f t="shared" si="4"/>
        <v>7053833.5533648534</v>
      </c>
      <c r="K40" s="6">
        <f>J40/C40</f>
        <v>4.7090164575982522E-2</v>
      </c>
    </row>
    <row r="41" spans="1:11" x14ac:dyDescent="0.55000000000000004">
      <c r="A41" s="1">
        <v>210062</v>
      </c>
      <c r="B41" s="1" t="s">
        <v>52</v>
      </c>
      <c r="C41" s="11">
        <v>374580256.11714906</v>
      </c>
      <c r="D41" s="11">
        <f t="shared" si="0"/>
        <v>19862055.409377649</v>
      </c>
      <c r="E41" s="6">
        <f>VLOOKUP(A41,'FY25 RE Regulate'!$K$4:$P$47, 6, FALSE)</f>
        <v>5.3024832689435294E-2</v>
      </c>
      <c r="F41" s="6">
        <f>VLOOKUP(A41,'UCC2027 Hospital Level Summary '!$B$4:$I$46,8,FALSE)</f>
        <v>4.1708074299199718E-2</v>
      </c>
      <c r="G41" s="12">
        <f>F41*C41</f>
        <v>15623021.153147312</v>
      </c>
      <c r="H41" s="12">
        <f t="shared" si="2"/>
        <v>17742538.28126248</v>
      </c>
      <c r="I41" s="6">
        <f>H41/C41</f>
        <v>4.7366453494317499E-2</v>
      </c>
      <c r="J41" s="12">
        <f t="shared" si="4"/>
        <v>18714054.683645234</v>
      </c>
      <c r="K41" s="6">
        <f>J41/C41</f>
        <v>4.9960066976387725E-2</v>
      </c>
    </row>
    <row r="42" spans="1:11" x14ac:dyDescent="0.55000000000000004">
      <c r="A42" s="1">
        <v>210063</v>
      </c>
      <c r="B42" s="1" t="s">
        <v>53</v>
      </c>
      <c r="C42" s="11">
        <v>531016703.82062072</v>
      </c>
      <c r="D42" s="11">
        <f t="shared" si="0"/>
        <v>17224291.792317376</v>
      </c>
      <c r="E42" s="6">
        <f>VLOOKUP(A42,'FY25 RE Regulate'!$K$4:$P$47, 6, FALSE)</f>
        <v>3.2436440639983709E-2</v>
      </c>
      <c r="F42" s="6">
        <f>VLOOKUP(A42,'UCC2027 Hospital Level Summary '!$B$4:$I$46,8,FALSE)</f>
        <v>2.6303688997348362E-2</v>
      </c>
      <c r="G42" s="12">
        <f>F42*C42</f>
        <v>13967698.229694655</v>
      </c>
      <c r="H42" s="12">
        <f t="shared" si="2"/>
        <v>15595995.011006016</v>
      </c>
      <c r="I42" s="6">
        <f>H42/C42</f>
        <v>2.9370064818666039E-2</v>
      </c>
      <c r="J42" s="12">
        <f t="shared" si="4"/>
        <v>16449974.567058232</v>
      </c>
      <c r="K42" s="6">
        <f>J42/C42</f>
        <v>3.097826198065342E-2</v>
      </c>
    </row>
    <row r="43" spans="1:11" x14ac:dyDescent="0.55000000000000004">
      <c r="A43" s="1">
        <v>210065</v>
      </c>
      <c r="B43" s="1" t="s">
        <v>54</v>
      </c>
      <c r="C43" s="11">
        <v>198989783.98753673</v>
      </c>
      <c r="D43" s="11">
        <f t="shared" si="0"/>
        <v>11975853.728725664</v>
      </c>
      <c r="E43" s="6">
        <f>VLOOKUP(A43,'FY25 RE Regulate'!$K$4:$P$47, 6, FALSE)</f>
        <v>6.0183259103772604E-2</v>
      </c>
      <c r="F43" s="6">
        <f>VLOOKUP(A43,'UCC2027 Hospital Level Summary '!$B$4:$I$46,8,FALSE)</f>
        <v>5.1996327978913806E-2</v>
      </c>
      <c r="G43" s="12">
        <f>F43*C43</f>
        <v>10346738.072669171</v>
      </c>
      <c r="H43" s="12">
        <f t="shared" si="2"/>
        <v>11161295.900697418</v>
      </c>
      <c r="I43" s="6">
        <f>H43/C43</f>
        <v>5.6089793541343205E-2</v>
      </c>
      <c r="J43" s="12">
        <f t="shared" si="4"/>
        <v>11772447.578517182</v>
      </c>
      <c r="K43" s="6">
        <f>J43/C43</f>
        <v>5.9161065169328099E-2</v>
      </c>
    </row>
    <row r="44" spans="1:11" x14ac:dyDescent="0.55000000000000004">
      <c r="A44" s="1"/>
      <c r="B44" s="1"/>
      <c r="C44" s="10"/>
      <c r="D44" s="1"/>
      <c r="E44" s="6"/>
      <c r="F44" s="6"/>
      <c r="G44" s="1"/>
      <c r="H44" s="1"/>
      <c r="I44" s="6"/>
      <c r="J44" s="1"/>
      <c r="K44" s="6"/>
    </row>
    <row r="45" spans="1:11" x14ac:dyDescent="0.55000000000000004">
      <c r="A45" s="16" t="s">
        <v>9</v>
      </c>
      <c r="B45" s="7" t="s">
        <v>55</v>
      </c>
      <c r="C45" s="17">
        <f>SUM(C3:C43)</f>
        <v>22995315138.88205</v>
      </c>
      <c r="D45" s="8">
        <f>SUBTOTAL(9,D3:D43)</f>
        <v>916830188.58676636</v>
      </c>
      <c r="E45" s="9">
        <f>'FY25 RE Regulate'!P49</f>
        <v>4.0109055096259102E-2</v>
      </c>
      <c r="F45" s="9">
        <f>VLOOKUP(A45,'UCC2027 Hospital Level Summary '!$B$4:$I$46,8,FALSE)</f>
        <v>3.6213248292133605E-2</v>
      </c>
      <c r="G45" s="8">
        <f>SUBTOTAL(9,G3:G43)</f>
        <v>832048352.65342116</v>
      </c>
      <c r="H45" s="8">
        <f>SUBTOTAL(9,H3:H43)</f>
        <v>874439270.6200937</v>
      </c>
      <c r="I45" s="9">
        <f>H45/C45</f>
        <v>3.8026844395862708E-2</v>
      </c>
      <c r="J45" s="8">
        <f>SUBTOTAL(9,J3:J43)</f>
        <v>922320361.86126113</v>
      </c>
      <c r="K45" s="9">
        <f>J45/C45</f>
        <v>4.0109055096259102E-2</v>
      </c>
    </row>
    <row r="46" spans="1:11" x14ac:dyDescent="0.55000000000000004">
      <c r="A46" s="1"/>
      <c r="B46" s="1"/>
      <c r="C46" s="11"/>
      <c r="D46" s="1"/>
      <c r="E46" s="6"/>
      <c r="F46" s="6"/>
      <c r="G46" s="1"/>
      <c r="H46" s="1"/>
      <c r="I46" s="1"/>
      <c r="J46" s="1"/>
      <c r="K46" s="1"/>
    </row>
    <row r="47" spans="1:11" x14ac:dyDescent="0.55000000000000004">
      <c r="A47" s="1"/>
      <c r="B47" s="1"/>
      <c r="C47" s="11"/>
      <c r="D47" s="1"/>
      <c r="E47" s="6"/>
      <c r="F47" s="1"/>
      <c r="G47" s="1"/>
      <c r="H47" s="1"/>
      <c r="I47" s="18">
        <f>E45/I45</f>
        <v>1.0547563368319601</v>
      </c>
      <c r="J47" s="1"/>
      <c r="K47" s="1"/>
    </row>
  </sheetData>
  <mergeCells count="1">
    <mergeCell ref="A1:K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A0D3E-5554-4CC2-98F0-4CDFD26A2459}">
  <dimension ref="A1:I46"/>
  <sheetViews>
    <sheetView topLeftCell="A2" zoomScale="130" zoomScaleNormal="130" workbookViewId="0">
      <selection activeCell="F38" sqref="F38"/>
    </sheetView>
  </sheetViews>
  <sheetFormatPr defaultRowHeight="14.4" x14ac:dyDescent="0.55000000000000004"/>
  <cols>
    <col min="3" max="3" width="16.15625" customWidth="1"/>
    <col min="4" max="4" width="17.578125" customWidth="1"/>
    <col min="5" max="5" width="15.26171875" bestFit="1" customWidth="1"/>
    <col min="6" max="6" width="17" customWidth="1"/>
    <col min="7" max="7" width="14.41796875" customWidth="1"/>
    <col min="8" max="8" width="15.26171875" customWidth="1"/>
    <col min="9" max="9" width="13.83984375" customWidth="1"/>
  </cols>
  <sheetData>
    <row r="1" spans="1:9" ht="28.5" customHeight="1" x14ac:dyDescent="1">
      <c r="A1" s="36" t="s">
        <v>162</v>
      </c>
      <c r="B1" s="36"/>
      <c r="C1" s="36"/>
      <c r="D1" s="36"/>
      <c r="E1" s="36"/>
      <c r="F1" s="36"/>
      <c r="G1" s="36"/>
      <c r="H1" s="36"/>
      <c r="I1" s="36"/>
    </row>
    <row r="2" spans="1:9" ht="17.25" customHeight="1" x14ac:dyDescent="0.55000000000000004"/>
    <row r="3" spans="1:9" ht="57.6" x14ac:dyDescent="0.55000000000000004">
      <c r="A3" s="1" t="s">
        <v>0</v>
      </c>
      <c r="B3" s="2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4" t="s">
        <v>6</v>
      </c>
      <c r="H3" s="4" t="s">
        <v>7</v>
      </c>
      <c r="I3" s="4" t="s">
        <v>8</v>
      </c>
    </row>
    <row r="4" spans="1:9" x14ac:dyDescent="0.55000000000000004">
      <c r="A4">
        <v>1.0598447156999999</v>
      </c>
      <c r="B4">
        <v>210001</v>
      </c>
      <c r="C4" s="5">
        <v>538018375.41999996</v>
      </c>
      <c r="D4" s="5">
        <v>26527952.120000001</v>
      </c>
      <c r="E4" s="5">
        <v>22411321.892000001</v>
      </c>
      <c r="F4" s="5">
        <v>23752521.079</v>
      </c>
      <c r="G4" s="6">
        <f>D4/C4</f>
        <v>4.9306777113869313E-2</v>
      </c>
      <c r="H4" s="6">
        <f>E4/C4</f>
        <v>4.1655309401848542E-2</v>
      </c>
      <c r="I4" s="6">
        <f>F4/C4</f>
        <v>4.4148159550234274E-2</v>
      </c>
    </row>
    <row r="5" spans="1:9" x14ac:dyDescent="0.55000000000000004">
      <c r="A5">
        <v>1.0598447156999999</v>
      </c>
      <c r="B5">
        <v>210002</v>
      </c>
      <c r="C5" s="5">
        <v>1962875768.5</v>
      </c>
      <c r="D5" s="5">
        <v>40340995.409999996</v>
      </c>
      <c r="E5" s="5">
        <v>50311537.240000002</v>
      </c>
      <c r="F5" s="5">
        <v>53322416.880999997</v>
      </c>
      <c r="G5" s="6">
        <f t="shared" ref="G5:G44" si="0">D5/C5</f>
        <v>2.0551986048932672E-2</v>
      </c>
      <c r="H5" s="6">
        <f t="shared" ref="H5:H44" si="1">E5/C5</f>
        <v>2.5631544312377609E-2</v>
      </c>
      <c r="I5" s="6">
        <f t="shared" ref="I5:I44" si="2">F5/C5</f>
        <v>2.7165456793910182E-2</v>
      </c>
    </row>
    <row r="6" spans="1:9" x14ac:dyDescent="0.55000000000000004">
      <c r="A6">
        <v>1.0598447156999999</v>
      </c>
      <c r="B6">
        <v>210003</v>
      </c>
      <c r="C6" s="5">
        <v>479868610.76999998</v>
      </c>
      <c r="D6" s="5">
        <v>27866963.02</v>
      </c>
      <c r="E6" s="5">
        <v>21503819.563999999</v>
      </c>
      <c r="F6" s="5">
        <v>22790709.530999999</v>
      </c>
      <c r="G6" s="6">
        <f t="shared" si="0"/>
        <v>5.8072068884198337E-2</v>
      </c>
      <c r="H6" s="6">
        <f t="shared" si="1"/>
        <v>4.4811890341180778E-2</v>
      </c>
      <c r="I6" s="6">
        <f t="shared" si="2"/>
        <v>4.7493645175978261E-2</v>
      </c>
    </row>
    <row r="7" spans="1:9" x14ac:dyDescent="0.55000000000000004">
      <c r="A7">
        <v>1.0598447156999999</v>
      </c>
      <c r="B7">
        <v>210004</v>
      </c>
      <c r="C7" s="5">
        <v>628400396.15999997</v>
      </c>
      <c r="D7" s="5">
        <v>31566556.440000001</v>
      </c>
      <c r="E7" s="5">
        <v>29596418.986000001</v>
      </c>
      <c r="F7" s="5">
        <v>31367608.265000001</v>
      </c>
      <c r="G7" s="6">
        <f t="shared" si="0"/>
        <v>5.0233189910279259E-2</v>
      </c>
      <c r="H7" s="6">
        <f t="shared" si="1"/>
        <v>4.7098027255960413E-2</v>
      </c>
      <c r="I7" s="6">
        <f t="shared" si="2"/>
        <v>4.9916595305604085E-2</v>
      </c>
    </row>
    <row r="8" spans="1:9" x14ac:dyDescent="0.55000000000000004">
      <c r="A8">
        <v>1.0598447156999999</v>
      </c>
      <c r="B8">
        <v>210005</v>
      </c>
      <c r="C8" s="5">
        <v>458494633.27999997</v>
      </c>
      <c r="D8" s="5">
        <v>22141570.890000001</v>
      </c>
      <c r="E8" s="5">
        <v>21139197.491</v>
      </c>
      <c r="F8" s="5">
        <v>22404266.754000001</v>
      </c>
      <c r="G8" s="6">
        <f t="shared" si="0"/>
        <v>4.8291886715450982E-2</v>
      </c>
      <c r="H8" s="6">
        <f t="shared" si="1"/>
        <v>4.6105659601233362E-2</v>
      </c>
      <c r="I8" s="6">
        <f t="shared" si="2"/>
        <v>4.8864839690103516E-2</v>
      </c>
    </row>
    <row r="9" spans="1:9" x14ac:dyDescent="0.55000000000000004">
      <c r="A9">
        <v>1.0598447156999999</v>
      </c>
      <c r="B9">
        <v>210008</v>
      </c>
      <c r="C9" s="5">
        <v>717355199.76999998</v>
      </c>
      <c r="D9" s="5">
        <v>32305749.620000001</v>
      </c>
      <c r="E9" s="5">
        <v>25044910.765000001</v>
      </c>
      <c r="F9" s="5">
        <v>26543716.329</v>
      </c>
      <c r="G9" s="6">
        <f t="shared" si="0"/>
        <v>4.5034523525246548E-2</v>
      </c>
      <c r="H9" s="6">
        <f t="shared" si="1"/>
        <v>3.4912844812486139E-2</v>
      </c>
      <c r="I9" s="6">
        <f t="shared" si="2"/>
        <v>3.7002194083921754E-2</v>
      </c>
    </row>
    <row r="10" spans="1:9" x14ac:dyDescent="0.55000000000000004">
      <c r="A10">
        <v>1.0598447156999999</v>
      </c>
      <c r="B10">
        <v>210009</v>
      </c>
      <c r="C10" s="5">
        <v>3277460437.5</v>
      </c>
      <c r="D10" s="5">
        <v>80246552.799999997</v>
      </c>
      <c r="E10" s="5">
        <v>95468724.074000001</v>
      </c>
      <c r="F10" s="5">
        <v>101182022.72</v>
      </c>
      <c r="G10" s="6">
        <f t="shared" si="0"/>
        <v>2.4484369630167351E-2</v>
      </c>
      <c r="H10" s="6">
        <f t="shared" si="1"/>
        <v>2.9128871543853685E-2</v>
      </c>
      <c r="I10" s="6">
        <f t="shared" si="2"/>
        <v>3.0872080578699584E-2</v>
      </c>
    </row>
    <row r="11" spans="1:9" x14ac:dyDescent="0.55000000000000004">
      <c r="A11">
        <v>1.0598447156999999</v>
      </c>
      <c r="B11">
        <v>210011</v>
      </c>
      <c r="C11" s="5">
        <v>544090223.76999998</v>
      </c>
      <c r="D11" s="5">
        <v>28381833.789999999</v>
      </c>
      <c r="E11" s="5">
        <v>25820779.024</v>
      </c>
      <c r="F11" s="5">
        <v>27366016.203000002</v>
      </c>
      <c r="G11" s="6">
        <f t="shared" si="0"/>
        <v>5.2163837080810488E-2</v>
      </c>
      <c r="H11" s="6">
        <f t="shared" si="1"/>
        <v>4.7456796494316472E-2</v>
      </c>
      <c r="I11" s="6">
        <f t="shared" si="2"/>
        <v>5.0296834987000751E-2</v>
      </c>
    </row>
    <row r="12" spans="1:9" x14ac:dyDescent="0.55000000000000004">
      <c r="A12">
        <v>1.0598447156999999</v>
      </c>
      <c r="B12">
        <v>210012</v>
      </c>
      <c r="C12" s="5">
        <v>994645227.38</v>
      </c>
      <c r="D12" s="5">
        <v>25146882.079999998</v>
      </c>
      <c r="E12" s="5">
        <v>24517006.521000002</v>
      </c>
      <c r="F12" s="5">
        <v>25984219.805</v>
      </c>
      <c r="G12" s="6">
        <f t="shared" si="0"/>
        <v>2.5282262848874797E-2</v>
      </c>
      <c r="H12" s="6">
        <f t="shared" si="1"/>
        <v>2.4648996291451949E-2</v>
      </c>
      <c r="I12" s="6">
        <f t="shared" si="2"/>
        <v>2.6124108465734222E-2</v>
      </c>
    </row>
    <row r="13" spans="1:9" x14ac:dyDescent="0.55000000000000004">
      <c r="A13">
        <v>1.0598447156999999</v>
      </c>
      <c r="B13">
        <v>210015</v>
      </c>
      <c r="C13" s="5">
        <v>740803455.72000003</v>
      </c>
      <c r="D13" s="5">
        <v>25026286.84</v>
      </c>
      <c r="E13" s="5">
        <v>22215056.307</v>
      </c>
      <c r="F13" s="5">
        <v>23544510.035</v>
      </c>
      <c r="G13" s="6">
        <f t="shared" si="0"/>
        <v>3.3782627020383572E-2</v>
      </c>
      <c r="H13" s="6">
        <f t="shared" si="1"/>
        <v>2.9987787091798584E-2</v>
      </c>
      <c r="I13" s="6">
        <f t="shared" si="2"/>
        <v>3.1782397683494432E-2</v>
      </c>
    </row>
    <row r="14" spans="1:9" x14ac:dyDescent="0.55000000000000004">
      <c r="A14">
        <v>1.0598447156999999</v>
      </c>
      <c r="B14" s="24">
        <v>210016</v>
      </c>
      <c r="C14" s="5">
        <v>413086134.79000002</v>
      </c>
      <c r="D14" s="5">
        <v>23125505.5</v>
      </c>
      <c r="E14" s="5">
        <v>16164026.876</v>
      </c>
      <c r="F14" s="5">
        <v>17131358.467999998</v>
      </c>
      <c r="G14" s="28">
        <f t="shared" si="0"/>
        <v>5.5982284449600996E-2</v>
      </c>
      <c r="H14" s="28">
        <f t="shared" si="1"/>
        <v>3.9129918713484008E-2</v>
      </c>
      <c r="I14" s="28">
        <f t="shared" si="2"/>
        <v>4.147163757192926E-2</v>
      </c>
    </row>
    <row r="15" spans="1:9" x14ac:dyDescent="0.55000000000000004">
      <c r="A15">
        <v>1.0598447156999999</v>
      </c>
      <c r="B15">
        <v>210017</v>
      </c>
      <c r="C15" s="5">
        <v>98900206.230000004</v>
      </c>
      <c r="D15" s="5">
        <v>5248355.6100000003</v>
      </c>
      <c r="E15" s="5">
        <v>4336757.9145999998</v>
      </c>
      <c r="F15" s="5">
        <v>4596289.9589</v>
      </c>
      <c r="G15" s="6">
        <f t="shared" si="0"/>
        <v>5.3067185702267872E-2</v>
      </c>
      <c r="H15" s="6">
        <f t="shared" si="1"/>
        <v>4.3849836920608003E-2</v>
      </c>
      <c r="I15" s="6">
        <f t="shared" si="2"/>
        <v>4.647401794300586E-2</v>
      </c>
    </row>
    <row r="16" spans="1:9" x14ac:dyDescent="0.55000000000000004">
      <c r="A16">
        <v>1.0598447156999999</v>
      </c>
      <c r="B16">
        <v>210018</v>
      </c>
      <c r="C16" s="5">
        <v>241049997.62</v>
      </c>
      <c r="D16" s="5">
        <v>9377087.1300000008</v>
      </c>
      <c r="E16" s="5">
        <v>7473042.3044999996</v>
      </c>
      <c r="F16" s="5">
        <v>7920264.3963000001</v>
      </c>
      <c r="G16" s="6">
        <f t="shared" si="0"/>
        <v>3.8901004864486173E-2</v>
      </c>
      <c r="H16" s="6">
        <f t="shared" si="1"/>
        <v>3.1002042639638502E-2</v>
      </c>
      <c r="I16" s="6">
        <f t="shared" si="2"/>
        <v>3.2857351066170902E-2</v>
      </c>
    </row>
    <row r="17" spans="1:9" x14ac:dyDescent="0.55000000000000004">
      <c r="A17">
        <v>1.0598447156999999</v>
      </c>
      <c r="B17">
        <v>210019</v>
      </c>
      <c r="C17" s="5">
        <v>650171376.72000003</v>
      </c>
      <c r="D17" s="5">
        <v>25660430.649999999</v>
      </c>
      <c r="E17" s="5">
        <v>24650893.294</v>
      </c>
      <c r="F17" s="5">
        <v>26126118.993999999</v>
      </c>
      <c r="G17" s="6">
        <f t="shared" si="0"/>
        <v>3.9467179837187463E-2</v>
      </c>
      <c r="H17" s="6">
        <f t="shared" si="1"/>
        <v>3.7914454829370392E-2</v>
      </c>
      <c r="I17" s="6">
        <f t="shared" si="2"/>
        <v>4.0183434598123444E-2</v>
      </c>
    </row>
    <row r="18" spans="1:9" x14ac:dyDescent="0.55000000000000004">
      <c r="A18">
        <v>1.0598447156999999</v>
      </c>
      <c r="B18">
        <v>210022</v>
      </c>
      <c r="C18" s="5">
        <v>463111666.06999999</v>
      </c>
      <c r="D18" s="5">
        <v>15192474.439999999</v>
      </c>
      <c r="E18" s="5">
        <v>15609196.385</v>
      </c>
      <c r="F18" s="5">
        <v>16543324.305</v>
      </c>
      <c r="G18" s="6">
        <f t="shared" si="0"/>
        <v>3.2805207799934011E-2</v>
      </c>
      <c r="H18" s="6">
        <f t="shared" si="1"/>
        <v>3.3705038176776669E-2</v>
      </c>
      <c r="I18" s="6">
        <f t="shared" si="2"/>
        <v>3.5722106604197383E-2</v>
      </c>
    </row>
    <row r="19" spans="1:9" x14ac:dyDescent="0.55000000000000004">
      <c r="A19">
        <v>1.0598447156999999</v>
      </c>
      <c r="B19">
        <v>210023</v>
      </c>
      <c r="C19" s="5">
        <v>791904581.96000004</v>
      </c>
      <c r="D19" s="5">
        <v>22033690.34</v>
      </c>
      <c r="E19" s="5">
        <v>23831478.232000001</v>
      </c>
      <c r="F19" s="5">
        <v>25257666.271000002</v>
      </c>
      <c r="G19" s="6">
        <f t="shared" si="0"/>
        <v>2.7823668206926659E-2</v>
      </c>
      <c r="H19" s="6">
        <f t="shared" si="1"/>
        <v>3.0093875922546125E-2</v>
      </c>
      <c r="I19" s="6">
        <f t="shared" si="2"/>
        <v>3.189483537080455E-2</v>
      </c>
    </row>
    <row r="20" spans="1:9" x14ac:dyDescent="0.55000000000000004">
      <c r="A20">
        <v>1.0598447156999999</v>
      </c>
      <c r="B20">
        <v>210024</v>
      </c>
      <c r="C20" s="5">
        <v>523430827.76999998</v>
      </c>
      <c r="D20" s="5">
        <v>16401620.890000001</v>
      </c>
      <c r="E20" s="5">
        <v>15839776.775</v>
      </c>
      <c r="F20" s="5">
        <v>16787703.712000001</v>
      </c>
      <c r="G20" s="6">
        <f t="shared" si="0"/>
        <v>3.1334839332785754E-2</v>
      </c>
      <c r="H20" s="6">
        <f t="shared" si="1"/>
        <v>3.0261451818730353E-2</v>
      </c>
      <c r="I20" s="6">
        <f t="shared" si="2"/>
        <v>3.2072439797865067E-2</v>
      </c>
    </row>
    <row r="21" spans="1:9" x14ac:dyDescent="0.55000000000000004">
      <c r="A21">
        <v>1.0598447156999999</v>
      </c>
      <c r="B21">
        <v>210027</v>
      </c>
      <c r="C21" s="5">
        <v>404184116.17000002</v>
      </c>
      <c r="D21" s="5">
        <v>16536974.470000001</v>
      </c>
      <c r="E21" s="5">
        <v>14988211.323999999</v>
      </c>
      <c r="F21" s="5">
        <v>15885176.569</v>
      </c>
      <c r="G21" s="6">
        <f t="shared" si="0"/>
        <v>4.0914459050747413E-2</v>
      </c>
      <c r="H21" s="6">
        <f t="shared" si="1"/>
        <v>3.708263319703526E-2</v>
      </c>
      <c r="I21" s="6">
        <f t="shared" si="2"/>
        <v>3.9301832836792353E-2</v>
      </c>
    </row>
    <row r="22" spans="1:9" x14ac:dyDescent="0.55000000000000004">
      <c r="A22">
        <v>1.0598447156999999</v>
      </c>
      <c r="B22">
        <v>210028</v>
      </c>
      <c r="C22" s="5">
        <v>256054018.31999999</v>
      </c>
      <c r="D22" s="5">
        <v>9900846.0899999999</v>
      </c>
      <c r="E22" s="5">
        <v>8969944.6809</v>
      </c>
      <c r="F22" s="5">
        <v>9506748.4697999991</v>
      </c>
      <c r="G22" s="6">
        <f t="shared" si="0"/>
        <v>3.8667020947222762E-2</v>
      </c>
      <c r="H22" s="6">
        <f t="shared" si="1"/>
        <v>3.5031454455402983E-2</v>
      </c>
      <c r="I22" s="6">
        <f t="shared" si="2"/>
        <v>3.7127901886386608E-2</v>
      </c>
    </row>
    <row r="23" spans="1:9" x14ac:dyDescent="0.55000000000000004">
      <c r="A23">
        <v>1.0598447156999999</v>
      </c>
      <c r="B23">
        <v>210029</v>
      </c>
      <c r="C23" s="5">
        <v>864150329.38999999</v>
      </c>
      <c r="D23" s="5">
        <v>29703982.960000001</v>
      </c>
      <c r="E23" s="5">
        <v>30049857.697999999</v>
      </c>
      <c r="F23" s="5">
        <v>31848182.886999998</v>
      </c>
      <c r="G23" s="6">
        <f t="shared" si="0"/>
        <v>3.4373629158907938E-2</v>
      </c>
      <c r="H23" s="6">
        <f t="shared" si="1"/>
        <v>3.477387750255452E-2</v>
      </c>
      <c r="I23" s="6">
        <f t="shared" si="2"/>
        <v>3.6854910313442214E-2</v>
      </c>
    </row>
    <row r="24" spans="1:9" x14ac:dyDescent="0.55000000000000004">
      <c r="A24">
        <v>1.0598447156999999</v>
      </c>
      <c r="B24">
        <v>210030</v>
      </c>
      <c r="C24" s="5">
        <v>55885575.399999999</v>
      </c>
      <c r="D24" s="5">
        <v>2347328.75</v>
      </c>
      <c r="E24" s="5">
        <v>2307783.2774999999</v>
      </c>
      <c r="F24" s="5">
        <v>2445891.9116000002</v>
      </c>
      <c r="G24" s="6">
        <f t="shared" si="0"/>
        <v>4.2002408192078844E-2</v>
      </c>
      <c r="H24" s="6">
        <f t="shared" si="1"/>
        <v>4.1294793173051951E-2</v>
      </c>
      <c r="I24" s="6">
        <f t="shared" si="2"/>
        <v>4.3766068329682085E-2</v>
      </c>
    </row>
    <row r="25" spans="1:9" x14ac:dyDescent="0.55000000000000004">
      <c r="A25">
        <v>1.0598447156999999</v>
      </c>
      <c r="B25">
        <v>210032</v>
      </c>
      <c r="C25" s="5">
        <v>208299256.47</v>
      </c>
      <c r="D25" s="5">
        <v>8851272.0600000005</v>
      </c>
      <c r="E25" s="5">
        <v>7689289.5873999996</v>
      </c>
      <c r="F25" s="5">
        <v>8149452.9364</v>
      </c>
      <c r="G25" s="6">
        <f t="shared" si="0"/>
        <v>4.2493056432367976E-2</v>
      </c>
      <c r="H25" s="6">
        <f t="shared" si="1"/>
        <v>3.6914628106257494E-2</v>
      </c>
      <c r="I25" s="6">
        <f t="shared" si="2"/>
        <v>3.9123773529041443E-2</v>
      </c>
    </row>
    <row r="26" spans="1:9" x14ac:dyDescent="0.55000000000000004">
      <c r="A26">
        <v>1.0598447156999999</v>
      </c>
      <c r="B26">
        <v>210033</v>
      </c>
      <c r="C26" s="5">
        <v>289200186.99000001</v>
      </c>
      <c r="D26" s="5">
        <v>9241437.2599999998</v>
      </c>
      <c r="E26" s="5">
        <v>8374836.4282999998</v>
      </c>
      <c r="F26" s="5">
        <v>8876026.1330999993</v>
      </c>
      <c r="G26" s="6">
        <f t="shared" si="0"/>
        <v>3.1955156586117806E-2</v>
      </c>
      <c r="H26" s="6">
        <f t="shared" si="1"/>
        <v>2.8958613462409639E-2</v>
      </c>
      <c r="I26" s="6">
        <f t="shared" si="2"/>
        <v>3.0691633451146127E-2</v>
      </c>
    </row>
    <row r="27" spans="1:9" x14ac:dyDescent="0.55000000000000004">
      <c r="A27">
        <v>1.0598447156999999</v>
      </c>
      <c r="B27">
        <v>210034</v>
      </c>
      <c r="C27" s="5">
        <v>240026507.53</v>
      </c>
      <c r="D27" s="5">
        <v>15030847.02</v>
      </c>
      <c r="E27" s="5">
        <v>10923612.83</v>
      </c>
      <c r="F27" s="5">
        <v>11577333.334000001</v>
      </c>
      <c r="G27" s="6">
        <f t="shared" si="0"/>
        <v>6.2621612815498523E-2</v>
      </c>
      <c r="H27" s="6">
        <f t="shared" si="1"/>
        <v>4.5510026964978856E-2</v>
      </c>
      <c r="I27" s="6">
        <f t="shared" si="2"/>
        <v>4.8233561589246528E-2</v>
      </c>
    </row>
    <row r="28" spans="1:9" x14ac:dyDescent="0.55000000000000004">
      <c r="A28">
        <v>1.0598447156999999</v>
      </c>
      <c r="B28">
        <v>210035</v>
      </c>
      <c r="C28" s="5">
        <v>197337212.88999999</v>
      </c>
      <c r="D28" s="5">
        <v>11427264.710000001</v>
      </c>
      <c r="E28" s="5">
        <v>8943113.9151000008</v>
      </c>
      <c r="F28" s="5">
        <v>9478312.0244999994</v>
      </c>
      <c r="G28" s="6">
        <f t="shared" si="0"/>
        <v>5.7907297577825853E-2</v>
      </c>
      <c r="H28" s="6">
        <f t="shared" si="1"/>
        <v>4.5318943062629985E-2</v>
      </c>
      <c r="I28" s="6">
        <f t="shared" si="2"/>
        <v>4.803104232440647E-2</v>
      </c>
    </row>
    <row r="29" spans="1:9" x14ac:dyDescent="0.55000000000000004">
      <c r="A29">
        <v>1.0598447156999999</v>
      </c>
      <c r="B29">
        <v>210037</v>
      </c>
      <c r="C29" s="5">
        <v>323603573.17000002</v>
      </c>
      <c r="D29" s="5">
        <v>10260583.91</v>
      </c>
      <c r="E29" s="5">
        <v>10167557.402000001</v>
      </c>
      <c r="F29" s="5">
        <v>10776031.982999999</v>
      </c>
      <c r="G29" s="6">
        <f t="shared" si="0"/>
        <v>3.170726395103729E-2</v>
      </c>
      <c r="H29" s="6">
        <f t="shared" si="1"/>
        <v>3.141979336754306E-2</v>
      </c>
      <c r="I29" s="6">
        <f t="shared" si="2"/>
        <v>3.3300101965620083E-2</v>
      </c>
    </row>
    <row r="30" spans="1:9" x14ac:dyDescent="0.55000000000000004">
      <c r="A30">
        <v>1.0598447156999999</v>
      </c>
      <c r="B30">
        <v>210038</v>
      </c>
      <c r="C30" s="5">
        <v>266522548.06999999</v>
      </c>
      <c r="D30" s="5">
        <v>6578975.2000000002</v>
      </c>
      <c r="E30" s="5">
        <v>7242775.3042000001</v>
      </c>
      <c r="F30" s="5">
        <v>7676217.1328999996</v>
      </c>
      <c r="G30" s="6">
        <f t="shared" si="0"/>
        <v>2.4684497606829444E-2</v>
      </c>
      <c r="H30" s="6">
        <f t="shared" si="1"/>
        <v>2.7175094027308128E-2</v>
      </c>
      <c r="I30" s="6">
        <f t="shared" si="2"/>
        <v>2.8801379802522013E-2</v>
      </c>
    </row>
    <row r="31" spans="1:9" x14ac:dyDescent="0.55000000000000004">
      <c r="A31">
        <v>1.0598447156999999</v>
      </c>
      <c r="B31">
        <v>210039</v>
      </c>
      <c r="C31" s="5">
        <v>196917908.94</v>
      </c>
      <c r="D31" s="5">
        <v>6917501.7000000002</v>
      </c>
      <c r="E31" s="5">
        <v>6696577.2602000004</v>
      </c>
      <c r="F31" s="5">
        <v>7097332.0221999995</v>
      </c>
      <c r="G31" s="6">
        <f t="shared" si="0"/>
        <v>3.5128860230319282E-2</v>
      </c>
      <c r="H31" s="6">
        <f t="shared" si="1"/>
        <v>3.4006948866394965E-2</v>
      </c>
      <c r="I31" s="6">
        <f t="shared" si="2"/>
        <v>3.6042085051606582E-2</v>
      </c>
    </row>
    <row r="32" spans="1:9" x14ac:dyDescent="0.55000000000000004">
      <c r="A32">
        <v>1.0598447156999999</v>
      </c>
      <c r="B32">
        <v>210040</v>
      </c>
      <c r="C32" s="5">
        <v>321820504.89999998</v>
      </c>
      <c r="D32" s="5">
        <v>11872492.35</v>
      </c>
      <c r="E32" s="5">
        <v>9324635.4176000003</v>
      </c>
      <c r="F32" s="5">
        <v>9882665.5727999993</v>
      </c>
      <c r="G32" s="6">
        <f t="shared" si="0"/>
        <v>3.689165907464214E-2</v>
      </c>
      <c r="H32" s="6">
        <f t="shared" si="1"/>
        <v>2.8974646660558392E-2</v>
      </c>
      <c r="I32" s="6">
        <f t="shared" si="2"/>
        <v>3.0708626151310224E-2</v>
      </c>
    </row>
    <row r="33" spans="1:9" x14ac:dyDescent="0.55000000000000004">
      <c r="A33">
        <v>1.0598447156999999</v>
      </c>
      <c r="B33">
        <v>210043</v>
      </c>
      <c r="C33" s="5">
        <v>554977689.94000006</v>
      </c>
      <c r="D33" s="5">
        <v>19672880.239999998</v>
      </c>
      <c r="E33" s="5">
        <v>18526233.022</v>
      </c>
      <c r="F33" s="5">
        <v>19634930.169</v>
      </c>
      <c r="G33" s="6">
        <f t="shared" si="0"/>
        <v>3.5448056014876703E-2</v>
      </c>
      <c r="H33" s="6">
        <f t="shared" si="1"/>
        <v>3.3381941937166724E-2</v>
      </c>
      <c r="I33" s="6">
        <f t="shared" si="2"/>
        <v>3.5379674759759762E-2</v>
      </c>
    </row>
    <row r="34" spans="1:9" x14ac:dyDescent="0.55000000000000004">
      <c r="A34">
        <v>1.0598447156999999</v>
      </c>
      <c r="B34">
        <v>210044</v>
      </c>
      <c r="C34" s="5">
        <v>532312266.69</v>
      </c>
      <c r="D34" s="5">
        <v>14226030.18</v>
      </c>
      <c r="E34" s="5">
        <v>17525098.328000002</v>
      </c>
      <c r="F34" s="5">
        <v>18573882.853999998</v>
      </c>
      <c r="G34" s="6">
        <f t="shared" si="0"/>
        <v>2.6724971544352445E-2</v>
      </c>
      <c r="H34" s="6">
        <f t="shared" si="1"/>
        <v>3.2922589661466516E-2</v>
      </c>
      <c r="I34" s="6">
        <f t="shared" si="2"/>
        <v>3.4892832677885247E-2</v>
      </c>
    </row>
    <row r="35" spans="1:9" x14ac:dyDescent="0.55000000000000004">
      <c r="A35">
        <v>1.0598447156999999</v>
      </c>
      <c r="B35">
        <v>210048</v>
      </c>
      <c r="C35" s="5">
        <v>401516631.66000003</v>
      </c>
      <c r="D35" s="5">
        <v>17457617.52</v>
      </c>
      <c r="E35" s="5">
        <v>16472121.728</v>
      </c>
      <c r="F35" s="5">
        <v>17457891.169</v>
      </c>
      <c r="G35" s="6">
        <f t="shared" si="0"/>
        <v>4.3479189013477589E-2</v>
      </c>
      <c r="H35" s="6">
        <f t="shared" si="1"/>
        <v>4.1024755711610017E-2</v>
      </c>
      <c r="I35" s="6">
        <f t="shared" si="2"/>
        <v>4.3479870551870824E-2</v>
      </c>
    </row>
    <row r="36" spans="1:9" x14ac:dyDescent="0.55000000000000004">
      <c r="A36">
        <v>1.0598447156999999</v>
      </c>
      <c r="B36">
        <v>210049</v>
      </c>
      <c r="C36" s="5">
        <v>468184954.18000001</v>
      </c>
      <c r="D36" s="5">
        <v>14305596.6</v>
      </c>
      <c r="E36" s="5">
        <v>14647412.625</v>
      </c>
      <c r="F36" s="5">
        <v>15523982.869000001</v>
      </c>
      <c r="G36" s="6">
        <f t="shared" si="0"/>
        <v>3.0555438555379164E-2</v>
      </c>
      <c r="H36" s="6">
        <f t="shared" si="1"/>
        <v>3.1285526145653553E-2</v>
      </c>
      <c r="I36" s="6">
        <f t="shared" si="2"/>
        <v>3.3157799562759119E-2</v>
      </c>
    </row>
    <row r="37" spans="1:9" x14ac:dyDescent="0.55000000000000004">
      <c r="A37">
        <v>1.0598447156999999</v>
      </c>
      <c r="B37">
        <v>210051</v>
      </c>
      <c r="C37" s="5">
        <v>324887405.52999997</v>
      </c>
      <c r="D37" s="5">
        <v>21177634.649999999</v>
      </c>
      <c r="E37" s="5">
        <v>16005669.573000001</v>
      </c>
      <c r="F37" s="5">
        <v>16963524.317000002</v>
      </c>
      <c r="G37" s="6">
        <f t="shared" si="0"/>
        <v>6.518453559457682E-2</v>
      </c>
      <c r="H37" s="6">
        <f t="shared" si="1"/>
        <v>4.9265281757812071E-2</v>
      </c>
      <c r="I37" s="6">
        <f t="shared" si="2"/>
        <v>5.2213548534843397E-2</v>
      </c>
    </row>
    <row r="38" spans="1:9" x14ac:dyDescent="0.55000000000000004">
      <c r="A38">
        <v>1.0598447156999999</v>
      </c>
      <c r="B38">
        <v>210056</v>
      </c>
      <c r="C38" s="5">
        <v>328001074.73000002</v>
      </c>
      <c r="D38" s="5">
        <v>14901439.140000001</v>
      </c>
      <c r="E38" s="5">
        <v>11995910.686000001</v>
      </c>
      <c r="F38" s="5">
        <v>12713802.550000001</v>
      </c>
      <c r="G38" s="6">
        <f t="shared" si="0"/>
        <v>4.5431068030086147E-2</v>
      </c>
      <c r="H38" s="6">
        <f t="shared" si="1"/>
        <v>3.6572778597980665E-2</v>
      </c>
      <c r="I38" s="6">
        <f t="shared" si="2"/>
        <v>3.8761466133809458E-2</v>
      </c>
    </row>
    <row r="39" spans="1:9" x14ac:dyDescent="0.55000000000000004">
      <c r="A39">
        <v>1.0598447156999999</v>
      </c>
      <c r="B39" s="24">
        <v>210057</v>
      </c>
      <c r="C39" s="5">
        <v>560208535.17999995</v>
      </c>
      <c r="D39" s="5">
        <v>30267292.809999999</v>
      </c>
      <c r="E39" s="5">
        <v>24048433.414000001</v>
      </c>
      <c r="F39" s="5">
        <v>25487605.074000001</v>
      </c>
      <c r="G39" s="28">
        <f t="shared" si="0"/>
        <v>5.4028617754413276E-2</v>
      </c>
      <c r="H39" s="28">
        <f t="shared" si="1"/>
        <v>4.2927645517348331E-2</v>
      </c>
      <c r="I39" s="28">
        <f t="shared" si="2"/>
        <v>4.5496638257770582E-2</v>
      </c>
    </row>
    <row r="40" spans="1:9" x14ac:dyDescent="0.55000000000000004">
      <c r="A40">
        <v>1.0598447156999999</v>
      </c>
      <c r="B40">
        <v>210060</v>
      </c>
      <c r="C40" s="5">
        <v>68473212.390000001</v>
      </c>
      <c r="D40" s="5">
        <v>6903789.1100000003</v>
      </c>
      <c r="E40" s="5">
        <v>4298441.2324999999</v>
      </c>
      <c r="F40" s="5">
        <v>4555680.2259</v>
      </c>
      <c r="G40" s="6">
        <f t="shared" si="0"/>
        <v>0.10082467097758432</v>
      </c>
      <c r="H40" s="6">
        <f t="shared" si="1"/>
        <v>6.2775515891054567E-2</v>
      </c>
      <c r="I40" s="6">
        <f t="shared" si="2"/>
        <v>6.6532298790838135E-2</v>
      </c>
    </row>
    <row r="41" spans="1:9" x14ac:dyDescent="0.55000000000000004">
      <c r="A41">
        <v>1.0598447156999999</v>
      </c>
      <c r="B41">
        <v>210061</v>
      </c>
      <c r="C41" s="5">
        <v>140282175.08000001</v>
      </c>
      <c r="D41" s="5">
        <v>5777847.3200000003</v>
      </c>
      <c r="E41" s="5">
        <v>6429467.5936000003</v>
      </c>
      <c r="F41" s="5">
        <v>6814237.2536000004</v>
      </c>
      <c r="G41" s="6">
        <f t="shared" si="0"/>
        <v>4.1187323455064866E-2</v>
      </c>
      <c r="H41" s="6">
        <f t="shared" si="1"/>
        <v>4.583239167722776E-2</v>
      </c>
      <c r="I41" s="6">
        <f t="shared" si="2"/>
        <v>4.8575218125282003E-2</v>
      </c>
    </row>
    <row r="42" spans="1:9" x14ac:dyDescent="0.55000000000000004">
      <c r="A42">
        <v>1.0598447156999999</v>
      </c>
      <c r="B42">
        <v>210062</v>
      </c>
      <c r="C42" s="5">
        <v>361421288.81</v>
      </c>
      <c r="D42" s="5">
        <v>19022979.170000002</v>
      </c>
      <c r="E42" s="5">
        <v>14223013.753</v>
      </c>
      <c r="F42" s="5">
        <v>15074185.967</v>
      </c>
      <c r="G42" s="6">
        <f t="shared" si="0"/>
        <v>5.2633809238615228E-2</v>
      </c>
      <c r="H42" s="6">
        <f t="shared" si="1"/>
        <v>3.9353004909672244E-2</v>
      </c>
      <c r="I42" s="6">
        <f t="shared" si="2"/>
        <v>4.1708074299199718E-2</v>
      </c>
    </row>
    <row r="43" spans="1:9" x14ac:dyDescent="0.55000000000000004">
      <c r="A43">
        <v>1.0598447156999999</v>
      </c>
      <c r="B43">
        <v>210063</v>
      </c>
      <c r="C43" s="5">
        <v>507151261.80000001</v>
      </c>
      <c r="D43" s="5">
        <v>13297147.02</v>
      </c>
      <c r="E43" s="5">
        <v>12586701.493000001</v>
      </c>
      <c r="F43" s="5">
        <v>13339949.064999999</v>
      </c>
      <c r="G43" s="6">
        <f t="shared" si="0"/>
        <v>2.6219291997431445E-2</v>
      </c>
      <c r="H43" s="6">
        <f t="shared" si="1"/>
        <v>2.4818436709250834E-2</v>
      </c>
      <c r="I43" s="6">
        <f t="shared" si="2"/>
        <v>2.6303688997348362E-2</v>
      </c>
    </row>
    <row r="44" spans="1:9" x14ac:dyDescent="0.55000000000000004">
      <c r="A44">
        <v>1.0598447156999999</v>
      </c>
      <c r="B44">
        <v>210065</v>
      </c>
      <c r="C44" s="5">
        <v>179037425.05000001</v>
      </c>
      <c r="D44" s="5">
        <v>8998797.0600000005</v>
      </c>
      <c r="E44" s="5">
        <v>8783634.5605999995</v>
      </c>
      <c r="F44" s="5">
        <v>9309288.6733999997</v>
      </c>
      <c r="G44" s="6">
        <f t="shared" si="0"/>
        <v>5.0262100549574452E-2</v>
      </c>
      <c r="H44" s="6">
        <f t="shared" si="1"/>
        <v>4.9060326678329866E-2</v>
      </c>
      <c r="I44" s="6">
        <f t="shared" si="2"/>
        <v>5.1996327978913806E-2</v>
      </c>
    </row>
    <row r="46" spans="1:9" x14ac:dyDescent="0.55000000000000004">
      <c r="B46" s="7" t="s">
        <v>9</v>
      </c>
      <c r="C46" s="8">
        <f>SUM(C4:C44)</f>
        <v>21574122778.709995</v>
      </c>
      <c r="D46" s="8">
        <f>SUM(D4:D44)</f>
        <v>781269064.86999989</v>
      </c>
      <c r="E46" s="8">
        <f>SUM(E4:E44)</f>
        <v>737154276.77900004</v>
      </c>
      <c r="F46" s="8">
        <f>SUM(F4:F44)</f>
        <v>781269064.87040043</v>
      </c>
      <c r="G46" s="9">
        <f>D46/C46</f>
        <v>3.6213248292115037E-2</v>
      </c>
      <c r="H46" s="9">
        <f>E46/C46</f>
        <v>3.4168447280111265E-2</v>
      </c>
      <c r="I46" s="9">
        <f>F46/C46</f>
        <v>3.6213248292133605E-2</v>
      </c>
    </row>
  </sheetData>
  <mergeCells count="1">
    <mergeCell ref="A1:I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8BC26-078C-428D-9BFF-8EB13305EE78}">
  <dimension ref="A1:R67"/>
  <sheetViews>
    <sheetView workbookViewId="0">
      <selection activeCell="K58" sqref="K58"/>
    </sheetView>
  </sheetViews>
  <sheetFormatPr defaultRowHeight="14.4" x14ac:dyDescent="0.55000000000000004"/>
  <cols>
    <col min="1" max="1" width="11" customWidth="1"/>
    <col min="3" max="3" width="26" customWidth="1"/>
    <col min="4" max="4" width="14.26171875" bestFit="1" customWidth="1"/>
    <col min="5" max="6" width="11.578125" bestFit="1" customWidth="1"/>
    <col min="7" max="7" width="11.15625" bestFit="1" customWidth="1"/>
    <col min="8" max="10" width="11.15625" customWidth="1"/>
    <col min="11" max="11" width="10.83984375" customWidth="1"/>
    <col min="12" max="12" width="39.15625" customWidth="1"/>
    <col min="13" max="13" width="12.578125" customWidth="1"/>
    <col min="14" max="14" width="10.83984375" customWidth="1"/>
    <col min="15" max="15" width="11" customWidth="1"/>
    <col min="17" max="17" width="10.41796875" bestFit="1" customWidth="1"/>
  </cols>
  <sheetData>
    <row r="1" spans="1:18" ht="23.7" x14ac:dyDescent="0.9">
      <c r="A1" s="37" t="s">
        <v>107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19"/>
      <c r="R1" s="19"/>
    </row>
    <row r="3" spans="1:18" x14ac:dyDescent="0.55000000000000004">
      <c r="A3" s="16" t="s">
        <v>56</v>
      </c>
      <c r="B3" s="16" t="s">
        <v>57</v>
      </c>
      <c r="C3" s="16" t="s">
        <v>58</v>
      </c>
      <c r="D3" s="20" t="s">
        <v>59</v>
      </c>
      <c r="E3" s="20" t="s">
        <v>60</v>
      </c>
      <c r="F3" s="20" t="s">
        <v>61</v>
      </c>
      <c r="G3" s="21" t="s">
        <v>62</v>
      </c>
      <c r="J3" s="16" t="s">
        <v>56</v>
      </c>
      <c r="K3" s="16" t="s">
        <v>57</v>
      </c>
      <c r="L3" s="16" t="s">
        <v>58</v>
      </c>
      <c r="M3" s="20" t="s">
        <v>59</v>
      </c>
      <c r="N3" s="20" t="s">
        <v>60</v>
      </c>
      <c r="O3" s="20" t="s">
        <v>61</v>
      </c>
      <c r="P3" s="21" t="s">
        <v>62</v>
      </c>
    </row>
    <row r="4" spans="1:18" x14ac:dyDescent="0.55000000000000004">
      <c r="A4" t="s">
        <v>159</v>
      </c>
      <c r="B4">
        <v>210001</v>
      </c>
      <c r="C4" t="s">
        <v>108</v>
      </c>
      <c r="D4" s="22">
        <f>VLOOKUP(B4,[1]REGULATED!$B$2:$F$58, 3, FALSE)</f>
        <v>540426.1</v>
      </c>
      <c r="E4" s="22">
        <f>VLOOKUP(B4,[1]REGULATED!$B$2:$F$58, 4, FALSE)</f>
        <v>5592.8</v>
      </c>
      <c r="F4" s="22">
        <f>VLOOKUP(B4,[1]REGULATED!$B$2:$F$58, 5, FALSE)</f>
        <v>18587.7</v>
      </c>
      <c r="G4" s="15">
        <f>(F4+E4)/D4</f>
        <v>4.4743397848475489E-2</v>
      </c>
      <c r="J4" t="s">
        <v>159</v>
      </c>
      <c r="K4">
        <v>210001</v>
      </c>
      <c r="L4" t="s">
        <v>63</v>
      </c>
      <c r="M4" s="22">
        <f>VLOOKUP(K4,[1]REGULATED!$B$2:$F$58, 3, FALSE)</f>
        <v>540426.1</v>
      </c>
      <c r="N4" s="22">
        <f>VLOOKUP(K4,[1]REGULATED!$B$2:$F$58, 4, FALSE)</f>
        <v>5592.8</v>
      </c>
      <c r="O4" s="22">
        <f>VLOOKUP(K4,[1]REGULATED!$B$2:$F$58, 5, FALSE)</f>
        <v>18587.7</v>
      </c>
      <c r="P4" s="15">
        <f>(O4+N4)/M4</f>
        <v>4.4743397848475489E-2</v>
      </c>
    </row>
    <row r="5" spans="1:18" x14ac:dyDescent="0.55000000000000004">
      <c r="A5" t="s">
        <v>159</v>
      </c>
      <c r="B5">
        <v>210002</v>
      </c>
      <c r="C5" t="s">
        <v>109</v>
      </c>
      <c r="D5" s="22">
        <f>VLOOKUP(B5,[1]REGULATED!$B$2:$F$58, 3, FALSE)</f>
        <v>1998942.621</v>
      </c>
      <c r="E5" s="22">
        <f>VLOOKUP(B5,[1]REGULATED!$B$2:$F$58, 4, FALSE)</f>
        <v>22654.337200000002</v>
      </c>
      <c r="F5" s="22">
        <f>VLOOKUP(B5,[1]REGULATED!$B$2:$F$58, 5, FALSE)</f>
        <v>20378</v>
      </c>
      <c r="G5" s="15">
        <f t="shared" ref="G5:G17" si="0">(F5+E5)/D5</f>
        <v>2.1527549989640248E-2</v>
      </c>
      <c r="J5" t="s">
        <v>159</v>
      </c>
      <c r="K5">
        <v>210002</v>
      </c>
      <c r="L5" t="s">
        <v>64</v>
      </c>
      <c r="M5" s="22">
        <f>VLOOKUP(K5,[1]REGULATED!$B$2:$F$58, 3, FALSE)</f>
        <v>1998942.621</v>
      </c>
      <c r="N5" s="22">
        <f>VLOOKUP(K5,[1]REGULATED!$B$2:$F$58, 4, FALSE)</f>
        <v>22654.337200000002</v>
      </c>
      <c r="O5" s="22">
        <f>VLOOKUP(K5,[1]REGULATED!$B$2:$F$58, 5, FALSE)</f>
        <v>20378</v>
      </c>
      <c r="P5" s="15">
        <f t="shared" ref="P5:P9" si="1">(O5+N5)/M5</f>
        <v>2.1527549989640248E-2</v>
      </c>
    </row>
    <row r="6" spans="1:18" x14ac:dyDescent="0.55000000000000004">
      <c r="A6" t="s">
        <v>159</v>
      </c>
      <c r="B6">
        <v>210003</v>
      </c>
      <c r="C6" t="s">
        <v>110</v>
      </c>
      <c r="D6" s="22">
        <f>VLOOKUP(B6,[1]REGULATED!$B$2:$F$58, 3, FALSE)</f>
        <v>484325.10690000001</v>
      </c>
      <c r="E6" s="22">
        <f>VLOOKUP(B6,[1]REGULATED!$B$2:$F$58, 4, FALSE)</f>
        <v>25138</v>
      </c>
      <c r="F6" s="22">
        <f>VLOOKUP(B6,[1]REGULATED!$B$2:$F$58, 5, FALSE)</f>
        <v>5791</v>
      </c>
      <c r="G6" s="15">
        <f t="shared" si="0"/>
        <v>6.3859997260860557E-2</v>
      </c>
      <c r="J6" t="s">
        <v>159</v>
      </c>
      <c r="K6">
        <v>210003</v>
      </c>
      <c r="L6" t="s">
        <v>65</v>
      </c>
      <c r="M6" s="22">
        <f>VLOOKUP(K6,[1]REGULATED!$B$2:$F$58, 3, FALSE)</f>
        <v>484325.10690000001</v>
      </c>
      <c r="N6" s="22">
        <f>VLOOKUP(K6,[1]REGULATED!$B$2:$F$58, 4, FALSE)</f>
        <v>25138</v>
      </c>
      <c r="O6" s="22">
        <f>VLOOKUP(K6,[1]REGULATED!$B$2:$F$58, 5, FALSE)</f>
        <v>5791</v>
      </c>
      <c r="P6" s="15">
        <f t="shared" si="1"/>
        <v>6.3859997260860557E-2</v>
      </c>
    </row>
    <row r="7" spans="1:18" x14ac:dyDescent="0.55000000000000004">
      <c r="A7" t="s">
        <v>159</v>
      </c>
      <c r="B7">
        <v>210004</v>
      </c>
      <c r="C7" t="s">
        <v>111</v>
      </c>
      <c r="D7" s="22">
        <f>VLOOKUP(B7,[1]REGULATED!$B$2:$F$58, 3, FALSE)</f>
        <v>638008.05700000003</v>
      </c>
      <c r="E7" s="22">
        <f>VLOOKUP(B7,[1]REGULATED!$B$2:$F$58, 4, FALSE)</f>
        <v>9546.4593999999997</v>
      </c>
      <c r="F7" s="22">
        <f>VLOOKUP(B7,[1]REGULATED!$B$2:$F$58, 5, FALSE)</f>
        <v>28798.998299999999</v>
      </c>
      <c r="G7" s="15">
        <f t="shared" si="0"/>
        <v>6.0101839278183279E-2</v>
      </c>
      <c r="J7" t="s">
        <v>159</v>
      </c>
      <c r="K7">
        <v>210004</v>
      </c>
      <c r="L7" t="s">
        <v>66</v>
      </c>
      <c r="M7" s="22">
        <f>VLOOKUP(K7,[1]REGULATED!$B$2:$F$58, 3, FALSE)</f>
        <v>638008.05700000003</v>
      </c>
      <c r="N7" s="22">
        <f>VLOOKUP(K7,[1]REGULATED!$B$2:$F$58, 4, FALSE)</f>
        <v>9546.4593999999997</v>
      </c>
      <c r="O7" s="22">
        <f>VLOOKUP(K7,[1]REGULATED!$B$2:$F$58, 5, FALSE)</f>
        <v>28798.998299999999</v>
      </c>
      <c r="P7" s="15">
        <f t="shared" si="1"/>
        <v>6.0101839278183279E-2</v>
      </c>
    </row>
    <row r="8" spans="1:18" x14ac:dyDescent="0.55000000000000004">
      <c r="A8" t="s">
        <v>159</v>
      </c>
      <c r="B8">
        <v>210005</v>
      </c>
      <c r="C8" t="s">
        <v>112</v>
      </c>
      <c r="D8" s="22">
        <f>VLOOKUP(B8,[1]REGULATED!$B$2:$F$58, 3, FALSE)</f>
        <v>464628.2</v>
      </c>
      <c r="E8" s="22">
        <f>VLOOKUP(B8,[1]REGULATED!$B$2:$F$58, 4, FALSE)</f>
        <v>15402.7</v>
      </c>
      <c r="F8" s="22">
        <f>VLOOKUP(B8,[1]REGULATED!$B$2:$F$58, 5, FALSE)</f>
        <v>15085.8</v>
      </c>
      <c r="G8" s="15">
        <f t="shared" si="0"/>
        <v>6.561913375038364E-2</v>
      </c>
      <c r="J8" t="s">
        <v>159</v>
      </c>
      <c r="K8">
        <v>210005</v>
      </c>
      <c r="L8" t="s">
        <v>67</v>
      </c>
      <c r="M8" s="22">
        <f>VLOOKUP(K8,[1]REGULATED!$B$2:$F$58, 3, FALSE)</f>
        <v>464628.2</v>
      </c>
      <c r="N8" s="22">
        <f>VLOOKUP(K8,[1]REGULATED!$B$2:$F$58, 4, FALSE)</f>
        <v>15402.7</v>
      </c>
      <c r="O8" s="22">
        <f>VLOOKUP(K8,[1]REGULATED!$B$2:$F$58, 5, FALSE)</f>
        <v>15085.8</v>
      </c>
      <c r="P8" s="15">
        <f t="shared" si="1"/>
        <v>6.561913375038364E-2</v>
      </c>
    </row>
    <row r="9" spans="1:18" x14ac:dyDescent="0.55000000000000004">
      <c r="A9" t="s">
        <v>159</v>
      </c>
      <c r="B9">
        <v>210006</v>
      </c>
      <c r="C9" t="s">
        <v>113</v>
      </c>
      <c r="D9" s="22">
        <f>VLOOKUP(B9,[1]REGULATED!$B$2:$F$58, 3, FALSE)</f>
        <v>38346.876100000001</v>
      </c>
      <c r="E9" s="22">
        <f>VLOOKUP(B9,[1]REGULATED!$B$2:$F$58, 4, FALSE)</f>
        <v>2112</v>
      </c>
      <c r="F9" s="22">
        <f>VLOOKUP(B9,[1]REGULATED!$B$2:$F$58, 5, FALSE)</f>
        <v>415</v>
      </c>
      <c r="G9" s="29">
        <f t="shared" si="0"/>
        <v>6.5898457892897305E-2</v>
      </c>
      <c r="H9" s="30" t="s">
        <v>70</v>
      </c>
      <c r="J9" t="s">
        <v>159</v>
      </c>
      <c r="K9">
        <v>210008</v>
      </c>
      <c r="L9" t="s">
        <v>68</v>
      </c>
      <c r="M9" s="22">
        <f>VLOOKUP(K9,[1]REGULATED!$B$2:$F$58, 3, FALSE)</f>
        <v>717488.1</v>
      </c>
      <c r="N9" s="22">
        <f>VLOOKUP(K9,[1]REGULATED!$B$2:$F$58, 4, FALSE)</f>
        <v>5585.2759999999998</v>
      </c>
      <c r="O9" s="22">
        <f>VLOOKUP(K9,[1]REGULATED!$B$2:$F$58, 5, FALSE)</f>
        <v>27534.001</v>
      </c>
      <c r="P9" s="15">
        <f t="shared" si="1"/>
        <v>4.6160036661235221E-2</v>
      </c>
    </row>
    <row r="10" spans="1:18" x14ac:dyDescent="0.55000000000000004">
      <c r="A10" t="s">
        <v>159</v>
      </c>
      <c r="B10">
        <v>210008</v>
      </c>
      <c r="C10" t="s">
        <v>114</v>
      </c>
      <c r="D10" s="22">
        <f>VLOOKUP(B10,[1]REGULATED!$B$2:$F$58, 3, FALSE)</f>
        <v>717488.1</v>
      </c>
      <c r="E10" s="22">
        <f>VLOOKUP(B10,[1]REGULATED!$B$2:$F$58, 4, FALSE)</f>
        <v>5585.2759999999998</v>
      </c>
      <c r="F10" s="22">
        <f>VLOOKUP(B10,[1]REGULATED!$B$2:$F$58, 5, FALSE)</f>
        <v>27534.001</v>
      </c>
      <c r="G10" s="15">
        <f t="shared" si="0"/>
        <v>4.6160036661235221E-2</v>
      </c>
      <c r="J10" t="s">
        <v>159</v>
      </c>
      <c r="K10">
        <v>210009</v>
      </c>
      <c r="L10" t="s">
        <v>69</v>
      </c>
      <c r="M10" s="22">
        <f>VLOOKUP(K10,[1]REGULATED!$B$2:$F$58, 3, FALSE)</f>
        <v>3311615.5600999999</v>
      </c>
      <c r="N10" s="22">
        <f>VLOOKUP(K10,[1]REGULATED!$B$2:$F$58, 4, FALSE)</f>
        <v>32284</v>
      </c>
      <c r="O10" s="22">
        <f>VLOOKUP(K10,[1]REGULATED!$B$2:$F$58, 5, FALSE)</f>
        <v>58082</v>
      </c>
      <c r="P10" s="15">
        <f>(O10+N10)/M10</f>
        <v>2.7287587692476974E-2</v>
      </c>
    </row>
    <row r="11" spans="1:18" x14ac:dyDescent="0.55000000000000004">
      <c r="A11" t="s">
        <v>159</v>
      </c>
      <c r="B11">
        <v>210009</v>
      </c>
      <c r="C11" t="s">
        <v>115</v>
      </c>
      <c r="D11" s="22">
        <f>VLOOKUP(B11,[1]REGULATED!$B$2:$F$58, 3, FALSE)</f>
        <v>3311615.5600999999</v>
      </c>
      <c r="E11" s="22">
        <f>VLOOKUP(B11,[1]REGULATED!$B$2:$F$58, 4, FALSE)</f>
        <v>32284</v>
      </c>
      <c r="F11" s="22">
        <f>VLOOKUP(B11,[1]REGULATED!$B$2:$F$58, 5, FALSE)</f>
        <v>58082</v>
      </c>
      <c r="G11" s="15">
        <f t="shared" si="0"/>
        <v>2.7287587692476974E-2</v>
      </c>
      <c r="J11" t="s">
        <v>159</v>
      </c>
      <c r="K11">
        <v>210011</v>
      </c>
      <c r="L11" t="s">
        <v>71</v>
      </c>
      <c r="M11" s="22">
        <f>VLOOKUP(K11,[1]REGULATED!$B$2:$F$58, 3, FALSE)</f>
        <v>568926.80000000005</v>
      </c>
      <c r="N11" s="22">
        <f>VLOOKUP(K11,[1]REGULATED!$B$2:$F$58, 4, FALSE)</f>
        <v>10705.7917</v>
      </c>
      <c r="O11" s="22">
        <f>VLOOKUP(K11,[1]REGULATED!$B$2:$F$58, 5, FALSE)</f>
        <v>21039.3999</v>
      </c>
      <c r="P11" s="15">
        <f t="shared" ref="P11:P23" si="2">(O11+N11)/M11</f>
        <v>5.5798376170712989E-2</v>
      </c>
    </row>
    <row r="12" spans="1:18" x14ac:dyDescent="0.55000000000000004">
      <c r="A12" t="s">
        <v>159</v>
      </c>
      <c r="B12">
        <v>210010</v>
      </c>
      <c r="C12" t="s">
        <v>116</v>
      </c>
      <c r="D12" s="22">
        <f>VLOOKUP(B12,[1]REGULATED!$B$2:$F$58, 3, FALSE)</f>
        <v>17496.640599999999</v>
      </c>
      <c r="E12" s="22">
        <f>VLOOKUP(B12,[1]REGULATED!$B$2:$F$58, 4, FALSE)</f>
        <v>1117</v>
      </c>
      <c r="F12" s="22">
        <f>VLOOKUP(B12,[1]REGULATED!$B$2:$F$58, 5, FALSE)</f>
        <v>492</v>
      </c>
      <c r="G12" s="29">
        <f t="shared" si="0"/>
        <v>9.196051040792369E-2</v>
      </c>
      <c r="H12" s="30" t="s">
        <v>70</v>
      </c>
      <c r="J12" t="s">
        <v>159</v>
      </c>
      <c r="K12">
        <v>210012</v>
      </c>
      <c r="L12" t="s">
        <v>72</v>
      </c>
      <c r="M12" s="22">
        <f>VLOOKUP(K12,[1]REGULATED!$B$2:$F$58, 3, FALSE)</f>
        <v>994389.63300000003</v>
      </c>
      <c r="N12" s="22">
        <f>VLOOKUP(K12,[1]REGULATED!$B$2:$F$58, 4, FALSE)</f>
        <v>12720.4622</v>
      </c>
      <c r="O12" s="22">
        <f>VLOOKUP(K12,[1]REGULATED!$B$2:$F$58, 5, FALSE)</f>
        <v>17544.400000000001</v>
      </c>
      <c r="P12" s="23">
        <f t="shared" si="2"/>
        <v>3.0435617182264008E-2</v>
      </c>
    </row>
    <row r="13" spans="1:18" x14ac:dyDescent="0.55000000000000004">
      <c r="A13" t="s">
        <v>159</v>
      </c>
      <c r="B13">
        <v>210011</v>
      </c>
      <c r="C13" t="s">
        <v>117</v>
      </c>
      <c r="D13" s="22">
        <f>VLOOKUP(B13,[1]REGULATED!$B$2:$F$58, 3, FALSE)</f>
        <v>568926.80000000005</v>
      </c>
      <c r="E13" s="22">
        <f>VLOOKUP(B13,[1]REGULATED!$B$2:$F$58, 4, FALSE)</f>
        <v>10705.7917</v>
      </c>
      <c r="F13" s="22">
        <f>VLOOKUP(B13,[1]REGULATED!$B$2:$F$58, 5, FALSE)</f>
        <v>21039.3999</v>
      </c>
      <c r="G13" s="15">
        <f t="shared" si="0"/>
        <v>5.5798376170712989E-2</v>
      </c>
      <c r="J13" t="s">
        <v>159</v>
      </c>
      <c r="K13">
        <v>210015</v>
      </c>
      <c r="L13" t="s">
        <v>73</v>
      </c>
      <c r="M13" s="22">
        <f>VLOOKUP(K13,[1]REGULATED!$B$2:$F$58, 3, FALSE)</f>
        <v>743866.29920000001</v>
      </c>
      <c r="N13" s="22">
        <f>VLOOKUP(K13,[1]REGULATED!$B$2:$F$58, 4, FALSE)</f>
        <v>7043.7740999999996</v>
      </c>
      <c r="O13" s="22">
        <f>VLOOKUP(K13,[1]REGULATED!$B$2:$F$58, 5, FALSE)</f>
        <v>19953.058099999998</v>
      </c>
      <c r="P13" s="23">
        <f t="shared" si="2"/>
        <v>3.6292586757908064E-2</v>
      </c>
    </row>
    <row r="14" spans="1:18" x14ac:dyDescent="0.55000000000000004">
      <c r="A14" t="s">
        <v>159</v>
      </c>
      <c r="B14">
        <v>210012</v>
      </c>
      <c r="C14" t="s">
        <v>118</v>
      </c>
      <c r="D14" s="22">
        <f>VLOOKUP(B14,[1]REGULATED!$B$2:$F$58, 3, FALSE)</f>
        <v>994389.63300000003</v>
      </c>
      <c r="E14" s="22">
        <f>VLOOKUP(B14,[1]REGULATED!$B$2:$F$58, 4, FALSE)</f>
        <v>12720.4622</v>
      </c>
      <c r="F14" s="22">
        <f>VLOOKUP(B14,[1]REGULATED!$B$2:$F$58, 5, FALSE)</f>
        <v>17544.400000000001</v>
      </c>
      <c r="G14" s="15">
        <f t="shared" si="0"/>
        <v>3.0435617182264008E-2</v>
      </c>
      <c r="J14" t="s">
        <v>169</v>
      </c>
      <c r="K14">
        <v>210016</v>
      </c>
      <c r="L14" s="24" t="s">
        <v>74</v>
      </c>
      <c r="M14" s="22">
        <f>VLOOKUP(K14,[1]REGULATED!$B$2:$F$58, 3, FALSE)</f>
        <v>449898.82900000003</v>
      </c>
      <c r="N14" s="22">
        <f>VLOOKUP(K14,[1]REGULATED!$B$2:$F$58, 4, FALSE)</f>
        <v>22398.366999999998</v>
      </c>
      <c r="O14" s="22">
        <f>VLOOKUP(K14,[1]REGULATED!$B$2:$F$58, 5, FALSE)</f>
        <v>5247.8828000000003</v>
      </c>
      <c r="P14" s="23">
        <f t="shared" si="2"/>
        <v>6.144992611216598E-2</v>
      </c>
    </row>
    <row r="15" spans="1:18" x14ac:dyDescent="0.55000000000000004">
      <c r="A15" t="s">
        <v>159</v>
      </c>
      <c r="B15">
        <v>210013</v>
      </c>
      <c r="C15" t="s">
        <v>119</v>
      </c>
      <c r="D15" s="22">
        <f>VLOOKUP(B15,[1]REGULATED!$B$2:$F$58, 3, FALSE)</f>
        <v>34392.858999999997</v>
      </c>
      <c r="E15" s="22">
        <f>VLOOKUP(B15,[1]REGULATED!$B$2:$F$58, 4, FALSE)</f>
        <v>1421.271</v>
      </c>
      <c r="F15" s="22">
        <f>VLOOKUP(B15,[1]REGULATED!$B$2:$F$58, 5, FALSE)</f>
        <v>1416.749</v>
      </c>
      <c r="G15" s="29">
        <f t="shared" si="0"/>
        <v>8.2517711016696818E-2</v>
      </c>
      <c r="H15" s="30" t="s">
        <v>70</v>
      </c>
      <c r="J15" t="s">
        <v>170</v>
      </c>
      <c r="K15">
        <v>210017</v>
      </c>
      <c r="L15" s="24" t="s">
        <v>25</v>
      </c>
      <c r="M15" s="22">
        <f>VLOOKUP(K15,[1]REGULATED!$B$2:$F$58, 3, FALSE)</f>
        <v>103987.8495</v>
      </c>
      <c r="N15" s="22">
        <f>VLOOKUP(K15,[1]REGULATED!$B$2:$F$58, 4, FALSE)</f>
        <v>2501.3159999999998</v>
      </c>
      <c r="O15" s="22">
        <f>VLOOKUP(K15,[1]REGULATED!$B$2:$F$58, 5, FALSE)</f>
        <v>3517.4123</v>
      </c>
      <c r="P15" s="23">
        <f t="shared" si="2"/>
        <v>5.7879149621225701E-2</v>
      </c>
    </row>
    <row r="16" spans="1:18" x14ac:dyDescent="0.55000000000000004">
      <c r="A16" t="s">
        <v>159</v>
      </c>
      <c r="B16">
        <v>210015</v>
      </c>
      <c r="C16" t="s">
        <v>120</v>
      </c>
      <c r="D16" s="22">
        <f>VLOOKUP(B16,[1]REGULATED!$B$2:$F$58, 3, FALSE)</f>
        <v>743866.29920000001</v>
      </c>
      <c r="E16" s="22">
        <f>VLOOKUP(B16,[1]REGULATED!$B$2:$F$58, 4, FALSE)</f>
        <v>7043.7740999999996</v>
      </c>
      <c r="F16" s="22">
        <f>VLOOKUP(B16,[1]REGULATED!$B$2:$F$58, 5, FALSE)</f>
        <v>19953.058099999998</v>
      </c>
      <c r="G16" s="15">
        <f t="shared" si="0"/>
        <v>3.6292586757908064E-2</v>
      </c>
      <c r="J16" t="s">
        <v>159</v>
      </c>
      <c r="K16">
        <v>210018</v>
      </c>
      <c r="L16" t="s">
        <v>75</v>
      </c>
      <c r="M16" s="22">
        <f>VLOOKUP(K16,[1]REGULATED!$B$2:$F$58, 3, FALSE)</f>
        <v>241848.9271</v>
      </c>
      <c r="N16" s="22">
        <f>VLOOKUP(K16,[1]REGULATED!$B$2:$F$58, 4, FALSE)</f>
        <v>3661.7543000000001</v>
      </c>
      <c r="O16" s="22">
        <f>VLOOKUP(K16,[1]REGULATED!$B$2:$F$58, 5, FALSE)</f>
        <v>6693.95</v>
      </c>
      <c r="P16" s="23">
        <f t="shared" si="2"/>
        <v>4.2818897003905704E-2</v>
      </c>
    </row>
    <row r="17" spans="1:16" x14ac:dyDescent="0.55000000000000004">
      <c r="A17" t="s">
        <v>169</v>
      </c>
      <c r="B17" s="24">
        <v>210016</v>
      </c>
      <c r="C17" s="24" t="s">
        <v>74</v>
      </c>
      <c r="D17" s="22">
        <f>VLOOKUP(B17,[1]REGULATED!$B$2:$F$58, 3, FALSE)</f>
        <v>449898.82900000003</v>
      </c>
      <c r="E17" s="22">
        <f>VLOOKUP(B17,[1]REGULATED!$B$2:$F$58, 4, FALSE)</f>
        <v>22398.366999999998</v>
      </c>
      <c r="F17" s="22">
        <f>VLOOKUP(B17,[1]REGULATED!$B$2:$F$58, 5, FALSE)</f>
        <v>5247.8828000000003</v>
      </c>
      <c r="G17" s="15">
        <f t="shared" si="0"/>
        <v>6.144992611216598E-2</v>
      </c>
      <c r="J17" t="s">
        <v>159</v>
      </c>
      <c r="K17">
        <v>210019</v>
      </c>
      <c r="L17" t="s">
        <v>76</v>
      </c>
      <c r="M17" s="22">
        <f>VLOOKUP(K17,[1]REGULATED!$B$2:$F$58, 3, FALSE)</f>
        <v>650222</v>
      </c>
      <c r="N17" s="22">
        <f>VLOOKUP(K17,[1]REGULATED!$B$2:$F$58, 4, FALSE)</f>
        <v>15251.1</v>
      </c>
      <c r="O17" s="22">
        <f>VLOOKUP(K17,[1]REGULATED!$B$2:$F$58, 5, FALSE)</f>
        <v>15272.2</v>
      </c>
      <c r="P17" s="23">
        <f t="shared" si="2"/>
        <v>4.6942890274398595E-2</v>
      </c>
    </row>
    <row r="18" spans="1:16" x14ac:dyDescent="0.55000000000000004">
      <c r="A18" t="s">
        <v>169</v>
      </c>
      <c r="B18" s="24">
        <v>210017</v>
      </c>
      <c r="C18" s="24" t="s">
        <v>25</v>
      </c>
      <c r="D18" s="22">
        <f>VLOOKUP(B18,[1]REGULATED!$B$2:$F$58, 3, FALSE)</f>
        <v>103987.8495</v>
      </c>
      <c r="E18" s="22">
        <f>VLOOKUP(B18,[1]REGULATED!$B$2:$F$58, 4, FALSE)</f>
        <v>2501.3159999999998</v>
      </c>
      <c r="F18" s="22">
        <f>VLOOKUP(B18,[1]REGULATED!$B$2:$F$58, 5, FALSE)</f>
        <v>3517.4123</v>
      </c>
      <c r="G18" s="15">
        <f>(F18+E18)/D18</f>
        <v>5.7879149621225701E-2</v>
      </c>
      <c r="J18" t="s">
        <v>159</v>
      </c>
      <c r="K18">
        <v>210022</v>
      </c>
      <c r="L18" t="s">
        <v>77</v>
      </c>
      <c r="M18" s="22">
        <f>VLOOKUP(K18,[1]REGULATED!$B$2:$F$58, 3, FALSE)</f>
        <v>465603.38400000002</v>
      </c>
      <c r="N18" s="22">
        <f>VLOOKUP(K18,[1]REGULATED!$B$2:$F$58, 4, FALSE)</f>
        <v>8415.9572000000007</v>
      </c>
      <c r="O18" s="22">
        <f>VLOOKUP(K18,[1]REGULATED!$B$2:$F$58, 5, FALSE)</f>
        <v>8616.4784</v>
      </c>
      <c r="P18" s="23">
        <f t="shared" si="2"/>
        <v>3.6581425705445474E-2</v>
      </c>
    </row>
    <row r="19" spans="1:16" x14ac:dyDescent="0.55000000000000004">
      <c r="A19" t="s">
        <v>159</v>
      </c>
      <c r="B19">
        <v>210018</v>
      </c>
      <c r="C19" t="s">
        <v>121</v>
      </c>
      <c r="D19" s="22">
        <f>VLOOKUP(B19,[1]REGULATED!$B$2:$F$58, 3, FALSE)</f>
        <v>241848.9271</v>
      </c>
      <c r="E19" s="22">
        <f>VLOOKUP(B19,[1]REGULATED!$B$2:$F$58, 4, FALSE)</f>
        <v>3661.7543000000001</v>
      </c>
      <c r="F19" s="22">
        <f>VLOOKUP(B19,[1]REGULATED!$B$2:$F$58, 5, FALSE)</f>
        <v>6693.95</v>
      </c>
      <c r="G19" s="15">
        <f t="shared" ref="G19:G57" si="3">(F19+E19)/D19</f>
        <v>4.2818897003905704E-2</v>
      </c>
      <c r="J19" t="s">
        <v>159</v>
      </c>
      <c r="K19">
        <v>210023</v>
      </c>
      <c r="L19" t="s">
        <v>78</v>
      </c>
      <c r="M19" s="22">
        <f>VLOOKUP(K19,[1]REGULATED!$B$2:$F$58, 3, FALSE)</f>
        <v>791316.59210000001</v>
      </c>
      <c r="N19" s="22">
        <f>VLOOKUP(K19,[1]REGULATED!$B$2:$F$58, 4, FALSE)</f>
        <v>11811.193300000001</v>
      </c>
      <c r="O19" s="22">
        <f>VLOOKUP(K19,[1]REGULATED!$B$2:$F$58, 5, FALSE)</f>
        <v>4962.9666999999999</v>
      </c>
      <c r="P19" s="23">
        <f t="shared" si="2"/>
        <v>2.1197786281069438E-2</v>
      </c>
    </row>
    <row r="20" spans="1:16" x14ac:dyDescent="0.55000000000000004">
      <c r="A20" t="s">
        <v>159</v>
      </c>
      <c r="B20">
        <v>210019</v>
      </c>
      <c r="C20" t="s">
        <v>122</v>
      </c>
      <c r="D20" s="22">
        <f>VLOOKUP(B20,[1]REGULATED!$B$2:$F$58, 3, FALSE)</f>
        <v>650222</v>
      </c>
      <c r="E20" s="22">
        <f>VLOOKUP(B20,[1]REGULATED!$B$2:$F$58, 4, FALSE)</f>
        <v>15251.1</v>
      </c>
      <c r="F20" s="22">
        <f>VLOOKUP(B20,[1]REGULATED!$B$2:$F$58, 5, FALSE)</f>
        <v>15272.2</v>
      </c>
      <c r="G20" s="15">
        <f t="shared" si="3"/>
        <v>4.6942890274398595E-2</v>
      </c>
      <c r="J20" t="s">
        <v>159</v>
      </c>
      <c r="K20">
        <v>210024</v>
      </c>
      <c r="L20" t="s">
        <v>79</v>
      </c>
      <c r="M20" s="22">
        <f>VLOOKUP(K20,[1]REGULATED!$B$2:$F$58, 3, FALSE)</f>
        <v>524653.14769999997</v>
      </c>
      <c r="N20" s="22">
        <f>VLOOKUP(K20,[1]REGULATED!$B$2:$F$58, 4, FALSE)</f>
        <v>5389.3580000000002</v>
      </c>
      <c r="O20" s="22">
        <f>VLOOKUP(K20,[1]REGULATED!$B$2:$F$58, 5, FALSE)</f>
        <v>14144.6872</v>
      </c>
      <c r="P20" s="23">
        <f t="shared" si="2"/>
        <v>3.7232303447781265E-2</v>
      </c>
    </row>
    <row r="21" spans="1:16" x14ac:dyDescent="0.55000000000000004">
      <c r="A21" t="s">
        <v>159</v>
      </c>
      <c r="B21">
        <v>210022</v>
      </c>
      <c r="C21" t="s">
        <v>123</v>
      </c>
      <c r="D21" s="22">
        <f>VLOOKUP(B21,[1]REGULATED!$B$2:$F$58, 3, FALSE)</f>
        <v>465603.38400000002</v>
      </c>
      <c r="E21" s="22">
        <f>VLOOKUP(B21,[1]REGULATED!$B$2:$F$58, 4, FALSE)</f>
        <v>8415.9572000000007</v>
      </c>
      <c r="F21" s="22">
        <f>VLOOKUP(B21,[1]REGULATED!$B$2:$F$58, 5, FALSE)</f>
        <v>8616.4784</v>
      </c>
      <c r="G21" s="15">
        <f t="shared" si="3"/>
        <v>3.6581425705445474E-2</v>
      </c>
      <c r="J21" t="s">
        <v>169</v>
      </c>
      <c r="K21">
        <v>210027</v>
      </c>
      <c r="L21" s="24" t="s">
        <v>80</v>
      </c>
      <c r="M21" s="22">
        <f>VLOOKUP(K21,[1]REGULATED!$B$2:$F$58, 3, FALSE)</f>
        <v>418657.2</v>
      </c>
      <c r="N21" s="22">
        <f>VLOOKUP(K21,[1]REGULATED!$B$2:$F$58, 4, FALSE)</f>
        <v>2290</v>
      </c>
      <c r="O21" s="22">
        <f>VLOOKUP(K21,[1]REGULATED!$B$2:$F$58, 5, FALSE)</f>
        <v>18747.8</v>
      </c>
      <c r="P21" s="23">
        <f t="shared" si="2"/>
        <v>5.0250658533998696E-2</v>
      </c>
    </row>
    <row r="22" spans="1:16" x14ac:dyDescent="0.55000000000000004">
      <c r="A22" t="s">
        <v>159</v>
      </c>
      <c r="B22">
        <v>210023</v>
      </c>
      <c r="C22" t="s">
        <v>124</v>
      </c>
      <c r="D22" s="22">
        <f>VLOOKUP(B22,[1]REGULATED!$B$2:$F$58, 3, FALSE)</f>
        <v>791316.59210000001</v>
      </c>
      <c r="E22" s="22">
        <f>VLOOKUP(B22,[1]REGULATED!$B$2:$F$58, 4, FALSE)</f>
        <v>11811.193300000001</v>
      </c>
      <c r="F22" s="22">
        <f>VLOOKUP(B22,[1]REGULATED!$B$2:$F$58, 5, FALSE)</f>
        <v>4962.9666999999999</v>
      </c>
      <c r="G22" s="15">
        <f t="shared" si="3"/>
        <v>2.1197786281069438E-2</v>
      </c>
      <c r="J22" t="s">
        <v>159</v>
      </c>
      <c r="K22">
        <v>210028</v>
      </c>
      <c r="L22" t="s">
        <v>81</v>
      </c>
      <c r="M22" s="22">
        <f>VLOOKUP(K22,[1]REGULATED!$B$2:$F$58, 3, FALSE)</f>
        <v>256129.03049999999</v>
      </c>
      <c r="N22" s="22">
        <f>VLOOKUP(K22,[1]REGULATED!$B$2:$F$58, 4, FALSE)</f>
        <v>4531.5370000000003</v>
      </c>
      <c r="O22" s="22">
        <f>VLOOKUP(K22,[1]REGULATED!$B$2:$F$58, 5, FALSE)</f>
        <v>6165.9321</v>
      </c>
      <c r="P22" s="23">
        <f t="shared" si="2"/>
        <v>4.1765937578871995E-2</v>
      </c>
    </row>
    <row r="23" spans="1:16" x14ac:dyDescent="0.55000000000000004">
      <c r="A23" t="s">
        <v>159</v>
      </c>
      <c r="B23">
        <v>210024</v>
      </c>
      <c r="C23" t="s">
        <v>125</v>
      </c>
      <c r="D23" s="22">
        <f>VLOOKUP(B23,[1]REGULATED!$B$2:$F$58, 3, FALSE)</f>
        <v>524653.14769999997</v>
      </c>
      <c r="E23" s="22">
        <f>VLOOKUP(B23,[1]REGULATED!$B$2:$F$58, 4, FALSE)</f>
        <v>5389.3580000000002</v>
      </c>
      <c r="F23" s="22">
        <f>VLOOKUP(B23,[1]REGULATED!$B$2:$F$58, 5, FALSE)</f>
        <v>14144.6872</v>
      </c>
      <c r="G23" s="15">
        <f t="shared" si="3"/>
        <v>3.7232303447781265E-2</v>
      </c>
      <c r="J23" t="s">
        <v>159</v>
      </c>
      <c r="K23">
        <v>210029</v>
      </c>
      <c r="L23" t="s">
        <v>82</v>
      </c>
      <c r="M23" s="22">
        <f>VLOOKUP(K23,[1]REGULATED!$B$2:$F$58, 3, FALSE)</f>
        <v>867460.83299999998</v>
      </c>
      <c r="N23" s="22">
        <f>VLOOKUP(K23,[1]REGULATED!$B$2:$F$58, 4, FALSE)</f>
        <v>13854</v>
      </c>
      <c r="O23" s="22">
        <f>VLOOKUP(K23,[1]REGULATED!$B$2:$F$58, 5, FALSE)</f>
        <v>21854</v>
      </c>
      <c r="P23" s="23">
        <f t="shared" si="2"/>
        <v>4.1163818170912164E-2</v>
      </c>
    </row>
    <row r="24" spans="1:16" x14ac:dyDescent="0.55000000000000004">
      <c r="A24" t="s">
        <v>169</v>
      </c>
      <c r="B24" s="24">
        <v>210027</v>
      </c>
      <c r="C24" s="24" t="s">
        <v>80</v>
      </c>
      <c r="D24" s="22">
        <f>VLOOKUP(B24,[1]REGULATED!$B$2:$F$58, 3, FALSE)</f>
        <v>418657.2</v>
      </c>
      <c r="E24" s="22">
        <f>VLOOKUP(B24,[1]REGULATED!$B$2:$F$58, 4, FALSE)</f>
        <v>2290</v>
      </c>
      <c r="F24" s="22">
        <f>VLOOKUP(B24,[1]REGULATED!$B$2:$F$58, 5, FALSE)</f>
        <v>18747.8</v>
      </c>
      <c r="G24" s="15">
        <f t="shared" si="3"/>
        <v>5.0250658533998696E-2</v>
      </c>
      <c r="J24" t="s">
        <v>159</v>
      </c>
      <c r="K24">
        <v>210030</v>
      </c>
      <c r="L24" t="s">
        <v>83</v>
      </c>
      <c r="M24" s="22">
        <f>VLOOKUP(K24,[1]REGULATED!$B$2:$F$58, 3, FALSE)</f>
        <v>59088.059300000001</v>
      </c>
      <c r="N24" s="22">
        <f>VLOOKUP(K24,[1]REGULATED!$B$2:$F$58, 4, FALSE)</f>
        <v>2607</v>
      </c>
      <c r="O24" s="22">
        <f>VLOOKUP(K24,[1]REGULATED!$B$2:$F$58, 5, FALSE)</f>
        <v>509</v>
      </c>
      <c r="P24" s="23">
        <f t="shared" ref="P24:P47" si="4">(O24+N24)/M24</f>
        <v>5.2734850948133946E-2</v>
      </c>
    </row>
    <row r="25" spans="1:16" x14ac:dyDescent="0.55000000000000004">
      <c r="A25" t="s">
        <v>159</v>
      </c>
      <c r="B25">
        <v>210028</v>
      </c>
      <c r="C25" t="s">
        <v>126</v>
      </c>
      <c r="D25" s="22">
        <f>VLOOKUP(B25,[1]REGULATED!$B$2:$F$58, 3, FALSE)</f>
        <v>256129.03049999999</v>
      </c>
      <c r="E25" s="22">
        <f>VLOOKUP(B25,[1]REGULATED!$B$2:$F$58, 4, FALSE)</f>
        <v>4531.5370000000003</v>
      </c>
      <c r="F25" s="22">
        <f>VLOOKUP(B25,[1]REGULATED!$B$2:$F$58, 5, FALSE)</f>
        <v>6165.9321</v>
      </c>
      <c r="G25" s="15">
        <f t="shared" si="3"/>
        <v>4.1765937578871995E-2</v>
      </c>
      <c r="J25" t="s">
        <v>159</v>
      </c>
      <c r="K25">
        <v>210032</v>
      </c>
      <c r="L25" t="s">
        <v>84</v>
      </c>
      <c r="M25" s="22">
        <f>VLOOKUP(K25,[1]REGULATED!$B$2:$F$58, 3, FALSE)</f>
        <v>212930.72500000001</v>
      </c>
      <c r="N25" s="22">
        <f>VLOOKUP(K25,[1]REGULATED!$B$2:$F$58, 4, FALSE)</f>
        <v>6906.7840999999999</v>
      </c>
      <c r="O25" s="22">
        <f>VLOOKUP(K25,[1]REGULATED!$B$2:$F$58, 5, FALSE)</f>
        <v>3515.8020000000001</v>
      </c>
      <c r="P25" s="23">
        <f t="shared" si="4"/>
        <v>4.894824877903365E-2</v>
      </c>
    </row>
    <row r="26" spans="1:16" x14ac:dyDescent="0.55000000000000004">
      <c r="A26" t="s">
        <v>159</v>
      </c>
      <c r="B26">
        <v>210029</v>
      </c>
      <c r="C26" t="s">
        <v>127</v>
      </c>
      <c r="D26" s="22">
        <f>VLOOKUP(B26,[1]REGULATED!$B$2:$F$58, 3, FALSE)</f>
        <v>867460.83299999998</v>
      </c>
      <c r="E26" s="22">
        <f>VLOOKUP(B26,[1]REGULATED!$B$2:$F$58, 4, FALSE)</f>
        <v>13854</v>
      </c>
      <c r="F26" s="22">
        <f>VLOOKUP(B26,[1]REGULATED!$B$2:$F$58, 5, FALSE)</f>
        <v>21854</v>
      </c>
      <c r="G26" s="15">
        <f t="shared" si="3"/>
        <v>4.1163818170912164E-2</v>
      </c>
      <c r="J26" t="s">
        <v>159</v>
      </c>
      <c r="K26">
        <v>210033</v>
      </c>
      <c r="L26" t="s">
        <v>85</v>
      </c>
      <c r="M26" s="22">
        <f>VLOOKUP(K26,[1]REGULATED!$B$2:$F$58, 3, FALSE)</f>
        <v>290567.43699999998</v>
      </c>
      <c r="N26" s="22">
        <f>VLOOKUP(K26,[1]REGULATED!$B$2:$F$58, 4, FALSE)</f>
        <v>4583.9319999999998</v>
      </c>
      <c r="O26" s="22">
        <f>VLOOKUP(K26,[1]REGULATED!$B$2:$F$58, 5, FALSE)</f>
        <v>5178.2489999999998</v>
      </c>
      <c r="P26" s="23">
        <f t="shared" si="4"/>
        <v>3.3596954637418651E-2</v>
      </c>
    </row>
    <row r="27" spans="1:16" x14ac:dyDescent="0.55000000000000004">
      <c r="A27" t="s">
        <v>159</v>
      </c>
      <c r="B27">
        <v>210030</v>
      </c>
      <c r="C27" t="s">
        <v>128</v>
      </c>
      <c r="D27" s="22">
        <f>VLOOKUP(B27,[1]REGULATED!$B$2:$F$58, 3, FALSE)</f>
        <v>59088.059300000001</v>
      </c>
      <c r="E27" s="22">
        <f>VLOOKUP(B27,[1]REGULATED!$B$2:$F$58, 4, FALSE)</f>
        <v>2607</v>
      </c>
      <c r="F27" s="22">
        <f>VLOOKUP(B27,[1]REGULATED!$B$2:$F$58, 5, FALSE)</f>
        <v>509</v>
      </c>
      <c r="G27" s="15">
        <f t="shared" si="3"/>
        <v>5.2734850948133946E-2</v>
      </c>
      <c r="J27" t="s">
        <v>159</v>
      </c>
      <c r="K27">
        <v>210034</v>
      </c>
      <c r="L27" t="s">
        <v>86</v>
      </c>
      <c r="M27" s="22">
        <f>VLOOKUP(K27,[1]REGULATED!$B$2:$F$58, 3, FALSE)</f>
        <v>241447.81450000001</v>
      </c>
      <c r="N27" s="22">
        <f>VLOOKUP(K27,[1]REGULATED!$B$2:$F$58, 4, FALSE)</f>
        <v>4553.5109000000002</v>
      </c>
      <c r="O27" s="22">
        <f>VLOOKUP(K27,[1]REGULATED!$B$2:$F$58, 5, FALSE)</f>
        <v>13107.5838</v>
      </c>
      <c r="P27" s="23">
        <f t="shared" si="4"/>
        <v>7.3146633099882549E-2</v>
      </c>
    </row>
    <row r="28" spans="1:16" x14ac:dyDescent="0.55000000000000004">
      <c r="A28" t="s">
        <v>159</v>
      </c>
      <c r="B28">
        <v>210032</v>
      </c>
      <c r="C28" t="s">
        <v>129</v>
      </c>
      <c r="D28" s="22">
        <f>VLOOKUP(B28,[1]REGULATED!$B$2:$F$58, 3, FALSE)</f>
        <v>212930.72500000001</v>
      </c>
      <c r="E28" s="22">
        <f>VLOOKUP(B28,[1]REGULATED!$B$2:$F$58, 4, FALSE)</f>
        <v>6906.7840999999999</v>
      </c>
      <c r="F28" s="22">
        <f>VLOOKUP(B28,[1]REGULATED!$B$2:$F$58, 5, FALSE)</f>
        <v>3515.8020000000001</v>
      </c>
      <c r="G28" s="15">
        <f t="shared" si="3"/>
        <v>4.894824877903365E-2</v>
      </c>
      <c r="J28" t="s">
        <v>159</v>
      </c>
      <c r="K28">
        <v>210035</v>
      </c>
      <c r="L28" t="s">
        <v>87</v>
      </c>
      <c r="M28" s="22">
        <f>VLOOKUP(K28,[1]REGULATED!$B$2:$F$58, 3, FALSE)</f>
        <v>196648.59770000001</v>
      </c>
      <c r="N28" s="22">
        <f>VLOOKUP(K28,[1]REGULATED!$B$2:$F$58, 4, FALSE)</f>
        <v>12440.2484</v>
      </c>
      <c r="O28" s="22">
        <f>VLOOKUP(K28,[1]REGULATED!$B$2:$F$58, 5, FALSE)</f>
        <v>1619</v>
      </c>
      <c r="P28" s="23">
        <f t="shared" si="4"/>
        <v>7.1494272343850029E-2</v>
      </c>
    </row>
    <row r="29" spans="1:16" x14ac:dyDescent="0.55000000000000004">
      <c r="A29" t="s">
        <v>159</v>
      </c>
      <c r="B29">
        <v>210033</v>
      </c>
      <c r="C29" t="s">
        <v>130</v>
      </c>
      <c r="D29" s="22">
        <f>VLOOKUP(B29,[1]REGULATED!$B$2:$F$58, 3, FALSE)</f>
        <v>290567.43699999998</v>
      </c>
      <c r="E29" s="22">
        <f>VLOOKUP(B29,[1]REGULATED!$B$2:$F$58, 4, FALSE)</f>
        <v>4583.9319999999998</v>
      </c>
      <c r="F29" s="22">
        <f>VLOOKUP(B29,[1]REGULATED!$B$2:$F$58, 5, FALSE)</f>
        <v>5178.2489999999998</v>
      </c>
      <c r="G29" s="15">
        <f t="shared" si="3"/>
        <v>3.3596954637418651E-2</v>
      </c>
      <c r="J29" t="s">
        <v>159</v>
      </c>
      <c r="K29">
        <v>210037</v>
      </c>
      <c r="L29" t="s">
        <v>88</v>
      </c>
      <c r="M29" s="22">
        <f>VLOOKUP(K29,[1]REGULATED!$B$2:$F$58, 3, FALSE)</f>
        <v>320559.04340000002</v>
      </c>
      <c r="N29" s="22">
        <f>VLOOKUP(K29,[1]REGULATED!$B$2:$F$58, 4, FALSE)</f>
        <v>8960</v>
      </c>
      <c r="O29" s="22">
        <f>VLOOKUP(K29,[1]REGULATED!$B$2:$F$58, 5, FALSE)</f>
        <v>3663</v>
      </c>
      <c r="P29" s="23">
        <f t="shared" si="4"/>
        <v>3.9378081073971657E-2</v>
      </c>
    </row>
    <row r="30" spans="1:16" x14ac:dyDescent="0.55000000000000004">
      <c r="A30" t="s">
        <v>159</v>
      </c>
      <c r="B30">
        <v>210034</v>
      </c>
      <c r="C30" t="s">
        <v>131</v>
      </c>
      <c r="D30" s="22">
        <f>VLOOKUP(B30,[1]REGULATED!$B$2:$F$58, 3, FALSE)</f>
        <v>241447.81450000001</v>
      </c>
      <c r="E30" s="22">
        <f>VLOOKUP(B30,[1]REGULATED!$B$2:$F$58, 4, FALSE)</f>
        <v>4553.5109000000002</v>
      </c>
      <c r="F30" s="22">
        <f>VLOOKUP(B30,[1]REGULATED!$B$2:$F$58, 5, FALSE)</f>
        <v>13107.5838</v>
      </c>
      <c r="G30" s="15">
        <f t="shared" si="3"/>
        <v>7.3146633099882549E-2</v>
      </c>
      <c r="J30" t="s">
        <v>159</v>
      </c>
      <c r="K30">
        <v>210038</v>
      </c>
      <c r="L30" t="s">
        <v>89</v>
      </c>
      <c r="M30" s="22">
        <f>VLOOKUP(K30,[1]REGULATED!$B$2:$F$58, 3, FALSE)</f>
        <v>285799.42739999999</v>
      </c>
      <c r="N30" s="22">
        <f>VLOOKUP(K30,[1]REGULATED!$B$2:$F$58, 4, FALSE)</f>
        <v>8827</v>
      </c>
      <c r="O30" s="22">
        <f>VLOOKUP(K30,[1]REGULATED!$B$2:$F$58, 5, FALSE)</f>
        <v>2936</v>
      </c>
      <c r="P30" s="23">
        <f t="shared" si="4"/>
        <v>4.1158235014714384E-2</v>
      </c>
    </row>
    <row r="31" spans="1:16" x14ac:dyDescent="0.55000000000000004">
      <c r="A31" t="s">
        <v>159</v>
      </c>
      <c r="B31">
        <v>210035</v>
      </c>
      <c r="C31" t="s">
        <v>132</v>
      </c>
      <c r="D31" s="22">
        <f>VLOOKUP(B31,[1]REGULATED!$B$2:$F$58, 3, FALSE)</f>
        <v>196648.59770000001</v>
      </c>
      <c r="E31" s="22">
        <f>VLOOKUP(B31,[1]REGULATED!$B$2:$F$58, 4, FALSE)</f>
        <v>12440.2484</v>
      </c>
      <c r="F31" s="22">
        <f>VLOOKUP(B31,[1]REGULATED!$B$2:$F$58, 5, FALSE)</f>
        <v>1619</v>
      </c>
      <c r="G31" s="15">
        <f t="shared" si="3"/>
        <v>7.1494272343850029E-2</v>
      </c>
      <c r="J31" t="s">
        <v>159</v>
      </c>
      <c r="K31">
        <v>210039</v>
      </c>
      <c r="L31" t="s">
        <v>90</v>
      </c>
      <c r="M31" s="22">
        <f>VLOOKUP(K31,[1]REGULATED!$B$2:$F$58, 3, FALSE)</f>
        <v>197883.196</v>
      </c>
      <c r="N31" s="22">
        <f>VLOOKUP(K31,[1]REGULATED!$B$2:$F$58, 4, FALSE)</f>
        <v>646.50660000000005</v>
      </c>
      <c r="O31" s="22">
        <f>VLOOKUP(K31,[1]REGULATED!$B$2:$F$58, 5, FALSE)</f>
        <v>4105.9962999999998</v>
      </c>
      <c r="P31" s="23">
        <f t="shared" si="4"/>
        <v>2.4016707815857186E-2</v>
      </c>
    </row>
    <row r="32" spans="1:16" x14ac:dyDescent="0.55000000000000004">
      <c r="A32" t="s">
        <v>159</v>
      </c>
      <c r="B32">
        <v>210037</v>
      </c>
      <c r="C32" t="s">
        <v>133</v>
      </c>
      <c r="D32" s="22">
        <f>VLOOKUP(B32,[1]REGULATED!$B$2:$F$58, 3, FALSE)</f>
        <v>320559.04340000002</v>
      </c>
      <c r="E32" s="22">
        <f>VLOOKUP(B32,[1]REGULATED!$B$2:$F$58, 4, FALSE)</f>
        <v>8960</v>
      </c>
      <c r="F32" s="22">
        <f>VLOOKUP(B32,[1]REGULATED!$B$2:$F$58, 5, FALSE)</f>
        <v>3663</v>
      </c>
      <c r="G32" s="15">
        <f t="shared" si="3"/>
        <v>3.9378081073971657E-2</v>
      </c>
      <c r="J32" t="s">
        <v>159</v>
      </c>
      <c r="K32">
        <v>210040</v>
      </c>
      <c r="L32" t="s">
        <v>91</v>
      </c>
      <c r="M32" s="22">
        <f>VLOOKUP(K32,[1]REGULATED!$B$2:$F$58, 3, FALSE)</f>
        <v>322316.77299999999</v>
      </c>
      <c r="N32" s="22">
        <f>VLOOKUP(K32,[1]REGULATED!$B$2:$F$58, 4, FALSE)</f>
        <v>7008.5839999999998</v>
      </c>
      <c r="O32" s="22">
        <f>VLOOKUP(K32,[1]REGULATED!$B$2:$F$58, 5, FALSE)</f>
        <v>7039.1970000000001</v>
      </c>
      <c r="P32" s="23">
        <f t="shared" si="4"/>
        <v>4.3583772787400055E-2</v>
      </c>
    </row>
    <row r="33" spans="1:16" x14ac:dyDescent="0.55000000000000004">
      <c r="A33" t="s">
        <v>159</v>
      </c>
      <c r="B33">
        <v>210038</v>
      </c>
      <c r="C33" t="s">
        <v>134</v>
      </c>
      <c r="D33" s="22">
        <f>VLOOKUP(B33,[1]REGULATED!$B$2:$F$58, 3, FALSE)</f>
        <v>285799.42739999999</v>
      </c>
      <c r="E33" s="22">
        <f>VLOOKUP(B33,[1]REGULATED!$B$2:$F$58, 4, FALSE)</f>
        <v>8827</v>
      </c>
      <c r="F33" s="22">
        <f>VLOOKUP(B33,[1]REGULATED!$B$2:$F$58, 5, FALSE)</f>
        <v>2936</v>
      </c>
      <c r="G33" s="15">
        <f t="shared" si="3"/>
        <v>4.1158235014714384E-2</v>
      </c>
      <c r="J33" t="s">
        <v>159</v>
      </c>
      <c r="K33">
        <v>210043</v>
      </c>
      <c r="L33" t="s">
        <v>92</v>
      </c>
      <c r="M33" s="22">
        <f>VLOOKUP(K33,[1]REGULATED!$B$2:$F$58, 3, FALSE)</f>
        <v>554612.09259999997</v>
      </c>
      <c r="N33" s="22">
        <f>VLOOKUP(K33,[1]REGULATED!$B$2:$F$58, 4, FALSE)</f>
        <v>18487</v>
      </c>
      <c r="O33" s="22">
        <f>VLOOKUP(K33,[1]REGULATED!$B$2:$F$58, 5, FALSE)</f>
        <v>5148</v>
      </c>
      <c r="P33" s="23">
        <f t="shared" si="4"/>
        <v>4.2615370842709249E-2</v>
      </c>
    </row>
    <row r="34" spans="1:16" x14ac:dyDescent="0.55000000000000004">
      <c r="A34" t="s">
        <v>159</v>
      </c>
      <c r="B34">
        <v>210039</v>
      </c>
      <c r="C34" t="s">
        <v>135</v>
      </c>
      <c r="D34" s="22">
        <f>VLOOKUP(B34,[1]REGULATED!$B$2:$F$58, 3, FALSE)</f>
        <v>197883.196</v>
      </c>
      <c r="E34" s="22">
        <f>VLOOKUP(B34,[1]REGULATED!$B$2:$F$58, 4, FALSE)</f>
        <v>646.50660000000005</v>
      </c>
      <c r="F34" s="22">
        <f>VLOOKUP(B34,[1]REGULATED!$B$2:$F$58, 5, FALSE)</f>
        <v>4105.9962999999998</v>
      </c>
      <c r="G34" s="15">
        <f t="shared" si="3"/>
        <v>2.4016707815857186E-2</v>
      </c>
      <c r="J34" t="s">
        <v>159</v>
      </c>
      <c r="K34">
        <v>210044</v>
      </c>
      <c r="L34" t="s">
        <v>44</v>
      </c>
      <c r="M34" s="22">
        <f>VLOOKUP(K34,[1]REGULATED!$B$2:$F$58, 3, FALSE)</f>
        <v>534931.44880000001</v>
      </c>
      <c r="N34" s="22">
        <f>VLOOKUP(K34,[1]REGULATED!$B$2:$F$58, 4, FALSE)</f>
        <v>11302.7786</v>
      </c>
      <c r="O34" s="22">
        <f>VLOOKUP(K34,[1]REGULATED!$B$2:$F$58, 5, FALSE)</f>
        <v>3873.1107999999999</v>
      </c>
      <c r="P34" s="23">
        <f t="shared" si="4"/>
        <v>2.8369783519072846E-2</v>
      </c>
    </row>
    <row r="35" spans="1:16" x14ac:dyDescent="0.55000000000000004">
      <c r="A35" t="s">
        <v>159</v>
      </c>
      <c r="B35">
        <v>210040</v>
      </c>
      <c r="C35" t="s">
        <v>136</v>
      </c>
      <c r="D35" s="22">
        <f>VLOOKUP(B35,[1]REGULATED!$B$2:$F$58, 3, FALSE)</f>
        <v>322316.77299999999</v>
      </c>
      <c r="E35" s="22">
        <f>VLOOKUP(B35,[1]REGULATED!$B$2:$F$58, 4, FALSE)</f>
        <v>7008.5839999999998</v>
      </c>
      <c r="F35" s="22">
        <f>VLOOKUP(B35,[1]REGULATED!$B$2:$F$58, 5, FALSE)</f>
        <v>7039.1970000000001</v>
      </c>
      <c r="G35" s="15">
        <f t="shared" si="3"/>
        <v>4.3583772787400055E-2</v>
      </c>
      <c r="J35" t="s">
        <v>159</v>
      </c>
      <c r="K35">
        <v>210048</v>
      </c>
      <c r="L35" t="s">
        <v>93</v>
      </c>
      <c r="M35" s="22">
        <f>VLOOKUP(K35,[1]REGULATED!$B$2:$F$58, 3, FALSE)</f>
        <v>401287.68219999998</v>
      </c>
      <c r="N35" s="22">
        <f>VLOOKUP(K35,[1]REGULATED!$B$2:$F$58, 4, FALSE)</f>
        <v>9931</v>
      </c>
      <c r="O35" s="22">
        <f>VLOOKUP(K35,[1]REGULATED!$B$2:$F$58, 5, FALSE)</f>
        <v>8052</v>
      </c>
      <c r="P35" s="23">
        <f t="shared" si="4"/>
        <v>4.4813236981037841E-2</v>
      </c>
    </row>
    <row r="36" spans="1:16" x14ac:dyDescent="0.55000000000000004">
      <c r="A36" t="s">
        <v>159</v>
      </c>
      <c r="B36">
        <v>210043</v>
      </c>
      <c r="C36" t="s">
        <v>137</v>
      </c>
      <c r="D36" s="22">
        <f>VLOOKUP(B36,[1]REGULATED!$B$2:$F$58, 3, FALSE)</f>
        <v>554612.09259999997</v>
      </c>
      <c r="E36" s="22">
        <f>VLOOKUP(B36,[1]REGULATED!$B$2:$F$58, 4, FALSE)</f>
        <v>18487</v>
      </c>
      <c r="F36" s="22">
        <f>VLOOKUP(B36,[1]REGULATED!$B$2:$F$58, 5, FALSE)</f>
        <v>5148</v>
      </c>
      <c r="G36" s="15">
        <f t="shared" si="3"/>
        <v>4.2615370842709249E-2</v>
      </c>
      <c r="J36" t="s">
        <v>159</v>
      </c>
      <c r="K36">
        <v>210049</v>
      </c>
      <c r="L36" t="s">
        <v>94</v>
      </c>
      <c r="M36" s="22">
        <f>VLOOKUP(K36,[1]REGULATED!$B$2:$F$58, 3, FALSE)</f>
        <v>459407.67129999999</v>
      </c>
      <c r="N36" s="22">
        <f>VLOOKUP(K36,[1]REGULATED!$B$2:$F$58, 4, FALSE)</f>
        <v>13069</v>
      </c>
      <c r="O36" s="22">
        <f>VLOOKUP(K36,[1]REGULATED!$B$2:$F$58, 5, FALSE)</f>
        <v>4634</v>
      </c>
      <c r="P36" s="23">
        <f t="shared" si="4"/>
        <v>3.8534402244318817E-2</v>
      </c>
    </row>
    <row r="37" spans="1:16" x14ac:dyDescent="0.55000000000000004">
      <c r="A37" t="s">
        <v>159</v>
      </c>
      <c r="B37">
        <v>210044</v>
      </c>
      <c r="C37" t="s">
        <v>138</v>
      </c>
      <c r="D37" s="22">
        <f>VLOOKUP(B37,[1]REGULATED!$B$2:$F$58, 3, FALSE)</f>
        <v>534931.44880000001</v>
      </c>
      <c r="E37" s="22">
        <f>VLOOKUP(B37,[1]REGULATED!$B$2:$F$58, 4, FALSE)</f>
        <v>11302.7786</v>
      </c>
      <c r="F37" s="22">
        <f>VLOOKUP(B37,[1]REGULATED!$B$2:$F$58, 5, FALSE)</f>
        <v>3873.1107999999999</v>
      </c>
      <c r="G37" s="15">
        <f t="shared" si="3"/>
        <v>2.8369783519072846E-2</v>
      </c>
      <c r="J37" t="s">
        <v>159</v>
      </c>
      <c r="K37">
        <v>210051</v>
      </c>
      <c r="L37" t="s">
        <v>95</v>
      </c>
      <c r="M37" s="22">
        <f>VLOOKUP(K37,[1]REGULATED!$B$2:$F$58, 3, FALSE)</f>
        <v>326288.25140000001</v>
      </c>
      <c r="N37" s="22">
        <f>VLOOKUP(K37,[1]REGULATED!$B$2:$F$58, 4, FALSE)</f>
        <v>173.3</v>
      </c>
      <c r="O37" s="22">
        <f>VLOOKUP(K37,[1]REGULATED!$B$2:$F$58, 5, FALSE)</f>
        <v>17354.023000000001</v>
      </c>
      <c r="P37" s="23">
        <f t="shared" si="4"/>
        <v>5.3717297281761708E-2</v>
      </c>
    </row>
    <row r="38" spans="1:16" x14ac:dyDescent="0.55000000000000004">
      <c r="A38" t="s">
        <v>159</v>
      </c>
      <c r="B38">
        <v>210045</v>
      </c>
      <c r="C38" t="s">
        <v>139</v>
      </c>
      <c r="D38" s="22">
        <f>VLOOKUP(B38,[1]REGULATED!$B$2:$F$58, 3, FALSE)</f>
        <v>6563.3</v>
      </c>
      <c r="E38" s="22">
        <f>VLOOKUP(B38,[1]REGULATED!$B$2:$F$58, 4, FALSE)</f>
        <v>86.6</v>
      </c>
      <c r="F38" s="22">
        <f>VLOOKUP(B38,[1]REGULATED!$B$2:$F$58, 5, FALSE)</f>
        <v>339.1</v>
      </c>
      <c r="G38" s="29">
        <f t="shared" si="3"/>
        <v>6.486066460469582E-2</v>
      </c>
      <c r="J38" t="s">
        <v>159</v>
      </c>
      <c r="K38">
        <v>210056</v>
      </c>
      <c r="L38" t="s">
        <v>96</v>
      </c>
      <c r="M38" s="22">
        <f>VLOOKUP(K38,[1]REGULATED!$B$2:$F$58, 3, FALSE)</f>
        <v>328543.89390000002</v>
      </c>
      <c r="N38" s="22">
        <f>VLOOKUP(K38,[1]REGULATED!$B$2:$F$58, 4, FALSE)</f>
        <v>4225.8279000000002</v>
      </c>
      <c r="O38" s="22">
        <f>VLOOKUP(K38,[1]REGULATED!$B$2:$F$58, 5, FALSE)</f>
        <v>13224.6024</v>
      </c>
      <c r="P38" s="23">
        <f t="shared" si="4"/>
        <v>5.3114456314660483E-2</v>
      </c>
    </row>
    <row r="39" spans="1:16" x14ac:dyDescent="0.55000000000000004">
      <c r="A39" t="s">
        <v>159</v>
      </c>
      <c r="B39">
        <v>210048</v>
      </c>
      <c r="C39" t="s">
        <v>140</v>
      </c>
      <c r="D39" s="22">
        <f>VLOOKUP(B39,[1]REGULATED!$B$2:$F$58, 3, FALSE)</f>
        <v>401287.68219999998</v>
      </c>
      <c r="E39" s="22">
        <f>VLOOKUP(B39,[1]REGULATED!$B$2:$F$58, 4, FALSE)</f>
        <v>9931</v>
      </c>
      <c r="F39" s="22">
        <f>VLOOKUP(B39,[1]REGULATED!$B$2:$F$58, 5, FALSE)</f>
        <v>8052</v>
      </c>
      <c r="G39" s="15">
        <f t="shared" si="3"/>
        <v>4.4813236981037841E-2</v>
      </c>
      <c r="J39" t="s">
        <v>169</v>
      </c>
      <c r="K39">
        <v>210057</v>
      </c>
      <c r="L39" s="24" t="s">
        <v>97</v>
      </c>
      <c r="M39" s="22">
        <f>VLOOKUP(K39,[1]REGULATED!$B$2:$F$58, 3, FALSE)</f>
        <v>580014.272</v>
      </c>
      <c r="N39" s="22">
        <f>VLOOKUP(K39,[1]REGULATED!$B$2:$F$58, 4, FALSE)</f>
        <v>23476.27</v>
      </c>
      <c r="O39" s="22">
        <f>VLOOKUP(K39,[1]REGULATED!$B$2:$F$58, 5, FALSE)</f>
        <v>8334.8024000000005</v>
      </c>
      <c r="P39" s="23">
        <f t="shared" si="4"/>
        <v>5.4845326978436838E-2</v>
      </c>
    </row>
    <row r="40" spans="1:16" x14ac:dyDescent="0.55000000000000004">
      <c r="A40" t="s">
        <v>159</v>
      </c>
      <c r="B40">
        <v>210049</v>
      </c>
      <c r="C40" t="s">
        <v>141</v>
      </c>
      <c r="D40" s="22">
        <f>VLOOKUP(B40,[1]REGULATED!$B$2:$F$58, 3, FALSE)</f>
        <v>459407.67129999999</v>
      </c>
      <c r="E40" s="22">
        <f>VLOOKUP(B40,[1]REGULATED!$B$2:$F$58, 4, FALSE)</f>
        <v>13069</v>
      </c>
      <c r="F40" s="22">
        <f>VLOOKUP(B40,[1]REGULATED!$B$2:$F$58, 5, FALSE)</f>
        <v>4634</v>
      </c>
      <c r="G40" s="15">
        <f t="shared" si="3"/>
        <v>3.8534402244318817E-2</v>
      </c>
      <c r="J40" t="s">
        <v>159</v>
      </c>
      <c r="K40">
        <v>210058</v>
      </c>
      <c r="L40" t="s">
        <v>98</v>
      </c>
      <c r="M40" s="22">
        <f>VLOOKUP(K40,[1]REGULATED!$B$2:$F$58, 3, FALSE)</f>
        <v>156242.2733</v>
      </c>
      <c r="N40" s="22">
        <f>VLOOKUP(K40,[1]REGULATED!$B$2:$F$58, 4, FALSE)</f>
        <v>4040</v>
      </c>
      <c r="O40" s="22">
        <f>VLOOKUP(K40,[1]REGULATED!$B$2:$F$58, 5, FALSE)</f>
        <v>1332</v>
      </c>
      <c r="P40" s="23">
        <f t="shared" si="4"/>
        <v>3.4382500244893713E-2</v>
      </c>
    </row>
    <row r="41" spans="1:16" x14ac:dyDescent="0.55000000000000004">
      <c r="A41" t="s">
        <v>159</v>
      </c>
      <c r="B41">
        <v>210051</v>
      </c>
      <c r="C41" t="s">
        <v>142</v>
      </c>
      <c r="D41" s="22">
        <f>VLOOKUP(B41,[1]REGULATED!$B$2:$F$58, 3, FALSE)</f>
        <v>326288.25140000001</v>
      </c>
      <c r="E41" s="22">
        <f>VLOOKUP(B41,[1]REGULATED!$B$2:$F$58, 4, FALSE)</f>
        <v>173.3</v>
      </c>
      <c r="F41" s="22">
        <f>VLOOKUP(B41,[1]REGULATED!$B$2:$F$58, 5, FALSE)</f>
        <v>17354.023000000001</v>
      </c>
      <c r="G41" s="15">
        <f t="shared" si="3"/>
        <v>5.3717297281761708E-2</v>
      </c>
      <c r="J41" t="s">
        <v>169</v>
      </c>
      <c r="K41">
        <v>210060</v>
      </c>
      <c r="L41" s="24" t="s">
        <v>99</v>
      </c>
      <c r="M41" s="22">
        <f>VLOOKUP(K41,[1]REGULATED!$B$2:$F$58, 3, FALSE)</f>
        <v>72730.959000000003</v>
      </c>
      <c r="N41" s="22">
        <f>VLOOKUP(K41,[1]REGULATED!$B$2:$F$58, 4, FALSE)</f>
        <v>3218.1370000000002</v>
      </c>
      <c r="O41" s="22">
        <f>VLOOKUP(K41,[1]REGULATED!$B$2:$F$58, 5, FALSE)</f>
        <v>3302.45</v>
      </c>
      <c r="P41" s="23">
        <f t="shared" si="4"/>
        <v>8.9653527048914605E-2</v>
      </c>
    </row>
    <row r="42" spans="1:16" x14ac:dyDescent="0.55000000000000004">
      <c r="A42" t="s">
        <v>159</v>
      </c>
      <c r="B42">
        <v>210055</v>
      </c>
      <c r="C42" t="s">
        <v>143</v>
      </c>
      <c r="D42" s="22">
        <f>VLOOKUP(B42,[1]REGULATED!$B$2:$F$58, 3, FALSE)</f>
        <v>44865.831899999997</v>
      </c>
      <c r="E42" s="22">
        <f>VLOOKUP(B42,[1]REGULATED!$B$2:$F$58, 4, FALSE)</f>
        <v>6484</v>
      </c>
      <c r="F42" s="22">
        <f>VLOOKUP(B42,[1]REGULATED!$B$2:$F$58, 5, FALSE)</f>
        <v>825</v>
      </c>
      <c r="G42" s="29">
        <f t="shared" si="3"/>
        <v>0.16290793440074383</v>
      </c>
      <c r="J42" t="s">
        <v>159</v>
      </c>
      <c r="K42">
        <v>210061</v>
      </c>
      <c r="L42" t="s">
        <v>51</v>
      </c>
      <c r="M42" s="22">
        <f>VLOOKUP(K42,[1]REGULATED!$B$2:$F$58, 3, FALSE)</f>
        <v>140018.93059999999</v>
      </c>
      <c r="N42" s="22">
        <f>VLOOKUP(K42,[1]REGULATED!$B$2:$F$58, 4, FALSE)</f>
        <v>5039.683</v>
      </c>
      <c r="O42" s="22">
        <f>VLOOKUP(K42,[1]REGULATED!$B$2:$F$58, 5, FALSE)</f>
        <v>661.30799999999999</v>
      </c>
      <c r="P42" s="23">
        <f t="shared" si="4"/>
        <v>4.0715858745460236E-2</v>
      </c>
    </row>
    <row r="43" spans="1:16" x14ac:dyDescent="0.55000000000000004">
      <c r="A43" t="s">
        <v>159</v>
      </c>
      <c r="B43">
        <v>210056</v>
      </c>
      <c r="C43" t="s">
        <v>144</v>
      </c>
      <c r="D43" s="22">
        <f>VLOOKUP(B43,[1]REGULATED!$B$2:$F$58, 3, FALSE)</f>
        <v>328543.89390000002</v>
      </c>
      <c r="E43" s="22">
        <f>VLOOKUP(B43,[1]REGULATED!$B$2:$F$58, 4, FALSE)</f>
        <v>4225.8279000000002</v>
      </c>
      <c r="F43" s="22">
        <f>VLOOKUP(B43,[1]REGULATED!$B$2:$F$58, 5, FALSE)</f>
        <v>13224.6024</v>
      </c>
      <c r="G43" s="15">
        <f t="shared" si="3"/>
        <v>5.3114456314660483E-2</v>
      </c>
      <c r="J43" t="s">
        <v>159</v>
      </c>
      <c r="K43">
        <v>210062</v>
      </c>
      <c r="L43" t="s">
        <v>100</v>
      </c>
      <c r="M43" s="22">
        <f>VLOOKUP(K43,[1]REGULATED!$B$2:$F$58, 3, FALSE)</f>
        <v>361328.37819999998</v>
      </c>
      <c r="N43" s="22">
        <f>VLOOKUP(K43,[1]REGULATED!$B$2:$F$58, 4, FALSE)</f>
        <v>6241.6962000000003</v>
      </c>
      <c r="O43" s="22">
        <f>VLOOKUP(K43,[1]REGULATED!$B$2:$F$58, 5, FALSE)</f>
        <v>12917.6806</v>
      </c>
      <c r="P43" s="23">
        <f t="shared" si="4"/>
        <v>5.3024832689435294E-2</v>
      </c>
    </row>
    <row r="44" spans="1:16" x14ac:dyDescent="0.55000000000000004">
      <c r="A44" t="s">
        <v>169</v>
      </c>
      <c r="B44" s="24">
        <v>210057</v>
      </c>
      <c r="C44" s="24" t="s">
        <v>97</v>
      </c>
      <c r="D44" s="22">
        <f>VLOOKUP(B44,[1]REGULATED!$B$2:$F$58, 3, FALSE)</f>
        <v>580014.272</v>
      </c>
      <c r="E44" s="22">
        <f>VLOOKUP(B44,[1]REGULATED!$B$2:$F$58, 4, FALSE)</f>
        <v>23476.27</v>
      </c>
      <c r="F44" s="22">
        <f>VLOOKUP(B44,[1]REGULATED!$B$2:$F$58, 5, FALSE)</f>
        <v>8334.8024000000005</v>
      </c>
      <c r="G44" s="15">
        <f t="shared" si="3"/>
        <v>5.4845326978436838E-2</v>
      </c>
      <c r="J44" t="s">
        <v>159</v>
      </c>
      <c r="K44">
        <v>210063</v>
      </c>
      <c r="L44" t="s">
        <v>101</v>
      </c>
      <c r="M44" s="22">
        <f>VLOOKUP(K44,[1]REGULATED!$B$2:$F$58, 3, FALSE)</f>
        <v>506646.49930000002</v>
      </c>
      <c r="N44" s="22">
        <f>VLOOKUP(K44,[1]REGULATED!$B$2:$F$58, 4, FALSE)</f>
        <v>11147.532999999999</v>
      </c>
      <c r="O44" s="22">
        <f>VLOOKUP(K44,[1]REGULATED!$B$2:$F$58, 5, FALSE)</f>
        <v>5286.2761</v>
      </c>
      <c r="P44" s="15">
        <f t="shared" si="4"/>
        <v>3.2436440639983709E-2</v>
      </c>
    </row>
    <row r="45" spans="1:16" x14ac:dyDescent="0.55000000000000004">
      <c r="A45" t="s">
        <v>159</v>
      </c>
      <c r="B45">
        <v>210058</v>
      </c>
      <c r="C45" t="s">
        <v>145</v>
      </c>
      <c r="D45" s="22">
        <f>VLOOKUP(B45,[1]REGULATED!$B$2:$F$58, 3, FALSE)</f>
        <v>156242.2733</v>
      </c>
      <c r="E45" s="22">
        <f>VLOOKUP(B45,[1]REGULATED!$B$2:$F$58, 4, FALSE)</f>
        <v>4040</v>
      </c>
      <c r="F45" s="22">
        <f>VLOOKUP(B45,[1]REGULATED!$B$2:$F$58, 5, FALSE)</f>
        <v>1332</v>
      </c>
      <c r="G45" s="15">
        <f t="shared" si="3"/>
        <v>3.4382500244893713E-2</v>
      </c>
      <c r="J45" t="s">
        <v>159</v>
      </c>
      <c r="K45">
        <v>210064</v>
      </c>
      <c r="L45" t="s">
        <v>102</v>
      </c>
      <c r="M45" s="22">
        <f>VLOOKUP(K45,[1]REGULATED!$B$2:$F$58, 3, FALSE)</f>
        <v>70446.063999999998</v>
      </c>
      <c r="N45" s="22">
        <f>VLOOKUP(K45,[1]REGULATED!$B$2:$F$58, 4, FALSE)</f>
        <v>-1909.5350000000001</v>
      </c>
      <c r="O45" s="22">
        <f>VLOOKUP(K45,[1]REGULATED!$B$2:$F$58, 5, FALSE)</f>
        <v>6162.8119999999999</v>
      </c>
      <c r="P45" s="15">
        <f t="shared" si="4"/>
        <v>6.0376361126435685E-2</v>
      </c>
    </row>
    <row r="46" spans="1:16" x14ac:dyDescent="0.55000000000000004">
      <c r="A46" t="s">
        <v>169</v>
      </c>
      <c r="B46" s="24">
        <v>210060</v>
      </c>
      <c r="C46" s="24" t="s">
        <v>99</v>
      </c>
      <c r="D46" s="22">
        <f>VLOOKUP(B46,[1]REGULATED!$B$2:$F$58, 3, FALSE)</f>
        <v>72730.959000000003</v>
      </c>
      <c r="E46" s="22">
        <f>VLOOKUP(B46,[1]REGULATED!$B$2:$F$58, 4, FALSE)</f>
        <v>3218.1370000000002</v>
      </c>
      <c r="F46" s="22">
        <f>VLOOKUP(B46,[1]REGULATED!$B$2:$F$58, 5, FALSE)</f>
        <v>3302.45</v>
      </c>
      <c r="G46" s="15">
        <f t="shared" si="3"/>
        <v>8.9653527048914605E-2</v>
      </c>
      <c r="J46" t="s">
        <v>159</v>
      </c>
      <c r="K46">
        <v>210065</v>
      </c>
      <c r="L46" t="s">
        <v>103</v>
      </c>
      <c r="M46" s="22">
        <f>VLOOKUP(K46,[1]REGULATED!$B$2:$F$58, 3, FALSE)</f>
        <v>180505.37909999999</v>
      </c>
      <c r="N46" s="22">
        <f>VLOOKUP(K46,[1]REGULATED!$B$2:$F$58, 4, FALSE)</f>
        <v>4482.0038999999997</v>
      </c>
      <c r="O46" s="22">
        <f>VLOOKUP(K46,[1]REGULATED!$B$2:$F$58, 5, FALSE)</f>
        <v>6381.3981000000003</v>
      </c>
      <c r="P46" s="15">
        <f t="shared" si="4"/>
        <v>6.0183259103772604E-2</v>
      </c>
    </row>
    <row r="47" spans="1:16" x14ac:dyDescent="0.55000000000000004">
      <c r="A47" t="s">
        <v>159</v>
      </c>
      <c r="B47">
        <v>210061</v>
      </c>
      <c r="C47" t="s">
        <v>146</v>
      </c>
      <c r="D47" s="22">
        <f>VLOOKUP(B47,[1]REGULATED!$B$2:$F$58, 3, FALSE)</f>
        <v>140018.93059999999</v>
      </c>
      <c r="E47" s="22">
        <f>VLOOKUP(B47,[1]REGULATED!$B$2:$F$58, 4, FALSE)</f>
        <v>5039.683</v>
      </c>
      <c r="F47" s="22">
        <f>VLOOKUP(B47,[1]REGULATED!$B$2:$F$58, 5, FALSE)</f>
        <v>661.30799999999999</v>
      </c>
      <c r="G47" s="15">
        <f t="shared" si="3"/>
        <v>4.0715858745460236E-2</v>
      </c>
      <c r="J47" t="s">
        <v>159</v>
      </c>
      <c r="K47">
        <v>218992</v>
      </c>
      <c r="L47" t="s">
        <v>104</v>
      </c>
      <c r="M47" s="22">
        <f>VLOOKUP(K47,[1]REGULATED!$B$2:$F$58, 3, FALSE)</f>
        <v>285922.09730000002</v>
      </c>
      <c r="N47" s="22">
        <f>VLOOKUP(K47,[1]REGULATED!$B$2:$F$58, 4, FALSE)</f>
        <v>6227</v>
      </c>
      <c r="O47" s="22">
        <f>VLOOKUP(K47,[1]REGULATED!$B$2:$F$58, 5, FALSE)</f>
        <v>6357</v>
      </c>
      <c r="P47" s="15">
        <f t="shared" si="4"/>
        <v>4.4011988296226025E-2</v>
      </c>
    </row>
    <row r="48" spans="1:16" x14ac:dyDescent="0.55000000000000004">
      <c r="A48" t="s">
        <v>159</v>
      </c>
      <c r="B48">
        <v>210062</v>
      </c>
      <c r="C48" t="s">
        <v>147</v>
      </c>
      <c r="D48" s="22">
        <f>VLOOKUP(B48,[1]REGULATED!$B$2:$F$58, 3, FALSE)</f>
        <v>361328.37819999998</v>
      </c>
      <c r="E48" s="22">
        <f>VLOOKUP(B48,[1]REGULATED!$B$2:$F$58, 4, FALSE)</f>
        <v>6241.6962000000003</v>
      </c>
      <c r="F48" s="22">
        <f>VLOOKUP(B48,[1]REGULATED!$B$2:$F$58, 5, FALSE)</f>
        <v>12917.6806</v>
      </c>
      <c r="G48" s="15">
        <f t="shared" si="3"/>
        <v>5.3024832689435294E-2</v>
      </c>
    </row>
    <row r="49" spans="1:16" x14ac:dyDescent="0.55000000000000004">
      <c r="A49" t="s">
        <v>159</v>
      </c>
      <c r="B49">
        <v>210063</v>
      </c>
      <c r="C49" t="s">
        <v>148</v>
      </c>
      <c r="D49" s="22">
        <f>VLOOKUP(B49,[1]REGULATED!$B$2:$F$58, 3, FALSE)</f>
        <v>506646.49930000002</v>
      </c>
      <c r="E49" s="22">
        <f>VLOOKUP(B49,[1]REGULATED!$B$2:$F$58, 4, FALSE)</f>
        <v>11147.532999999999</v>
      </c>
      <c r="F49" s="22">
        <f>VLOOKUP(B49,[1]REGULATED!$B$2:$F$58, 5, FALSE)</f>
        <v>5286.2761</v>
      </c>
      <c r="G49" s="15">
        <f t="shared" si="3"/>
        <v>3.2436440639983709E-2</v>
      </c>
      <c r="K49" s="16" t="s">
        <v>9</v>
      </c>
      <c r="L49" s="25" t="s">
        <v>105</v>
      </c>
      <c r="M49" s="26">
        <f>SUM(M4:M47)</f>
        <v>22318561.236399993</v>
      </c>
      <c r="N49" s="26">
        <f>SUM(N4:N47)</f>
        <v>412463.44400000008</v>
      </c>
      <c r="O49" s="26">
        <f>SUM(O4:O47)</f>
        <v>482712.9583</v>
      </c>
      <c r="P49" s="27">
        <f>(N49+O49)/M49</f>
        <v>4.0109055096259102E-2</v>
      </c>
    </row>
    <row r="50" spans="1:16" x14ac:dyDescent="0.55000000000000004">
      <c r="A50" t="s">
        <v>159</v>
      </c>
      <c r="B50">
        <v>210064</v>
      </c>
      <c r="C50" t="s">
        <v>149</v>
      </c>
      <c r="D50" s="22">
        <f>VLOOKUP(B50,[1]REGULATED!$B$2:$F$58, 3, FALSE)</f>
        <v>70446.063999999998</v>
      </c>
      <c r="E50" s="22">
        <f>VLOOKUP(B50,[1]REGULATED!$B$2:$F$58, 4, FALSE)</f>
        <v>-1909.5350000000001</v>
      </c>
      <c r="F50" s="22">
        <f>VLOOKUP(B50,[1]REGULATED!$B$2:$F$58, 5, FALSE)</f>
        <v>6162.8119999999999</v>
      </c>
      <c r="G50" s="15">
        <f t="shared" si="3"/>
        <v>6.0376361126435685E-2</v>
      </c>
    </row>
    <row r="51" spans="1:16" x14ac:dyDescent="0.55000000000000004">
      <c r="A51" t="s">
        <v>159</v>
      </c>
      <c r="B51">
        <v>210065</v>
      </c>
      <c r="C51" t="s">
        <v>150</v>
      </c>
      <c r="D51" s="22">
        <f>VLOOKUP(B51,[1]REGULATED!$B$2:$F$58, 3, FALSE)</f>
        <v>180505.37909999999</v>
      </c>
      <c r="E51" s="22">
        <f>VLOOKUP(B51,[1]REGULATED!$B$2:$F$58, 4, FALSE)</f>
        <v>4482.0038999999997</v>
      </c>
      <c r="F51" s="22">
        <f>VLOOKUP(B51,[1]REGULATED!$B$2:$F$58, 5, FALSE)</f>
        <v>6381.3981000000003</v>
      </c>
      <c r="G51" s="15">
        <f t="shared" si="3"/>
        <v>6.0183259103772604E-2</v>
      </c>
    </row>
    <row r="52" spans="1:16" x14ac:dyDescent="0.55000000000000004">
      <c r="A52" t="s">
        <v>159</v>
      </c>
      <c r="B52" s="24">
        <v>210087</v>
      </c>
      <c r="C52" s="24" t="s">
        <v>106</v>
      </c>
      <c r="D52" s="22">
        <f>VLOOKUP(B52,[1]REGULATED!$B$2:$F$58, 3, FALSE)</f>
        <v>22558.763999999999</v>
      </c>
      <c r="E52" s="22">
        <f>VLOOKUP(B52,[1]REGULATED!$B$2:$F$58, 4, FALSE)</f>
        <v>3125.8670000000002</v>
      </c>
      <c r="F52" s="22">
        <f>VLOOKUP(B52,[1]REGULATED!$B$2:$F$58, 5, FALSE)</f>
        <v>2274.4929999999999</v>
      </c>
      <c r="G52" s="29">
        <f t="shared" si="3"/>
        <v>0.23939077513289295</v>
      </c>
    </row>
    <row r="53" spans="1:16" x14ac:dyDescent="0.55000000000000004">
      <c r="A53" t="s">
        <v>159</v>
      </c>
      <c r="B53">
        <v>210088</v>
      </c>
      <c r="C53" t="s">
        <v>151</v>
      </c>
      <c r="D53" s="22">
        <f>VLOOKUP(B53,[1]REGULATED!$B$2:$F$58, 3, FALSE)</f>
        <v>9274.9210000000003</v>
      </c>
      <c r="E53" s="22">
        <f>VLOOKUP(B53,[1]REGULATED!$B$2:$F$58, 4, FALSE)</f>
        <v>832</v>
      </c>
      <c r="F53" s="22">
        <f>VLOOKUP(B53,[1]REGULATED!$B$2:$F$58, 5, FALSE)</f>
        <v>113</v>
      </c>
      <c r="G53" s="29">
        <f t="shared" si="3"/>
        <v>0.10188766028303636</v>
      </c>
    </row>
    <row r="54" spans="1:16" x14ac:dyDescent="0.55000000000000004">
      <c r="A54" t="s">
        <v>159</v>
      </c>
      <c r="B54">
        <v>210333</v>
      </c>
      <c r="C54" t="s">
        <v>152</v>
      </c>
      <c r="D54" s="22">
        <f>VLOOKUP(B54,[1]REGULATED!$B$2:$F$58, 3, FALSE)</f>
        <v>24873.230299999999</v>
      </c>
      <c r="E54" s="22">
        <f>VLOOKUP(B54,[1]REGULATED!$B$2:$F$58, 4, FALSE)</f>
        <v>4042</v>
      </c>
      <c r="F54" s="22">
        <f>VLOOKUP(B54,[1]REGULATED!$B$2:$F$58, 5, FALSE)</f>
        <v>381</v>
      </c>
      <c r="G54" s="29">
        <f t="shared" si="3"/>
        <v>0.17782169612283935</v>
      </c>
    </row>
    <row r="55" spans="1:16" x14ac:dyDescent="0.55000000000000004">
      <c r="A55" t="s">
        <v>159</v>
      </c>
      <c r="B55">
        <v>213300</v>
      </c>
      <c r="C55" t="s">
        <v>153</v>
      </c>
      <c r="D55" s="22">
        <f>VLOOKUP(B55,[1]REGULATED!$B$2:$F$58, 3, FALSE)</f>
        <v>76855.131999999998</v>
      </c>
      <c r="E55" s="22">
        <f>VLOOKUP(B55,[1]REGULATED!$B$2:$F$58, 4, FALSE)</f>
        <v>653.10550000000001</v>
      </c>
      <c r="F55" s="22">
        <f>VLOOKUP(B55,[1]REGULATED!$B$2:$F$58, 5, FALSE)</f>
        <v>376.69139999999999</v>
      </c>
      <c r="G55" s="29">
        <f t="shared" si="3"/>
        <v>1.3399194994551569E-2</v>
      </c>
    </row>
    <row r="56" spans="1:16" x14ac:dyDescent="0.55000000000000004">
      <c r="A56" t="s">
        <v>159</v>
      </c>
      <c r="B56">
        <v>214000</v>
      </c>
      <c r="C56" t="s">
        <v>154</v>
      </c>
      <c r="D56" s="22">
        <f>VLOOKUP(B56,[1]REGULATED!$B$2:$F$58, 3, FALSE)</f>
        <v>217367.0533</v>
      </c>
      <c r="E56" s="22">
        <f>VLOOKUP(B56,[1]REGULATED!$B$2:$F$58, 4, FALSE)</f>
        <v>405.47719999999998</v>
      </c>
      <c r="F56" s="22">
        <f>VLOOKUP(B56,[1]REGULATED!$B$2:$F$58, 5, FALSE)</f>
        <v>9652.2819999999992</v>
      </c>
      <c r="G56" s="29">
        <f t="shared" si="3"/>
        <v>4.6270854056795548E-2</v>
      </c>
    </row>
    <row r="57" spans="1:16" x14ac:dyDescent="0.55000000000000004">
      <c r="A57" t="s">
        <v>159</v>
      </c>
      <c r="B57">
        <v>214003</v>
      </c>
      <c r="C57" t="s">
        <v>155</v>
      </c>
      <c r="D57" s="22">
        <f>VLOOKUP(B57,[1]REGULATED!$B$2:$F$58, 3, FALSE)</f>
        <v>30901.200000000001</v>
      </c>
      <c r="E57" s="22">
        <f>VLOOKUP(B57,[1]REGULATED!$B$2:$F$58, 4, FALSE)</f>
        <v>172.5</v>
      </c>
      <c r="F57" s="22">
        <f>VLOOKUP(B57,[1]REGULATED!$B$2:$F$58, 5, FALSE)</f>
        <v>808</v>
      </c>
      <c r="G57" s="29">
        <f t="shared" si="3"/>
        <v>3.1730159346562592E-2</v>
      </c>
    </row>
    <row r="58" spans="1:16" x14ac:dyDescent="0.55000000000000004">
      <c r="A58" t="s">
        <v>159</v>
      </c>
      <c r="B58">
        <v>214020</v>
      </c>
      <c r="C58" t="s">
        <v>156</v>
      </c>
      <c r="D58" s="22">
        <f>VLOOKUP(B58,[1]REGULATED!$B$2:$F$58, 3, FALSE)</f>
        <v>10295.8876</v>
      </c>
      <c r="E58" s="22">
        <f>VLOOKUP(B58,[1]REGULATED!$B$2:$F$58, 4, FALSE)</f>
        <v>860.3</v>
      </c>
      <c r="F58" s="22">
        <f>VLOOKUP(B58,[1]REGULATED!$B$2:$F$58, 5, FALSE)</f>
        <v>69.400000000000006</v>
      </c>
      <c r="G58" s="31">
        <f>(F58+E58)/D58</f>
        <v>9.0298188569968449E-2</v>
      </c>
      <c r="J58" s="23"/>
    </row>
    <row r="59" spans="1:16" x14ac:dyDescent="0.55000000000000004">
      <c r="A59" t="s">
        <v>159</v>
      </c>
      <c r="B59">
        <v>214022</v>
      </c>
      <c r="C59" t="s">
        <v>157</v>
      </c>
      <c r="D59" s="22">
        <f>VLOOKUP(B59,[1]REGULATED!$B$2:$F$58, 3, FALSE)</f>
        <v>28720.774799999999</v>
      </c>
      <c r="E59" s="22">
        <f>VLOOKUP(B59,[1]REGULATED!$B$2:$F$58, 4, FALSE)</f>
        <v>502</v>
      </c>
      <c r="F59" s="22">
        <f>VLOOKUP(B59,[1]REGULATED!$B$2:$F$58, 5, FALSE)</f>
        <v>307</v>
      </c>
      <c r="G59" s="31">
        <f t="shared" ref="G59:G60" si="5">(F59+E59)/D59</f>
        <v>2.8167763774952202E-2</v>
      </c>
      <c r="J59" s="23"/>
    </row>
    <row r="60" spans="1:16" x14ac:dyDescent="0.55000000000000004">
      <c r="A60" t="s">
        <v>159</v>
      </c>
      <c r="B60">
        <v>218992</v>
      </c>
      <c r="C60" t="s">
        <v>158</v>
      </c>
      <c r="D60" s="22">
        <f>VLOOKUP(B60,[1]REGULATED!$B$2:$F$58, 3, FALSE)</f>
        <v>285922.09730000002</v>
      </c>
      <c r="E60" s="22">
        <f>VLOOKUP(B60,[1]REGULATED!$B$2:$F$58, 4, FALSE)</f>
        <v>6227</v>
      </c>
      <c r="F60" s="22">
        <f>VLOOKUP(B60,[1]REGULATED!$B$2:$F$58, 5, FALSE)</f>
        <v>6357</v>
      </c>
      <c r="G60" s="31">
        <f t="shared" si="5"/>
        <v>4.4011988296226025E-2</v>
      </c>
      <c r="J60" s="23"/>
    </row>
    <row r="61" spans="1:16" x14ac:dyDescent="0.55000000000000004">
      <c r="H61" s="23"/>
      <c r="I61" s="23"/>
      <c r="J61" s="15"/>
    </row>
    <row r="62" spans="1:16" x14ac:dyDescent="0.55000000000000004">
      <c r="C62" s="25" t="s">
        <v>105</v>
      </c>
      <c r="D62" s="26">
        <f>SUM(D4:D60)</f>
        <v>22881073.706999995</v>
      </c>
      <c r="E62" s="26">
        <f>SUM(E4:E60)</f>
        <v>434277.5647000001</v>
      </c>
      <c r="F62" s="26">
        <f>SUM(F4:F60)</f>
        <v>500182.67370000004</v>
      </c>
      <c r="G62" s="27">
        <f>(E62+F62)/D62</f>
        <v>4.0839877112677683E-2</v>
      </c>
      <c r="H62" s="15"/>
      <c r="I62" s="15"/>
    </row>
    <row r="63" spans="1:16" x14ac:dyDescent="0.55000000000000004">
      <c r="J63" s="27"/>
    </row>
    <row r="64" spans="1:16" x14ac:dyDescent="0.55000000000000004">
      <c r="A64" s="16" t="s">
        <v>167</v>
      </c>
      <c r="H64" s="27"/>
      <c r="I64" s="27"/>
    </row>
    <row r="65" spans="1:1" x14ac:dyDescent="0.55000000000000004">
      <c r="A65" s="24" t="s">
        <v>164</v>
      </c>
    </row>
    <row r="66" spans="1:1" x14ac:dyDescent="0.55000000000000004">
      <c r="A66" s="30" t="s">
        <v>165</v>
      </c>
    </row>
    <row r="67" spans="1:1" x14ac:dyDescent="0.55000000000000004">
      <c r="A67" s="32" t="s">
        <v>166</v>
      </c>
    </row>
  </sheetData>
  <mergeCells count="1">
    <mergeCell ref="A1:P1"/>
  </mergeCells>
  <phoneticPr fontId="24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AD40D51286D8B4D9C836A50BBB33558" ma:contentTypeVersion="2" ma:contentTypeDescription="Create a new document." ma:contentTypeScope="" ma:versionID="d14e5c4da1db565cb04c30bec4da997c">
  <xsd:schema xmlns:xsd="http://www.w3.org/2001/XMLSchema" xmlns:xs="http://www.w3.org/2001/XMLSchema" xmlns:p="http://schemas.microsoft.com/office/2006/metadata/properties" xmlns:ns1="http://schemas.microsoft.com/sharepoint/v3" targetNamespace="http://schemas.microsoft.com/office/2006/metadata/properties" ma:root="true" ma:fieldsID="ff328a1cd662c37536c074f55b1464a7" ns1:_="">
    <xsd:import namespace="http://schemas.microsoft.com/sharepoint/v3"/>
    <xsd:element name="properties">
      <xsd:complexType>
        <xsd:sequence>
          <xsd:element name="documentManagement">
            <xsd:complexType>
              <xsd:all>
                <xsd:element ref="ns1:PublishingStartDate" minOccurs="0"/>
                <xsd:element ref="ns1:PublishingExpirationDa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4" nillable="true" ma:displayName="Scheduling Start Date" ma:description="Scheduling Start Date is a site column created by the Publishing feature. It is used to specify the date and time on which this page will first appear to site visitors." ma:hidden="true" ma:internalName="PublishingStartDate">
      <xsd:simpleType>
        <xsd:restriction base="dms:Unknown"/>
      </xsd:simpleType>
    </xsd:element>
    <xsd:element name="PublishingExpirationDate" ma:index="5" nillable="true" ma:displayName="Scheduling End Date" ma:description="Scheduling End Date is a site column created by the Publishing feature. It is used to specify the date and time on which this page will no longer appear to site visitors." ma:hidden="true" ma:internalName="PublishingExpirationDat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Content Typ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ublishingExpirationDate xmlns="http://schemas.microsoft.com/sharepoint/v3" xsi:nil="true"/>
    <PublishingStartDate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53B30C94-C8E8-4DA9-803F-05512C77F223}"/>
</file>

<file path=customXml/itemProps2.xml><?xml version="1.0" encoding="utf-8"?>
<ds:datastoreItem xmlns:ds="http://schemas.openxmlformats.org/officeDocument/2006/customXml" ds:itemID="{B5181B70-ADEB-49EF-8F56-330264D169C0}"/>
</file>

<file path=customXml/itemProps3.xml><?xml version="1.0" encoding="utf-8"?>
<ds:datastoreItem xmlns:ds="http://schemas.openxmlformats.org/officeDocument/2006/customXml" ds:itemID="{2955758F-83BA-46D0-A319-753FFD80E87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HSCRC Final UCC Results (2026)</vt:lpstr>
      <vt:lpstr>UCC2027 Hospital Level Summary </vt:lpstr>
      <vt:lpstr>FY25 RE Regulate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Friedman-Bell</dc:creator>
  <cp:lastModifiedBy>Chris  Konsowski</cp:lastModifiedBy>
  <dcterms:created xsi:type="dcterms:W3CDTF">2025-10-24T18:06:34Z</dcterms:created>
  <dcterms:modified xsi:type="dcterms:W3CDTF">2026-07-20T15:53:39Z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0x0101005AD40D51286D8B4D9C836A50BBB33558</vt:lpwstr>
  </property>
</Properties>
</file>