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1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PBM\Quality\SCALING\RY2027\"/>
    </mc:Choice>
  </mc:AlternateContent>
  <xr:revisionPtr revIDLastSave="0" documentId="13_ncr:1_{33D653FF-858E-40E6-889C-FFDC21230668}" xr6:coauthVersionLast="47" xr6:coauthVersionMax="47" xr10:uidLastSave="{00000000-0000-0000-0000-000000000000}"/>
  <bookViews>
    <workbookView xWindow="-120" yWindow="-120" windowWidth="29040" windowHeight="15720" xr2:uid="{62C86AEC-6F89-4D53-A0A3-1248829B17C3}"/>
  </bookViews>
  <sheets>
    <sheet name="RRIP + Disparity" sheetId="4" r:id="rId1"/>
    <sheet name="RRIP Revenue Adjustments" sheetId="1" r:id="rId2"/>
    <sheet name="Disparity Gap Revenue Adjustmen" sheetId="2" r:id="rId3"/>
    <sheet name="3.CY2025 Improve All Payers" sheetId="7" state="hidden" r:id="rId4"/>
    <sheet name="2.  CY25 Readmit Attainment" sheetId="8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4" hidden="1">'2.  CY25 Readmit Attainment'!$A$3:$G$3</definedName>
    <definedName name="_xlnm._FilterDatabase" localSheetId="3" hidden="1">'3.CY2025 Improve All Payers'!$A$6:$O$59</definedName>
    <definedName name="_xlnm._FilterDatabase" localSheetId="2" hidden="1">'Disparity Gap Revenue Adjustmen'!$A$2:$G$2</definedName>
    <definedName name="_xlnm._FilterDatabase" localSheetId="0" hidden="1">'RRIP + Disparity'!$A$3:$I$46</definedName>
    <definedName name="_xlnm._FilterDatabase" localSheetId="1" hidden="1">'RRIP Revenue Adjustments'!$A$3:$P$46</definedName>
    <definedName name="Att_MaxPenalty">'[1]8. RY21 Revenue Scales'!$F$40</definedName>
    <definedName name="Att_MaxPenaltyRate">'[1]8. RY21 Revenue Scales'!$E$40</definedName>
    <definedName name="Att_MaxReward">'[1]8. RY21 Revenue Scales'!$F$9</definedName>
    <definedName name="Att_MaxRewardRate">'[1]8. RY21 Revenue Scales'!$E$10</definedName>
    <definedName name="AttMaxPenaltyScore" localSheetId="2">'[2]RRIP Prelim Rev Adj M1'!$C$66</definedName>
    <definedName name="AttMaxPenaltyScore" localSheetId="0">#REF!</definedName>
    <definedName name="AttMaxPenaltyScore" localSheetId="1">'RRIP Revenue Adjustments'!$C$68</definedName>
    <definedName name="AttMaxPenaltyScore">#REF!</definedName>
    <definedName name="AttMaxPenaltyScore2">'[3]3. RRIP Revenue Adjustments'!$C$63</definedName>
    <definedName name="AttMaxRewardScore" localSheetId="2">'[2]RRIP Prelim Rev Adj M1'!$C$65</definedName>
    <definedName name="AttMaxRewardScore" localSheetId="0">#REF!</definedName>
    <definedName name="AttMaxRewardScore" localSheetId="1">'RRIP Revenue Adjustments'!$C$67</definedName>
    <definedName name="AttMaxRewardScore">#REF!</definedName>
    <definedName name="AttMaxRewardScore2">'[3]3. RRIP Revenue Adjustments'!$C$62</definedName>
    <definedName name="AttTarget" localSheetId="2">'[2]RRIP Prelim Rev Adj M1'!$C$64</definedName>
    <definedName name="AttTarget" localSheetId="0">#REF!</definedName>
    <definedName name="AttTarget" localSheetId="1">'RRIP Revenue Adjustments'!$C$66</definedName>
    <definedName name="AttTarget">#REF!</definedName>
    <definedName name="AttTarget2">'[3]3. RRIP Revenue Adjustments'!$C$61</definedName>
    <definedName name="finally">[4]finally!$A$1:$AN$76</definedName>
    <definedName name="HSCRC" localSheetId="2">#REF!</definedName>
    <definedName name="HSCRC" localSheetId="0">#REF!</definedName>
    <definedName name="HSCRC" localSheetId="1">#REF!</definedName>
    <definedName name="HSCRC">#REF!</definedName>
    <definedName name="Imp_MaxPenalty">'[1]8. RY21 Revenue Scales'!$B$40</definedName>
    <definedName name="Imp_MaxPenaltyRate">'[1]8. RY21 Revenue Scales'!$A$40</definedName>
    <definedName name="Imp_MaxReward">'[1]8. RY21 Revenue Scales'!$B$9</definedName>
    <definedName name="Imp_MaxRewardRate">'[1]8. RY21 Revenue Scales'!$A$10</definedName>
    <definedName name="ImpMaxPenaltyScore" localSheetId="2">'[2]RRIP Prelim Rev Adj M1'!$C$63</definedName>
    <definedName name="ImpMaxPenaltyScore" localSheetId="0">#REF!</definedName>
    <definedName name="ImpMaxPenaltyScore" localSheetId="1">'RRIP Revenue Adjustments'!$C$65</definedName>
    <definedName name="ImpMaxPenaltyScore">#REF!</definedName>
    <definedName name="ImpMaxPenaltyScore2">'[3]3. RRIP Revenue Adjustments'!$C$60</definedName>
    <definedName name="ImpMaxRewardScore" localSheetId="2">'[2]RRIP Prelim Rev Adj M1'!$C$62</definedName>
    <definedName name="ImpMaxRewardScore" localSheetId="0">#REF!</definedName>
    <definedName name="ImpMaxRewardScore" localSheetId="1">'RRIP Revenue Adjustments'!$C$64</definedName>
    <definedName name="ImpMaxRewardScore">#REF!</definedName>
    <definedName name="ImpMaxRewardScore2">'[3]3. RRIP Revenue Adjustments'!$C$59</definedName>
    <definedName name="imptab17fr2">[4]imptab17fr2!$A$1:$AN$76</definedName>
    <definedName name="ImpTarget" localSheetId="2">'[2]RRIP Prelim Rev Adj M1'!$C$61</definedName>
    <definedName name="ImpTarget" localSheetId="0">#REF!</definedName>
    <definedName name="ImpTarget" localSheetId="1">'RRIP Revenue Adjustments'!$C$63</definedName>
    <definedName name="ImpTarget">#REF!</definedName>
    <definedName name="ImpTarget2">'[3]3. RRIP Revenue Adjustments'!$C$58</definedName>
    <definedName name="low">'[5]5.QBR Scaling '!$B$4</definedName>
    <definedName name="MaxPenalty" localSheetId="2">'[2]RRIP Prelim Rev Adj M1'!$C$59</definedName>
    <definedName name="MaxPenalty" localSheetId="0">#REF!</definedName>
    <definedName name="MaxPenalty" localSheetId="1">'RRIP Revenue Adjustments'!$C$61</definedName>
    <definedName name="MaxPenalty">#REF!</definedName>
    <definedName name="MaxPenalty2">'[3]3. RRIP Revenue Adjustments'!$C$56</definedName>
    <definedName name="MaxReward" localSheetId="2">'[2]RRIP Prelim Rev Adj M1'!$C$58</definedName>
    <definedName name="MaxReward" localSheetId="0">#REF!</definedName>
    <definedName name="MaxReward" localSheetId="1">'RRIP Revenue Adjustments'!$C$60</definedName>
    <definedName name="MaxReward">#REF!</definedName>
    <definedName name="MaxReward2">'[3]3. RRIP Revenue Adjustments'!$C$55</definedName>
    <definedName name="MHAAC_MIN">'[6]Current Method Results'!$B$53</definedName>
    <definedName name="MHAC_Best">'[6]Current Method Results'!$B$55</definedName>
    <definedName name="MHAC_Highest_Score" localSheetId="2">'[2] MHAC Prelim Rev Adj M1'!$B$56</definedName>
    <definedName name="MHAC_Highest_Score">'[7]1.MHAC Scaling'!$G$6</definedName>
    <definedName name="MHAC_Highest_Score2">'[2]MHAC Prelim Rev Adj M2'!$B$55</definedName>
    <definedName name="MHAC_Lowest_Score" localSheetId="2">'[2] MHAC Prelim Rev Adj M1'!$B$54</definedName>
    <definedName name="MHAC_Lowest_Score">'[7]1.MHAC Scaling'!$G$4</definedName>
    <definedName name="MHAC_Lowest_Score2">'[2]MHAC Prelim Rev Adj M2'!$B$53</definedName>
    <definedName name="MHAC_MAX">'[6]Current Method Results'!$B$54</definedName>
    <definedName name="MHAC_Max_Penalty" localSheetId="2">'[2] MHAC Prelim Rev Adj M1'!$B$55</definedName>
    <definedName name="MHAC_Max_Penalty">'[7]1.MHAC Scaling'!$G$5</definedName>
    <definedName name="MHAC_Max_Penalty2">'[2]MHAC Prelim Rev Adj M2'!$B$54</definedName>
    <definedName name="MHAC_Max_Reward" localSheetId="2">'[2] MHAC Prelim Rev Adj M1'!$B$57</definedName>
    <definedName name="MHAC_Max_Reward">'[7]1.MHAC Scaling'!$G$7</definedName>
    <definedName name="MHAC_Max_Reward2">'[2]MHAC Prelim Rev Adj M2'!$B$56</definedName>
    <definedName name="MHAC_Penalty_Threshold" localSheetId="2">'[2] MHAC Prelim Rev Adj M1'!$B$58</definedName>
    <definedName name="MHAC_Penalty_Threshold">'[7]1.MHAC Scaling'!$G$8</definedName>
    <definedName name="MHAC_Penalty_Threshold2">'[2]MHAC Prelim Rev Adj M2'!$B$57</definedName>
    <definedName name="MHAC_Reward">'[6]Current Method Results'!$B$56</definedName>
    <definedName name="MHAC_Reward_Threshold" localSheetId="2">'[2] MHAC Prelim Rev Adj M1'!$B$59</definedName>
    <definedName name="MHAC_Reward_Threshold">'[7]1.MHAC Scaling'!$G$9</definedName>
    <definedName name="MHAC_Reward_Threshold2">'[2]MHAC Prelim Rev Adj M2'!$B$58</definedName>
    <definedName name="_xlnm.Print_Area" localSheetId="2">#REF!</definedName>
    <definedName name="_xlnm.Print_Area" localSheetId="0">#REF!</definedName>
    <definedName name="_xlnm.Print_Area" localSheetId="1">#REF!</definedName>
    <definedName name="_xlnm.Print_Area">#REF!</definedName>
    <definedName name="_xlnm.Print_Titles" localSheetId="3">'3.CY2025 Improve All Payers'!$1:$1</definedName>
    <definedName name="QBR__Threshold">'[2]QBR Prelim CURRENT Scale'!$C$54</definedName>
    <definedName name="QBR__Threshold2">'[2]QBR Prelim ADJUSTED Scale'!$C$54</definedName>
    <definedName name="QBR_Highest_Score" localSheetId="2">'[2]QBR Prelim CURRENT Scale'!$C$52</definedName>
    <definedName name="QBR_Highest_Score">[7]QBR!$J$4</definedName>
    <definedName name="QBR_Highest_Score2">'[2]QBR Prelim ADJUSTED Scale'!$C$52</definedName>
    <definedName name="QBR_Lowest_Score" localSheetId="2">'[2]QBR Prelim CURRENT Scale'!$C$50</definedName>
    <definedName name="QBR_Lowest_Score">[7]QBR!$J$2</definedName>
    <definedName name="QBR_Lowest_Score2">'[2]QBR Prelim ADJUSTED Scale'!$C$50</definedName>
    <definedName name="QBR_Max_Penalty" localSheetId="2">'[2]QBR Prelim CURRENT Scale'!$C$51</definedName>
    <definedName name="QBR_Max_Penalty">[7]QBR!$J$3</definedName>
    <definedName name="QBR_Max_Penalty2">'[2]QBR Prelim ADJUSTED Scale'!$C$51</definedName>
    <definedName name="QBR_Max_Reward" localSheetId="2">'[2]QBR Prelim CURRENT Scale'!$C$53</definedName>
    <definedName name="QBR_Max_Reward">[7]QBR!$J$5</definedName>
    <definedName name="QBR_Max_Reward2">'[2]QBR Prelim ADJUSTED Scale'!$C$53</definedName>
    <definedName name="QBR_Penalty_Threshold">[7]QBR!$J$6</definedName>
    <definedName name="rfbn_table">[4]rfbn_table!$A$1:$H$53</definedName>
    <definedName name="rfbnout">[4]rfbnout!$A$1:$K$53</definedName>
    <definedName name="RRIP_Att_MaxPenalty" localSheetId="2">'[7]3.Readmission Scaling'!$G$46</definedName>
    <definedName name="RRIP_Att_MaxPenalty" localSheetId="0">#REF!</definedName>
    <definedName name="RRIP_Att_MaxPenalty" localSheetId="1">#REF!</definedName>
    <definedName name="RRIP_Att_MaxPenalty">#REF!</definedName>
    <definedName name="RRIP_Att_MaxPenaltyRate" localSheetId="2">'[7]3.Readmission Scaling'!$E$46</definedName>
    <definedName name="RRIP_Att_MaxPenaltyRate" localSheetId="0">#REF!</definedName>
    <definedName name="RRIP_Att_MaxPenaltyRate" localSheetId="1">#REF!</definedName>
    <definedName name="RRIP_Att_MaxPenaltyRate">#REF!</definedName>
    <definedName name="RRIP_Att_MaxRewardRate" localSheetId="2">'[7]3.Readmission Scaling'!$E$16</definedName>
    <definedName name="RRIP_Att_MaxRewardRate" localSheetId="0">#REF!</definedName>
    <definedName name="RRIP_Att_MaxRewardRate" localSheetId="1">#REF!</definedName>
    <definedName name="RRIP_Att_MaxRewardRate">#REF!</definedName>
    <definedName name="RRIP_Att_Reward" localSheetId="2">'[7]3.Readmission Scaling'!$G$16</definedName>
    <definedName name="RRIP_Att_Reward" localSheetId="0">#REF!</definedName>
    <definedName name="RRIP_Att_Reward" localSheetId="1">#REF!</definedName>
    <definedName name="RRIP_Att_Reward">#REF!</definedName>
    <definedName name="RRIP_AttPenaltyOverUnder" localSheetId="2">#REF!</definedName>
    <definedName name="RRIP_AttPenaltyOverUnder" localSheetId="0">#REF!</definedName>
    <definedName name="RRIP_AttPenaltyOverUnder" localSheetId="1">#REF!</definedName>
    <definedName name="RRIP_AttPenaltyOverUnder">#REF!</definedName>
    <definedName name="RRIP_AttRewardOverUnder" localSheetId="2">#REF!</definedName>
    <definedName name="RRIP_AttRewardOverUnder" localSheetId="0">#REF!</definedName>
    <definedName name="RRIP_AttRewardOverUnder" localSheetId="1">#REF!</definedName>
    <definedName name="RRIP_AttRewardOverUnder">#REF!</definedName>
    <definedName name="RRIP_Imp_MaxPenalty" localSheetId="2">'[7]3.Readmission Scaling'!$C$46</definedName>
    <definedName name="RRIP_Imp_MaxPenalty" localSheetId="0">#REF!</definedName>
    <definedName name="RRIP_Imp_MaxPenalty" localSheetId="1">#REF!</definedName>
    <definedName name="RRIP_Imp_MaxPenalty">#REF!</definedName>
    <definedName name="RRIP_Imp_MaxPenaltyOverUnder" localSheetId="2">#REF!</definedName>
    <definedName name="RRIP_Imp_MaxPenaltyOverUnder" localSheetId="0">#REF!</definedName>
    <definedName name="RRIP_Imp_MaxPenaltyOverUnder" localSheetId="1">#REF!</definedName>
    <definedName name="RRIP_Imp_MaxPenaltyOverUnder">#REF!</definedName>
    <definedName name="RRIP_Imp_MaxPenaltyRate" localSheetId="2">'[7]3.Readmission Scaling'!$A$46</definedName>
    <definedName name="RRIP_Imp_MaxPenaltyRate" localSheetId="0">#REF!</definedName>
    <definedName name="RRIP_Imp_MaxPenaltyRate" localSheetId="1">#REF!</definedName>
    <definedName name="RRIP_Imp_MaxPenaltyRate">#REF!</definedName>
    <definedName name="RRIP_Imp_MaxReward" localSheetId="2">'[7]3.Readmission Scaling'!$C$16</definedName>
    <definedName name="RRIP_Imp_MaxReward" localSheetId="0">#REF!</definedName>
    <definedName name="RRIP_Imp_MaxReward" localSheetId="1">#REF!</definedName>
    <definedName name="RRIP_Imp_MaxReward">#REF!</definedName>
    <definedName name="RRIP_Imp_MaxRewardOverUnder" localSheetId="2">#REF!</definedName>
    <definedName name="RRIP_Imp_MaxRewardOverUnder" localSheetId="0">#REF!</definedName>
    <definedName name="RRIP_Imp_MaxRewardOverUnder" localSheetId="1">#REF!</definedName>
    <definedName name="RRIP_Imp_MaxRewardOverUnder">#REF!</definedName>
    <definedName name="RRIP_Imp_MaxRewardRate" localSheetId="2">'[7]3.Readmission Scaling'!$A$16</definedName>
    <definedName name="RRIP_Imp_MaxRewardRate" localSheetId="0">#REF!</definedName>
    <definedName name="RRIP_Imp_MaxRewardRate" localSheetId="1">#REF!</definedName>
    <definedName name="RRIP_Imp_MaxRewardRate">#REF!</definedName>
    <definedName name="tableii">[4]tableii!$A$1:$E$76</definedName>
    <definedName name="test" localSheetId="2">#REF!</definedName>
    <definedName name="test" localSheetId="0">#REF!</definedName>
    <definedName name="test" localSheetId="1">#REF!</definedName>
    <definedName name="test">#REF!</definedName>
    <definedName name="Top_80_percent" localSheetId="2">#REF!</definedName>
    <definedName name="Top_80_percent" localSheetId="0">#REF!</definedName>
    <definedName name="Top_80_percent" localSheetId="1">#REF!</definedName>
    <definedName name="Top_80_percent">#REF!</definedName>
    <definedName name="totpay17">[4]totpay17!$A$1:$HM$5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3" i="2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" i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" i="4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C4" i="8"/>
  <c r="D4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D16" i="8"/>
  <c r="C17" i="8"/>
  <c r="D17" i="8"/>
  <c r="C18" i="8"/>
  <c r="D18" i="8"/>
  <c r="C19" i="8"/>
  <c r="D19" i="8"/>
  <c r="C20" i="8"/>
  <c r="D20" i="8"/>
  <c r="C21" i="8"/>
  <c r="D21" i="8"/>
  <c r="C22" i="8"/>
  <c r="D22" i="8"/>
  <c r="C23" i="8"/>
  <c r="D23" i="8"/>
  <c r="C24" i="8"/>
  <c r="D24" i="8"/>
  <c r="C25" i="8"/>
  <c r="D25" i="8"/>
  <c r="C26" i="8"/>
  <c r="D26" i="8"/>
  <c r="C27" i="8"/>
  <c r="D27" i="8"/>
  <c r="C28" i="8"/>
  <c r="D28" i="8"/>
  <c r="C29" i="8"/>
  <c r="D29" i="8"/>
  <c r="C30" i="8"/>
  <c r="D30" i="8"/>
  <c r="C31" i="8"/>
  <c r="D31" i="8"/>
  <c r="C32" i="8"/>
  <c r="D32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C40" i="8"/>
  <c r="D40" i="8"/>
  <c r="C41" i="8"/>
  <c r="D41" i="8"/>
  <c r="C42" i="8"/>
  <c r="D42" i="8"/>
  <c r="C43" i="8"/>
  <c r="D43" i="8"/>
  <c r="C44" i="8"/>
  <c r="D44" i="8"/>
  <c r="C45" i="8"/>
  <c r="D45" i="8"/>
  <c r="C46" i="8"/>
  <c r="D46" i="8"/>
  <c r="F4" i="8"/>
  <c r="E5" i="8"/>
  <c r="G5" i="8"/>
  <c r="J5" i="1"/>
  <c r="E6" i="8"/>
  <c r="G6" i="8"/>
  <c r="J6" i="1"/>
  <c r="E7" i="8"/>
  <c r="G7" i="8"/>
  <c r="J7" i="1"/>
  <c r="E8" i="8"/>
  <c r="G8" i="8"/>
  <c r="J8" i="1"/>
  <c r="E9" i="8"/>
  <c r="G9" i="8"/>
  <c r="J9" i="1"/>
  <c r="E10" i="8"/>
  <c r="G10" i="8"/>
  <c r="J10" i="1"/>
  <c r="E11" i="8"/>
  <c r="G11" i="8"/>
  <c r="J11" i="1"/>
  <c r="E12" i="8"/>
  <c r="G12" i="8"/>
  <c r="J12" i="1"/>
  <c r="E13" i="8"/>
  <c r="G13" i="8"/>
  <c r="J13" i="1"/>
  <c r="E14" i="8"/>
  <c r="G14" i="8"/>
  <c r="J14" i="1"/>
  <c r="E15" i="8"/>
  <c r="G15" i="8"/>
  <c r="J15" i="1"/>
  <c r="E16" i="8"/>
  <c r="G16" i="8"/>
  <c r="J16" i="1"/>
  <c r="E17" i="8"/>
  <c r="G17" i="8"/>
  <c r="J17" i="1"/>
  <c r="E18" i="8"/>
  <c r="G18" i="8"/>
  <c r="J18" i="1"/>
  <c r="E19" i="8"/>
  <c r="G19" i="8"/>
  <c r="J19" i="1"/>
  <c r="E20" i="8"/>
  <c r="G20" i="8"/>
  <c r="J20" i="1"/>
  <c r="E21" i="8"/>
  <c r="G21" i="8"/>
  <c r="J21" i="1"/>
  <c r="E22" i="8"/>
  <c r="G22" i="8"/>
  <c r="J22" i="1"/>
  <c r="E23" i="8"/>
  <c r="G23" i="8"/>
  <c r="J23" i="1"/>
  <c r="E24" i="8"/>
  <c r="G24" i="8"/>
  <c r="J24" i="1"/>
  <c r="E25" i="8"/>
  <c r="G25" i="8"/>
  <c r="J25" i="1"/>
  <c r="E26" i="8"/>
  <c r="G26" i="8"/>
  <c r="J26" i="1"/>
  <c r="E27" i="8"/>
  <c r="G27" i="8"/>
  <c r="J27" i="1"/>
  <c r="E28" i="8"/>
  <c r="G28" i="8"/>
  <c r="J28" i="1"/>
  <c r="E29" i="8"/>
  <c r="G29" i="8"/>
  <c r="J29" i="1"/>
  <c r="E30" i="8"/>
  <c r="G30" i="8"/>
  <c r="J30" i="1"/>
  <c r="E31" i="8"/>
  <c r="G31" i="8"/>
  <c r="J31" i="1"/>
  <c r="E32" i="8"/>
  <c r="G32" i="8"/>
  <c r="J32" i="1"/>
  <c r="E33" i="8"/>
  <c r="G33" i="8"/>
  <c r="J33" i="1"/>
  <c r="E34" i="8"/>
  <c r="G34" i="8"/>
  <c r="J34" i="1"/>
  <c r="E35" i="8"/>
  <c r="G35" i="8"/>
  <c r="J35" i="1"/>
  <c r="E36" i="8"/>
  <c r="G36" i="8"/>
  <c r="J36" i="1"/>
  <c r="E37" i="8"/>
  <c r="G37" i="8"/>
  <c r="J37" i="1"/>
  <c r="E38" i="8"/>
  <c r="G38" i="8"/>
  <c r="J38" i="1"/>
  <c r="E39" i="8"/>
  <c r="G39" i="8"/>
  <c r="J39" i="1"/>
  <c r="E40" i="8"/>
  <c r="G40" i="8"/>
  <c r="J40" i="1"/>
  <c r="E41" i="8"/>
  <c r="G41" i="8"/>
  <c r="J41" i="1"/>
  <c r="E42" i="8"/>
  <c r="G42" i="8"/>
  <c r="J42" i="1"/>
  <c r="E43" i="8"/>
  <c r="G43" i="8"/>
  <c r="J43" i="1"/>
  <c r="E44" i="8"/>
  <c r="G44" i="8"/>
  <c r="J44" i="1"/>
  <c r="E45" i="8"/>
  <c r="G45" i="8"/>
  <c r="J45" i="1"/>
  <c r="E46" i="8"/>
  <c r="G46" i="8"/>
  <c r="J46" i="1"/>
  <c r="E4" i="8"/>
  <c r="G4" i="8"/>
  <c r="J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" i="1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5" i="1"/>
  <c r="E4" i="1"/>
  <c r="D4" i="1"/>
  <c r="F4" i="2"/>
  <c r="F5" i="4"/>
  <c r="F5" i="2"/>
  <c r="F6" i="4"/>
  <c r="F6" i="2"/>
  <c r="F7" i="4"/>
  <c r="F7" i="2"/>
  <c r="F8" i="4"/>
  <c r="F8" i="2"/>
  <c r="F9" i="4"/>
  <c r="F9" i="2"/>
  <c r="F10" i="4"/>
  <c r="F10" i="2"/>
  <c r="F11" i="4"/>
  <c r="F11" i="2"/>
  <c r="F12" i="4"/>
  <c r="F12" i="2"/>
  <c r="F13" i="4"/>
  <c r="F13" i="2"/>
  <c r="F14" i="4"/>
  <c r="F14" i="2"/>
  <c r="F15" i="4"/>
  <c r="F15" i="2"/>
  <c r="F16" i="4"/>
  <c r="F16" i="2"/>
  <c r="F17" i="4"/>
  <c r="F17" i="2"/>
  <c r="F18" i="4"/>
  <c r="F18" i="2"/>
  <c r="F19" i="4"/>
  <c r="F19" i="2"/>
  <c r="F20" i="4"/>
  <c r="F20" i="2"/>
  <c r="F21" i="4"/>
  <c r="F21" i="2"/>
  <c r="F22" i="4"/>
  <c r="F22" i="2"/>
  <c r="F23" i="4"/>
  <c r="F23" i="2"/>
  <c r="F24" i="4"/>
  <c r="F24" i="2"/>
  <c r="F25" i="4"/>
  <c r="F25" i="2"/>
  <c r="F26" i="4"/>
  <c r="F26" i="2"/>
  <c r="F27" i="4"/>
  <c r="F27" i="2"/>
  <c r="F28" i="4"/>
  <c r="F28" i="2"/>
  <c r="F29" i="4"/>
  <c r="F29" i="2"/>
  <c r="F30" i="4"/>
  <c r="F30" i="2"/>
  <c r="F31" i="4"/>
  <c r="F31" i="2"/>
  <c r="F32" i="4"/>
  <c r="F32" i="2"/>
  <c r="F33" i="4"/>
  <c r="F33" i="2"/>
  <c r="F34" i="4"/>
  <c r="F34" i="2"/>
  <c r="F35" i="4"/>
  <c r="F35" i="2"/>
  <c r="F36" i="4"/>
  <c r="F36" i="2"/>
  <c r="F37" i="4"/>
  <c r="F37" i="2"/>
  <c r="F38" i="4"/>
  <c r="F38" i="2"/>
  <c r="F39" i="4"/>
  <c r="F39" i="2"/>
  <c r="F40" i="4"/>
  <c r="F40" i="2"/>
  <c r="F41" i="4"/>
  <c r="F41" i="2"/>
  <c r="F42" i="4"/>
  <c r="F42" i="2"/>
  <c r="F43" i="4"/>
  <c r="F43" i="2"/>
  <c r="F44" i="4"/>
  <c r="F44" i="2"/>
  <c r="F45" i="4"/>
  <c r="F45" i="2"/>
  <c r="F46" i="4"/>
  <c r="F3" i="2"/>
  <c r="F4" i="4"/>
  <c r="C55" i="2"/>
  <c r="C56" i="2"/>
  <c r="C47" i="2"/>
  <c r="G45" i="2"/>
  <c r="G46" i="4"/>
  <c r="G44" i="2"/>
  <c r="G45" i="4"/>
  <c r="G43" i="2"/>
  <c r="G44" i="4"/>
  <c r="G42" i="2"/>
  <c r="G43" i="4"/>
  <c r="G41" i="2"/>
  <c r="G42" i="4"/>
  <c r="G40" i="2"/>
  <c r="G41" i="4"/>
  <c r="G39" i="2"/>
  <c r="G40" i="4"/>
  <c r="G38" i="2"/>
  <c r="G39" i="4"/>
  <c r="G37" i="2"/>
  <c r="G38" i="4"/>
  <c r="G36" i="2"/>
  <c r="G37" i="4"/>
  <c r="G35" i="2"/>
  <c r="G36" i="4"/>
  <c r="G34" i="2"/>
  <c r="G35" i="4"/>
  <c r="G33" i="2"/>
  <c r="G34" i="4"/>
  <c r="G32" i="2"/>
  <c r="G33" i="4"/>
  <c r="G31" i="2"/>
  <c r="G32" i="4"/>
  <c r="G30" i="2"/>
  <c r="G31" i="4"/>
  <c r="G29" i="2"/>
  <c r="G30" i="4"/>
  <c r="G28" i="2"/>
  <c r="G29" i="4"/>
  <c r="G27" i="2"/>
  <c r="G28" i="4"/>
  <c r="G26" i="2"/>
  <c r="G27" i="4"/>
  <c r="G25" i="2"/>
  <c r="G26" i="4"/>
  <c r="G24" i="2"/>
  <c r="G25" i="4"/>
  <c r="G23" i="2"/>
  <c r="G24" i="4"/>
  <c r="G22" i="2"/>
  <c r="G23" i="4"/>
  <c r="G21" i="2"/>
  <c r="G22" i="4"/>
  <c r="G20" i="2"/>
  <c r="G21" i="4"/>
  <c r="G19" i="2"/>
  <c r="G20" i="4"/>
  <c r="G18" i="2"/>
  <c r="G19" i="4"/>
  <c r="G17" i="2"/>
  <c r="G18" i="4"/>
  <c r="G16" i="2"/>
  <c r="G17" i="4"/>
  <c r="G15" i="2"/>
  <c r="G16" i="4"/>
  <c r="G14" i="2"/>
  <c r="G15" i="4"/>
  <c r="G13" i="2"/>
  <c r="G14" i="4"/>
  <c r="G12" i="2"/>
  <c r="G13" i="4"/>
  <c r="G11" i="2"/>
  <c r="G12" i="4"/>
  <c r="G10" i="2"/>
  <c r="G11" i="4"/>
  <c r="G9" i="2"/>
  <c r="G10" i="4"/>
  <c r="G8" i="2"/>
  <c r="G9" i="4"/>
  <c r="G7" i="2"/>
  <c r="G8" i="4"/>
  <c r="G6" i="2"/>
  <c r="G7" i="4"/>
  <c r="G5" i="2"/>
  <c r="G6" i="4"/>
  <c r="G4" i="2"/>
  <c r="G5" i="4"/>
  <c r="G3" i="2"/>
  <c r="G4" i="4"/>
  <c r="G50" i="4"/>
  <c r="G48" i="4"/>
  <c r="G49" i="4"/>
  <c r="G47" i="2"/>
  <c r="K46" i="1"/>
  <c r="L46" i="1"/>
  <c r="G46" i="1"/>
  <c r="H46" i="1"/>
  <c r="B46" i="1"/>
  <c r="K45" i="1"/>
  <c r="L45" i="1"/>
  <c r="G45" i="1"/>
  <c r="H45" i="1"/>
  <c r="B45" i="1"/>
  <c r="K44" i="1"/>
  <c r="L44" i="1"/>
  <c r="G44" i="1"/>
  <c r="H44" i="1"/>
  <c r="B44" i="1"/>
  <c r="K43" i="1"/>
  <c r="L43" i="1"/>
  <c r="G43" i="1"/>
  <c r="H43" i="1"/>
  <c r="B43" i="1"/>
  <c r="K42" i="1"/>
  <c r="L42" i="1"/>
  <c r="G42" i="1"/>
  <c r="H42" i="1"/>
  <c r="B42" i="1"/>
  <c r="K41" i="1"/>
  <c r="L41" i="1"/>
  <c r="G41" i="1"/>
  <c r="H41" i="1"/>
  <c r="B41" i="1"/>
  <c r="K40" i="1"/>
  <c r="L40" i="1"/>
  <c r="M40" i="1"/>
  <c r="G40" i="1"/>
  <c r="H40" i="1"/>
  <c r="I40" i="1"/>
  <c r="B40" i="1"/>
  <c r="K39" i="1"/>
  <c r="L39" i="1"/>
  <c r="G39" i="1"/>
  <c r="H39" i="1"/>
  <c r="B39" i="1"/>
  <c r="K38" i="1"/>
  <c r="L38" i="1"/>
  <c r="G38" i="1"/>
  <c r="H38" i="1"/>
  <c r="B38" i="1"/>
  <c r="K37" i="1"/>
  <c r="L37" i="1"/>
  <c r="G37" i="1"/>
  <c r="H37" i="1"/>
  <c r="B37" i="1"/>
  <c r="K36" i="1"/>
  <c r="L36" i="1"/>
  <c r="G36" i="1"/>
  <c r="H36" i="1"/>
  <c r="B36" i="1"/>
  <c r="K35" i="1"/>
  <c r="L35" i="1"/>
  <c r="G35" i="1"/>
  <c r="H35" i="1"/>
  <c r="B35" i="1"/>
  <c r="K34" i="1"/>
  <c r="L34" i="1"/>
  <c r="G34" i="1"/>
  <c r="H34" i="1"/>
  <c r="B34" i="1"/>
  <c r="K33" i="1"/>
  <c r="L33" i="1"/>
  <c r="M33" i="1"/>
  <c r="G33" i="1"/>
  <c r="H33" i="1"/>
  <c r="B33" i="1"/>
  <c r="K32" i="1"/>
  <c r="L32" i="1"/>
  <c r="G32" i="1"/>
  <c r="H32" i="1"/>
  <c r="B32" i="1"/>
  <c r="K31" i="1"/>
  <c r="L31" i="1"/>
  <c r="G31" i="1"/>
  <c r="H31" i="1"/>
  <c r="B31" i="1"/>
  <c r="K30" i="1"/>
  <c r="L30" i="1"/>
  <c r="G30" i="1"/>
  <c r="H30" i="1"/>
  <c r="B30" i="1"/>
  <c r="K29" i="1"/>
  <c r="L29" i="1"/>
  <c r="G29" i="1"/>
  <c r="H29" i="1"/>
  <c r="B29" i="1"/>
  <c r="K28" i="1"/>
  <c r="L28" i="1"/>
  <c r="G28" i="1"/>
  <c r="H28" i="1"/>
  <c r="B28" i="1"/>
  <c r="K27" i="1"/>
  <c r="L27" i="1"/>
  <c r="G27" i="1"/>
  <c r="H27" i="1"/>
  <c r="B27" i="1"/>
  <c r="K26" i="1"/>
  <c r="L26" i="1"/>
  <c r="G26" i="1"/>
  <c r="H26" i="1"/>
  <c r="B26" i="1"/>
  <c r="K25" i="1"/>
  <c r="L25" i="1"/>
  <c r="G25" i="1"/>
  <c r="H25" i="1"/>
  <c r="B25" i="1"/>
  <c r="K24" i="1"/>
  <c r="L24" i="1"/>
  <c r="G24" i="1"/>
  <c r="H24" i="1"/>
  <c r="K23" i="1"/>
  <c r="L23" i="1"/>
  <c r="G23" i="1"/>
  <c r="H23" i="1"/>
  <c r="B23" i="1"/>
  <c r="K22" i="1"/>
  <c r="L22" i="1"/>
  <c r="G22" i="1"/>
  <c r="H22" i="1"/>
  <c r="B22" i="1"/>
  <c r="K21" i="1"/>
  <c r="L21" i="1"/>
  <c r="G21" i="1"/>
  <c r="H21" i="1"/>
  <c r="I21" i="1"/>
  <c r="B21" i="1"/>
  <c r="K20" i="1"/>
  <c r="L20" i="1"/>
  <c r="G20" i="1"/>
  <c r="H20" i="1"/>
  <c r="B20" i="1"/>
  <c r="K19" i="1"/>
  <c r="L19" i="1"/>
  <c r="G19" i="1"/>
  <c r="H19" i="1"/>
  <c r="B19" i="1"/>
  <c r="K18" i="1"/>
  <c r="L18" i="1"/>
  <c r="G18" i="1"/>
  <c r="H18" i="1"/>
  <c r="B18" i="1"/>
  <c r="K17" i="1"/>
  <c r="L17" i="1"/>
  <c r="M17" i="1"/>
  <c r="G17" i="1"/>
  <c r="H17" i="1"/>
  <c r="B17" i="1"/>
  <c r="K16" i="1"/>
  <c r="L16" i="1"/>
  <c r="G16" i="1"/>
  <c r="H16" i="1"/>
  <c r="B16" i="1"/>
  <c r="K15" i="1"/>
  <c r="L15" i="1"/>
  <c r="G15" i="1"/>
  <c r="H15" i="1"/>
  <c r="B15" i="1"/>
  <c r="K14" i="1"/>
  <c r="L14" i="1"/>
  <c r="G14" i="1"/>
  <c r="H14" i="1"/>
  <c r="B14" i="1"/>
  <c r="K13" i="1"/>
  <c r="L13" i="1"/>
  <c r="G13" i="1"/>
  <c r="H13" i="1"/>
  <c r="B13" i="1"/>
  <c r="K12" i="1"/>
  <c r="L12" i="1"/>
  <c r="G12" i="1"/>
  <c r="H12" i="1"/>
  <c r="B12" i="1"/>
  <c r="K11" i="1"/>
  <c r="L11" i="1"/>
  <c r="G11" i="1"/>
  <c r="H11" i="1"/>
  <c r="B11" i="1"/>
  <c r="K10" i="1"/>
  <c r="L10" i="1"/>
  <c r="G10" i="1"/>
  <c r="H10" i="1"/>
  <c r="B10" i="1"/>
  <c r="K9" i="1"/>
  <c r="L9" i="1"/>
  <c r="G9" i="1"/>
  <c r="H9" i="1"/>
  <c r="B9" i="1"/>
  <c r="K8" i="1"/>
  <c r="L8" i="1"/>
  <c r="G8" i="1"/>
  <c r="H8" i="1"/>
  <c r="B8" i="1"/>
  <c r="K7" i="1"/>
  <c r="L7" i="1"/>
  <c r="G7" i="1"/>
  <c r="H7" i="1"/>
  <c r="B7" i="1"/>
  <c r="K6" i="1"/>
  <c r="L6" i="1"/>
  <c r="G6" i="1"/>
  <c r="H6" i="1"/>
  <c r="B6" i="1"/>
  <c r="K5" i="1"/>
  <c r="L5" i="1"/>
  <c r="G5" i="1"/>
  <c r="H5" i="1"/>
  <c r="B5" i="1"/>
  <c r="K4" i="1"/>
  <c r="L4" i="1"/>
  <c r="G4" i="1"/>
  <c r="H4" i="1"/>
  <c r="B4" i="1"/>
  <c r="M44" i="1"/>
  <c r="I33" i="1"/>
  <c r="N33" i="1"/>
  <c r="I45" i="1"/>
  <c r="M22" i="1"/>
  <c r="I34" i="1"/>
  <c r="M37" i="1"/>
  <c r="M42" i="1"/>
  <c r="I12" i="1"/>
  <c r="M6" i="1"/>
  <c r="M10" i="1"/>
  <c r="M12" i="1"/>
  <c r="I22" i="1"/>
  <c r="N22" i="1"/>
  <c r="I44" i="1"/>
  <c r="I15" i="1"/>
  <c r="I7" i="1"/>
  <c r="M29" i="1"/>
  <c r="I38" i="1"/>
  <c r="I5" i="1"/>
  <c r="I24" i="1"/>
  <c r="I11" i="1"/>
  <c r="I13" i="1"/>
  <c r="M28" i="1"/>
  <c r="M38" i="1"/>
  <c r="M32" i="1"/>
  <c r="M8" i="1"/>
  <c r="I19" i="1"/>
  <c r="I29" i="1"/>
  <c r="M39" i="1"/>
  <c r="I41" i="1"/>
  <c r="I30" i="1"/>
  <c r="I23" i="1"/>
  <c r="I6" i="1"/>
  <c r="M20" i="1"/>
  <c r="I25" i="1"/>
  <c r="M13" i="1"/>
  <c r="I43" i="1"/>
  <c r="M31" i="1"/>
  <c r="N40" i="1"/>
  <c r="E40" i="4"/>
  <c r="I40" i="4"/>
  <c r="M24" i="1"/>
  <c r="I16" i="1"/>
  <c r="I10" i="1"/>
  <c r="I17" i="1"/>
  <c r="N17" i="1"/>
  <c r="M18" i="1"/>
  <c r="I26" i="1"/>
  <c r="M45" i="1"/>
  <c r="M11" i="1"/>
  <c r="M35" i="1"/>
  <c r="I28" i="1"/>
  <c r="I37" i="1"/>
  <c r="I18" i="1"/>
  <c r="M19" i="1"/>
  <c r="M46" i="1"/>
  <c r="M5" i="1"/>
  <c r="M21" i="1"/>
  <c r="N21" i="1"/>
  <c r="E21" i="4"/>
  <c r="I21" i="4"/>
  <c r="I39" i="1"/>
  <c r="M4" i="1"/>
  <c r="I14" i="1"/>
  <c r="I27" i="1"/>
  <c r="I32" i="1"/>
  <c r="M7" i="1"/>
  <c r="M30" i="1"/>
  <c r="M14" i="1"/>
  <c r="M9" i="1"/>
  <c r="M23" i="1"/>
  <c r="M41" i="1"/>
  <c r="M25" i="1"/>
  <c r="M34" i="1"/>
  <c r="M36" i="1"/>
  <c r="M15" i="1"/>
  <c r="M26" i="1"/>
  <c r="M16" i="1"/>
  <c r="M27" i="1"/>
  <c r="M43" i="1"/>
  <c r="I8" i="1"/>
  <c r="N8" i="1"/>
  <c r="E8" i="4"/>
  <c r="I8" i="4"/>
  <c r="I35" i="1"/>
  <c r="I46" i="1"/>
  <c r="I9" i="1"/>
  <c r="I36" i="1"/>
  <c r="I20" i="1"/>
  <c r="I31" i="1"/>
  <c r="C48" i="1"/>
  <c r="I42" i="1"/>
  <c r="I4" i="1"/>
  <c r="N12" i="1"/>
  <c r="E12" i="4"/>
  <c r="I12" i="4"/>
  <c r="N44" i="1"/>
  <c r="O44" i="1"/>
  <c r="D44" i="4"/>
  <c r="H44" i="4"/>
  <c r="P17" i="1"/>
  <c r="E17" i="4"/>
  <c r="I17" i="4"/>
  <c r="P22" i="1"/>
  <c r="E22" i="4"/>
  <c r="I22" i="4"/>
  <c r="P33" i="1"/>
  <c r="E33" i="4"/>
  <c r="I33" i="4"/>
  <c r="M50" i="1"/>
  <c r="N34" i="1"/>
  <c r="E34" i="4"/>
  <c r="I34" i="4"/>
  <c r="N45" i="1"/>
  <c r="E45" i="4"/>
  <c r="I45" i="4"/>
  <c r="M49" i="1"/>
  <c r="N13" i="1"/>
  <c r="N37" i="1"/>
  <c r="N42" i="1"/>
  <c r="N15" i="1"/>
  <c r="N6" i="1"/>
  <c r="E6" i="4"/>
  <c r="I6" i="4"/>
  <c r="N41" i="1"/>
  <c r="N28" i="1"/>
  <c r="O33" i="1"/>
  <c r="D33" i="4"/>
  <c r="H33" i="4"/>
  <c r="N11" i="1"/>
  <c r="N30" i="1"/>
  <c r="N20" i="1"/>
  <c r="N36" i="1"/>
  <c r="N32" i="1"/>
  <c r="N26" i="1"/>
  <c r="N39" i="1"/>
  <c r="N29" i="1"/>
  <c r="N31" i="1"/>
  <c r="N46" i="1"/>
  <c r="N35" i="1"/>
  <c r="N10" i="1"/>
  <c r="N24" i="1"/>
  <c r="N38" i="1"/>
  <c r="N14" i="1"/>
  <c r="N5" i="1"/>
  <c r="N9" i="1"/>
  <c r="N27" i="1"/>
  <c r="N19" i="1"/>
  <c r="N18" i="1"/>
  <c r="E18" i="4"/>
  <c r="I18" i="4"/>
  <c r="N43" i="1"/>
  <c r="N25" i="1"/>
  <c r="N23" i="1"/>
  <c r="O17" i="1"/>
  <c r="D17" i="4"/>
  <c r="H17" i="4"/>
  <c r="P21" i="1"/>
  <c r="O21" i="1"/>
  <c r="D21" i="4"/>
  <c r="H21" i="4"/>
  <c r="N16" i="1"/>
  <c r="M48" i="1"/>
  <c r="O22" i="1"/>
  <c r="D22" i="4"/>
  <c r="H22" i="4"/>
  <c r="N7" i="1"/>
  <c r="E7" i="4"/>
  <c r="I7" i="4"/>
  <c r="P12" i="1"/>
  <c r="O12" i="1"/>
  <c r="D12" i="4"/>
  <c r="H12" i="4"/>
  <c r="P8" i="1"/>
  <c r="O8" i="1"/>
  <c r="D8" i="4"/>
  <c r="H8" i="4"/>
  <c r="N4" i="1"/>
  <c r="E4" i="4"/>
  <c r="I50" i="1"/>
  <c r="I49" i="1"/>
  <c r="I48" i="1"/>
  <c r="P40" i="1"/>
  <c r="O40" i="1"/>
  <c r="D40" i="4"/>
  <c r="H40" i="4"/>
  <c r="E44" i="4"/>
  <c r="I44" i="4"/>
  <c r="P44" i="1"/>
  <c r="O34" i="1"/>
  <c r="D34" i="4"/>
  <c r="H34" i="4"/>
  <c r="P45" i="1"/>
  <c r="O46" i="1"/>
  <c r="D46" i="4"/>
  <c r="H46" i="4"/>
  <c r="E46" i="4"/>
  <c r="I46" i="4"/>
  <c r="O42" i="1"/>
  <c r="D42" i="4"/>
  <c r="H42" i="4"/>
  <c r="E42" i="4"/>
  <c r="I42" i="4"/>
  <c r="P37" i="1"/>
  <c r="E37" i="4"/>
  <c r="I37" i="4"/>
  <c r="I4" i="4"/>
  <c r="P39" i="1"/>
  <c r="E39" i="4"/>
  <c r="I39" i="4"/>
  <c r="O16" i="1"/>
  <c r="D16" i="4"/>
  <c r="H16" i="4"/>
  <c r="E16" i="4"/>
  <c r="I16" i="4"/>
  <c r="P15" i="1"/>
  <c r="E15" i="4"/>
  <c r="I15" i="4"/>
  <c r="P29" i="1"/>
  <c r="E29" i="4"/>
  <c r="I29" i="4"/>
  <c r="O35" i="1"/>
  <c r="D35" i="4"/>
  <c r="H35" i="4"/>
  <c r="E35" i="4"/>
  <c r="I35" i="4"/>
  <c r="P34" i="1"/>
  <c r="O43" i="1"/>
  <c r="D43" i="4"/>
  <c r="H43" i="4"/>
  <c r="E43" i="4"/>
  <c r="I43" i="4"/>
  <c r="P32" i="1"/>
  <c r="E32" i="4"/>
  <c r="I32" i="4"/>
  <c r="P26" i="1"/>
  <c r="E26" i="4"/>
  <c r="I26" i="4"/>
  <c r="O27" i="1"/>
  <c r="D27" i="4"/>
  <c r="H27" i="4"/>
  <c r="E27" i="4"/>
  <c r="I27" i="4"/>
  <c r="O30" i="1"/>
  <c r="D30" i="4"/>
  <c r="H30" i="4"/>
  <c r="E30" i="4"/>
  <c r="I30" i="4"/>
  <c r="O36" i="1"/>
  <c r="D36" i="4"/>
  <c r="H36" i="4"/>
  <c r="E36" i="4"/>
  <c r="I36" i="4"/>
  <c r="O19" i="1"/>
  <c r="D19" i="4"/>
  <c r="H19" i="4"/>
  <c r="E19" i="4"/>
  <c r="I19" i="4"/>
  <c r="P20" i="1"/>
  <c r="E20" i="4"/>
  <c r="I20" i="4"/>
  <c r="P9" i="1"/>
  <c r="E9" i="4"/>
  <c r="I9" i="4"/>
  <c r="P11" i="1"/>
  <c r="E11" i="4"/>
  <c r="I11" i="4"/>
  <c r="O31" i="1"/>
  <c r="D31" i="4"/>
  <c r="H31" i="4"/>
  <c r="E31" i="4"/>
  <c r="I31" i="4"/>
  <c r="O25" i="1"/>
  <c r="D25" i="4"/>
  <c r="H25" i="4"/>
  <c r="E25" i="4"/>
  <c r="I25" i="4"/>
  <c r="P14" i="1"/>
  <c r="E14" i="4"/>
  <c r="I14" i="4"/>
  <c r="P28" i="1"/>
  <c r="E28" i="4"/>
  <c r="I28" i="4"/>
  <c r="O5" i="1"/>
  <c r="D5" i="4"/>
  <c r="H5" i="4"/>
  <c r="E5" i="4"/>
  <c r="I5" i="4"/>
  <c r="O38" i="1"/>
  <c r="D38" i="4"/>
  <c r="H38" i="4"/>
  <c r="E38" i="4"/>
  <c r="I38" i="4"/>
  <c r="P41" i="1"/>
  <c r="E41" i="4"/>
  <c r="I41" i="4"/>
  <c r="P13" i="1"/>
  <c r="E13" i="4"/>
  <c r="I13" i="4"/>
  <c r="P23" i="1"/>
  <c r="E23" i="4"/>
  <c r="I23" i="4"/>
  <c r="O24" i="1"/>
  <c r="D24" i="4"/>
  <c r="H24" i="4"/>
  <c r="E24" i="4"/>
  <c r="I24" i="4"/>
  <c r="O45" i="1"/>
  <c r="D45" i="4"/>
  <c r="H45" i="4"/>
  <c r="O10" i="1"/>
  <c r="D10" i="4"/>
  <c r="H10" i="4"/>
  <c r="E10" i="4"/>
  <c r="I10" i="4"/>
  <c r="O13" i="1"/>
  <c r="D13" i="4"/>
  <c r="H13" i="4"/>
  <c r="O37" i="1"/>
  <c r="D37" i="4"/>
  <c r="H37" i="4"/>
  <c r="O28" i="1"/>
  <c r="D28" i="4"/>
  <c r="H28" i="4"/>
  <c r="O15" i="1"/>
  <c r="D15" i="4"/>
  <c r="H15" i="4"/>
  <c r="P42" i="1"/>
  <c r="P19" i="1"/>
  <c r="P36" i="1"/>
  <c r="P30" i="1"/>
  <c r="P5" i="1"/>
  <c r="O41" i="1"/>
  <c r="D41" i="4"/>
  <c r="H41" i="4"/>
  <c r="O20" i="1"/>
  <c r="D20" i="4"/>
  <c r="H20" i="4"/>
  <c r="P27" i="1"/>
  <c r="O9" i="1"/>
  <c r="D9" i="4"/>
  <c r="H9" i="4"/>
  <c r="O32" i="1"/>
  <c r="D32" i="4"/>
  <c r="H32" i="4"/>
  <c r="P6" i="1"/>
  <c r="O6" i="1"/>
  <c r="D6" i="4"/>
  <c r="H6" i="4"/>
  <c r="P10" i="1"/>
  <c r="P35" i="1"/>
  <c r="P46" i="1"/>
  <c r="O11" i="1"/>
  <c r="D11" i="4"/>
  <c r="H11" i="4"/>
  <c r="P24" i="1"/>
  <c r="P25" i="1"/>
  <c r="P43" i="1"/>
  <c r="O39" i="1"/>
  <c r="D39" i="4"/>
  <c r="H39" i="4"/>
  <c r="O29" i="1"/>
  <c r="D29" i="4"/>
  <c r="H29" i="4"/>
  <c r="O14" i="1"/>
  <c r="D14" i="4"/>
  <c r="H14" i="4"/>
  <c r="P31" i="1"/>
  <c r="O26" i="1"/>
  <c r="D26" i="4"/>
  <c r="H26" i="4"/>
  <c r="P38" i="1"/>
  <c r="P18" i="1"/>
  <c r="O18" i="1"/>
  <c r="D18" i="4"/>
  <c r="H18" i="4"/>
  <c r="O23" i="1"/>
  <c r="D23" i="4"/>
  <c r="H23" i="4"/>
  <c r="P16" i="1"/>
  <c r="P7" i="1"/>
  <c r="O7" i="1"/>
  <c r="D7" i="4"/>
  <c r="H7" i="4"/>
  <c r="N50" i="1"/>
  <c r="N49" i="1"/>
  <c r="N48" i="1"/>
  <c r="P4" i="1"/>
  <c r="O4" i="1"/>
  <c r="D4" i="4"/>
  <c r="H4" i="4"/>
  <c r="E49" i="4"/>
  <c r="E48" i="4"/>
  <c r="I50" i="4"/>
  <c r="I49" i="4"/>
  <c r="I48" i="4"/>
  <c r="E50" i="4"/>
</calcChain>
</file>

<file path=xl/sharedStrings.xml><?xml version="1.0" encoding="utf-8"?>
<sst xmlns="http://schemas.openxmlformats.org/spreadsheetml/2006/main" count="295" uniqueCount="161">
  <si>
    <t>Improvement Scaling</t>
  </si>
  <si>
    <t>Attainment Scaling</t>
  </si>
  <si>
    <t>Final Adjustment</t>
  </si>
  <si>
    <t>HOSPITAL ID</t>
  </si>
  <si>
    <t>HOSPITAL NAME</t>
  </si>
  <si>
    <t>Target</t>
  </si>
  <si>
    <t>% Revenue Adjustment</t>
  </si>
  <si>
    <t>$ Revenue Adjustment</t>
  </si>
  <si>
    <t>Target (top 25th %)</t>
  </si>
  <si>
    <t>$ Revenue Adjustment*</t>
  </si>
  <si>
    <t xml:space="preserve">$ Better of Attainment or Improvement </t>
  </si>
  <si>
    <t>Revenue Adjustment Based on Improvement or Attainment</t>
  </si>
  <si>
    <t>UMMS- Chestertown</t>
  </si>
  <si>
    <t>STATEWIDE</t>
  </si>
  <si>
    <t>Penalty</t>
  </si>
  <si>
    <t>Reward</t>
  </si>
  <si>
    <t>Percentages have been rounded for display. Final scaling values are rounded to two decimal places.</t>
  </si>
  <si>
    <t>MaxReward</t>
  </si>
  <si>
    <t>MaxPenalty</t>
  </si>
  <si>
    <t>ImpTarget</t>
  </si>
  <si>
    <t>ImpMaxRewardScore</t>
  </si>
  <si>
    <t>ImpMaxPenaltyScore</t>
  </si>
  <si>
    <t>AttMaxRewardScore</t>
  </si>
  <si>
    <t>AttMaxPenaltyScore</t>
  </si>
  <si>
    <t>RY 2027 RRIP Readmission Reduction Incentive Program</t>
  </si>
  <si>
    <t>FY 26 Estimated Permanent Inpatient Revenue</t>
  </si>
  <si>
    <t>CY 2022/23 Case Mix Adjusted Readmission Rate (RY 2027 Base)</t>
  </si>
  <si>
    <t>CY 2025 Case Mix Adjusted Readmission Rate (RY 2027 Performance)**</t>
  </si>
  <si>
    <t>CY22/23-CY25% Change in Case Mix Adjusted Rate</t>
  </si>
  <si>
    <t>RY 27 % Revenue Adjustment</t>
  </si>
  <si>
    <t>Hospital ID</t>
  </si>
  <si>
    <t>Hospital Name</t>
  </si>
  <si>
    <t>% Adjustment</t>
  </si>
  <si>
    <t>$ Adjustment</t>
  </si>
  <si>
    <t>Meritus</t>
  </si>
  <si>
    <t>UMMS- UMMC</t>
  </si>
  <si>
    <t>UMMS- Capital Region</t>
  </si>
  <si>
    <t>Trinity - Holy Cross</t>
  </si>
  <si>
    <t>Frederick</t>
  </si>
  <si>
    <t>Mercy</t>
  </si>
  <si>
    <t>JHH- Johns Hopkins</t>
  </si>
  <si>
    <t>Saint Agnes</t>
  </si>
  <si>
    <t>Lifebridge- Sinai</t>
  </si>
  <si>
    <t>MedStar- Franklin Square</t>
  </si>
  <si>
    <t>Adventist- White Oak</t>
  </si>
  <si>
    <t>Garrett</t>
  </si>
  <si>
    <t>MedStar- Montgomery</t>
  </si>
  <si>
    <t>Tidal- Peninsula</t>
  </si>
  <si>
    <t>JHH- Suburban</t>
  </si>
  <si>
    <t>Luminis- Anne Arundel</t>
  </si>
  <si>
    <t>MedStar- Union Mem</t>
  </si>
  <si>
    <t>Western Maryland</t>
  </si>
  <si>
    <t>MedStar- St. Mary's</t>
  </si>
  <si>
    <t>JHH- Bayview</t>
  </si>
  <si>
    <t>UMMC- Chestertown</t>
  </si>
  <si>
    <t>ChristianaCare, Union</t>
  </si>
  <si>
    <t>Lifebridge- Carroll</t>
  </si>
  <si>
    <t>MedStar- Harbor</t>
  </si>
  <si>
    <t>UMMS- Charles</t>
  </si>
  <si>
    <t>UMMS- Easton</t>
  </si>
  <si>
    <t>UMMS- Midtown</t>
  </si>
  <si>
    <t>Calvert</t>
  </si>
  <si>
    <t>Lifebridge- Northwest</t>
  </si>
  <si>
    <t>UMMS- BWMC</t>
  </si>
  <si>
    <t>GBMC</t>
  </si>
  <si>
    <t>JHH- Howard County</t>
  </si>
  <si>
    <t>UMMS-Upper Chesapeake</t>
  </si>
  <si>
    <t>Luminis- Doctors</t>
  </si>
  <si>
    <t>MedStar- Good Sam</t>
  </si>
  <si>
    <t>Adventist- Shady Grove</t>
  </si>
  <si>
    <t>UMMS- UMROI</t>
  </si>
  <si>
    <t>Adventist-Ft. Washington</t>
  </si>
  <si>
    <t>Atlantic General</t>
  </si>
  <si>
    <t>MedStar- Southern MD</t>
  </si>
  <si>
    <t>UMMS- St. Joe</t>
  </si>
  <si>
    <t>Lifebridge- Levindale</t>
  </si>
  <si>
    <t>Trinity - Holy Cross Germantown</t>
  </si>
  <si>
    <t>State Total</t>
  </si>
  <si>
    <t>Total Rewards</t>
  </si>
  <si>
    <t>Improvement</t>
  </si>
  <si>
    <t>IP Revenue</t>
  </si>
  <si>
    <t>Min Imp</t>
  </si>
  <si>
    <t>Max Imp</t>
  </si>
  <si>
    <t>Diff</t>
  </si>
  <si>
    <t>Incremental change</t>
  </si>
  <si>
    <t>RY 2027 Disparity Gap Final results</t>
  </si>
  <si>
    <t>RY 27 Readmission Improvement</t>
  </si>
  <si>
    <t>RY 27 Disparity Gap Improvement</t>
  </si>
  <si>
    <t>St. Agnes</t>
  </si>
  <si>
    <t>Net</t>
  </si>
  <si>
    <t>Penalties</t>
  </si>
  <si>
    <t>Rewards</t>
  </si>
  <si>
    <t>RY 27 RRIP % Revenue Adjustment</t>
  </si>
  <si>
    <t>RY 27  RRIP $ Revenue Adjustment</t>
  </si>
  <si>
    <t>RY27 Disparity Gap % Adjustment</t>
  </si>
  <si>
    <t>RY27 Disparity Gap $ Adjustment</t>
  </si>
  <si>
    <t>RY27 RRIP + Disparity Gap % Adjustment</t>
  </si>
  <si>
    <t>RY27 RRIP + Disparity Gap $ Adjustment</t>
  </si>
  <si>
    <t xml:space="preserve">RY 2027 RRIP Readmission Reduction Incentive Program + Disparity Gap </t>
  </si>
  <si>
    <t xml:space="preserve">Note: Due to an approved ECE, Frederick Health's (210005) Q1 CY 2025 data has been excluded from final CY 2025 performance assessments. </t>
  </si>
  <si>
    <t>CY 2025 Case Mix Adjusted Rate with Out-of-State Utilization Adjustment**</t>
  </si>
  <si>
    <t>AttTarget***</t>
  </si>
  <si>
    <t xml:space="preserve">**The RY 2028 policy revised the out of state (OOS) adjustment methodology applied to RY 2027 by implementing the OOS Utilization Adjustment (UA) which accounts for all OOS utilization. </t>
  </si>
  <si>
    <t xml:space="preserve">*** The attainment target for RY 2027 has changed due to applying the OOS UA to base period performance. </t>
  </si>
  <si>
    <t>FY26 Permanent Inpatient Revenue</t>
  </si>
  <si>
    <t>FY 26 Estimated Permanent Inpatient Revenue*</t>
  </si>
  <si>
    <t>*UMROI (210058) is only assessed on non-rehab revenue for attainment.</t>
  </si>
  <si>
    <t>CY2223 Base Year Rates and CY2025 YTD Performance Period by Hospital, All Payers(Excluded AMA cases)(Excluded ACS/POD cases)</t>
  </si>
  <si>
    <t>(January-December Readmissions + January discharge data to determine December Readmissions)</t>
  </si>
  <si>
    <t>Hospitals</t>
  </si>
  <si>
    <t>CY2223 Base Period (Jan-Dec 2223)</t>
  </si>
  <si>
    <t>CY2025 Performance Period (YTD, Jan-Dec 2025)</t>
  </si>
  <si>
    <t>A</t>
  </si>
  <si>
    <t xml:space="preserve">B </t>
  </si>
  <si>
    <t xml:space="preserve">C </t>
  </si>
  <si>
    <t xml:space="preserve">D </t>
  </si>
  <si>
    <t>E = D/C</t>
  </si>
  <si>
    <t xml:space="preserve">F </t>
  </si>
  <si>
    <t xml:space="preserve">G = D/F </t>
  </si>
  <si>
    <t xml:space="preserve">H = D/F * 11.56%                                                                                                                                                                                                  </t>
  </si>
  <si>
    <t xml:space="preserve">I </t>
  </si>
  <si>
    <t xml:space="preserve">J </t>
  </si>
  <si>
    <t xml:space="preserve">K = J/I </t>
  </si>
  <si>
    <t xml:space="preserve">L </t>
  </si>
  <si>
    <t xml:space="preserve">M = J/L </t>
  </si>
  <si>
    <t xml:space="preserve">N = J/L * 11.56%                                                                                                                                                                                                  </t>
  </si>
  <si>
    <t>O = N/H - 1</t>
  </si>
  <si>
    <t>Total Number of Inpatient Discharges</t>
  </si>
  <si>
    <t>Total Number of Readmissions</t>
  </si>
  <si>
    <t>Percent Readmissions</t>
  </si>
  <si>
    <t>Total Number of Expected Readmissions</t>
  </si>
  <si>
    <t>Readmission Ratio</t>
  </si>
  <si>
    <t>Case-Mix Adjusted Readmission Rate</t>
  </si>
  <si>
    <t>Change in Case-mix Adjusted Rate from CY2223</t>
  </si>
  <si>
    <t>Adventist Rehab</t>
  </si>
  <si>
    <t xml:space="preserve">         </t>
  </si>
  <si>
    <t>Rehab Hospital of Salisbury</t>
  </si>
  <si>
    <t>Adventist- Adv Rehab MD</t>
  </si>
  <si>
    <t>Rehab Hospital of Bowie</t>
  </si>
  <si>
    <t>Mt. Washington Peds</t>
  </si>
  <si>
    <t>Sheppard Pratt</t>
  </si>
  <si>
    <t>Brook Lane</t>
  </si>
  <si>
    <t>Luminis- McNew Family Medical Center</t>
  </si>
  <si>
    <t>UMMS-Upper Chesapeake Behavioral</t>
  </si>
  <si>
    <t>Total Number of Inpatient Discharges is the total number of discharges that are eligible for a readmission and not necessarily total discharges.</t>
  </si>
  <si>
    <t>Total Number of Readmissions is the number of readmissions after all adjustments, including removal of planned admissions.</t>
  </si>
  <si>
    <t>Users who manually calculate percentage calculations in Excel may find slight discrepancies due to rounding differences.</t>
  </si>
  <si>
    <t>Risk Adjusted Readmission Rate is calculated by multiplying the observed-to-expected Readmission Ratio (columns H &amp; N) by 11.56% , the statewide unadjusted rate for all 24 months of CY2022 and CY2023, the norm period for RY2027.</t>
  </si>
  <si>
    <t>See Tab 7 'CY18-24 Readmit Rates' for inputs used to calculate the final CY2022 and CY2023 statewide unadjusted rate of 11.56%</t>
  </si>
  <si>
    <t>For this comparison, full calendar year data is used for the blended Base Period while the Performance Period reflects year-to-date data, for instance Jan- Dec CY2022 and Jan- Dec CY2023 (as full calendar years for the Base Period) and Jan- Mar CY2025 (Performance Period YTD).</t>
  </si>
  <si>
    <t>The APR-DRG variable for cases with a daily type of service of rehabilitation are recoded to APR-DRG 860 Rehabilitation or type of Daily Service = 08 (Rehab).</t>
  </si>
  <si>
    <t>Holy Cross Germantown will be measured on attainment and 1-year improvement only.</t>
  </si>
  <si>
    <t>Out-of-State Readmission Ratios for RRIP Attainment</t>
  </si>
  <si>
    <t>Based on CMMI Data (December 2024- November 2025)</t>
  </si>
  <si>
    <t>HospName</t>
  </si>
  <si>
    <t>CCW Readmission Rate- All Claims</t>
  </si>
  <si>
    <t>CCW Readmission Rate- MD Claims Only</t>
  </si>
  <si>
    <t>Out-of-State Utilization Adjustment (OOS UA) Ratio*</t>
  </si>
  <si>
    <t>Case-Mix Adjusted Rate with OOS Utilization Adjustment</t>
  </si>
  <si>
    <t>Notes</t>
  </si>
  <si>
    <t xml:space="preserve">RRIP assesses hospitals on the better of improvement or attainment.  For improvement, the case-mix adjusted readmission rate is used (column D).  For attainment, the case-mix adjusted readmission rate is adjusted to account for out of state utilization to ensure fairness to non-border hospitals and hospitals not apart of systems with out-of-state hospitals.  Medicare data from CMMI is used to calculate an out of state utilization adjustment ratio (column C).  This ratio is multiplied by the case-mix-adjusted rate to get the case-mix adjusted rate adjusted for out of state utilization (column E).  This report provides on-going preliminary Medicare readmission numbers for attainment. For more details on the OOS UA, please see the RY 2028 RRIP policy.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</si>
</sst>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0.0000%"/>
    <numFmt numFmtId="167" formatCode="_(&quot;$&quot;* #,##0_);_(&quot;$&quot;* \(#,##0\);_(&quot;$&quot;* &quot;-&quot;??_);_(@_)"/>
    <numFmt numFmtId="168" formatCode="########0"/>
    <numFmt numFmtId="169" formatCode="###,###,###,##0"/>
    <numFmt numFmtId="170" formatCode="##0.00%"/>
    <numFmt numFmtId="171" formatCode="#,##0.000"/>
    <numFmt numFmtId="172" formatCode="[$-10409]0.00%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, Helvetica, sans-serif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Helvetica"/>
    </font>
    <font>
      <b/>
      <sz val="12"/>
      <color rgb="FF000000"/>
      <name val="Albany AMT"/>
    </font>
    <font>
      <b/>
      <sz val="10"/>
      <color rgb="FF000000"/>
      <name val="Albany AMT"/>
    </font>
    <font>
      <sz val="8"/>
      <color rgb="FF000000"/>
      <name val="Albany AMT"/>
    </font>
    <font>
      <b/>
      <sz val="8"/>
      <color rgb="FF000000"/>
      <name val="Albany AMT"/>
    </font>
    <font>
      <sz val="10"/>
      <name val="Arial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D6BE"/>
      </left>
      <right style="thin">
        <color rgb="FFCCD6BE"/>
      </right>
      <top style="thin">
        <color rgb="FFCCD6BE"/>
      </top>
      <bottom style="thin">
        <color rgb="FFCCD6BE"/>
      </bottom>
      <diagonal/>
    </border>
    <border>
      <left/>
      <right style="thin">
        <color rgb="FFCCD6BE"/>
      </right>
      <top style="thin">
        <color rgb="FFCCD6BE"/>
      </top>
      <bottom style="thin">
        <color rgb="FFCCD6BE"/>
      </bottom>
      <diagonal/>
    </border>
    <border>
      <left/>
      <right/>
      <top style="thin">
        <color rgb="FFCCD6BE"/>
      </top>
      <bottom style="thin">
        <color rgb="FFCCD6B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0" fillId="0" borderId="0"/>
    <xf numFmtId="0" fontId="12" fillId="0" borderId="0"/>
    <xf numFmtId="9" fontId="20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/>
  </cellStyleXfs>
  <cellXfs count="126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6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10" fontId="7" fillId="6" borderId="7" xfId="0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9" fillId="0" borderId="7" xfId="0" applyFont="1" applyBorder="1" applyAlignment="1">
      <alignment horizontal="right"/>
    </xf>
    <xf numFmtId="0" fontId="9" fillId="0" borderId="7" xfId="0" applyFont="1" applyBorder="1" applyAlignment="1">
      <alignment horizontal="left" wrapText="1"/>
    </xf>
    <xf numFmtId="164" fontId="10" fillId="0" borderId="7" xfId="0" applyNumberFormat="1" applyFont="1" applyBorder="1" applyAlignment="1">
      <alignment horizontal="right"/>
    </xf>
    <xf numFmtId="10" fontId="10" fillId="0" borderId="7" xfId="2" applyNumberFormat="1" applyFont="1" applyFill="1" applyBorder="1" applyAlignment="1" applyProtection="1"/>
    <xf numFmtId="10" fontId="3" fillId="0" borderId="7" xfId="2" applyNumberFormat="1" applyFont="1" applyFill="1" applyBorder="1" applyAlignment="1" applyProtection="1"/>
    <xf numFmtId="10" fontId="9" fillId="2" borderId="7" xfId="2" applyNumberFormat="1" applyFont="1" applyFill="1" applyBorder="1" applyAlignment="1" applyProtection="1"/>
    <xf numFmtId="10" fontId="3" fillId="2" borderId="7" xfId="2" applyNumberFormat="1" applyFont="1" applyFill="1" applyBorder="1" applyAlignment="1" applyProtection="1"/>
    <xf numFmtId="164" fontId="9" fillId="0" borderId="1" xfId="1" applyNumberFormat="1" applyFont="1" applyFill="1" applyBorder="1" applyAlignment="1" applyProtection="1"/>
    <xf numFmtId="10" fontId="9" fillId="0" borderId="7" xfId="2" applyNumberFormat="1" applyFont="1" applyFill="1" applyBorder="1" applyAlignment="1" applyProtection="1"/>
    <xf numFmtId="164" fontId="9" fillId="0" borderId="7" xfId="1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3" fillId="0" borderId="0" xfId="0" applyFont="1"/>
    <xf numFmtId="0" fontId="11" fillId="0" borderId="7" xfId="0" applyFont="1" applyBorder="1" applyAlignment="1">
      <alignment horizontal="left" wrapText="1"/>
    </xf>
    <xf numFmtId="10" fontId="3" fillId="0" borderId="7" xfId="3" applyNumberFormat="1" applyFont="1" applyFill="1" applyBorder="1" applyAlignment="1" applyProtection="1"/>
    <xf numFmtId="165" fontId="9" fillId="2" borderId="7" xfId="2" applyNumberFormat="1" applyFont="1" applyFill="1" applyBorder="1" applyAlignment="1" applyProtection="1"/>
    <xf numFmtId="10" fontId="9" fillId="0" borderId="1" xfId="2" applyNumberFormat="1" applyFont="1" applyFill="1" applyBorder="1" applyAlignment="1" applyProtection="1"/>
    <xf numFmtId="0" fontId="3" fillId="0" borderId="7" xfId="0" applyFont="1" applyBorder="1"/>
    <xf numFmtId="0" fontId="13" fillId="0" borderId="7" xfId="0" applyFont="1" applyBorder="1"/>
    <xf numFmtId="0" fontId="13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horizontal="right"/>
    </xf>
    <xf numFmtId="166" fontId="3" fillId="0" borderId="7" xfId="2" applyNumberFormat="1" applyFont="1" applyFill="1" applyBorder="1" applyAlignment="1" applyProtection="1"/>
    <xf numFmtId="165" fontId="13" fillId="2" borderId="7" xfId="2" applyNumberFormat="1" applyFont="1" applyFill="1" applyBorder="1" applyAlignment="1" applyProtection="1"/>
    <xf numFmtId="167" fontId="5" fillId="2" borderId="1" xfId="0" applyNumberFormat="1" applyFont="1" applyFill="1" applyBorder="1"/>
    <xf numFmtId="164" fontId="13" fillId="0" borderId="1" xfId="1" applyNumberFormat="1" applyFont="1" applyFill="1" applyBorder="1" applyAlignment="1" applyProtection="1"/>
    <xf numFmtId="0" fontId="3" fillId="2" borderId="7" xfId="0" applyFont="1" applyFill="1" applyBorder="1"/>
    <xf numFmtId="0" fontId="3" fillId="2" borderId="1" xfId="0" applyFont="1" applyFill="1" applyBorder="1"/>
    <xf numFmtId="0" fontId="5" fillId="2" borderId="0" xfId="0" applyFont="1" applyFill="1"/>
    <xf numFmtId="0" fontId="3" fillId="2" borderId="7" xfId="0" applyFont="1" applyFill="1" applyBorder="1" applyAlignment="1">
      <alignment wrapText="1"/>
    </xf>
    <xf numFmtId="0" fontId="13" fillId="0" borderId="7" xfId="0" applyFont="1" applyBorder="1" applyAlignment="1">
      <alignment horizontal="right"/>
    </xf>
    <xf numFmtId="0" fontId="13" fillId="0" borderId="7" xfId="0" applyFont="1" applyBorder="1" applyAlignment="1">
      <alignment horizontal="left" wrapText="1"/>
    </xf>
    <xf numFmtId="10" fontId="14" fillId="0" borderId="7" xfId="3" applyNumberFormat="1" applyFont="1" applyFill="1" applyBorder="1" applyAlignment="1" applyProtection="1"/>
    <xf numFmtId="165" fontId="9" fillId="0" borderId="7" xfId="2" applyNumberFormat="1" applyFont="1" applyFill="1" applyBorder="1" applyAlignment="1" applyProtection="1"/>
    <xf numFmtId="0" fontId="13" fillId="0" borderId="7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right"/>
    </xf>
    <xf numFmtId="10" fontId="14" fillId="2" borderId="0" xfId="3" applyNumberFormat="1" applyFont="1" applyFill="1" applyBorder="1" applyAlignment="1" applyProtection="1"/>
    <xf numFmtId="165" fontId="9" fillId="2" borderId="0" xfId="2" applyNumberFormat="1" applyFont="1" applyFill="1" applyBorder="1" applyAlignment="1" applyProtection="1"/>
    <xf numFmtId="165" fontId="3" fillId="2" borderId="0" xfId="2" applyNumberFormat="1" applyFont="1" applyFill="1" applyBorder="1" applyAlignment="1" applyProtection="1"/>
    <xf numFmtId="10" fontId="3" fillId="2" borderId="2" xfId="2" applyNumberFormat="1" applyFont="1" applyFill="1" applyBorder="1" applyAlignment="1" applyProtection="1"/>
    <xf numFmtId="0" fontId="3" fillId="2" borderId="2" xfId="0" applyFont="1" applyFill="1" applyBorder="1"/>
    <xf numFmtId="0" fontId="16" fillId="8" borderId="1" xfId="0" applyFont="1" applyFill="1" applyBorder="1" applyAlignment="1">
      <alignment wrapText="1"/>
    </xf>
    <xf numFmtId="10" fontId="16" fillId="8" borderId="7" xfId="2" applyNumberFormat="1" applyFont="1" applyFill="1" applyBorder="1" applyAlignment="1" applyProtection="1">
      <alignment horizontal="center" wrapText="1"/>
    </xf>
    <xf numFmtId="10" fontId="16" fillId="9" borderId="7" xfId="2" applyNumberFormat="1" applyFont="1" applyFill="1" applyBorder="1" applyAlignment="1" applyProtection="1">
      <alignment horizontal="center" wrapText="1"/>
    </xf>
    <xf numFmtId="0" fontId="17" fillId="0" borderId="0" xfId="0" applyFont="1"/>
    <xf numFmtId="164" fontId="0" fillId="0" borderId="0" xfId="0" applyNumberFormat="1"/>
    <xf numFmtId="0" fontId="18" fillId="10" borderId="7" xfId="0" applyFont="1" applyFill="1" applyBorder="1" applyAlignment="1">
      <alignment horizontal="center" vertical="center" wrapText="1"/>
    </xf>
    <xf numFmtId="10" fontId="15" fillId="11" borderId="7" xfId="2" applyNumberFormat="1" applyFont="1" applyFill="1" applyBorder="1" applyAlignment="1" applyProtection="1">
      <alignment horizontal="right" wrapText="1"/>
    </xf>
    <xf numFmtId="10" fontId="0" fillId="0" borderId="7" xfId="2" applyNumberFormat="1" applyFont="1" applyBorder="1" applyAlignment="1">
      <alignment horizontal="right"/>
    </xf>
    <xf numFmtId="166" fontId="0" fillId="0" borderId="7" xfId="2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0" xfId="0" quotePrefix="1"/>
    <xf numFmtId="0" fontId="9" fillId="0" borderId="0" xfId="0" applyFont="1" applyAlignment="1">
      <alignment horizontal="left" wrapText="1"/>
    </xf>
    <xf numFmtId="164" fontId="15" fillId="11" borderId="0" xfId="1" applyNumberFormat="1" applyFont="1" applyFill="1" applyBorder="1" applyAlignment="1" applyProtection="1">
      <alignment horizontal="center" wrapText="1"/>
    </xf>
    <xf numFmtId="0" fontId="13" fillId="12" borderId="7" xfId="0" applyFont="1" applyFill="1" applyBorder="1" applyAlignment="1">
      <alignment horizontal="left"/>
    </xf>
    <xf numFmtId="164" fontId="19" fillId="13" borderId="7" xfId="1" applyNumberFormat="1" applyFont="1" applyFill="1" applyBorder="1" applyAlignment="1" applyProtection="1">
      <alignment horizontal="center" wrapText="1"/>
    </xf>
    <xf numFmtId="0" fontId="0" fillId="0" borderId="7" xfId="0" applyBorder="1"/>
    <xf numFmtId="10" fontId="0" fillId="0" borderId="7" xfId="0" applyNumberFormat="1" applyBorder="1"/>
    <xf numFmtId="0" fontId="0" fillId="0" borderId="6" xfId="0" applyBorder="1"/>
    <xf numFmtId="0" fontId="3" fillId="2" borderId="6" xfId="0" applyFont="1" applyFill="1" applyBorder="1"/>
    <xf numFmtId="0" fontId="3" fillId="2" borderId="5" xfId="0" applyFont="1" applyFill="1" applyBorder="1"/>
    <xf numFmtId="0" fontId="18" fillId="14" borderId="7" xfId="0" applyFont="1" applyFill="1" applyBorder="1" applyAlignment="1">
      <alignment horizontal="center" vertical="center" wrapText="1"/>
    </xf>
    <xf numFmtId="10" fontId="9" fillId="0" borderId="0" xfId="2" applyNumberFormat="1" applyFont="1" applyFill="1" applyBorder="1" applyAlignment="1" applyProtection="1"/>
    <xf numFmtId="164" fontId="9" fillId="0" borderId="0" xfId="1" applyNumberFormat="1" applyFont="1" applyFill="1" applyBorder="1" applyAlignment="1" applyProtection="1"/>
    <xf numFmtId="164" fontId="19" fillId="13" borderId="7" xfId="1" applyNumberFormat="1" applyFont="1" applyFill="1" applyBorder="1" applyAlignment="1" applyProtection="1">
      <alignment horizontal="right" wrapText="1"/>
    </xf>
    <xf numFmtId="0" fontId="15" fillId="0" borderId="0" xfId="0" applyFont="1" applyAlignment="1">
      <alignment horizontal="left"/>
    </xf>
    <xf numFmtId="0" fontId="20" fillId="0" borderId="0" xfId="4"/>
    <xf numFmtId="0" fontId="20" fillId="2" borderId="0" xfId="4" applyFill="1" applyAlignment="1">
      <alignment horizontal="left"/>
    </xf>
    <xf numFmtId="0" fontId="22" fillId="15" borderId="8" xfId="4" applyFont="1" applyFill="1" applyBorder="1" applyAlignment="1">
      <alignment horizontal="center" vertical="center" wrapText="1"/>
    </xf>
    <xf numFmtId="0" fontId="22" fillId="16" borderId="8" xfId="4" applyFont="1" applyFill="1" applyBorder="1" applyAlignment="1">
      <alignment horizontal="center" vertical="center" wrapText="1"/>
    </xf>
    <xf numFmtId="0" fontId="22" fillId="17" borderId="8" xfId="4" applyFont="1" applyFill="1" applyBorder="1" applyAlignment="1">
      <alignment horizontal="center" vertical="center" wrapText="1"/>
    </xf>
    <xf numFmtId="168" fontId="23" fillId="2" borderId="8" xfId="4" applyNumberFormat="1" applyFont="1" applyFill="1" applyBorder="1" applyAlignment="1">
      <alignment horizontal="right" wrapText="1"/>
    </xf>
    <xf numFmtId="0" fontId="23" fillId="2" borderId="8" xfId="4" applyFont="1" applyFill="1" applyBorder="1" applyAlignment="1">
      <alignment horizontal="left" wrapText="1"/>
    </xf>
    <xf numFmtId="169" fontId="23" fillId="2" borderId="8" xfId="4" applyNumberFormat="1" applyFont="1" applyFill="1" applyBorder="1" applyAlignment="1">
      <alignment horizontal="right" wrapText="1"/>
    </xf>
    <xf numFmtId="170" fontId="23" fillId="2" borderId="8" xfId="4" applyNumberFormat="1" applyFont="1" applyFill="1" applyBorder="1" applyAlignment="1">
      <alignment horizontal="right" wrapText="1"/>
    </xf>
    <xf numFmtId="171" fontId="23" fillId="2" borderId="8" xfId="4" applyNumberFormat="1" applyFont="1" applyFill="1" applyBorder="1" applyAlignment="1">
      <alignment horizontal="right" wrapText="1"/>
    </xf>
    <xf numFmtId="168" fontId="24" fillId="18" borderId="8" xfId="4" applyNumberFormat="1" applyFont="1" applyFill="1" applyBorder="1" applyAlignment="1">
      <alignment horizontal="right" wrapText="1"/>
    </xf>
    <xf numFmtId="0" fontId="24" fillId="18" borderId="8" xfId="4" applyFont="1" applyFill="1" applyBorder="1" applyAlignment="1">
      <alignment horizontal="left" wrapText="1"/>
    </xf>
    <xf numFmtId="169" fontId="24" fillId="18" borderId="8" xfId="4" applyNumberFormat="1" applyFont="1" applyFill="1" applyBorder="1" applyAlignment="1">
      <alignment horizontal="right" wrapText="1"/>
    </xf>
    <xf numFmtId="170" fontId="24" fillId="18" borderId="8" xfId="4" applyNumberFormat="1" applyFont="1" applyFill="1" applyBorder="1" applyAlignment="1">
      <alignment horizontal="right" wrapText="1"/>
    </xf>
    <xf numFmtId="171" fontId="24" fillId="18" borderId="8" xfId="4" applyNumberFormat="1" applyFont="1" applyFill="1" applyBorder="1" applyAlignment="1">
      <alignment horizontal="right" wrapText="1"/>
    </xf>
    <xf numFmtId="0" fontId="25" fillId="2" borderId="0" xfId="4" applyFont="1" applyFill="1" applyAlignment="1">
      <alignment horizontal="left"/>
    </xf>
    <xf numFmtId="0" fontId="26" fillId="0" borderId="0" xfId="5" applyFont="1"/>
    <xf numFmtId="0" fontId="12" fillId="0" borderId="0" xfId="5"/>
    <xf numFmtId="0" fontId="27" fillId="0" borderId="0" xfId="5" applyFont="1"/>
    <xf numFmtId="0" fontId="12" fillId="19" borderId="7" xfId="5" applyFill="1" applyBorder="1" applyAlignment="1">
      <alignment horizontal="center" vertical="center" wrapText="1"/>
    </xf>
    <xf numFmtId="10" fontId="12" fillId="19" borderId="7" xfId="5" applyNumberFormat="1" applyFill="1" applyBorder="1" applyAlignment="1">
      <alignment horizontal="center" vertical="center" wrapText="1"/>
    </xf>
    <xf numFmtId="0" fontId="28" fillId="19" borderId="7" xfId="5" applyFont="1" applyFill="1" applyBorder="1" applyAlignment="1">
      <alignment horizontal="center" vertical="center" wrapText="1"/>
    </xf>
    <xf numFmtId="0" fontId="28" fillId="0" borderId="7" xfId="5" applyFont="1" applyBorder="1"/>
    <xf numFmtId="10" fontId="28" fillId="0" borderId="7" xfId="6" applyNumberFormat="1" applyFont="1" applyBorder="1"/>
    <xf numFmtId="0" fontId="29" fillId="0" borderId="7" xfId="7" applyFont="1" applyBorder="1" applyAlignment="1">
      <alignment vertical="top"/>
    </xf>
    <xf numFmtId="172" fontId="12" fillId="0" borderId="11" xfId="8" applyNumberFormat="1" applyBorder="1" applyAlignment="1">
      <alignment vertical="top" wrapText="1" readingOrder="1"/>
    </xf>
    <xf numFmtId="10" fontId="12" fillId="0" borderId="7" xfId="9" applyNumberFormat="1" applyBorder="1"/>
    <xf numFmtId="10" fontId="12" fillId="0" borderId="0" xfId="5" applyNumberFormat="1"/>
    <xf numFmtId="0" fontId="15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21" fillId="0" borderId="0" xfId="4" applyFont="1" applyAlignment="1">
      <alignment horizontal="center" wrapText="1"/>
    </xf>
    <xf numFmtId="0" fontId="20" fillId="0" borderId="0" xfId="4"/>
    <xf numFmtId="0" fontId="22" fillId="15" borderId="8" xfId="4" applyFont="1" applyFill="1" applyBorder="1" applyAlignment="1">
      <alignment horizontal="center" vertical="center" wrapText="1"/>
    </xf>
    <xf numFmtId="0" fontId="20" fillId="0" borderId="9" xfId="4" applyBorder="1"/>
    <xf numFmtId="0" fontId="22" fillId="16" borderId="8" xfId="4" applyFont="1" applyFill="1" applyBorder="1" applyAlignment="1">
      <alignment horizontal="center" vertical="center" wrapText="1"/>
    </xf>
    <xf numFmtId="0" fontId="20" fillId="0" borderId="10" xfId="4" applyBorder="1"/>
    <xf numFmtId="0" fontId="22" fillId="17" borderId="8" xfId="4" applyFont="1" applyFill="1" applyBorder="1" applyAlignment="1">
      <alignment horizontal="center" vertical="center" wrapText="1"/>
    </xf>
    <xf numFmtId="0" fontId="0" fillId="0" borderId="7" xfId="5" applyFont="1" applyBorder="1" applyAlignment="1">
      <alignment horizontal="left" vertical="top" wrapText="1"/>
    </xf>
    <xf numFmtId="0" fontId="20" fillId="0" borderId="12" xfId="4" applyBorder="1"/>
    <xf numFmtId="0" fontId="20" fillId="0" borderId="13" xfId="4" applyBorder="1"/>
  </cellXfs>
  <cellStyles count="10">
    <cellStyle name="Currency" xfId="1" builtinId="4"/>
    <cellStyle name="Normal" xfId="0" builtinId="0"/>
    <cellStyle name="Normal 2" xfId="4" xr:uid="{596CA43C-BB30-4203-803A-F28FF92B348E}"/>
    <cellStyle name="Normal 2 2 2" xfId="8" xr:uid="{CCC0E0E2-D745-4D49-B85E-EF6A3F83FAD4}"/>
    <cellStyle name="Normal 2 3" xfId="5" xr:uid="{20B13E84-9A56-45F5-876F-2B88EA7474D1}"/>
    <cellStyle name="Normal 4" xfId="7" xr:uid="{55978BA8-EA44-4727-8FF7-610DAB70C66D}"/>
    <cellStyle name="Percent" xfId="2" builtinId="5"/>
    <cellStyle name="Percent 2" xfId="6" xr:uid="{15870DFF-BF57-43BD-AF2C-440539C89618}"/>
    <cellStyle name="Percent 2 3" xfId="3" xr:uid="{AA4E383E-0FF9-4E50-83CE-ED4DFB15472F}"/>
    <cellStyle name="Percent 2 3 2" xfId="9" xr:uid="{46CE7AE3-40D8-4322-84C9-55AC66BE0126}"/>
  </cellStyles>
  <dxfs count="6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\data\CRISP\casemix\SSIS\d201905a\PortalReports\All%20Hospital%20Reports\Readmissions%20Monthly%20Summary\RY21_IP_PSYCH_Readmissions_CY19-01%20to%20CY19-04%20created%202019-07-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RIP/RY2027/MD%202025%20Hospital%20Readmission%20Summary%202026-05-12-%20FINAL%20UA.xlsx" TargetMode="External"/><Relationship Id="rId2" Type="http://schemas.openxmlformats.org/officeDocument/2006/relationships/externalLinkPath" Target="file:///M:\CPBM\Quality\RRIP\RY2027\MD%202025%20Hospital%20Readmission%20Summary%202026-05-12-%20FINAL%20UA.xlsx" TargetMode="External"/><Relationship Id="rId1" Type="http://schemas.openxmlformats.org/officeDocument/2006/relationships/externalLinkPath" Target="/CPBM/Quality/RRIP/RY2027/MD%202025%20Hospital%20Readmission%20Summary%202026-05-12-%20FINAL%20UA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ollins\Downloads\RY27_IP_PSYCH_Readmissions%20CY25-01%20to%20CY25-12%20created%202026-05-14.xlsx" TargetMode="External"/><Relationship Id="rId1" Type="http://schemas.openxmlformats.org/officeDocument/2006/relationships/externalLinkPath" Target="file:///C:\Users\pcollins\Downloads\RY27_IP_PSYCH_Readmissions%20CY25-01%20to%20CY25-12%20created%202026-05-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Y26%20Estimated%20IP%20Revenue%20as%20of%205.18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ollins\Downloads\Quality%20Program%20Modeling%20COVID%2004212022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methodology/CPBM/Quality/SCALING/RY2023/RY%202023%20RRIP%20and%20Disparity%20Gap%20Revenue%20Adjustments%20w%20combo.xlsx" TargetMode="External"/><Relationship Id="rId2" Type="http://schemas.openxmlformats.org/officeDocument/2006/relationships/externalLinkPath" Target="file:///M:\methodology\CPBM\Quality\SCALING\RY2023\RY%202023%20RRIP%20and%20Disparity%20Gap%20Revenue%20Adjustments%20w%20combo.xlsx" TargetMode="External"/><Relationship Id="rId1" Type="http://schemas.openxmlformats.org/officeDocument/2006/relationships/externalLinkPath" Target="/methodology/CPBM/Quality/SCALING/RY2023/RY%202023%20RRIP%20and%20Disparity%20Gap%20Revenue%20Adjustments%20w%20comb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QBR/FY2017%20RESULTS/Points%20and%20Scaling%20Calculation/Modeling%20of%20Final%20Scaling%2009-27-2016%20ALTERNATIVE%20FINAL%20top%20and%20bottom%2025th.xlsx" TargetMode="External"/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RY%202019/RY%202019%20Estimated%20Aggregate%20Revenue%20at%20Risk%20Scaling%20Workbook%208.14.17.xlsx" TargetMode="External"/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FORMAT\hospital%20list\hospital_list_hmetrix_WITH%20210006%20hosp%20type%20change.xlsx" TargetMode="External"/><Relationship Id="rId1" Type="http://schemas.openxmlformats.org/officeDocument/2006/relationships/externalLinkPath" Target="file:///O:\FORMAT\hospital%20list\hospital_list_hmetrix_WITH%20210006%20hosp%20type%20change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ollins\Downloads\RY27_IP_PSYCH_Readmissions%20CY25-01%20to%20CY25-12%20created%202026-04-07.xlsx" TargetMode="External"/><Relationship Id="rId1" Type="http://schemas.openxmlformats.org/officeDocument/2006/relationships/externalLinkPath" Target="file:///C:\Users\pcollins\Downloads\RY27_IP_PSYCH_Readmissions%20CY25-01%20to%20CY25-12%20created%202026-04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Cover Sheet"/>
      <sheetName val="2.CY2016 Readmit Norms"/>
      <sheetName val="3.CY2016 Readmit Rates"/>
      <sheetName val="4.CY2019 Improve All Payers"/>
      <sheetName val="4a.CY2019 Improve Medicare FFS"/>
      <sheetName val="4b.CY2019 Improve Medicaid"/>
      <sheetName val="5.CY17 Readmit Rates"/>
      <sheetName val="6.CY18 Readmit Rates"/>
      <sheetName val="7. CY19 Readmit Attainment"/>
      <sheetName val="8. RY21 Revenue Scales"/>
      <sheetName val="9. RRIP 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9">
          <cell r="B9">
            <v>0.01</v>
          </cell>
          <cell r="F9">
            <v>0.01</v>
          </cell>
        </row>
        <row r="10">
          <cell r="A10">
            <v>-0.14399999999999999</v>
          </cell>
          <cell r="E10">
            <v>8.9370407909332691E-2</v>
          </cell>
        </row>
        <row r="40">
          <cell r="A40">
            <v>0.17099999999999999</v>
          </cell>
          <cell r="B40">
            <v>-1.9999994281900323E-2</v>
          </cell>
          <cell r="E40">
            <v>0.1547495862711612</v>
          </cell>
          <cell r="F40">
            <v>-2.0000000000000011E-2</v>
          </cell>
        </row>
      </sheetData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Cover Sheet"/>
      <sheetName val="2.  CY25 Readmit Attainment"/>
      <sheetName val="3.CY2025 Improve All Payers"/>
      <sheetName val="3a.CY2025 Improve Medicare F"/>
      <sheetName val="3b.CY2025 Improve Medicaid"/>
      <sheetName val="4. RRIP Calculation Sheet"/>
      <sheetName val="5. RY27 Revenue Scales"/>
      <sheetName val="6.CY2223 Readmit Norms"/>
      <sheetName val="7.CY2018-24 Readmit Rates"/>
      <sheetName val="Disclaimer"/>
      <sheetName val="Hospital Measure Results Opt1"/>
      <sheetName val="Rev Adj - No Hold Harmless"/>
      <sheetName val="Rev Adj - Hold Harmless"/>
      <sheetName val="Rev Adj Summary"/>
      <sheetName val="Hosp Results - Curr Methodology"/>
      <sheetName val="Hosp Results - Comp Option 1"/>
      <sheetName val="Rev Diff"/>
      <sheetName val="MHAC Option 2 2 Yrs SMALL"/>
      <sheetName val="MHAC Option3 2 Yrs SMALL"/>
      <sheetName val="MHAC current FY2324  "/>
      <sheetName val="MHAC Option 1 FY2324 "/>
      <sheetName val="MHAC Option 2 FY2324 "/>
      <sheetName val="MHAC Option3 FY2324 "/>
      <sheetName val="2.  Base "/>
      <sheetName val="3. Performance"/>
    </sheetNames>
    <sheetDataSet>
      <sheetData sheetId="0"/>
      <sheetData sheetId="1"/>
      <sheetData sheetId="2">
        <row r="7">
          <cell r="A7">
            <v>210001</v>
          </cell>
          <cell r="B7" t="str">
            <v>Meritus</v>
          </cell>
        </row>
        <row r="8">
          <cell r="A8">
            <v>210002</v>
          </cell>
          <cell r="B8" t="str">
            <v>UMMS- UMMC</v>
          </cell>
        </row>
        <row r="9">
          <cell r="A9">
            <v>210003</v>
          </cell>
          <cell r="B9" t="str">
            <v>UMMS- Capital Region</v>
          </cell>
        </row>
        <row r="10">
          <cell r="A10">
            <v>210004</v>
          </cell>
          <cell r="B10" t="str">
            <v>Trinity - Holy Cross</v>
          </cell>
        </row>
        <row r="11">
          <cell r="A11">
            <v>210005</v>
          </cell>
          <cell r="B11" t="str">
            <v>Frederick</v>
          </cell>
        </row>
        <row r="12">
          <cell r="A12">
            <v>210008</v>
          </cell>
          <cell r="B12" t="str">
            <v>Mercy</v>
          </cell>
        </row>
        <row r="13">
          <cell r="A13">
            <v>210009</v>
          </cell>
          <cell r="B13" t="str">
            <v>JHH- Johns Hopkins</v>
          </cell>
        </row>
        <row r="14">
          <cell r="A14">
            <v>210011</v>
          </cell>
          <cell r="B14" t="str">
            <v>Saint Agnes</v>
          </cell>
        </row>
        <row r="15">
          <cell r="A15">
            <v>210012</v>
          </cell>
          <cell r="B15" t="str">
            <v>Lifebridge- Sinai</v>
          </cell>
        </row>
        <row r="16">
          <cell r="A16">
            <v>210015</v>
          </cell>
          <cell r="B16" t="str">
            <v>MedStar- Franklin Square</v>
          </cell>
        </row>
        <row r="17">
          <cell r="A17">
            <v>210016</v>
          </cell>
          <cell r="B17" t="str">
            <v>Adventist- White Oak</v>
          </cell>
        </row>
        <row r="18">
          <cell r="A18">
            <v>210017</v>
          </cell>
          <cell r="B18" t="str">
            <v>Garrett</v>
          </cell>
        </row>
        <row r="19">
          <cell r="A19">
            <v>210018</v>
          </cell>
          <cell r="B19" t="str">
            <v>MedStar- Montgomery</v>
          </cell>
        </row>
        <row r="20">
          <cell r="A20">
            <v>210019</v>
          </cell>
          <cell r="B20" t="str">
            <v>Tidal- Peninsula</v>
          </cell>
        </row>
        <row r="21">
          <cell r="A21">
            <v>210022</v>
          </cell>
          <cell r="B21" t="str">
            <v>JHH- Suburban</v>
          </cell>
        </row>
        <row r="22">
          <cell r="A22">
            <v>210023</v>
          </cell>
          <cell r="B22" t="str">
            <v>Luminis- Anne Arundel</v>
          </cell>
        </row>
        <row r="23">
          <cell r="A23">
            <v>210024</v>
          </cell>
          <cell r="B23" t="str">
            <v>MedStar- Union Mem</v>
          </cell>
        </row>
        <row r="24">
          <cell r="A24">
            <v>210027</v>
          </cell>
          <cell r="B24" t="str">
            <v>Western Maryland</v>
          </cell>
        </row>
        <row r="25">
          <cell r="A25">
            <v>210028</v>
          </cell>
          <cell r="B25" t="str">
            <v>MedStar- St. Mary's</v>
          </cell>
        </row>
        <row r="26">
          <cell r="A26">
            <v>210029</v>
          </cell>
          <cell r="B26" t="str">
            <v>JHH- Bayview</v>
          </cell>
        </row>
        <row r="27">
          <cell r="A27">
            <v>210030</v>
          </cell>
          <cell r="B27" t="str">
            <v>UMMS- Chestertown</v>
          </cell>
        </row>
        <row r="28">
          <cell r="A28">
            <v>210032</v>
          </cell>
          <cell r="B28" t="str">
            <v>ChristianaCare, Union</v>
          </cell>
        </row>
        <row r="29">
          <cell r="A29">
            <v>210033</v>
          </cell>
          <cell r="B29" t="str">
            <v>Lifebridge- Carroll</v>
          </cell>
        </row>
        <row r="30">
          <cell r="A30">
            <v>210034</v>
          </cell>
          <cell r="B30" t="str">
            <v>MedStar- Harbor</v>
          </cell>
        </row>
        <row r="31">
          <cell r="A31">
            <v>210035</v>
          </cell>
          <cell r="B31" t="str">
            <v>UMMS- Charles</v>
          </cell>
        </row>
        <row r="32">
          <cell r="A32">
            <v>210037</v>
          </cell>
          <cell r="B32" t="str">
            <v>UMMS- Easton</v>
          </cell>
        </row>
        <row r="33">
          <cell r="A33">
            <v>210038</v>
          </cell>
          <cell r="B33" t="str">
            <v>UMMS- Midtown</v>
          </cell>
        </row>
        <row r="34">
          <cell r="A34">
            <v>210039</v>
          </cell>
          <cell r="B34" t="str">
            <v>Calvert</v>
          </cell>
        </row>
        <row r="35">
          <cell r="A35">
            <v>210040</v>
          </cell>
          <cell r="B35" t="str">
            <v>Lifebridge- Northwest</v>
          </cell>
        </row>
        <row r="36">
          <cell r="A36">
            <v>210043</v>
          </cell>
          <cell r="B36" t="str">
            <v>UMMS- BWMC</v>
          </cell>
        </row>
        <row r="37">
          <cell r="A37">
            <v>210044</v>
          </cell>
          <cell r="B37" t="str">
            <v>GBMC</v>
          </cell>
        </row>
        <row r="38">
          <cell r="A38">
            <v>210048</v>
          </cell>
          <cell r="B38" t="str">
            <v>JHH- Howard County</v>
          </cell>
        </row>
        <row r="39">
          <cell r="A39">
            <v>210049</v>
          </cell>
          <cell r="B39" t="str">
            <v>UMMS-Upper Chesapeake</v>
          </cell>
        </row>
        <row r="40">
          <cell r="A40">
            <v>210051</v>
          </cell>
          <cell r="B40" t="str">
            <v>Luminis- Doctors</v>
          </cell>
        </row>
        <row r="41">
          <cell r="A41">
            <v>210056</v>
          </cell>
          <cell r="B41" t="str">
            <v>MedStar- Good Sam</v>
          </cell>
        </row>
        <row r="42">
          <cell r="A42">
            <v>210057</v>
          </cell>
          <cell r="B42" t="str">
            <v>Adventist- Shady Grove</v>
          </cell>
        </row>
        <row r="43">
          <cell r="A43">
            <v>210058</v>
          </cell>
          <cell r="B43" t="str">
            <v>UMMS- UMROI</v>
          </cell>
        </row>
        <row r="44">
          <cell r="A44">
            <v>210060</v>
          </cell>
          <cell r="B44" t="str">
            <v>Adventist-Ft. Washington</v>
          </cell>
        </row>
        <row r="45">
          <cell r="A45">
            <v>210061</v>
          </cell>
          <cell r="B45" t="str">
            <v>Atlantic General</v>
          </cell>
        </row>
        <row r="46">
          <cell r="A46">
            <v>210062</v>
          </cell>
          <cell r="B46" t="str">
            <v>MedStar- Southern MD</v>
          </cell>
        </row>
        <row r="47">
          <cell r="A47">
            <v>210063</v>
          </cell>
          <cell r="B47" t="str">
            <v>UMMS- St. Joe</v>
          </cell>
        </row>
        <row r="48">
          <cell r="A48">
            <v>210064</v>
          </cell>
          <cell r="B48" t="str">
            <v>Lifebridge- Levindale</v>
          </cell>
        </row>
        <row r="49">
          <cell r="A49">
            <v>210065</v>
          </cell>
          <cell r="B49" t="str">
            <v>Trinity - Holy Cross Germantown</v>
          </cell>
        </row>
        <row r="50">
          <cell r="A50">
            <v>210089</v>
          </cell>
          <cell r="B50" t="str">
            <v>Adventist Rehab</v>
          </cell>
        </row>
        <row r="51">
          <cell r="A51">
            <v>213028</v>
          </cell>
          <cell r="B51" t="str">
            <v>Rehab Hospital of Salisbury</v>
          </cell>
        </row>
        <row r="52">
          <cell r="A52">
            <v>213029</v>
          </cell>
          <cell r="B52" t="str">
            <v>Adventist- Adv Rehab MD</v>
          </cell>
        </row>
        <row r="53">
          <cell r="A53">
            <v>213030</v>
          </cell>
          <cell r="B53" t="str">
            <v>Rehab Hospital of Bowie</v>
          </cell>
        </row>
        <row r="54">
          <cell r="A54">
            <v>213300</v>
          </cell>
          <cell r="B54" t="str">
            <v>Mt. Washington Peds</v>
          </cell>
        </row>
        <row r="55">
          <cell r="A55">
            <v>214000</v>
          </cell>
          <cell r="B55" t="str">
            <v>Sheppard Pratt</v>
          </cell>
        </row>
        <row r="56">
          <cell r="A56">
            <v>214003</v>
          </cell>
          <cell r="B56" t="str">
            <v>Brook Lane</v>
          </cell>
        </row>
        <row r="57">
          <cell r="A57">
            <v>214020</v>
          </cell>
          <cell r="B57" t="str">
            <v>Luminis- McNew Family Medical Center</v>
          </cell>
        </row>
        <row r="58">
          <cell r="A58">
            <v>214022</v>
          </cell>
          <cell r="B58" t="str">
            <v>UMMS-Upper Chesapeake Behavioral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3">
          <cell r="B53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 Readmissions"/>
      <sheetName val="Garrett CCW vs CM"/>
    </sheetNames>
    <sheetDataSet>
      <sheetData sheetId="0">
        <row r="7">
          <cell r="B7">
            <v>210001</v>
          </cell>
          <cell r="W7">
            <v>0.18445092322643344</v>
          </cell>
          <cell r="AJ7">
            <v>0.17701149425287357</v>
          </cell>
        </row>
        <row r="8">
          <cell r="B8">
            <v>210002</v>
          </cell>
          <cell r="W8">
            <v>0.15629952456418383</v>
          </cell>
          <cell r="AJ8">
            <v>0.14987131261136408</v>
          </cell>
        </row>
        <row r="9">
          <cell r="B9">
            <v>210003</v>
          </cell>
          <cell r="W9">
            <v>0.16821515892420538</v>
          </cell>
          <cell r="AJ9">
            <v>0.14757281553398058</v>
          </cell>
        </row>
        <row r="10">
          <cell r="B10">
            <v>210004</v>
          </cell>
          <cell r="W10">
            <v>0.15292153589315527</v>
          </cell>
          <cell r="AJ10">
            <v>0.13920265780730898</v>
          </cell>
        </row>
        <row r="11">
          <cell r="B11">
            <v>210005</v>
          </cell>
          <cell r="W11">
            <v>0.15265030904663796</v>
          </cell>
          <cell r="AJ11">
            <v>0.1477042227549327</v>
          </cell>
        </row>
        <row r="12">
          <cell r="B12">
            <v>210008</v>
          </cell>
          <cell r="W12">
            <v>0.13308784850078906</v>
          </cell>
          <cell r="AJ12">
            <v>0.13045765386638611</v>
          </cell>
        </row>
        <row r="13">
          <cell r="B13">
            <v>210009</v>
          </cell>
          <cell r="W13">
            <v>0.18068132815868909</v>
          </cell>
          <cell r="AJ13">
            <v>0.16935831180017227</v>
          </cell>
        </row>
        <row r="14">
          <cell r="B14">
            <v>210011</v>
          </cell>
          <cell r="W14">
            <v>0.15891891891891891</v>
          </cell>
          <cell r="AJ14">
            <v>0.15747747747747748</v>
          </cell>
        </row>
        <row r="15">
          <cell r="B15">
            <v>210012</v>
          </cell>
          <cell r="W15">
            <v>0.15371140792642873</v>
          </cell>
          <cell r="AJ15">
            <v>0.15120350109409189</v>
          </cell>
        </row>
        <row r="16">
          <cell r="B16">
            <v>210015</v>
          </cell>
          <cell r="W16">
            <v>0.16439379787035308</v>
          </cell>
          <cell r="AJ16">
            <v>0.16290352677738384</v>
          </cell>
        </row>
        <row r="17">
          <cell r="B17">
            <v>210016</v>
          </cell>
          <cell r="W17">
            <v>0.15897992403689637</v>
          </cell>
          <cell r="AJ17">
            <v>0.14401076716016151</v>
          </cell>
        </row>
        <row r="18">
          <cell r="B18">
            <v>210017</v>
          </cell>
          <cell r="W18">
            <v>0.12477064220183487</v>
          </cell>
          <cell r="AJ18">
            <v>8.346972176759411E-2</v>
          </cell>
        </row>
        <row r="19">
          <cell r="B19">
            <v>210018</v>
          </cell>
          <cell r="W19">
            <v>0.13746105919003115</v>
          </cell>
          <cell r="AJ19">
            <v>0.13444739840486136</v>
          </cell>
        </row>
        <row r="20">
          <cell r="B20">
            <v>210019</v>
          </cell>
          <cell r="W20">
            <v>0.13994953742640875</v>
          </cell>
          <cell r="AJ20">
            <v>0.13090848139456923</v>
          </cell>
        </row>
        <row r="21">
          <cell r="B21">
            <v>210022</v>
          </cell>
          <cell r="W21">
            <v>0.13354851724833569</v>
          </cell>
          <cell r="AJ21">
            <v>0.11849769029925687</v>
          </cell>
        </row>
        <row r="22">
          <cell r="B22">
            <v>210023</v>
          </cell>
          <cell r="W22">
            <v>0.1498820754716981</v>
          </cell>
          <cell r="AJ22">
            <v>0.14623857511131944</v>
          </cell>
        </row>
        <row r="23">
          <cell r="B23">
            <v>210024</v>
          </cell>
          <cell r="W23">
            <v>0.14868336544637123</v>
          </cell>
          <cell r="AJ23">
            <v>0.14427383237364044</v>
          </cell>
        </row>
        <row r="24">
          <cell r="B24">
            <v>210027</v>
          </cell>
          <cell r="W24">
            <v>0.14069644741470277</v>
          </cell>
          <cell r="AJ24">
            <v>0.12936700103770321</v>
          </cell>
        </row>
        <row r="25">
          <cell r="B25">
            <v>210028</v>
          </cell>
          <cell r="W25">
            <v>0.13563355145746581</v>
          </cell>
          <cell r="AJ25">
            <v>0.12057142857142857</v>
          </cell>
        </row>
        <row r="26">
          <cell r="B26">
            <v>210029</v>
          </cell>
          <cell r="W26">
            <v>0.17284545016851227</v>
          </cell>
          <cell r="AJ26">
            <v>0.16963426371511067</v>
          </cell>
        </row>
        <row r="27">
          <cell r="B27">
            <v>210030</v>
          </cell>
          <cell r="W27">
            <v>0.11397058823529412</v>
          </cell>
          <cell r="AJ27">
            <v>9.5588235294117641E-2</v>
          </cell>
        </row>
        <row r="28">
          <cell r="B28">
            <v>210032</v>
          </cell>
          <cell r="W28">
            <v>0.17031250000000001</v>
          </cell>
          <cell r="AJ28">
            <v>0.13418845584607794</v>
          </cell>
        </row>
        <row r="29">
          <cell r="B29">
            <v>210033</v>
          </cell>
          <cell r="W29">
            <v>0.14162303664921466</v>
          </cell>
          <cell r="AJ29">
            <v>0.13523410933821606</v>
          </cell>
        </row>
        <row r="30">
          <cell r="B30">
            <v>210034</v>
          </cell>
          <cell r="W30">
            <v>0.15450310559006211</v>
          </cell>
          <cell r="AJ30">
            <v>0.15479876160990713</v>
          </cell>
        </row>
        <row r="31">
          <cell r="B31">
            <v>210035</v>
          </cell>
          <cell r="W31">
            <v>0.14374646293152235</v>
          </cell>
          <cell r="AJ31">
            <v>0.1270718232044199</v>
          </cell>
        </row>
        <row r="32">
          <cell r="B32">
            <v>210037</v>
          </cell>
          <cell r="W32">
            <v>0.13029827315541601</v>
          </cell>
          <cell r="AJ32">
            <v>0.12054794520547946</v>
          </cell>
        </row>
        <row r="33">
          <cell r="B33">
            <v>210038</v>
          </cell>
          <cell r="W33">
            <v>0.21849865951742628</v>
          </cell>
          <cell r="AJ33">
            <v>0.21313672922252011</v>
          </cell>
        </row>
        <row r="34">
          <cell r="B34">
            <v>210039</v>
          </cell>
          <cell r="W34">
            <v>0.14203354297693921</v>
          </cell>
          <cell r="AJ34">
            <v>0.13292744799594114</v>
          </cell>
        </row>
        <row r="35">
          <cell r="B35">
            <v>210040</v>
          </cell>
          <cell r="W35">
            <v>0.18102421595871376</v>
          </cell>
          <cell r="AJ35">
            <v>0.1794362842397777</v>
          </cell>
        </row>
        <row r="36">
          <cell r="B36">
            <v>210043</v>
          </cell>
          <cell r="W36">
            <v>0.15810526315789475</v>
          </cell>
          <cell r="AJ36">
            <v>0.15523769457299116</v>
          </cell>
        </row>
        <row r="37">
          <cell r="B37">
            <v>210044</v>
          </cell>
          <cell r="W37">
            <v>0.13691099476439791</v>
          </cell>
          <cell r="AJ37">
            <v>0.13291470434327576</v>
          </cell>
        </row>
        <row r="38">
          <cell r="B38">
            <v>210048</v>
          </cell>
          <cell r="W38">
            <v>0.16211710773077725</v>
          </cell>
          <cell r="AJ38">
            <v>0.16087408949011447</v>
          </cell>
        </row>
        <row r="39">
          <cell r="B39">
            <v>210049</v>
          </cell>
          <cell r="W39">
            <v>0.14942973129711967</v>
          </cell>
          <cell r="AJ39">
            <v>0.14680316785783273</v>
          </cell>
        </row>
        <row r="40">
          <cell r="B40">
            <v>210051</v>
          </cell>
          <cell r="W40">
            <v>0.15865558366461871</v>
          </cell>
          <cell r="AJ40">
            <v>0.14152633464707989</v>
          </cell>
        </row>
        <row r="41">
          <cell r="B41">
            <v>210056</v>
          </cell>
          <cell r="W41">
            <v>0.18072289156626506</v>
          </cell>
          <cell r="AJ41">
            <v>0.17923015236567763</v>
          </cell>
        </row>
        <row r="42">
          <cell r="B42">
            <v>210057</v>
          </cell>
          <cell r="W42">
            <v>0.1317287784679089</v>
          </cell>
          <cell r="AJ42">
            <v>0.12378017462763226</v>
          </cell>
        </row>
        <row r="43">
          <cell r="B43">
            <v>210058</v>
          </cell>
          <cell r="W43">
            <v>0.12941176470588237</v>
          </cell>
          <cell r="AJ43">
            <v>0.11627906976744186</v>
          </cell>
        </row>
        <row r="44">
          <cell r="B44">
            <v>210060</v>
          </cell>
          <cell r="W44">
            <v>0.15</v>
          </cell>
          <cell r="AJ44">
            <v>0.10451977401129943</v>
          </cell>
        </row>
        <row r="45">
          <cell r="B45">
            <v>210061</v>
          </cell>
          <cell r="W45">
            <v>0.11313591495823842</v>
          </cell>
          <cell r="AJ45">
            <v>9.5238095238095233E-2</v>
          </cell>
        </row>
        <row r="46">
          <cell r="B46">
            <v>210062</v>
          </cell>
          <cell r="W46">
            <v>0.14508928571428573</v>
          </cell>
          <cell r="AJ46">
            <v>0.11251352326000721</v>
          </cell>
        </row>
        <row r="47">
          <cell r="B47">
            <v>210063</v>
          </cell>
          <cell r="W47">
            <v>0.12973425402803934</v>
          </cell>
          <cell r="AJ47">
            <v>0.12821585442376071</v>
          </cell>
        </row>
        <row r="48">
          <cell r="B48">
            <v>210064</v>
          </cell>
          <cell r="W48">
            <v>0.10996563573883161</v>
          </cell>
          <cell r="AJ48">
            <v>0.10652920962199312</v>
          </cell>
        </row>
        <row r="49">
          <cell r="B49">
            <v>210065</v>
          </cell>
          <cell r="W49">
            <v>0.16086130462317924</v>
          </cell>
          <cell r="AJ49">
            <v>0.15746549560853199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over Sheet"/>
      <sheetName val="2.  CY25 Readmit Attainment"/>
      <sheetName val="3.CY2025 Improve All Payers"/>
      <sheetName val="3a.CY2025 Improve Medicare F"/>
      <sheetName val="3b.CY2025 Improve Medicaid"/>
      <sheetName val="4. RRIP Calculation Sheet"/>
      <sheetName val="5. RY27 Revenue Scales"/>
      <sheetName val="6.CY2223 Readmit Norms"/>
      <sheetName val="7.CY2018-24 Readmit Rates"/>
      <sheetName val="Disclaimer"/>
    </sheetNames>
    <sheetDataSet>
      <sheetData sheetId="0"/>
      <sheetData sheetId="1"/>
      <sheetData sheetId="2">
        <row r="7">
          <cell r="A7">
            <v>210001</v>
          </cell>
          <cell r="N7">
            <v>0.1212</v>
          </cell>
        </row>
        <row r="8">
          <cell r="A8">
            <v>210002</v>
          </cell>
          <cell r="N8">
            <v>0.1086</v>
          </cell>
        </row>
        <row r="9">
          <cell r="A9">
            <v>210003</v>
          </cell>
          <cell r="N9">
            <v>9.9099999999999994E-2</v>
          </cell>
        </row>
        <row r="10">
          <cell r="A10">
            <v>210004</v>
          </cell>
          <cell r="N10">
            <v>0.1111</v>
          </cell>
        </row>
        <row r="11">
          <cell r="A11">
            <v>210005</v>
          </cell>
          <cell r="N11">
            <v>0.1227</v>
          </cell>
        </row>
        <row r="12">
          <cell r="A12">
            <v>210008</v>
          </cell>
          <cell r="N12">
            <v>0.1234</v>
          </cell>
        </row>
        <row r="13">
          <cell r="A13">
            <v>210009</v>
          </cell>
          <cell r="N13">
            <v>0.12509999999999999</v>
          </cell>
        </row>
        <row r="14">
          <cell r="A14">
            <v>210011</v>
          </cell>
          <cell r="N14">
            <v>0.1158</v>
          </cell>
        </row>
        <row r="15">
          <cell r="A15">
            <v>210012</v>
          </cell>
          <cell r="N15">
            <v>0.11940000000000001</v>
          </cell>
        </row>
        <row r="16">
          <cell r="A16">
            <v>210015</v>
          </cell>
          <cell r="N16">
            <v>0.12909999999999999</v>
          </cell>
        </row>
        <row r="17">
          <cell r="A17">
            <v>210016</v>
          </cell>
          <cell r="N17">
            <v>0.11799999999999999</v>
          </cell>
        </row>
        <row r="18">
          <cell r="A18">
            <v>210017</v>
          </cell>
          <cell r="N18">
            <v>6.0299999999999999E-2</v>
          </cell>
        </row>
        <row r="19">
          <cell r="A19">
            <v>210018</v>
          </cell>
          <cell r="N19">
            <v>0.10920000000000001</v>
          </cell>
        </row>
        <row r="20">
          <cell r="A20">
            <v>210019</v>
          </cell>
          <cell r="N20">
            <v>0.1041</v>
          </cell>
        </row>
        <row r="21">
          <cell r="A21">
            <v>210022</v>
          </cell>
          <cell r="N21">
            <v>0.1038</v>
          </cell>
        </row>
        <row r="22">
          <cell r="A22">
            <v>210023</v>
          </cell>
          <cell r="N22">
            <v>0.13109999999999999</v>
          </cell>
        </row>
        <row r="23">
          <cell r="A23">
            <v>210024</v>
          </cell>
          <cell r="N23">
            <v>0.129</v>
          </cell>
        </row>
        <row r="24">
          <cell r="A24">
            <v>210027</v>
          </cell>
          <cell r="N24">
            <v>0.1081</v>
          </cell>
        </row>
        <row r="25">
          <cell r="A25">
            <v>210028</v>
          </cell>
          <cell r="N25">
            <v>0.11119999999999999</v>
          </cell>
        </row>
        <row r="26">
          <cell r="A26">
            <v>210029</v>
          </cell>
          <cell r="N26">
            <v>0.1363</v>
          </cell>
        </row>
        <row r="27">
          <cell r="A27">
            <v>210030</v>
          </cell>
          <cell r="N27">
            <v>8.1000000000000003E-2</v>
          </cell>
        </row>
        <row r="28">
          <cell r="A28">
            <v>210032</v>
          </cell>
          <cell r="N28">
            <v>0.106</v>
          </cell>
        </row>
        <row r="29">
          <cell r="A29">
            <v>210033</v>
          </cell>
          <cell r="N29">
            <v>0.113</v>
          </cell>
        </row>
        <row r="30">
          <cell r="A30">
            <v>210034</v>
          </cell>
          <cell r="N30">
            <v>0.1237</v>
          </cell>
        </row>
        <row r="31">
          <cell r="A31">
            <v>210035</v>
          </cell>
          <cell r="N31">
            <v>9.5000000000000001E-2</v>
          </cell>
        </row>
        <row r="32">
          <cell r="A32">
            <v>210037</v>
          </cell>
          <cell r="N32">
            <v>9.1399999999999995E-2</v>
          </cell>
        </row>
        <row r="33">
          <cell r="A33">
            <v>210038</v>
          </cell>
          <cell r="N33">
            <v>0.1318</v>
          </cell>
        </row>
        <row r="34">
          <cell r="A34">
            <v>210039</v>
          </cell>
          <cell r="N34">
            <v>0.11169999999999999</v>
          </cell>
        </row>
        <row r="35">
          <cell r="A35">
            <v>210040</v>
          </cell>
          <cell r="N35">
            <v>0.1313</v>
          </cell>
        </row>
        <row r="36">
          <cell r="A36">
            <v>210043</v>
          </cell>
          <cell r="N36">
            <v>0.1152</v>
          </cell>
        </row>
        <row r="37">
          <cell r="A37">
            <v>210044</v>
          </cell>
          <cell r="N37">
            <v>0.1045</v>
          </cell>
        </row>
        <row r="38">
          <cell r="A38">
            <v>210048</v>
          </cell>
          <cell r="N38">
            <v>0.12770000000000001</v>
          </cell>
        </row>
        <row r="39">
          <cell r="A39">
            <v>210049</v>
          </cell>
          <cell r="N39">
            <v>0.1157</v>
          </cell>
        </row>
        <row r="40">
          <cell r="A40">
            <v>210051</v>
          </cell>
          <cell r="N40">
            <v>0.1065</v>
          </cell>
        </row>
        <row r="41">
          <cell r="A41">
            <v>210056</v>
          </cell>
          <cell r="N41">
            <v>0.1249</v>
          </cell>
        </row>
        <row r="42">
          <cell r="A42">
            <v>210057</v>
          </cell>
          <cell r="N42">
            <v>0.1056</v>
          </cell>
        </row>
        <row r="43">
          <cell r="A43">
            <v>210058</v>
          </cell>
          <cell r="N43">
            <v>0.1285</v>
          </cell>
        </row>
        <row r="44">
          <cell r="A44">
            <v>210060</v>
          </cell>
          <cell r="N44">
            <v>8.1500000000000003E-2</v>
          </cell>
        </row>
        <row r="45">
          <cell r="A45">
            <v>210061</v>
          </cell>
          <cell r="N45">
            <v>8.8700000000000001E-2</v>
          </cell>
        </row>
        <row r="46">
          <cell r="A46">
            <v>210062</v>
          </cell>
          <cell r="N46">
            <v>8.4400000000000003E-2</v>
          </cell>
        </row>
        <row r="47">
          <cell r="A47">
            <v>210063</v>
          </cell>
          <cell r="N47">
            <v>0.11600000000000001</v>
          </cell>
        </row>
        <row r="48">
          <cell r="A48">
            <v>210064</v>
          </cell>
          <cell r="N48">
            <v>8.9499999999999996E-2</v>
          </cell>
        </row>
        <row r="49">
          <cell r="A49">
            <v>210065</v>
          </cell>
          <cell r="N49">
            <v>0.11840000000000001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6 Est IP %"/>
      <sheetName val="FY26 Revenue Split"/>
      <sheetName val="FY25 IP Revenue %"/>
    </sheetNames>
    <sheetDataSet>
      <sheetData sheetId="0">
        <row r="4">
          <cell r="A4">
            <v>210001</v>
          </cell>
          <cell r="F4">
            <v>307533751.11357439</v>
          </cell>
        </row>
        <row r="5">
          <cell r="A5">
            <v>210002</v>
          </cell>
          <cell r="F5">
            <v>1681703531.3867106</v>
          </cell>
        </row>
        <row r="6">
          <cell r="A6">
            <v>210003</v>
          </cell>
          <cell r="F6">
            <v>351225505.57128847</v>
          </cell>
        </row>
        <row r="7">
          <cell r="A7">
            <v>210004</v>
          </cell>
          <cell r="F7">
            <v>481503548.76985598</v>
          </cell>
        </row>
        <row r="8">
          <cell r="A8">
            <v>210005</v>
          </cell>
          <cell r="F8">
            <v>286140344.38165301</v>
          </cell>
        </row>
        <row r="9">
          <cell r="A9">
            <v>0</v>
          </cell>
          <cell r="F9">
            <v>0</v>
          </cell>
        </row>
        <row r="10">
          <cell r="A10">
            <v>210008</v>
          </cell>
          <cell r="F10">
            <v>249515475.54244184</v>
          </cell>
        </row>
        <row r="11">
          <cell r="A11">
            <v>210009</v>
          </cell>
          <cell r="F11">
            <v>1994948023.4112122</v>
          </cell>
        </row>
        <row r="12">
          <cell r="A12">
            <v>0</v>
          </cell>
          <cell r="F12">
            <v>0</v>
          </cell>
        </row>
        <row r="13">
          <cell r="A13">
            <v>210011</v>
          </cell>
          <cell r="F13">
            <v>269943037.17233765</v>
          </cell>
        </row>
        <row r="14">
          <cell r="A14">
            <v>210012</v>
          </cell>
          <cell r="F14">
            <v>576915176.55214787</v>
          </cell>
        </row>
        <row r="15">
          <cell r="A15">
            <v>0</v>
          </cell>
          <cell r="F15">
            <v>0</v>
          </cell>
        </row>
        <row r="16">
          <cell r="A16">
            <v>210015</v>
          </cell>
          <cell r="F16">
            <v>437038001.56903821</v>
          </cell>
        </row>
        <row r="17">
          <cell r="A17">
            <v>210016</v>
          </cell>
          <cell r="F17">
            <v>306648357.46320349</v>
          </cell>
        </row>
        <row r="18">
          <cell r="A18">
            <v>210017</v>
          </cell>
          <cell r="F18">
            <v>30285668.088669937</v>
          </cell>
        </row>
        <row r="19">
          <cell r="A19">
            <v>210018</v>
          </cell>
          <cell r="F19">
            <v>110817148.97467273</v>
          </cell>
        </row>
        <row r="20">
          <cell r="A20">
            <v>210019</v>
          </cell>
          <cell r="F20">
            <v>394776978.84324616</v>
          </cell>
        </row>
        <row r="21">
          <cell r="A21">
            <v>210022</v>
          </cell>
          <cell r="F21">
            <v>288335347.45023447</v>
          </cell>
        </row>
        <row r="22">
          <cell r="A22">
            <v>210023</v>
          </cell>
          <cell r="F22">
            <v>471678197.8514123</v>
          </cell>
        </row>
        <row r="23">
          <cell r="A23">
            <v>210024</v>
          </cell>
          <cell r="F23">
            <v>316870786.3947897</v>
          </cell>
        </row>
        <row r="24">
          <cell r="A24">
            <v>210027</v>
          </cell>
          <cell r="F24">
            <v>202494634.7754958</v>
          </cell>
        </row>
        <row r="25">
          <cell r="A25">
            <v>210028</v>
          </cell>
          <cell r="F25">
            <v>98519519.675211266</v>
          </cell>
        </row>
        <row r="26">
          <cell r="A26">
            <v>210029</v>
          </cell>
          <cell r="F26">
            <v>522055592.26230383</v>
          </cell>
        </row>
        <row r="27">
          <cell r="A27">
            <v>210030</v>
          </cell>
          <cell r="F27">
            <v>12960314.798002152</v>
          </cell>
        </row>
        <row r="28">
          <cell r="A28">
            <v>210032</v>
          </cell>
          <cell r="F28">
            <v>113367022.13126963</v>
          </cell>
        </row>
        <row r="29">
          <cell r="A29">
            <v>210033</v>
          </cell>
          <cell r="F29">
            <v>178074348.95664525</v>
          </cell>
        </row>
        <row r="30">
          <cell r="A30">
            <v>210034</v>
          </cell>
          <cell r="F30">
            <v>149220673.07207054</v>
          </cell>
        </row>
        <row r="31">
          <cell r="A31">
            <v>210035</v>
          </cell>
          <cell r="F31">
            <v>111580307.85697657</v>
          </cell>
        </row>
        <row r="32">
          <cell r="A32">
            <v>210037</v>
          </cell>
          <cell r="F32">
            <v>162954562.36091301</v>
          </cell>
        </row>
        <row r="33">
          <cell r="A33">
            <v>210038</v>
          </cell>
          <cell r="F33">
            <v>155503757.1879037</v>
          </cell>
        </row>
        <row r="34">
          <cell r="A34">
            <v>210039</v>
          </cell>
          <cell r="F34">
            <v>89452152.076450869</v>
          </cell>
        </row>
        <row r="35">
          <cell r="A35">
            <v>210040</v>
          </cell>
          <cell r="F35">
            <v>185021825.90545994</v>
          </cell>
        </row>
        <row r="36">
          <cell r="A36">
            <v>210043</v>
          </cell>
          <cell r="F36">
            <v>354338459.40863866</v>
          </cell>
        </row>
        <row r="37">
          <cell r="A37">
            <v>210044</v>
          </cell>
          <cell r="F37">
            <v>285831224.90596032</v>
          </cell>
        </row>
        <row r="38">
          <cell r="A38">
            <v>0</v>
          </cell>
          <cell r="F38">
            <v>0</v>
          </cell>
        </row>
        <row r="39">
          <cell r="A39">
            <v>210048</v>
          </cell>
          <cell r="F39">
            <v>260887191.77287638</v>
          </cell>
        </row>
        <row r="40">
          <cell r="A40">
            <v>210049</v>
          </cell>
          <cell r="F40">
            <v>279739543.00483841</v>
          </cell>
        </row>
        <row r="41">
          <cell r="A41">
            <v>210051</v>
          </cell>
          <cell r="F41">
            <v>202488644.27347702</v>
          </cell>
        </row>
        <row r="42">
          <cell r="A42">
            <v>0</v>
          </cell>
          <cell r="F42">
            <v>0</v>
          </cell>
        </row>
        <row r="43">
          <cell r="A43">
            <v>210056</v>
          </cell>
          <cell r="F43">
            <v>196413974.34356731</v>
          </cell>
        </row>
        <row r="44">
          <cell r="A44">
            <v>210057</v>
          </cell>
          <cell r="F44">
            <v>364335481.64403492</v>
          </cell>
        </row>
        <row r="45">
          <cell r="A45">
            <v>210058</v>
          </cell>
          <cell r="F45">
            <v>96097992.750167459</v>
          </cell>
        </row>
        <row r="46">
          <cell r="A46">
            <v>210060</v>
          </cell>
          <cell r="F46">
            <v>39131159.060058422</v>
          </cell>
        </row>
        <row r="47">
          <cell r="A47">
            <v>210061</v>
          </cell>
          <cell r="F47">
            <v>49382101.469445482</v>
          </cell>
        </row>
        <row r="48">
          <cell r="A48">
            <v>210062</v>
          </cell>
          <cell r="F48">
            <v>212102097.2833789</v>
          </cell>
        </row>
        <row r="49">
          <cell r="A49">
            <v>210063</v>
          </cell>
          <cell r="F49">
            <v>328728893.0028258</v>
          </cell>
        </row>
        <row r="50">
          <cell r="A50">
            <v>0</v>
          </cell>
          <cell r="F50">
            <v>0</v>
          </cell>
        </row>
        <row r="51">
          <cell r="A51">
            <v>0</v>
          </cell>
          <cell r="F51">
            <v>0</v>
          </cell>
        </row>
        <row r="52">
          <cell r="A52">
            <v>0</v>
          </cell>
          <cell r="F52">
            <v>0</v>
          </cell>
        </row>
        <row r="53">
          <cell r="A53">
            <v>210064</v>
          </cell>
          <cell r="F53">
            <v>74648445.459958866</v>
          </cell>
        </row>
        <row r="54">
          <cell r="A54">
            <v>0</v>
          </cell>
          <cell r="F54">
            <v>259012967.90009105</v>
          </cell>
        </row>
        <row r="55">
          <cell r="A55">
            <v>210065</v>
          </cell>
          <cell r="F55">
            <v>112922741.51930852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Model Summaries"/>
      <sheetName val="FY 2021 RRIP"/>
      <sheetName val="Sheet2"/>
      <sheetName val="RRIP Model 1"/>
      <sheetName val="RRIP Model 1 OOS"/>
      <sheetName val="RRIP Prelim Rev Adj M1"/>
      <sheetName val="Sheet1"/>
      <sheetName val="RRIP Model 2"/>
      <sheetName val="RRIP Model 2 OOS"/>
      <sheetName val="RRIP Prelim Rev Adj M2"/>
      <sheetName val="MHAC ---&gt;"/>
      <sheetName val="MHAC Model 1"/>
      <sheetName val=" MHAC Prelim Rev Adj M1"/>
      <sheetName val="MHAC Model 2"/>
      <sheetName val="MHAC Prelim Rev Adj M2"/>
      <sheetName val="QBR ----&gt;"/>
      <sheetName val="QBR Prelim CURRENT Scale"/>
      <sheetName val="QBR Prelim ADJUSTED Scale"/>
    </sheetNames>
    <sheetDataSet>
      <sheetData sheetId="0"/>
      <sheetData sheetId="1"/>
      <sheetData sheetId="2"/>
      <sheetData sheetId="3"/>
      <sheetData sheetId="4"/>
      <sheetData sheetId="5"/>
      <sheetData sheetId="6">
        <row r="58">
          <cell r="C58">
            <v>0.02</v>
          </cell>
        </row>
        <row r="59">
          <cell r="C59">
            <v>-0.02</v>
          </cell>
        </row>
        <row r="61">
          <cell r="C61">
            <v>-4.5699999999999998E-2</v>
          </cell>
        </row>
        <row r="62">
          <cell r="C62">
            <v>-0.25569999999999998</v>
          </cell>
        </row>
        <row r="63">
          <cell r="C63">
            <v>0.1643</v>
          </cell>
        </row>
        <row r="64">
          <cell r="C64">
            <v>0.11269999999999999</v>
          </cell>
        </row>
        <row r="65">
          <cell r="C65">
            <v>9.1399999999999995E-2</v>
          </cell>
        </row>
        <row r="66">
          <cell r="C66">
            <v>0.13389999999999999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4">
          <cell r="B54">
            <v>0</v>
          </cell>
        </row>
        <row r="55">
          <cell r="B55">
            <v>-0.02</v>
          </cell>
        </row>
        <row r="56">
          <cell r="B56">
            <v>1</v>
          </cell>
        </row>
        <row r="57">
          <cell r="B57">
            <v>0.02</v>
          </cell>
        </row>
        <row r="58">
          <cell r="B58">
            <v>0.6</v>
          </cell>
        </row>
        <row r="59">
          <cell r="B59">
            <v>0.7</v>
          </cell>
        </row>
      </sheetData>
      <sheetData sheetId="14"/>
      <sheetData sheetId="15">
        <row r="53">
          <cell r="B53">
            <v>0</v>
          </cell>
        </row>
        <row r="54">
          <cell r="B54">
            <v>-0.02</v>
          </cell>
        </row>
        <row r="55">
          <cell r="B55">
            <v>1</v>
          </cell>
        </row>
        <row r="56">
          <cell r="B56">
            <v>0.02</v>
          </cell>
        </row>
        <row r="57">
          <cell r="B57">
            <v>0.59</v>
          </cell>
        </row>
        <row r="58">
          <cell r="B58">
            <v>0.69</v>
          </cell>
        </row>
      </sheetData>
      <sheetData sheetId="16"/>
      <sheetData sheetId="17">
        <row r="50">
          <cell r="C50">
            <v>0</v>
          </cell>
        </row>
        <row r="51">
          <cell r="C51">
            <v>-0.02</v>
          </cell>
        </row>
        <row r="52">
          <cell r="C52">
            <v>0.8</v>
          </cell>
        </row>
        <row r="53">
          <cell r="C53">
            <v>0.02</v>
          </cell>
        </row>
        <row r="54">
          <cell r="C54">
            <v>0.41</v>
          </cell>
        </row>
      </sheetData>
      <sheetData sheetId="18">
        <row r="50">
          <cell r="C50">
            <v>0</v>
          </cell>
        </row>
        <row r="51">
          <cell r="C51">
            <v>-0.02</v>
          </cell>
        </row>
        <row r="52">
          <cell r="C52">
            <v>0.8</v>
          </cell>
        </row>
        <row r="53">
          <cell r="C53">
            <v>0.02</v>
          </cell>
        </row>
        <row r="54">
          <cell r="C54">
            <v>0.3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 Sheet"/>
      <sheetName val="1. CY2021 Improve All Payers"/>
      <sheetName val="2. CY21 Readmit Attainment"/>
      <sheetName val="3. RRIP Revenue Adjustments"/>
      <sheetName val="PAI -----&gt;"/>
      <sheetName val="4. Disparity Gap "/>
      <sheetName val="5. PAI Scale"/>
      <sheetName val="6. PAI revenue adjustments"/>
      <sheetName val="RRIP &amp; PAI"/>
      <sheetName val="Sheet1"/>
    </sheetNames>
    <sheetDataSet>
      <sheetData sheetId="0"/>
      <sheetData sheetId="1"/>
      <sheetData sheetId="2"/>
      <sheetData sheetId="3">
        <row r="55">
          <cell r="C55">
            <v>0.02</v>
          </cell>
        </row>
        <row r="56">
          <cell r="C56">
            <v>-0.02</v>
          </cell>
        </row>
        <row r="58">
          <cell r="C58">
            <v>-4.5699999999999998E-2</v>
          </cell>
        </row>
        <row r="59">
          <cell r="C59">
            <v>-0.25569999999999998</v>
          </cell>
        </row>
        <row r="60">
          <cell r="C60">
            <v>0.1643</v>
          </cell>
        </row>
        <row r="61">
          <cell r="C61">
            <v>0.1148</v>
          </cell>
        </row>
        <row r="62">
          <cell r="C62">
            <v>9.1800000000000007E-2</v>
          </cell>
        </row>
        <row r="63">
          <cell r="C63">
            <v>0.13780000000000001</v>
          </cell>
        </row>
      </sheetData>
      <sheetData sheetId="4"/>
      <sheetData sheetId="5"/>
      <sheetData sheetId="6">
        <row r="5">
          <cell r="C5">
            <v>2.5000000000000001E-3</v>
          </cell>
        </row>
      </sheetData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  <sheetName val="RRIP Prelim Rev Adj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Statewide Rev Adj Summary"/>
      <sheetName val="By Hosp Revenue Adjustment Comp"/>
      <sheetName val="Current Method Results"/>
      <sheetName val="By Hospital PPC Comparison"/>
      <sheetName val="By Hosp PPC scoring Curr Meth "/>
      <sheetName val="By Hosp PPC Score Comp"/>
      <sheetName val="Medstar Southern MD"/>
      <sheetName val="Umms"/>
      <sheetName val="UMMS changes"/>
      <sheetName val="Cost Weights"/>
      <sheetName val="B&amp;T"/>
      <sheetName val="Rev Diff"/>
      <sheetName val="MHAC Option 2 2 Yrs SMALL"/>
      <sheetName val="MHAC Option3 2 Yrs SMALL"/>
      <sheetName val="MHAC current FY2324  "/>
      <sheetName val="MHAC Option 1 FY2324 "/>
      <sheetName val="MHAC Option 2 FY2324 "/>
      <sheetName val="MHAC Option3 FY2324 "/>
    </sheetNames>
    <sheetDataSet>
      <sheetData sheetId="0"/>
      <sheetData sheetId="1"/>
      <sheetData sheetId="2"/>
      <sheetData sheetId="3">
        <row r="53">
          <cell r="B53">
            <v>0</v>
          </cell>
        </row>
        <row r="54">
          <cell r="B54">
            <v>-0.02</v>
          </cell>
        </row>
        <row r="55">
          <cell r="B55">
            <v>1</v>
          </cell>
        </row>
        <row r="56">
          <cell r="B56">
            <v>0.02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A2">
            <v>210000</v>
          </cell>
          <cell r="E2" t="str">
            <v>ACUTE</v>
          </cell>
          <cell r="F2" t="str">
            <v>GBR</v>
          </cell>
          <cell r="G2"/>
          <cell r="H2"/>
          <cell r="I2" t="str">
            <v>STATEWIDE</v>
          </cell>
          <cell r="J2" t="str">
            <v>Statewide</v>
          </cell>
        </row>
        <row r="3">
          <cell r="A3">
            <v>210001</v>
          </cell>
          <cell r="B3">
            <v>1</v>
          </cell>
          <cell r="C3">
            <v>1</v>
          </cell>
          <cell r="D3">
            <v>1</v>
          </cell>
          <cell r="E3" t="str">
            <v>ACUTE</v>
          </cell>
          <cell r="F3" t="str">
            <v>TPR</v>
          </cell>
          <cell r="G3" t="str">
            <v>Washington</v>
          </cell>
          <cell r="H3" t="str">
            <v>No</v>
          </cell>
          <cell r="I3" t="str">
            <v>MERITUS MEDICAL CENTER</v>
          </cell>
          <cell r="J3" t="str">
            <v>Meritus</v>
          </cell>
        </row>
        <row r="4">
          <cell r="A4">
            <v>210002</v>
          </cell>
          <cell r="B4">
            <v>2</v>
          </cell>
          <cell r="C4">
            <v>2</v>
          </cell>
          <cell r="D4">
            <v>2</v>
          </cell>
          <cell r="E4" t="str">
            <v>ACUTE</v>
          </cell>
          <cell r="F4" t="str">
            <v>GBR</v>
          </cell>
          <cell r="G4" t="str">
            <v>Baltimore City</v>
          </cell>
          <cell r="H4" t="str">
            <v>Yes</v>
          </cell>
          <cell r="I4" t="str">
            <v>UNIVERSITY OF MARYLAND MEDICAL CENTER</v>
          </cell>
          <cell r="J4" t="str">
            <v>UMMS- UMMC</v>
          </cell>
        </row>
        <row r="5">
          <cell r="A5">
            <v>210003</v>
          </cell>
          <cell r="B5">
            <v>3</v>
          </cell>
          <cell r="C5">
            <v>3</v>
          </cell>
          <cell r="D5">
            <v>3</v>
          </cell>
          <cell r="E5" t="str">
            <v>ACUTE</v>
          </cell>
          <cell r="F5" t="str">
            <v>GBR</v>
          </cell>
          <cell r="G5" t="str">
            <v>Prince Georges</v>
          </cell>
          <cell r="H5" t="str">
            <v>Yes</v>
          </cell>
          <cell r="I5" t="str">
            <v>UM CAPITAL REGION MEDICAL CENTER</v>
          </cell>
          <cell r="J5" t="str">
            <v>UMMS- Capital Region</v>
          </cell>
        </row>
        <row r="6">
          <cell r="A6">
            <v>210003</v>
          </cell>
          <cell r="B6">
            <v>3</v>
          </cell>
          <cell r="C6">
            <v>3</v>
          </cell>
          <cell r="D6">
            <v>3</v>
          </cell>
          <cell r="E6" t="str">
            <v>ACUTE</v>
          </cell>
          <cell r="F6" t="str">
            <v>GBR</v>
          </cell>
          <cell r="G6" t="str">
            <v>Prince Georges</v>
          </cell>
          <cell r="H6" t="str">
            <v>Yes</v>
          </cell>
          <cell r="I6" t="str">
            <v>UM CAPITAL REGION MEDICAL CENTER</v>
          </cell>
          <cell r="J6" t="str">
            <v>UMMS- Capital Region</v>
          </cell>
        </row>
        <row r="7">
          <cell r="A7">
            <v>210003</v>
          </cell>
          <cell r="B7">
            <v>3</v>
          </cell>
          <cell r="C7">
            <v>3</v>
          </cell>
          <cell r="D7">
            <v>3</v>
          </cell>
          <cell r="E7" t="str">
            <v>ACUTE</v>
          </cell>
          <cell r="F7" t="str">
            <v>GBR</v>
          </cell>
          <cell r="G7" t="str">
            <v>Prince Georges</v>
          </cell>
          <cell r="H7" t="str">
            <v>Yes</v>
          </cell>
          <cell r="I7" t="str">
            <v>UM CAPITAL REGION MEDICAL CENTER</v>
          </cell>
          <cell r="J7" t="str">
            <v>UMMS- Capital Region</v>
          </cell>
        </row>
        <row r="8">
          <cell r="A8">
            <v>210004</v>
          </cell>
          <cell r="B8">
            <v>4</v>
          </cell>
          <cell r="C8">
            <v>4</v>
          </cell>
          <cell r="D8">
            <v>4</v>
          </cell>
          <cell r="E8" t="str">
            <v>ACUTE</v>
          </cell>
          <cell r="F8" t="str">
            <v>GBR</v>
          </cell>
          <cell r="G8" t="str">
            <v>Montgomery</v>
          </cell>
          <cell r="H8" t="str">
            <v>Yes</v>
          </cell>
          <cell r="I8" t="str">
            <v>HOLY CROSS HOSPITAL</v>
          </cell>
          <cell r="J8" t="str">
            <v>Trinity - Holy Cross</v>
          </cell>
        </row>
        <row r="9">
          <cell r="A9">
            <v>210005</v>
          </cell>
          <cell r="B9">
            <v>5</v>
          </cell>
          <cell r="C9">
            <v>5</v>
          </cell>
          <cell r="D9">
            <v>5</v>
          </cell>
          <cell r="E9" t="str">
            <v>ACUTE</v>
          </cell>
          <cell r="F9" t="str">
            <v>GBR</v>
          </cell>
          <cell r="G9" t="str">
            <v>Frederick</v>
          </cell>
          <cell r="H9" t="str">
            <v>No</v>
          </cell>
          <cell r="I9" t="str">
            <v>FREDERICK HEALTH HOSPITAL, INC</v>
          </cell>
          <cell r="J9" t="str">
            <v>Frederick</v>
          </cell>
        </row>
        <row r="10">
          <cell r="A10">
            <v>210006</v>
          </cell>
          <cell r="B10">
            <v>6</v>
          </cell>
          <cell r="C10">
            <v>6</v>
          </cell>
          <cell r="D10">
            <v>6</v>
          </cell>
          <cell r="E10" t="str">
            <v>ACUTE</v>
          </cell>
          <cell r="F10" t="str">
            <v>GBR</v>
          </cell>
          <cell r="G10" t="str">
            <v>Harford</v>
          </cell>
          <cell r="H10" t="str">
            <v>No</v>
          </cell>
          <cell r="I10" t="str">
            <v>UM-HARFORD MEMORIAL HOSPITAL</v>
          </cell>
          <cell r="J10" t="str">
            <v>UMMS- Harford</v>
          </cell>
        </row>
        <row r="11">
          <cell r="A11">
            <v>210006</v>
          </cell>
          <cell r="B11">
            <v>6</v>
          </cell>
          <cell r="C11">
            <v>6</v>
          </cell>
          <cell r="D11">
            <v>6</v>
          </cell>
          <cell r="E11" t="str">
            <v>FS MF</v>
          </cell>
          <cell r="F11" t="str">
            <v>GBR</v>
          </cell>
          <cell r="G11" t="str">
            <v>Harford</v>
          </cell>
          <cell r="H11" t="str">
            <v>No</v>
          </cell>
          <cell r="I11" t="str">
            <v>UM-HARFORD MEMORIAL HOSPITAL</v>
          </cell>
          <cell r="J11" t="str">
            <v>UMMS- Harford</v>
          </cell>
        </row>
        <row r="12">
          <cell r="A12">
            <v>210007</v>
          </cell>
          <cell r="B12">
            <v>7</v>
          </cell>
          <cell r="C12">
            <v>7</v>
          </cell>
          <cell r="D12">
            <v>7</v>
          </cell>
          <cell r="E12" t="str">
            <v>ACUTE</v>
          </cell>
          <cell r="F12" t="str">
            <v>GBR</v>
          </cell>
          <cell r="G12" t="str">
            <v>Baltimore</v>
          </cell>
          <cell r="H12" t="str">
            <v>No</v>
          </cell>
          <cell r="I12" t="str">
            <v>(OLD) ST. JOSEPH MEDICAL CENTER</v>
          </cell>
          <cell r="J12" t="str">
            <v>St Joseph</v>
          </cell>
        </row>
        <row r="13">
          <cell r="A13">
            <v>210008</v>
          </cell>
          <cell r="B13">
            <v>8</v>
          </cell>
          <cell r="C13">
            <v>8</v>
          </cell>
          <cell r="D13">
            <v>8</v>
          </cell>
          <cell r="E13" t="str">
            <v>ACUTE</v>
          </cell>
          <cell r="F13" t="str">
            <v>GBR</v>
          </cell>
          <cell r="G13" t="str">
            <v>Baltimore City</v>
          </cell>
          <cell r="H13" t="str">
            <v>Yes</v>
          </cell>
          <cell r="I13" t="str">
            <v>MERCY MEDICAL CENTER</v>
          </cell>
          <cell r="J13" t="str">
            <v>Mercy</v>
          </cell>
        </row>
        <row r="14">
          <cell r="A14">
            <v>210009</v>
          </cell>
          <cell r="B14">
            <v>9</v>
          </cell>
          <cell r="C14">
            <v>9</v>
          </cell>
          <cell r="D14">
            <v>9</v>
          </cell>
          <cell r="E14" t="str">
            <v>ACUTE</v>
          </cell>
          <cell r="F14" t="str">
            <v>GBR</v>
          </cell>
          <cell r="G14" t="str">
            <v>Baltimore City</v>
          </cell>
          <cell r="H14" t="str">
            <v>Yes</v>
          </cell>
          <cell r="I14" t="str">
            <v>JOHNS HOPKINS HOSPITAL</v>
          </cell>
          <cell r="J14" t="str">
            <v>JHH- Johns Hopkins</v>
          </cell>
        </row>
        <row r="15">
          <cell r="A15">
            <v>210010</v>
          </cell>
          <cell r="B15">
            <v>10</v>
          </cell>
          <cell r="C15">
            <v>10</v>
          </cell>
          <cell r="D15">
            <v>10</v>
          </cell>
          <cell r="E15" t="str">
            <v>ACUTE</v>
          </cell>
          <cell r="F15" t="str">
            <v>TPR</v>
          </cell>
          <cell r="G15" t="str">
            <v>Dorchester</v>
          </cell>
          <cell r="H15" t="str">
            <v>No</v>
          </cell>
          <cell r="I15" t="str">
            <v>UM-SHORE REGIONAL HEALTH AT DORCHESTER</v>
          </cell>
          <cell r="J15" t="str">
            <v>UM-Dorchester</v>
          </cell>
        </row>
        <row r="16">
          <cell r="A16">
            <v>210010</v>
          </cell>
          <cell r="B16">
            <v>10</v>
          </cell>
          <cell r="C16">
            <v>10</v>
          </cell>
          <cell r="D16">
            <v>10</v>
          </cell>
          <cell r="E16" t="str">
            <v>FS MF</v>
          </cell>
          <cell r="F16" t="str">
            <v>TPR</v>
          </cell>
          <cell r="G16" t="str">
            <v>Dorchester</v>
          </cell>
          <cell r="H16" t="str">
            <v>No</v>
          </cell>
          <cell r="I16" t="str">
            <v>UM-SHORE MEDICAL CENTER AT CAMBRIDGE</v>
          </cell>
          <cell r="J16" t="str">
            <v>UMMS- Cambridge</v>
          </cell>
        </row>
        <row r="17">
          <cell r="A17">
            <v>210011</v>
          </cell>
          <cell r="B17">
            <v>11</v>
          </cell>
          <cell r="C17">
            <v>11</v>
          </cell>
          <cell r="D17">
            <v>11</v>
          </cell>
          <cell r="E17" t="str">
            <v>ACUTE</v>
          </cell>
          <cell r="F17" t="str">
            <v>GBR</v>
          </cell>
          <cell r="G17" t="str">
            <v>Baltimore City</v>
          </cell>
          <cell r="H17" t="str">
            <v>Yes</v>
          </cell>
          <cell r="I17" t="str">
            <v>ST. AGNES HOSPITAL</v>
          </cell>
          <cell r="J17" t="str">
            <v>St. Agnes</v>
          </cell>
        </row>
        <row r="18">
          <cell r="A18">
            <v>210011</v>
          </cell>
          <cell r="B18">
            <v>11</v>
          </cell>
          <cell r="C18">
            <v>11</v>
          </cell>
          <cell r="D18">
            <v>11</v>
          </cell>
          <cell r="E18" t="str">
            <v>ACUTE</v>
          </cell>
          <cell r="F18" t="str">
            <v>GBR</v>
          </cell>
          <cell r="G18" t="str">
            <v>Baltimore City</v>
          </cell>
          <cell r="H18" t="str">
            <v>Yes</v>
          </cell>
          <cell r="I18" t="str">
            <v>ASCENSION SAINT AGNES HOSPITAL</v>
          </cell>
          <cell r="J18" t="str">
            <v>Saint Agnes</v>
          </cell>
        </row>
        <row r="19">
          <cell r="A19">
            <v>210012</v>
          </cell>
          <cell r="B19">
            <v>12</v>
          </cell>
          <cell r="C19">
            <v>12</v>
          </cell>
          <cell r="D19">
            <v>12</v>
          </cell>
          <cell r="E19" t="str">
            <v>ACUTE</v>
          </cell>
          <cell r="F19" t="str">
            <v>GBR</v>
          </cell>
          <cell r="G19" t="str">
            <v>Baltimore City</v>
          </cell>
          <cell r="H19" t="str">
            <v>Yes</v>
          </cell>
          <cell r="I19" t="str">
            <v>SINAI HOSPITAL</v>
          </cell>
          <cell r="J19" t="str">
            <v>Lifebridge- Sinai</v>
          </cell>
        </row>
        <row r="20">
          <cell r="A20">
            <v>210013</v>
          </cell>
          <cell r="B20">
            <v>13</v>
          </cell>
          <cell r="C20">
            <v>13</v>
          </cell>
          <cell r="D20">
            <v>13</v>
          </cell>
          <cell r="E20" t="str">
            <v>ACUTE</v>
          </cell>
          <cell r="F20" t="str">
            <v>GBR</v>
          </cell>
          <cell r="G20" t="str">
            <v>Baltimore City</v>
          </cell>
          <cell r="H20" t="str">
            <v>No</v>
          </cell>
          <cell r="I20" t="str">
            <v>GRACE MEDICAL CENTER</v>
          </cell>
          <cell r="J20" t="str">
            <v>Lifebridge- Grace</v>
          </cell>
        </row>
        <row r="21">
          <cell r="A21">
            <v>210013</v>
          </cell>
          <cell r="B21">
            <v>13</v>
          </cell>
          <cell r="C21">
            <v>13</v>
          </cell>
          <cell r="D21">
            <v>13</v>
          </cell>
          <cell r="E21" t="str">
            <v>FS MF</v>
          </cell>
          <cell r="F21" t="str">
            <v>GBR</v>
          </cell>
          <cell r="G21" t="str">
            <v>Baltimore City</v>
          </cell>
          <cell r="H21" t="str">
            <v>No</v>
          </cell>
          <cell r="I21" t="str">
            <v>GRACE MEDICAL CENTER</v>
          </cell>
          <cell r="J21" t="str">
            <v>Lifebridge- Grace</v>
          </cell>
        </row>
        <row r="22">
          <cell r="A22">
            <v>210015</v>
          </cell>
          <cell r="B22">
            <v>14</v>
          </cell>
          <cell r="C22">
            <v>15</v>
          </cell>
          <cell r="D22">
            <v>14</v>
          </cell>
          <cell r="E22" t="str">
            <v>ACUTE</v>
          </cell>
          <cell r="F22" t="str">
            <v>GBR</v>
          </cell>
          <cell r="G22" t="str">
            <v>Baltimore</v>
          </cell>
          <cell r="H22" t="str">
            <v>Yes</v>
          </cell>
          <cell r="I22" t="str">
            <v>MEDSTAR FRANKLIN SQUARE</v>
          </cell>
          <cell r="J22" t="str">
            <v>MedStar- Franklin Square</v>
          </cell>
        </row>
        <row r="23">
          <cell r="A23">
            <v>210016</v>
          </cell>
          <cell r="B23">
            <v>15</v>
          </cell>
          <cell r="C23">
            <v>16</v>
          </cell>
          <cell r="D23">
            <v>15</v>
          </cell>
          <cell r="E23" t="str">
            <v>ACUTE</v>
          </cell>
          <cell r="F23" t="str">
            <v>GBR</v>
          </cell>
          <cell r="G23" t="str">
            <v>Montgomery</v>
          </cell>
          <cell r="H23" t="str">
            <v>No</v>
          </cell>
          <cell r="I23" t="str">
            <v>ADVENTIST WHITE OAK HOSPITAL</v>
          </cell>
          <cell r="J23" t="str">
            <v>Adventist- White Oak</v>
          </cell>
        </row>
        <row r="24">
          <cell r="A24">
            <v>210017</v>
          </cell>
          <cell r="B24">
            <v>16</v>
          </cell>
          <cell r="C24">
            <v>17</v>
          </cell>
          <cell r="D24">
            <v>16</v>
          </cell>
          <cell r="E24" t="str">
            <v>ACUTE</v>
          </cell>
          <cell r="F24" t="str">
            <v>TPR</v>
          </cell>
          <cell r="G24" t="str">
            <v>Garrett</v>
          </cell>
          <cell r="H24" t="str">
            <v>No</v>
          </cell>
          <cell r="I24" t="str">
            <v>GARRETT COUNTY MEMORIAL HOSPITAL</v>
          </cell>
          <cell r="J24" t="str">
            <v>Garrett</v>
          </cell>
        </row>
        <row r="25">
          <cell r="A25">
            <v>210017</v>
          </cell>
          <cell r="B25">
            <v>16</v>
          </cell>
          <cell r="C25">
            <v>17</v>
          </cell>
          <cell r="D25">
            <v>16</v>
          </cell>
          <cell r="E25" t="str">
            <v>ACUTE</v>
          </cell>
          <cell r="F25" t="str">
            <v>TPR</v>
          </cell>
          <cell r="G25" t="str">
            <v>Garrett</v>
          </cell>
          <cell r="H25" t="str">
            <v>No</v>
          </cell>
          <cell r="I25" t="str">
            <v>GARRETT REGIONAL MEDICAL CENTER</v>
          </cell>
          <cell r="J25" t="str">
            <v>Garrett</v>
          </cell>
        </row>
        <row r="26">
          <cell r="A26">
            <v>210018</v>
          </cell>
          <cell r="B26">
            <v>17</v>
          </cell>
          <cell r="C26">
            <v>18</v>
          </cell>
          <cell r="D26">
            <v>17</v>
          </cell>
          <cell r="E26" t="str">
            <v>ACUTE</v>
          </cell>
          <cell r="F26" t="str">
            <v>GBR</v>
          </cell>
          <cell r="G26" t="str">
            <v>Montgomery</v>
          </cell>
          <cell r="H26" t="str">
            <v>No</v>
          </cell>
          <cell r="I26" t="str">
            <v>MEDSTAR MONTGOMERY MEDICAL CENTER</v>
          </cell>
          <cell r="J26" t="str">
            <v>MedStar- Montgomery</v>
          </cell>
        </row>
        <row r="27">
          <cell r="A27">
            <v>210019</v>
          </cell>
          <cell r="B27">
            <v>18</v>
          </cell>
          <cell r="C27">
            <v>19</v>
          </cell>
          <cell r="D27">
            <v>18</v>
          </cell>
          <cell r="E27" t="str">
            <v>ACUTE</v>
          </cell>
          <cell r="F27" t="str">
            <v>GBR</v>
          </cell>
          <cell r="G27" t="str">
            <v>Wicomico</v>
          </cell>
          <cell r="H27" t="str">
            <v>No</v>
          </cell>
          <cell r="I27" t="str">
            <v>TIDALHEALTH PENINSULA REGIONAL, INC.</v>
          </cell>
          <cell r="J27" t="str">
            <v>Tidal- Peninsula</v>
          </cell>
        </row>
        <row r="28">
          <cell r="A28">
            <v>210022</v>
          </cell>
          <cell r="B28">
            <v>20</v>
          </cell>
          <cell r="C28">
            <v>22</v>
          </cell>
          <cell r="D28">
            <v>20</v>
          </cell>
          <cell r="E28" t="str">
            <v>ACUTE</v>
          </cell>
          <cell r="F28" t="str">
            <v>GBR</v>
          </cell>
          <cell r="G28" t="str">
            <v>Montgomery</v>
          </cell>
          <cell r="H28" t="str">
            <v>Yes</v>
          </cell>
          <cell r="I28" t="str">
            <v>SUBURBAN HOSPITAL</v>
          </cell>
          <cell r="J28" t="str">
            <v>JHH- Suburban</v>
          </cell>
        </row>
        <row r="29">
          <cell r="A29">
            <v>210023</v>
          </cell>
          <cell r="B29">
            <v>21</v>
          </cell>
          <cell r="C29">
            <v>23</v>
          </cell>
          <cell r="D29">
            <v>21</v>
          </cell>
          <cell r="E29" t="str">
            <v>ACUTE</v>
          </cell>
          <cell r="F29" t="str">
            <v>GBR</v>
          </cell>
          <cell r="G29" t="str">
            <v>Anne Arundel</v>
          </cell>
          <cell r="H29" t="str">
            <v>No</v>
          </cell>
          <cell r="I29" t="str">
            <v>ANNE ARUNDEL MEDICAL CENTER</v>
          </cell>
          <cell r="J29" t="str">
            <v>Luminis- Anne Arundel</v>
          </cell>
        </row>
        <row r="30">
          <cell r="A30">
            <v>210024</v>
          </cell>
          <cell r="B30">
            <v>22</v>
          </cell>
          <cell r="C30">
            <v>24</v>
          </cell>
          <cell r="D30">
            <v>22</v>
          </cell>
          <cell r="E30" t="str">
            <v>ACUTE</v>
          </cell>
          <cell r="F30" t="str">
            <v>GBR</v>
          </cell>
          <cell r="G30" t="str">
            <v>Baltimore City</v>
          </cell>
          <cell r="H30" t="str">
            <v>Yes</v>
          </cell>
          <cell r="I30" t="str">
            <v>MEDSTAR UNION MEMORIAL HOSPITAL</v>
          </cell>
          <cell r="J30" t="str">
            <v>MedStar- Union Mem</v>
          </cell>
        </row>
        <row r="31">
          <cell r="A31">
            <v>210025</v>
          </cell>
          <cell r="C31">
            <v>25</v>
          </cell>
          <cell r="D31">
            <v>23</v>
          </cell>
          <cell r="E31" t="str">
            <v>ACUTE</v>
          </cell>
          <cell r="F31" t="str">
            <v>GBR</v>
          </cell>
          <cell r="G31" t="str">
            <v>Allegany</v>
          </cell>
          <cell r="H31" t="str">
            <v>No</v>
          </cell>
          <cell r="I31" t="str">
            <v>(OLD) MEMORIAL OF CUMBERLAND</v>
          </cell>
          <cell r="J31" t="str">
            <v>Cumberland</v>
          </cell>
        </row>
        <row r="32">
          <cell r="A32">
            <v>210027</v>
          </cell>
          <cell r="B32">
            <v>25</v>
          </cell>
          <cell r="C32">
            <v>27</v>
          </cell>
          <cell r="D32">
            <v>25</v>
          </cell>
          <cell r="E32" t="str">
            <v>ACUTE</v>
          </cell>
          <cell r="F32" t="str">
            <v>TPR</v>
          </cell>
          <cell r="G32" t="str">
            <v>Allegany</v>
          </cell>
          <cell r="H32" t="str">
            <v>No</v>
          </cell>
          <cell r="I32" t="str">
            <v>UPMC - WESTERN MARYLAND</v>
          </cell>
          <cell r="J32" t="str">
            <v>Western Maryland</v>
          </cell>
        </row>
        <row r="33">
          <cell r="A33">
            <v>210028</v>
          </cell>
          <cell r="B33">
            <v>26</v>
          </cell>
          <cell r="C33">
            <v>28</v>
          </cell>
          <cell r="D33">
            <v>26</v>
          </cell>
          <cell r="E33" t="str">
            <v>ACUTE</v>
          </cell>
          <cell r="F33" t="str">
            <v>GBR</v>
          </cell>
          <cell r="G33" t="str">
            <v>St. Marys</v>
          </cell>
          <cell r="H33" t="str">
            <v>No</v>
          </cell>
          <cell r="I33" t="str">
            <v>MEDSTAR ST. MARY'S HOSPITAL</v>
          </cell>
          <cell r="J33" t="str">
            <v>MedStar- St. Mary's</v>
          </cell>
        </row>
        <row r="34">
          <cell r="A34">
            <v>210029</v>
          </cell>
          <cell r="B34">
            <v>27</v>
          </cell>
          <cell r="C34">
            <v>29</v>
          </cell>
          <cell r="D34">
            <v>27</v>
          </cell>
          <cell r="E34" t="str">
            <v>ACUTE</v>
          </cell>
          <cell r="F34" t="str">
            <v>GBR</v>
          </cell>
          <cell r="G34" t="str">
            <v>Baltimore City</v>
          </cell>
          <cell r="H34" t="str">
            <v>Yes</v>
          </cell>
          <cell r="I34" t="str">
            <v>JOHNS HOPKINS BAYVIEW MEDICAL CENTER</v>
          </cell>
          <cell r="J34" t="str">
            <v>JHH- Bayview</v>
          </cell>
        </row>
        <row r="35">
          <cell r="A35">
            <v>210030</v>
          </cell>
          <cell r="B35">
            <v>28</v>
          </cell>
          <cell r="C35">
            <v>30</v>
          </cell>
          <cell r="D35">
            <v>28</v>
          </cell>
          <cell r="E35" t="str">
            <v>ACUTE</v>
          </cell>
          <cell r="F35" t="str">
            <v>TPR</v>
          </cell>
          <cell r="G35" t="str">
            <v>Kent</v>
          </cell>
          <cell r="H35" t="str">
            <v>No</v>
          </cell>
          <cell r="I35" t="str">
            <v>UM-SHORE REGIONAL HEALTH AT CHESTERTOWN</v>
          </cell>
          <cell r="J35" t="str">
            <v>UMMS- Chestertown</v>
          </cell>
        </row>
        <row r="36">
          <cell r="A36">
            <v>210032</v>
          </cell>
          <cell r="B36">
            <v>30</v>
          </cell>
          <cell r="C36">
            <v>32</v>
          </cell>
          <cell r="D36">
            <v>30</v>
          </cell>
          <cell r="E36" t="str">
            <v>ACUTE</v>
          </cell>
          <cell r="F36" t="str">
            <v>TPR</v>
          </cell>
          <cell r="G36" t="str">
            <v>Cecil</v>
          </cell>
          <cell r="H36" t="str">
            <v>No</v>
          </cell>
          <cell r="I36" t="str">
            <v>CHRISTIANACARE, UNION HOSPITAL</v>
          </cell>
          <cell r="J36" t="str">
            <v>ChristianaCare, Union</v>
          </cell>
        </row>
        <row r="37">
          <cell r="A37">
            <v>210033</v>
          </cell>
          <cell r="B37">
            <v>31</v>
          </cell>
          <cell r="C37">
            <v>33</v>
          </cell>
          <cell r="D37">
            <v>31</v>
          </cell>
          <cell r="E37" t="str">
            <v>ACUTE</v>
          </cell>
          <cell r="F37" t="str">
            <v>TPR</v>
          </cell>
          <cell r="G37" t="str">
            <v>Carroll</v>
          </cell>
          <cell r="H37" t="str">
            <v>No</v>
          </cell>
          <cell r="I37" t="str">
            <v>CARROLL HOSPITAL CENTER</v>
          </cell>
          <cell r="J37" t="str">
            <v>Lifebridge- Carroll</v>
          </cell>
        </row>
        <row r="38">
          <cell r="A38">
            <v>210034</v>
          </cell>
          <cell r="B38">
            <v>32</v>
          </cell>
          <cell r="C38">
            <v>34</v>
          </cell>
          <cell r="D38">
            <v>32</v>
          </cell>
          <cell r="E38" t="str">
            <v>ACUTE</v>
          </cell>
          <cell r="F38" t="str">
            <v>GBR</v>
          </cell>
          <cell r="G38" t="str">
            <v>Baltimore City</v>
          </cell>
          <cell r="H38" t="str">
            <v>Yes</v>
          </cell>
          <cell r="I38" t="str">
            <v>MEDSTAR HARBOR HOSPITAL CENTER</v>
          </cell>
          <cell r="J38" t="str">
            <v>MedStar- Harbor</v>
          </cell>
        </row>
        <row r="39">
          <cell r="A39">
            <v>210035</v>
          </cell>
          <cell r="B39">
            <v>33</v>
          </cell>
          <cell r="C39">
            <v>35</v>
          </cell>
          <cell r="D39">
            <v>33</v>
          </cell>
          <cell r="E39" t="str">
            <v>ACUTE</v>
          </cell>
          <cell r="F39" t="str">
            <v>GBR</v>
          </cell>
          <cell r="G39" t="str">
            <v>Charles</v>
          </cell>
          <cell r="H39" t="str">
            <v>No</v>
          </cell>
          <cell r="I39" t="str">
            <v>UM-CHARLES REGIONAL MEDICAL CENTER</v>
          </cell>
          <cell r="J39" t="str">
            <v>UMMS- Charles</v>
          </cell>
        </row>
        <row r="40">
          <cell r="A40">
            <v>210037</v>
          </cell>
          <cell r="B40">
            <v>35</v>
          </cell>
          <cell r="C40">
            <v>37</v>
          </cell>
          <cell r="D40">
            <v>35</v>
          </cell>
          <cell r="E40" t="str">
            <v>ACUTE</v>
          </cell>
          <cell r="F40" t="str">
            <v>TPR</v>
          </cell>
          <cell r="G40" t="str">
            <v>Talbot</v>
          </cell>
          <cell r="H40" t="str">
            <v>No</v>
          </cell>
          <cell r="I40" t="str">
            <v>UM-SHORE REGIONAL HEALTH AT EASTON</v>
          </cell>
          <cell r="J40" t="str">
            <v>UMMS- Easton</v>
          </cell>
        </row>
        <row r="41">
          <cell r="A41">
            <v>210038</v>
          </cell>
          <cell r="B41">
            <v>36</v>
          </cell>
          <cell r="C41">
            <v>38</v>
          </cell>
          <cell r="D41">
            <v>36</v>
          </cell>
          <cell r="E41" t="str">
            <v>ACUTE</v>
          </cell>
          <cell r="F41" t="str">
            <v>GBR</v>
          </cell>
          <cell r="G41" t="str">
            <v>Baltimore City</v>
          </cell>
          <cell r="H41" t="str">
            <v>Yes</v>
          </cell>
          <cell r="I41" t="str">
            <v>UMMC MIDTOWN CAMPUS</v>
          </cell>
          <cell r="J41" t="str">
            <v>UMMS- Midtown</v>
          </cell>
        </row>
        <row r="42">
          <cell r="A42">
            <v>210039</v>
          </cell>
          <cell r="B42">
            <v>37</v>
          </cell>
          <cell r="C42">
            <v>39</v>
          </cell>
          <cell r="D42">
            <v>37</v>
          </cell>
          <cell r="E42" t="str">
            <v>ACUTE</v>
          </cell>
          <cell r="F42" t="str">
            <v>TPR</v>
          </cell>
          <cell r="G42" t="str">
            <v>Calvert</v>
          </cell>
          <cell r="H42" t="str">
            <v>No</v>
          </cell>
          <cell r="I42" t="str">
            <v>CALVERT HEALTH MEDICAL CENTER</v>
          </cell>
          <cell r="J42" t="str">
            <v>Calvert</v>
          </cell>
        </row>
        <row r="43">
          <cell r="A43">
            <v>210040</v>
          </cell>
          <cell r="B43">
            <v>38</v>
          </cell>
          <cell r="C43">
            <v>40</v>
          </cell>
          <cell r="D43">
            <v>38</v>
          </cell>
          <cell r="E43" t="str">
            <v>ACUTE</v>
          </cell>
          <cell r="F43" t="str">
            <v>GBR</v>
          </cell>
          <cell r="G43" t="str">
            <v>Baltimore</v>
          </cell>
          <cell r="H43" t="str">
            <v>No</v>
          </cell>
          <cell r="I43" t="str">
            <v>NORTHWEST HOSPITAL CENTER</v>
          </cell>
          <cell r="J43" t="str">
            <v>Lifebridge- Northwest</v>
          </cell>
        </row>
        <row r="44">
          <cell r="A44">
            <v>210043</v>
          </cell>
          <cell r="B44">
            <v>41</v>
          </cell>
          <cell r="C44">
            <v>43</v>
          </cell>
          <cell r="D44">
            <v>41</v>
          </cell>
          <cell r="E44" t="str">
            <v>ACUTE</v>
          </cell>
          <cell r="F44" t="str">
            <v>GBR</v>
          </cell>
          <cell r="G44" t="str">
            <v>Anne Arundel</v>
          </cell>
          <cell r="H44" t="str">
            <v>Yes</v>
          </cell>
          <cell r="I44" t="str">
            <v>UM-BALTIMORE WASHINGTON MEDICAL CENTER</v>
          </cell>
          <cell r="J44" t="str">
            <v>UMMS- BWMC</v>
          </cell>
        </row>
        <row r="45">
          <cell r="A45">
            <v>210044</v>
          </cell>
          <cell r="B45">
            <v>42</v>
          </cell>
          <cell r="C45">
            <v>44</v>
          </cell>
          <cell r="D45">
            <v>42</v>
          </cell>
          <cell r="E45" t="str">
            <v>ACUTE</v>
          </cell>
          <cell r="F45" t="str">
            <v>GBR</v>
          </cell>
          <cell r="G45" t="str">
            <v>Baltimore</v>
          </cell>
          <cell r="H45" t="str">
            <v>Yes</v>
          </cell>
          <cell r="I45" t="str">
            <v>GREATER BALTIMORE MEDICAL CENTER</v>
          </cell>
          <cell r="J45" t="str">
            <v>GBMC</v>
          </cell>
        </row>
        <row r="46">
          <cell r="A46">
            <v>210045</v>
          </cell>
          <cell r="B46">
            <v>43</v>
          </cell>
          <cell r="C46">
            <v>45</v>
          </cell>
          <cell r="D46">
            <v>43</v>
          </cell>
          <cell r="E46" t="str">
            <v>FS MF</v>
          </cell>
          <cell r="F46" t="str">
            <v>TPR</v>
          </cell>
          <cell r="G46" t="str">
            <v>Somerset</v>
          </cell>
          <cell r="H46" t="str">
            <v>No</v>
          </cell>
          <cell r="I46" t="str">
            <v>TIDALHEALTH MCCREADY PAVILION</v>
          </cell>
          <cell r="J46" t="str">
            <v>Tidal- McCready</v>
          </cell>
        </row>
        <row r="47">
          <cell r="A47">
            <v>210048</v>
          </cell>
          <cell r="B47">
            <v>46</v>
          </cell>
          <cell r="C47">
            <v>48</v>
          </cell>
          <cell r="D47">
            <v>46</v>
          </cell>
          <cell r="E47" t="str">
            <v>ACUTE</v>
          </cell>
          <cell r="F47" t="str">
            <v>GBR</v>
          </cell>
          <cell r="G47" t="str">
            <v>Howard</v>
          </cell>
          <cell r="H47" t="str">
            <v>No</v>
          </cell>
          <cell r="I47" t="str">
            <v>HOWARD COUNTY GENERAL HOSPITAL</v>
          </cell>
          <cell r="J47" t="str">
            <v>JHH- Howard County</v>
          </cell>
        </row>
        <row r="48">
          <cell r="A48">
            <v>210048</v>
          </cell>
          <cell r="B48">
            <v>46</v>
          </cell>
          <cell r="C48">
            <v>48</v>
          </cell>
          <cell r="D48">
            <v>46</v>
          </cell>
          <cell r="E48" t="str">
            <v>ACUTE</v>
          </cell>
          <cell r="F48" t="str">
            <v>GBR</v>
          </cell>
          <cell r="G48" t="str">
            <v>Howard</v>
          </cell>
          <cell r="H48" t="str">
            <v>No</v>
          </cell>
          <cell r="I48" t="str">
            <v>JOHNS HOPKINS HOWARD COUNTY MEDICAL CENTER</v>
          </cell>
          <cell r="J48" t="str">
            <v>JHH- Howard County</v>
          </cell>
        </row>
        <row r="49">
          <cell r="A49">
            <v>210049</v>
          </cell>
          <cell r="B49">
            <v>47</v>
          </cell>
          <cell r="C49">
            <v>49</v>
          </cell>
          <cell r="D49">
            <v>47</v>
          </cell>
          <cell r="E49" t="str">
            <v>ACUTE</v>
          </cell>
          <cell r="F49" t="str">
            <v>GBR</v>
          </cell>
          <cell r="G49" t="str">
            <v>Harford</v>
          </cell>
          <cell r="H49" t="str">
            <v>No</v>
          </cell>
          <cell r="I49" t="str">
            <v>UM-UPPER CHESAPEAKE MEDICAL CENTER</v>
          </cell>
          <cell r="J49" t="str">
            <v>UMMS-Upper Chesapeake</v>
          </cell>
        </row>
        <row r="50">
          <cell r="A50">
            <v>210051</v>
          </cell>
          <cell r="B50">
            <v>48</v>
          </cell>
          <cell r="C50">
            <v>51</v>
          </cell>
          <cell r="D50">
            <v>48</v>
          </cell>
          <cell r="E50" t="str">
            <v>ACUTE</v>
          </cell>
          <cell r="F50" t="str">
            <v>GBR</v>
          </cell>
          <cell r="G50" t="str">
            <v>Prince Georges</v>
          </cell>
          <cell r="H50" t="str">
            <v>No</v>
          </cell>
          <cell r="I50" t="str">
            <v>DOCTORS COMMUNITY MEDICAL CENTER</v>
          </cell>
          <cell r="J50" t="str">
            <v>Luminis- Doctors</v>
          </cell>
        </row>
        <row r="51">
          <cell r="A51">
            <v>210052</v>
          </cell>
          <cell r="E51" t="str">
            <v>SPECIALTY</v>
          </cell>
          <cell r="F51" t="str">
            <v>Other</v>
          </cell>
          <cell r="G51" t="str">
            <v>Baltimore City</v>
          </cell>
          <cell r="H51" t="str">
            <v>No</v>
          </cell>
          <cell r="I51" t="str">
            <v>KENNEDY KRIEGER INSTITUTE</v>
          </cell>
          <cell r="J51" t="str">
            <v>Kennedy Krieger Institute</v>
          </cell>
        </row>
        <row r="52">
          <cell r="A52">
            <v>210054</v>
          </cell>
          <cell r="B52">
            <v>49</v>
          </cell>
          <cell r="C52">
            <v>54</v>
          </cell>
          <cell r="D52">
            <v>49</v>
          </cell>
          <cell r="E52" t="str">
            <v>ACUTE</v>
          </cell>
          <cell r="F52" t="str">
            <v>GBR</v>
          </cell>
          <cell r="G52" t="str">
            <v>Prince Georges</v>
          </cell>
          <cell r="H52" t="str">
            <v>No</v>
          </cell>
          <cell r="I52" t="str">
            <v>(OLD) SOUTHERN MARYLAND HOSPITAL</v>
          </cell>
          <cell r="J52" t="str">
            <v>Southern Maryland</v>
          </cell>
        </row>
        <row r="53">
          <cell r="A53">
            <v>210055</v>
          </cell>
          <cell r="B53">
            <v>50</v>
          </cell>
          <cell r="C53">
            <v>55</v>
          </cell>
          <cell r="D53">
            <v>50</v>
          </cell>
          <cell r="E53" t="str">
            <v>ACUTE</v>
          </cell>
          <cell r="F53" t="str">
            <v>GBR</v>
          </cell>
          <cell r="G53" t="str">
            <v>Prince Georges</v>
          </cell>
          <cell r="H53" t="str">
            <v>No</v>
          </cell>
          <cell r="I53" t="str">
            <v>UM LAUREL MEDICAL CENTER</v>
          </cell>
          <cell r="J53" t="str">
            <v>UMMS- Laurel</v>
          </cell>
        </row>
        <row r="54">
          <cell r="A54">
            <v>210055</v>
          </cell>
          <cell r="B54">
            <v>50</v>
          </cell>
          <cell r="C54">
            <v>55</v>
          </cell>
          <cell r="D54">
            <v>50</v>
          </cell>
          <cell r="E54" t="str">
            <v>FS MF</v>
          </cell>
          <cell r="F54" t="str">
            <v>GBR</v>
          </cell>
          <cell r="G54" t="str">
            <v>Prince Georges</v>
          </cell>
          <cell r="H54" t="str">
            <v>No</v>
          </cell>
          <cell r="I54" t="str">
            <v>UM LAUREL MEDICAL CENTER</v>
          </cell>
          <cell r="J54" t="str">
            <v>UMMS- Laurel</v>
          </cell>
        </row>
        <row r="55">
          <cell r="A55">
            <v>210056</v>
          </cell>
          <cell r="B55">
            <v>52</v>
          </cell>
          <cell r="C55">
            <v>2004</v>
          </cell>
          <cell r="D55">
            <v>52</v>
          </cell>
          <cell r="E55" t="str">
            <v>ACUTE</v>
          </cell>
          <cell r="F55" t="str">
            <v>GBR</v>
          </cell>
          <cell r="G55" t="str">
            <v>Baltimore City</v>
          </cell>
          <cell r="H55" t="str">
            <v>Yes</v>
          </cell>
          <cell r="I55" t="str">
            <v>MEDSTAR GOOD SAMARITAN</v>
          </cell>
          <cell r="J55" t="str">
            <v>MedStar- Good Sam</v>
          </cell>
        </row>
        <row r="56">
          <cell r="A56">
            <v>210057</v>
          </cell>
          <cell r="B56">
            <v>53</v>
          </cell>
          <cell r="C56">
            <v>5050</v>
          </cell>
          <cell r="D56">
            <v>53</v>
          </cell>
          <cell r="E56" t="str">
            <v>ACUTE</v>
          </cell>
          <cell r="F56" t="str">
            <v>GBR</v>
          </cell>
          <cell r="G56" t="str">
            <v>Montgomery</v>
          </cell>
          <cell r="H56" t="str">
            <v>Yes</v>
          </cell>
          <cell r="I56" t="str">
            <v>SHADY GROVE ADVENTIST HOSPITAL</v>
          </cell>
          <cell r="J56" t="str">
            <v>Adventist- Shady Grove</v>
          </cell>
        </row>
        <row r="57">
          <cell r="A57">
            <v>210058</v>
          </cell>
          <cell r="B57">
            <v>51</v>
          </cell>
          <cell r="C57">
            <v>2001</v>
          </cell>
          <cell r="D57">
            <v>51</v>
          </cell>
          <cell r="E57" t="str">
            <v>ACUTE</v>
          </cell>
          <cell r="F57" t="str">
            <v>GBR</v>
          </cell>
          <cell r="G57" t="str">
            <v>Baltimore City</v>
          </cell>
          <cell r="H57" t="str">
            <v>No</v>
          </cell>
          <cell r="I57" t="str">
            <v>UM-REHABILITATION &amp; ORTHOPAEDIC INSTITUTE</v>
          </cell>
          <cell r="J57" t="str">
            <v>UMMS- UMROI</v>
          </cell>
        </row>
        <row r="58">
          <cell r="A58">
            <v>210060</v>
          </cell>
          <cell r="B58">
            <v>60</v>
          </cell>
          <cell r="C58">
            <v>60</v>
          </cell>
          <cell r="D58">
            <v>60</v>
          </cell>
          <cell r="E58" t="str">
            <v>ACUTE</v>
          </cell>
          <cell r="F58" t="str">
            <v>GBR</v>
          </cell>
          <cell r="G58" t="str">
            <v>Prince Georges</v>
          </cell>
          <cell r="H58" t="str">
            <v>No</v>
          </cell>
          <cell r="I58" t="str">
            <v>ADVENTIST HEALTHCARE FORT WASHINGTON MEDICAL CENTER</v>
          </cell>
          <cell r="J58" t="str">
            <v>Adventist-Ft. Washington</v>
          </cell>
        </row>
        <row r="59">
          <cell r="A59">
            <v>210061</v>
          </cell>
          <cell r="B59">
            <v>58</v>
          </cell>
          <cell r="C59">
            <v>61</v>
          </cell>
          <cell r="D59">
            <v>58</v>
          </cell>
          <cell r="E59" t="str">
            <v>ACUTE</v>
          </cell>
          <cell r="F59" t="str">
            <v>GBR</v>
          </cell>
          <cell r="G59" t="str">
            <v>Worcester</v>
          </cell>
          <cell r="H59" t="str">
            <v>No</v>
          </cell>
          <cell r="I59" t="str">
            <v>ATLANTIC GENERAL HOSPITAL</v>
          </cell>
          <cell r="J59" t="str">
            <v>Atlantic General</v>
          </cell>
        </row>
        <row r="60">
          <cell r="A60">
            <v>210062</v>
          </cell>
          <cell r="C60">
            <v>62</v>
          </cell>
          <cell r="E60" t="str">
            <v>ACUTE</v>
          </cell>
          <cell r="F60" t="str">
            <v>GBR</v>
          </cell>
          <cell r="G60" t="str">
            <v>Prince Georges</v>
          </cell>
          <cell r="H60" t="str">
            <v>No</v>
          </cell>
          <cell r="I60" t="str">
            <v>MEDSTAR SOUTHERN MARYLAND HOSPITAL CENTER</v>
          </cell>
          <cell r="J60" t="str">
            <v>MedStar- Southern MD</v>
          </cell>
        </row>
        <row r="61">
          <cell r="A61">
            <v>210063</v>
          </cell>
          <cell r="C61">
            <v>63</v>
          </cell>
          <cell r="E61" t="str">
            <v>ACUTE</v>
          </cell>
          <cell r="F61" t="str">
            <v>GBR</v>
          </cell>
          <cell r="G61" t="str">
            <v>Baltimore</v>
          </cell>
          <cell r="H61" t="str">
            <v>No</v>
          </cell>
          <cell r="I61" t="str">
            <v>UM-ST. JOSEPH MEDICAL CENTER</v>
          </cell>
          <cell r="J61" t="str">
            <v>UMMS- St. Joe</v>
          </cell>
        </row>
        <row r="62">
          <cell r="A62">
            <v>210064</v>
          </cell>
          <cell r="C62">
            <v>5033</v>
          </cell>
          <cell r="E62" t="str">
            <v>ACUTE</v>
          </cell>
          <cell r="F62" t="str">
            <v>GBR</v>
          </cell>
          <cell r="G62" t="str">
            <v>Baltimore City</v>
          </cell>
          <cell r="H62" t="str">
            <v>No</v>
          </cell>
          <cell r="I62" t="str">
            <v>LEVINDALE</v>
          </cell>
          <cell r="J62" t="str">
            <v>Lifebridge- Levindale</v>
          </cell>
        </row>
        <row r="63">
          <cell r="A63">
            <v>210065</v>
          </cell>
          <cell r="C63">
            <v>65</v>
          </cell>
          <cell r="E63" t="str">
            <v>ACUTE</v>
          </cell>
          <cell r="F63" t="str">
            <v>OTH</v>
          </cell>
          <cell r="G63" t="str">
            <v>Montgomery</v>
          </cell>
          <cell r="H63" t="str">
            <v>No</v>
          </cell>
          <cell r="I63" t="str">
            <v>HOLY CROSS HOSPITAL-GERMANTOWN</v>
          </cell>
          <cell r="J63" t="str">
            <v>Trinity - Holy Cross Germantown</v>
          </cell>
        </row>
        <row r="64">
          <cell r="A64">
            <v>210068</v>
          </cell>
          <cell r="C64">
            <v>68</v>
          </cell>
          <cell r="E64" t="str">
            <v>ACUTE</v>
          </cell>
          <cell r="F64" t="str">
            <v>Other</v>
          </cell>
          <cell r="G64" t="str">
            <v>Baltimore City</v>
          </cell>
          <cell r="H64" t="str">
            <v>No</v>
          </cell>
          <cell r="I64" t="str">
            <v>BALTIMORE CONVENTION CENTER</v>
          </cell>
          <cell r="J64" t="str">
            <v>UMMS- Convention Center</v>
          </cell>
        </row>
        <row r="65">
          <cell r="A65">
            <v>210080</v>
          </cell>
          <cell r="D65">
            <v>80</v>
          </cell>
          <cell r="E65" t="str">
            <v>ACUTE</v>
          </cell>
          <cell r="F65" t="str">
            <v>GBR</v>
          </cell>
          <cell r="G65" t="str">
            <v>Baltimore City</v>
          </cell>
          <cell r="H65" t="str">
            <v>Yes</v>
          </cell>
          <cell r="I65" t="str">
            <v>SINAI HOSPITAL ONCOLOGY</v>
          </cell>
          <cell r="J65" t="str">
            <v>Lifebridge- Sinai Oncology</v>
          </cell>
        </row>
        <row r="66">
          <cell r="A66">
            <v>210087</v>
          </cell>
          <cell r="C66">
            <v>87</v>
          </cell>
          <cell r="E66" t="str">
            <v>FS ER</v>
          </cell>
          <cell r="F66" t="str">
            <v>GBR</v>
          </cell>
          <cell r="G66" t="str">
            <v>Montgomery</v>
          </cell>
          <cell r="H66" t="str">
            <v>No</v>
          </cell>
          <cell r="I66" t="str">
            <v>GERMANTOWN EMERGENCY CENTER</v>
          </cell>
          <cell r="J66" t="str">
            <v>Adventist- Germantown ED</v>
          </cell>
        </row>
        <row r="67">
          <cell r="A67">
            <v>210088</v>
          </cell>
          <cell r="C67">
            <v>88</v>
          </cell>
          <cell r="E67" t="str">
            <v>FS ER</v>
          </cell>
          <cell r="F67" t="str">
            <v>GBR</v>
          </cell>
          <cell r="G67" t="str">
            <v>QueenAnnes</v>
          </cell>
          <cell r="H67" t="str">
            <v>No</v>
          </cell>
          <cell r="I67" t="str">
            <v>UM-QUEEN ANNE'S FREESTANDING EMERGENCY</v>
          </cell>
          <cell r="J67" t="str">
            <v>UMMS-Queen Anne's ED</v>
          </cell>
        </row>
        <row r="68">
          <cell r="A68">
            <v>210089</v>
          </cell>
          <cell r="C68">
            <v>89</v>
          </cell>
          <cell r="E68" t="str">
            <v>SPECIALTY</v>
          </cell>
          <cell r="F68" t="str">
            <v>Other</v>
          </cell>
          <cell r="G68" t="str">
            <v>Montgomery</v>
          </cell>
          <cell r="H68" t="str">
            <v>No</v>
          </cell>
          <cell r="I68" t="str">
            <v>ADVENTIST REHAB AT WHITE OAK</v>
          </cell>
          <cell r="J68" t="str">
            <v>Adventist Rehab</v>
          </cell>
        </row>
        <row r="69">
          <cell r="A69">
            <v>210333</v>
          </cell>
          <cell r="C69">
            <v>333</v>
          </cell>
          <cell r="E69" t="str">
            <v>FS ER</v>
          </cell>
          <cell r="F69" t="str">
            <v>GBR</v>
          </cell>
          <cell r="G69" t="str">
            <v>Prince Georges</v>
          </cell>
          <cell r="H69" t="str">
            <v>No</v>
          </cell>
          <cell r="I69" t="str">
            <v>UM-BOWIE HEALTH CENTER</v>
          </cell>
          <cell r="J69" t="str">
            <v>UMMS-Bowie ED</v>
          </cell>
        </row>
        <row r="70">
          <cell r="A70">
            <v>210904</v>
          </cell>
          <cell r="B70">
            <v>54</v>
          </cell>
          <cell r="C70">
            <v>904</v>
          </cell>
          <cell r="D70">
            <v>54</v>
          </cell>
          <cell r="E70" t="str">
            <v>ACUTE</v>
          </cell>
          <cell r="F70" t="str">
            <v>GBR</v>
          </cell>
          <cell r="G70" t="str">
            <v>Baltimore</v>
          </cell>
          <cell r="H70" t="str">
            <v>Yes</v>
          </cell>
          <cell r="I70" t="str">
            <v>(OLD) JOHNS HOPKINS ONCOLOGY</v>
          </cell>
          <cell r="J70" t="str">
            <v>JH Oncology</v>
          </cell>
        </row>
        <row r="71">
          <cell r="A71">
            <v>212002</v>
          </cell>
          <cell r="E71" t="str">
            <v>CHRONIC</v>
          </cell>
          <cell r="F71" t="str">
            <v>Specialty</v>
          </cell>
          <cell r="G71" t="str">
            <v>Allegany</v>
          </cell>
          <cell r="H71" t="str">
            <v>No</v>
          </cell>
          <cell r="I71" t="str">
            <v>WESTERN MARYLAND HOSPITAL CENTER</v>
          </cell>
          <cell r="J71" t="str">
            <v>WMD Specialty Hospital</v>
          </cell>
        </row>
        <row r="72">
          <cell r="A72">
            <v>212003</v>
          </cell>
          <cell r="E72" t="str">
            <v>CHRONIC</v>
          </cell>
          <cell r="F72" t="str">
            <v>Other</v>
          </cell>
          <cell r="G72" t="str">
            <v>Wicomico</v>
          </cell>
          <cell r="H72" t="str">
            <v>No</v>
          </cell>
          <cell r="I72" t="str">
            <v>DEER'S HEAD HOSPITAL CENTER</v>
          </cell>
          <cell r="J72" t="str">
            <v>Deer’s Head Hospital Center</v>
          </cell>
        </row>
        <row r="73">
          <cell r="A73">
            <v>212005</v>
          </cell>
          <cell r="E73" t="str">
            <v>CHRONIC</v>
          </cell>
          <cell r="F73" t="str">
            <v>GBR</v>
          </cell>
          <cell r="G73" t="str">
            <v>Baltimore</v>
          </cell>
          <cell r="H73" t="str">
            <v>No</v>
          </cell>
          <cell r="I73" t="str">
            <v>(OLD) LEVINDALE GERIATRIC CENTER</v>
          </cell>
          <cell r="J73" t="str">
            <v>Levindale Geriatric</v>
          </cell>
        </row>
        <row r="74">
          <cell r="A74">
            <v>212007</v>
          </cell>
          <cell r="C74">
            <v>5089</v>
          </cell>
          <cell r="E74" t="str">
            <v>CHRONIC</v>
          </cell>
          <cell r="F74" t="str">
            <v>Other</v>
          </cell>
          <cell r="G74" t="str">
            <v>Baltimore</v>
          </cell>
          <cell r="H74" t="str">
            <v>No</v>
          </cell>
          <cell r="I74" t="str">
            <v>(OLD) UNIVERSITY SPECIALTY HOSPITAL</v>
          </cell>
          <cell r="J74" t="str">
            <v>University Specialty</v>
          </cell>
        </row>
        <row r="75">
          <cell r="A75">
            <v>212203</v>
          </cell>
          <cell r="E75" t="str">
            <v>CHRONIC</v>
          </cell>
          <cell r="F75" t="str">
            <v>Other</v>
          </cell>
          <cell r="G75" t="str">
            <v>Prince Georges</v>
          </cell>
          <cell r="H75" t="str">
            <v>No</v>
          </cell>
          <cell r="I75" t="str">
            <v>GLADYS SPELLMAN CARE UNIT AT LAUREL REGION</v>
          </cell>
          <cell r="J75" t="str">
            <v>Gladys Spellman</v>
          </cell>
        </row>
        <row r="76">
          <cell r="A76">
            <v>213028</v>
          </cell>
          <cell r="C76">
            <v>3028</v>
          </cell>
          <cell r="E76" t="str">
            <v>SPECIALTY</v>
          </cell>
          <cell r="F76" t="str">
            <v>Other</v>
          </cell>
          <cell r="G76" t="str">
            <v>Wicomico</v>
          </cell>
          <cell r="H76" t="str">
            <v>No</v>
          </cell>
          <cell r="I76" t="str">
            <v>ENCOMPASS HEALTH REHABILITATION HOSPITAL</v>
          </cell>
          <cell r="J76" t="str">
            <v>Chesapeake Rehab</v>
          </cell>
        </row>
        <row r="77">
          <cell r="A77">
            <v>213029</v>
          </cell>
          <cell r="C77">
            <v>3029</v>
          </cell>
          <cell r="E77" t="str">
            <v>SPECIALTY</v>
          </cell>
          <cell r="F77" t="str">
            <v>Other</v>
          </cell>
          <cell r="G77" t="str">
            <v>Montgomery</v>
          </cell>
          <cell r="H77" t="str">
            <v>No</v>
          </cell>
          <cell r="I77" t="str">
            <v>ADVENTIST REHAB OF MARYLAND</v>
          </cell>
          <cell r="J77" t="str">
            <v>Adventist- Adv Rehab MD</v>
          </cell>
        </row>
        <row r="78">
          <cell r="A78">
            <v>213030</v>
          </cell>
          <cell r="C78">
            <v>3030</v>
          </cell>
          <cell r="E78" t="str">
            <v>SPECIALTY</v>
          </cell>
          <cell r="F78" t="str">
            <v>Other</v>
          </cell>
          <cell r="G78" t="str">
            <v>Prince Georges</v>
          </cell>
          <cell r="H78" t="str">
            <v>No</v>
          </cell>
          <cell r="I78" t="str">
            <v>ENCOMPASS HEALTH REHABILITATION HOSPITAL OF SOUTHERN MARYLAND</v>
          </cell>
          <cell r="J78" t="str">
            <v>Rehab Hospital of Bowie</v>
          </cell>
        </row>
        <row r="79">
          <cell r="A79">
            <v>213300</v>
          </cell>
          <cell r="C79">
            <v>5034</v>
          </cell>
          <cell r="E79" t="str">
            <v>SPECIALTY</v>
          </cell>
          <cell r="F79" t="str">
            <v>Other</v>
          </cell>
          <cell r="G79" t="str">
            <v>Baltimore City</v>
          </cell>
          <cell r="H79" t="str">
            <v>No</v>
          </cell>
          <cell r="I79" t="str">
            <v>MT. WASHINGTON PEDIATRIC HOSPITAL</v>
          </cell>
          <cell r="J79" t="str">
            <v>Mt. Washington Peds</v>
          </cell>
        </row>
        <row r="80">
          <cell r="A80">
            <v>214000</v>
          </cell>
          <cell r="C80">
            <v>4000</v>
          </cell>
          <cell r="E80" t="str">
            <v>PSYCHIATRIC</v>
          </cell>
          <cell r="F80" t="str">
            <v>Other</v>
          </cell>
          <cell r="G80" t="str">
            <v>Baltimore</v>
          </cell>
          <cell r="H80" t="str">
            <v>No</v>
          </cell>
          <cell r="I80" t="str">
            <v>SHEPPARD &amp; ENOCH PRATT HOSPITAL</v>
          </cell>
          <cell r="J80" t="str">
            <v>Sheppard Pratt</v>
          </cell>
        </row>
        <row r="81">
          <cell r="A81">
            <v>214002</v>
          </cell>
          <cell r="E81" t="str">
            <v>PSYCHIATRIC</v>
          </cell>
          <cell r="F81" t="str">
            <v>Other</v>
          </cell>
          <cell r="G81" t="str">
            <v>Dorchester</v>
          </cell>
          <cell r="H81" t="str">
            <v>No</v>
          </cell>
          <cell r="I81" t="str">
            <v>EASTERN SHORE HOSPITAL CENTER</v>
          </cell>
          <cell r="J81" t="str">
            <v>Eastern Shore Hospital Center</v>
          </cell>
        </row>
        <row r="82">
          <cell r="A82">
            <v>214003</v>
          </cell>
          <cell r="C82">
            <v>4003</v>
          </cell>
          <cell r="E82" t="str">
            <v>PSYCHIATRIC</v>
          </cell>
          <cell r="F82" t="str">
            <v>Other</v>
          </cell>
          <cell r="G82"/>
          <cell r="H82" t="str">
            <v>No</v>
          </cell>
          <cell r="I82" t="str">
            <v>BROOK LANE</v>
          </cell>
          <cell r="J82" t="str">
            <v>Brook Lane</v>
          </cell>
        </row>
        <row r="83">
          <cell r="A83">
            <v>214004</v>
          </cell>
          <cell r="E83" t="str">
            <v>PSYCHIATRIC</v>
          </cell>
          <cell r="F83" t="str">
            <v>Other</v>
          </cell>
          <cell r="G83" t="str">
            <v>Carroll</v>
          </cell>
          <cell r="H83" t="str">
            <v>No</v>
          </cell>
          <cell r="I83" t="str">
            <v>SPRINGFIELD HOSPITAL CENTER</v>
          </cell>
          <cell r="J83" t="str">
            <v>Springfield Hospital Center</v>
          </cell>
        </row>
        <row r="84">
          <cell r="A84">
            <v>214012</v>
          </cell>
          <cell r="E84" t="str">
            <v>PSYCHIATRIC</v>
          </cell>
          <cell r="F84" t="str">
            <v>Other</v>
          </cell>
          <cell r="G84" t="str">
            <v>Allegany</v>
          </cell>
          <cell r="H84" t="str">
            <v>No</v>
          </cell>
          <cell r="I84" t="str">
            <v>THOMAS B. FINAN CENTER</v>
          </cell>
          <cell r="J84" t="str">
            <v>Thomas B. Finan Center</v>
          </cell>
        </row>
        <row r="85">
          <cell r="A85">
            <v>214013</v>
          </cell>
          <cell r="C85">
            <v>4013</v>
          </cell>
          <cell r="E85" t="str">
            <v>PSYCHIATRIC</v>
          </cell>
          <cell r="F85" t="str">
            <v>Other</v>
          </cell>
          <cell r="G85"/>
          <cell r="H85" t="str">
            <v>No</v>
          </cell>
          <cell r="I85" t="str">
            <v>ADVENTIST BEHAVIORAL HEALTH-ROCKVILLE</v>
          </cell>
          <cell r="J85" t="str">
            <v>Adventist- BH-Rockville</v>
          </cell>
        </row>
        <row r="86">
          <cell r="A86">
            <v>214019</v>
          </cell>
          <cell r="C86">
            <v>4019</v>
          </cell>
          <cell r="E86" t="str">
            <v>PSYCHIATRIC</v>
          </cell>
          <cell r="F86" t="str">
            <v>Other</v>
          </cell>
          <cell r="G86" t="str">
            <v>Anne Arundel</v>
          </cell>
          <cell r="H86" t="str">
            <v>No</v>
          </cell>
          <cell r="I86" t="str">
            <v>J. KENT MCNEW FAMILY MEDICAL CENTER</v>
          </cell>
          <cell r="J86" t="str">
            <v>McNew Family Medical Center</v>
          </cell>
        </row>
        <row r="87">
          <cell r="A87">
            <v>218992</v>
          </cell>
          <cell r="C87">
            <v>8992</v>
          </cell>
          <cell r="D87">
            <v>71</v>
          </cell>
          <cell r="E87" t="str">
            <v>ACUTE</v>
          </cell>
          <cell r="F87" t="str">
            <v>GBR</v>
          </cell>
          <cell r="G87" t="str">
            <v>Baltimore City</v>
          </cell>
          <cell r="H87" t="str">
            <v>Yes</v>
          </cell>
          <cell r="I87" t="str">
            <v>UM-SHOCK TRAUMA</v>
          </cell>
          <cell r="J87" t="str">
            <v>UMMS-Shock Trauma</v>
          </cell>
        </row>
        <row r="88">
          <cell r="A88">
            <v>218994</v>
          </cell>
          <cell r="B88">
            <v>72</v>
          </cell>
          <cell r="C88">
            <v>8994</v>
          </cell>
          <cell r="D88">
            <v>72</v>
          </cell>
          <cell r="E88" t="str">
            <v>ACUTE</v>
          </cell>
          <cell r="F88" t="str">
            <v>GBR</v>
          </cell>
          <cell r="G88" t="str">
            <v>Baltimore City</v>
          </cell>
          <cell r="H88" t="str">
            <v>Yes</v>
          </cell>
          <cell r="I88" t="str">
            <v>UM-CANCER CENTER</v>
          </cell>
          <cell r="J88" t="str">
            <v>UMMS-Cancer Center</v>
          </cell>
        </row>
        <row r="89">
          <cell r="A89">
            <v>660000</v>
          </cell>
          <cell r="E89" t="str">
            <v>OTHER</v>
          </cell>
          <cell r="F89" t="str">
            <v>Other</v>
          </cell>
          <cell r="G89"/>
          <cell r="H89" t="str">
            <v>No</v>
          </cell>
          <cell r="I89" t="str">
            <v>OTHER</v>
          </cell>
          <cell r="J89" t="str">
            <v>Other</v>
          </cell>
        </row>
        <row r="90">
          <cell r="A90">
            <v>214020</v>
          </cell>
          <cell r="C90">
            <v>4020</v>
          </cell>
          <cell r="E90" t="str">
            <v>PSYCHIATRIC</v>
          </cell>
          <cell r="F90" t="str">
            <v>Other</v>
          </cell>
          <cell r="G90" t="str">
            <v>Anne Arundel</v>
          </cell>
          <cell r="H90" t="str">
            <v>No</v>
          </cell>
          <cell r="I90" t="str">
            <v>J. KENT MCNEW FAMILY MEDICAL CENTER</v>
          </cell>
          <cell r="J90" t="str">
            <v>Luminis- McNew Family Medical Center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over Sheet"/>
      <sheetName val="2.  CY25 Readmit Attainment"/>
      <sheetName val="3.CY2025 Improve All Payers"/>
      <sheetName val="3a.CY2025 Improve Medicare F"/>
      <sheetName val="3b.CY2025 Improve Medicaid"/>
      <sheetName val="4. RRIP Calculation Sheet"/>
      <sheetName val="5. RY27 Revenue Scales"/>
      <sheetName val="6.CY2223 Readmit Norms"/>
      <sheetName val="7.CY2018-24 Readmit Rates"/>
      <sheetName val="Disclaimer"/>
    </sheetNames>
    <sheetDataSet>
      <sheetData sheetId="0"/>
      <sheetData sheetId="1"/>
      <sheetData sheetId="2">
        <row r="7">
          <cell r="A7">
            <v>210001</v>
          </cell>
          <cell r="H7">
            <v>0.12520000000000001</v>
          </cell>
          <cell r="O7">
            <v>-3.1899999999999998E-2</v>
          </cell>
        </row>
        <row r="8">
          <cell r="A8">
            <v>210002</v>
          </cell>
          <cell r="H8">
            <v>0.11070000000000001</v>
          </cell>
          <cell r="O8">
            <v>-1.9E-2</v>
          </cell>
        </row>
        <row r="9">
          <cell r="A9">
            <v>210003</v>
          </cell>
          <cell r="H9">
            <v>9.5299999999999996E-2</v>
          </cell>
          <cell r="O9">
            <v>3.9899999999999998E-2</v>
          </cell>
        </row>
        <row r="10">
          <cell r="A10">
            <v>210004</v>
          </cell>
          <cell r="H10">
            <v>0.1139</v>
          </cell>
          <cell r="O10">
            <v>-2.46E-2</v>
          </cell>
        </row>
        <row r="11">
          <cell r="A11">
            <v>210005</v>
          </cell>
          <cell r="H11">
            <v>0.1132</v>
          </cell>
          <cell r="O11">
            <v>8.3900000000000002E-2</v>
          </cell>
        </row>
        <row r="12">
          <cell r="A12">
            <v>210008</v>
          </cell>
          <cell r="H12">
            <v>0.1356</v>
          </cell>
          <cell r="O12">
            <v>-0.09</v>
          </cell>
        </row>
        <row r="13">
          <cell r="A13">
            <v>210009</v>
          </cell>
          <cell r="H13">
            <v>0.1195</v>
          </cell>
          <cell r="O13">
            <v>4.6899999999999997E-2</v>
          </cell>
        </row>
        <row r="14">
          <cell r="A14">
            <v>210011</v>
          </cell>
          <cell r="H14">
            <v>0.1211</v>
          </cell>
          <cell r="O14">
            <v>-4.3799999999999999E-2</v>
          </cell>
        </row>
        <row r="15">
          <cell r="A15">
            <v>210012</v>
          </cell>
          <cell r="H15">
            <v>0.1158</v>
          </cell>
          <cell r="O15">
            <v>3.1099999999999999E-2</v>
          </cell>
        </row>
        <row r="16">
          <cell r="A16">
            <v>210015</v>
          </cell>
          <cell r="H16">
            <v>0.1187</v>
          </cell>
          <cell r="O16">
            <v>8.7599999999999997E-2</v>
          </cell>
        </row>
        <row r="17">
          <cell r="A17">
            <v>210016</v>
          </cell>
          <cell r="H17">
            <v>0.11609999999999999</v>
          </cell>
          <cell r="O17">
            <v>1.6400000000000001E-2</v>
          </cell>
        </row>
        <row r="18">
          <cell r="A18">
            <v>210017</v>
          </cell>
          <cell r="H18">
            <v>6.4299999999999996E-2</v>
          </cell>
          <cell r="O18">
            <v>-6.2199999999999998E-2</v>
          </cell>
        </row>
        <row r="19">
          <cell r="A19">
            <v>210018</v>
          </cell>
          <cell r="H19">
            <v>0.1065</v>
          </cell>
          <cell r="O19">
            <v>2.5399999999999999E-2</v>
          </cell>
        </row>
        <row r="20">
          <cell r="A20">
            <v>210019</v>
          </cell>
          <cell r="H20">
            <v>0.10920000000000001</v>
          </cell>
          <cell r="O20">
            <v>-4.6699999999999998E-2</v>
          </cell>
        </row>
        <row r="21">
          <cell r="A21">
            <v>210022</v>
          </cell>
          <cell r="H21">
            <v>0.1095</v>
          </cell>
          <cell r="O21">
            <v>-5.21E-2</v>
          </cell>
        </row>
        <row r="22">
          <cell r="A22">
            <v>210023</v>
          </cell>
          <cell r="H22">
            <v>0.1216</v>
          </cell>
          <cell r="O22">
            <v>7.8100000000000003E-2</v>
          </cell>
        </row>
        <row r="23">
          <cell r="A23">
            <v>210024</v>
          </cell>
          <cell r="H23">
            <v>0.1265</v>
          </cell>
          <cell r="O23">
            <v>1.9800000000000002E-2</v>
          </cell>
        </row>
        <row r="24">
          <cell r="A24">
            <v>210027</v>
          </cell>
          <cell r="H24">
            <v>0.1099</v>
          </cell>
          <cell r="O24">
            <v>-1.6400000000000001E-2</v>
          </cell>
        </row>
        <row r="25">
          <cell r="A25">
            <v>210028</v>
          </cell>
          <cell r="H25">
            <v>0.1116</v>
          </cell>
          <cell r="O25">
            <v>-3.5999999999999999E-3</v>
          </cell>
        </row>
        <row r="26">
          <cell r="A26">
            <v>210029</v>
          </cell>
          <cell r="H26">
            <v>0.1246</v>
          </cell>
          <cell r="O26">
            <v>9.3899999999999997E-2</v>
          </cell>
        </row>
        <row r="27">
          <cell r="A27">
            <v>210030</v>
          </cell>
          <cell r="H27">
            <v>7.9899999999999999E-2</v>
          </cell>
          <cell r="O27">
            <v>1.38E-2</v>
          </cell>
        </row>
        <row r="28">
          <cell r="A28">
            <v>210032</v>
          </cell>
          <cell r="H28">
            <v>0.1132</v>
          </cell>
          <cell r="O28">
            <v>-6.3600000000000004E-2</v>
          </cell>
        </row>
        <row r="29">
          <cell r="A29">
            <v>210033</v>
          </cell>
          <cell r="H29">
            <v>0.1195</v>
          </cell>
          <cell r="O29">
            <v>-5.4399999999999997E-2</v>
          </cell>
        </row>
        <row r="30">
          <cell r="A30">
            <v>210034</v>
          </cell>
          <cell r="H30">
            <v>0.1321</v>
          </cell>
          <cell r="O30">
            <v>-6.3600000000000004E-2</v>
          </cell>
        </row>
        <row r="31">
          <cell r="A31">
            <v>210035</v>
          </cell>
          <cell r="H31">
            <v>9.7900000000000001E-2</v>
          </cell>
          <cell r="O31">
            <v>-2.9600000000000001E-2</v>
          </cell>
        </row>
        <row r="32">
          <cell r="A32">
            <v>210037</v>
          </cell>
          <cell r="H32">
            <v>9.3600000000000003E-2</v>
          </cell>
          <cell r="O32">
            <v>-2.35E-2</v>
          </cell>
        </row>
        <row r="33">
          <cell r="A33">
            <v>210038</v>
          </cell>
          <cell r="H33">
            <v>0.1236</v>
          </cell>
          <cell r="O33">
            <v>6.6299999999999998E-2</v>
          </cell>
        </row>
        <row r="34">
          <cell r="A34">
            <v>210039</v>
          </cell>
          <cell r="H34">
            <v>0.1028</v>
          </cell>
          <cell r="O34">
            <v>8.6599999999999996E-2</v>
          </cell>
        </row>
        <row r="35">
          <cell r="A35">
            <v>210040</v>
          </cell>
          <cell r="H35">
            <v>0.12570000000000001</v>
          </cell>
          <cell r="O35">
            <v>4.4600000000000001E-2</v>
          </cell>
        </row>
        <row r="36">
          <cell r="A36">
            <v>210043</v>
          </cell>
          <cell r="H36">
            <v>0.11940000000000001</v>
          </cell>
          <cell r="O36">
            <v>-3.5200000000000002E-2</v>
          </cell>
        </row>
        <row r="37">
          <cell r="A37">
            <v>210044</v>
          </cell>
          <cell r="H37">
            <v>0.1074</v>
          </cell>
          <cell r="O37">
            <v>-2.7E-2</v>
          </cell>
        </row>
        <row r="38">
          <cell r="A38">
            <v>210048</v>
          </cell>
          <cell r="H38">
            <v>0.13120000000000001</v>
          </cell>
          <cell r="O38">
            <v>-2.6700000000000002E-2</v>
          </cell>
        </row>
        <row r="39">
          <cell r="A39">
            <v>210049</v>
          </cell>
          <cell r="H39">
            <v>0.1138</v>
          </cell>
          <cell r="O39">
            <v>1.67E-2</v>
          </cell>
        </row>
        <row r="40">
          <cell r="A40">
            <v>210051</v>
          </cell>
          <cell r="H40">
            <v>9.4500000000000001E-2</v>
          </cell>
          <cell r="O40">
            <v>0.127</v>
          </cell>
        </row>
        <row r="41">
          <cell r="A41">
            <v>210056</v>
          </cell>
          <cell r="H41">
            <v>0.13980000000000001</v>
          </cell>
          <cell r="O41">
            <v>-0.1066</v>
          </cell>
        </row>
        <row r="42">
          <cell r="A42">
            <v>210057</v>
          </cell>
          <cell r="H42">
            <v>0.1032</v>
          </cell>
          <cell r="O42">
            <v>2.3300000000000001E-2</v>
          </cell>
        </row>
        <row r="43">
          <cell r="A43">
            <v>210058</v>
          </cell>
          <cell r="H43">
            <v>8.2699999999999996E-2</v>
          </cell>
          <cell r="O43">
            <v>0.55379999999999996</v>
          </cell>
        </row>
        <row r="44">
          <cell r="A44">
            <v>210060</v>
          </cell>
          <cell r="H44">
            <v>9.8199999999999996E-2</v>
          </cell>
          <cell r="O44">
            <v>-0.1701</v>
          </cell>
        </row>
        <row r="45">
          <cell r="A45">
            <v>210061</v>
          </cell>
          <cell r="H45">
            <v>0.1075</v>
          </cell>
          <cell r="O45">
            <v>-0.1749</v>
          </cell>
        </row>
        <row r="46">
          <cell r="A46">
            <v>210062</v>
          </cell>
          <cell r="H46">
            <v>0.1018</v>
          </cell>
          <cell r="O46">
            <v>-0.1709</v>
          </cell>
        </row>
        <row r="47">
          <cell r="A47">
            <v>210063</v>
          </cell>
          <cell r="H47">
            <v>0.1202</v>
          </cell>
          <cell r="O47">
            <v>-3.49E-2</v>
          </cell>
        </row>
        <row r="48">
          <cell r="A48">
            <v>210064</v>
          </cell>
          <cell r="H48">
            <v>0.1109</v>
          </cell>
          <cell r="O48">
            <v>-0.193</v>
          </cell>
        </row>
        <row r="49">
          <cell r="A49">
            <v>210065</v>
          </cell>
          <cell r="H49">
            <v>0.11799999999999999</v>
          </cell>
          <cell r="O49">
            <v>3.3999999999999998E-3</v>
          </cell>
        </row>
        <row r="50">
          <cell r="A50">
            <v>210089</v>
          </cell>
          <cell r="H50" t="str">
            <v xml:space="preserve">         </v>
          </cell>
          <cell r="O50" t="str">
            <v xml:space="preserve">         </v>
          </cell>
        </row>
        <row r="51">
          <cell r="A51">
            <v>213028</v>
          </cell>
          <cell r="O51" t="str">
            <v xml:space="preserve">         </v>
          </cell>
        </row>
        <row r="52">
          <cell r="A52">
            <v>213029</v>
          </cell>
          <cell r="O52" t="str">
            <v xml:space="preserve">         </v>
          </cell>
        </row>
        <row r="53">
          <cell r="A53">
            <v>213030</v>
          </cell>
          <cell r="O53" t="str">
            <v xml:space="preserve">         </v>
          </cell>
        </row>
        <row r="54">
          <cell r="A54">
            <v>213300</v>
          </cell>
          <cell r="O54">
            <v>-0.28899999999999998</v>
          </cell>
        </row>
        <row r="55">
          <cell r="A55">
            <v>214000</v>
          </cell>
          <cell r="O55">
            <v>7.3599999999999999E-2</v>
          </cell>
        </row>
        <row r="56">
          <cell r="A56">
            <v>214003</v>
          </cell>
          <cell r="O56">
            <v>0.38369999999999999</v>
          </cell>
        </row>
        <row r="57">
          <cell r="A57">
            <v>214020</v>
          </cell>
          <cell r="O57">
            <v>5.1499999999999997E-2</v>
          </cell>
        </row>
        <row r="58">
          <cell r="A58">
            <v>214022</v>
          </cell>
          <cell r="O58" t="str">
            <v xml:space="preserve">         </v>
          </cell>
        </row>
        <row r="59">
          <cell r="A59" t="str">
            <v xml:space="preserve">         </v>
          </cell>
          <cell r="O59">
            <v>5.1999999999999998E-3</v>
          </cell>
        </row>
        <row r="60">
          <cell r="A60" t="str">
            <v>Total Number of Inpatient Discharges is the total number of discharges that are eligible for a readmission and not necessarily total discharges.</v>
          </cell>
        </row>
        <row r="61">
          <cell r="A61" t="str">
            <v>Total Number of Readmissions is the number of readmissions after all adjustments, including removal of planned admissions.</v>
          </cell>
        </row>
        <row r="62">
          <cell r="A62" t="str">
            <v>Users who manually calculate percentage calculations in Excel may find slight discrepancies due to rounding differences.</v>
          </cell>
        </row>
        <row r="63">
          <cell r="A63" t="str">
            <v>Risk Adjusted Readmission Rate is calculated by multiplying the observed-to-expected Readmission Ratio (columns H &amp; N) by 11.56% , the statewide unadjusted rate for all 24 months of CY2022 and CY2023, the norm period for RY2027.</v>
          </cell>
        </row>
        <row r="64">
          <cell r="A64" t="str">
            <v>See Tab 7 'CY18-24 Readmit Rates' for inputs used to calculate the final CY2022 and CY2023 statewide unadjusted rate of 11.56%</v>
          </cell>
        </row>
        <row r="65">
          <cell r="A65" t="str">
            <v>For this comparison, full calendar year data is used for the blended Base Period while the Performance Period reflects year-to-date data, for instance Jan- Dec CY2022 and Jan- Dec CY2023 (as full calendar years for the Base Period) and Jan- Mar CY2025 (Performance Period YTD).</v>
          </cell>
        </row>
        <row r="66">
          <cell r="A66" t="str">
            <v>The APR-DRG variable for cases with a daily type of service of rehabilitation are recoded to APR-DRG 860 Rehabilitation or type of Daily Service = 08 (Rehab).</v>
          </cell>
        </row>
        <row r="67">
          <cell r="A67" t="str">
            <v>Holy Cross Germantown will be measured on attainment and 1-year improvement only.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6955A-1BD3-4606-A91E-28EEBB392D4B}">
  <dimension ref="A1:I582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.75"/>
  <cols>
    <col min="1" max="1" width="11.5703125" customWidth="1"/>
    <col min="2" max="2" width="26.42578125" customWidth="1"/>
    <col min="3" max="3" width="17.28515625" bestFit="1" customWidth="1"/>
    <col min="4" max="4" width="15.28515625" style="3" customWidth="1"/>
    <col min="5" max="5" width="18" style="52" customWidth="1"/>
    <col min="6" max="6" width="15.42578125" customWidth="1"/>
    <col min="7" max="7" width="19" customWidth="1"/>
    <col min="8" max="9" width="22.140625" customWidth="1"/>
  </cols>
  <sheetData>
    <row r="1" spans="1:9">
      <c r="A1" s="1" t="s">
        <v>98</v>
      </c>
      <c r="B1" s="70"/>
      <c r="C1" s="70"/>
      <c r="D1" s="71"/>
      <c r="E1" s="72"/>
    </row>
    <row r="2" spans="1:9" ht="15">
      <c r="D2"/>
      <c r="E2"/>
    </row>
    <row r="3" spans="1:9" ht="75">
      <c r="A3" s="5" t="s">
        <v>3</v>
      </c>
      <c r="B3" s="5" t="s">
        <v>4</v>
      </c>
      <c r="C3" s="6" t="s">
        <v>105</v>
      </c>
      <c r="D3" s="10" t="s">
        <v>92</v>
      </c>
      <c r="E3" s="10" t="s">
        <v>93</v>
      </c>
      <c r="F3" s="58" t="s">
        <v>94</v>
      </c>
      <c r="G3" s="58" t="s">
        <v>95</v>
      </c>
      <c r="H3" s="73" t="s">
        <v>96</v>
      </c>
      <c r="I3" s="73" t="s">
        <v>97</v>
      </c>
    </row>
    <row r="4" spans="1:9">
      <c r="A4" s="12">
        <v>210001</v>
      </c>
      <c r="B4" s="13" t="s">
        <v>34</v>
      </c>
      <c r="C4" s="14">
        <f>_xlfn.XLOOKUP(A4,'[13]FY26 Est IP %'!$A$4:$A$55,'[13]FY26 Est IP %'!$F$4:$F$55)</f>
        <v>307533751.11357439</v>
      </c>
      <c r="D4" s="16">
        <f>_xlfn.XLOOKUP($A4,'RRIP Revenue Adjustments'!$A$4:$A$46,'RRIP Revenue Adjustments'!$O$4:$O$46)</f>
        <v>-7.0000121684366857E-4</v>
      </c>
      <c r="E4" s="21">
        <f>_xlfn.XLOOKUP($A4,'RRIP Revenue Adjustments'!$A$4:$A$46,'RRIP Revenue Adjustments'!$N$4:$N$46)</f>
        <v>-215274</v>
      </c>
      <c r="F4" s="20">
        <f>_xlfn.XLOOKUP(A4,'Disparity Gap Revenue Adjustmen'!$A$3:$A$45,'Disparity Gap Revenue Adjustmen'!$F$3:$F$45)</f>
        <v>4.1000000000000003E-3</v>
      </c>
      <c r="G4" s="21">
        <f>_xlfn.XLOOKUP(A4,'Disparity Gap Revenue Adjustmen'!$A$3:$A$45,'Disparity Gap Revenue Adjustmen'!$G$3:$G$45)</f>
        <v>1260888</v>
      </c>
      <c r="H4" s="20">
        <f>D4+F4</f>
        <v>3.3999987831563319E-3</v>
      </c>
      <c r="I4" s="21">
        <f>E4+G4</f>
        <v>1045614</v>
      </c>
    </row>
    <row r="5" spans="1:9">
      <c r="A5" s="12">
        <v>210002</v>
      </c>
      <c r="B5" s="13" t="s">
        <v>35</v>
      </c>
      <c r="C5" s="14">
        <f>_xlfn.XLOOKUP(A5,'[13]FY26 Est IP %'!$A$4:$A$55,'[13]FY26 Est IP %'!$F$4:$F$55)</f>
        <v>1681703531.3867106</v>
      </c>
      <c r="D5" s="16">
        <f>_xlfn.XLOOKUP($A5,'RRIP Revenue Adjustments'!$A$4:$A$46,'RRIP Revenue Adjustments'!$O$4:$O$46)</f>
        <v>-8.9999989400745364E-4</v>
      </c>
      <c r="E5" s="21">
        <f>_xlfn.XLOOKUP($A5,'RRIP Revenue Adjustments'!$A$4:$A$46,'RRIP Revenue Adjustments'!$N$4:$N$46)</f>
        <v>-1513533</v>
      </c>
      <c r="F5" s="20">
        <f>_xlfn.XLOOKUP(A5,'Disparity Gap Revenue Adjustmen'!$A$3:$A$45,'Disparity Gap Revenue Adjustmen'!$F$3:$F$45)</f>
        <v>0</v>
      </c>
      <c r="G5" s="21">
        <f>_xlfn.XLOOKUP(A5,'Disparity Gap Revenue Adjustmen'!$A$3:$A$45,'Disparity Gap Revenue Adjustmen'!$G$3:$G$45)</f>
        <v>0</v>
      </c>
      <c r="H5" s="20">
        <f t="shared" ref="H5:H46" si="0">D5+F5</f>
        <v>-8.9999989400745364E-4</v>
      </c>
      <c r="I5" s="21">
        <f t="shared" ref="I5:I46" si="1">E5+G5</f>
        <v>-1513533</v>
      </c>
    </row>
    <row r="6" spans="1:9">
      <c r="A6" s="12">
        <v>210003</v>
      </c>
      <c r="B6" s="13" t="s">
        <v>36</v>
      </c>
      <c r="C6" s="14">
        <f>_xlfn.XLOOKUP(A6,'[13]FY26 Est IP %'!$A$4:$A$55,'[13]FY26 Est IP %'!$F$4:$F$55)</f>
        <v>351225505.57128847</v>
      </c>
      <c r="D6" s="16">
        <f>_xlfn.XLOOKUP($A6,'RRIP Revenue Adjustments'!$A$4:$A$46,'RRIP Revenue Adjustments'!$O$4:$O$46)</f>
        <v>-7.000004159723476E-4</v>
      </c>
      <c r="E6" s="21">
        <f>_xlfn.XLOOKUP($A6,'RRIP Revenue Adjustments'!$A$4:$A$46,'RRIP Revenue Adjustments'!$N$4:$N$46)</f>
        <v>-245858</v>
      </c>
      <c r="F6" s="20">
        <f>_xlfn.XLOOKUP(A6,'Disparity Gap Revenue Adjustmen'!$A$3:$A$45,'Disparity Gap Revenue Adjustmen'!$F$3:$F$45)</f>
        <v>0</v>
      </c>
      <c r="G6" s="21">
        <f>_xlfn.XLOOKUP(A6,'Disparity Gap Revenue Adjustmen'!$A$3:$A$45,'Disparity Gap Revenue Adjustmen'!$G$3:$G$45)</f>
        <v>0</v>
      </c>
      <c r="H6" s="20">
        <f t="shared" si="0"/>
        <v>-7.000004159723476E-4</v>
      </c>
      <c r="I6" s="21">
        <f t="shared" si="1"/>
        <v>-245858</v>
      </c>
    </row>
    <row r="7" spans="1:9">
      <c r="A7" s="12">
        <v>210004</v>
      </c>
      <c r="B7" s="13" t="s">
        <v>37</v>
      </c>
      <c r="C7" s="14">
        <f>_xlfn.XLOOKUP(A7,'[13]FY26 Est IP %'!$A$4:$A$55,'[13]FY26 Est IP %'!$F$4:$F$55)</f>
        <v>481503548.76985598</v>
      </c>
      <c r="D7" s="16">
        <f>_xlfn.XLOOKUP($A7,'RRIP Revenue Adjustments'!$A$4:$A$46,'RRIP Revenue Adjustments'!$O$4:$O$46)</f>
        <v>-1.4999993288631313E-3</v>
      </c>
      <c r="E7" s="21">
        <f>_xlfn.XLOOKUP($A7,'RRIP Revenue Adjustments'!$A$4:$A$46,'RRIP Revenue Adjustments'!$N$4:$N$46)</f>
        <v>-722255</v>
      </c>
      <c r="F7" s="20">
        <f>_xlfn.XLOOKUP(A7,'Disparity Gap Revenue Adjustmen'!$A$3:$A$45,'Disparity Gap Revenue Adjustmen'!$F$3:$F$45)</f>
        <v>0</v>
      </c>
      <c r="G7" s="21">
        <f>_xlfn.XLOOKUP(A7,'Disparity Gap Revenue Adjustmen'!$A$3:$A$45,'Disparity Gap Revenue Adjustmen'!$G$3:$G$45)</f>
        <v>0</v>
      </c>
      <c r="H7" s="20">
        <f t="shared" si="0"/>
        <v>-1.4999993288631313E-3</v>
      </c>
      <c r="I7" s="21">
        <f t="shared" si="1"/>
        <v>-722255</v>
      </c>
    </row>
    <row r="8" spans="1:9">
      <c r="A8" s="12">
        <v>210005</v>
      </c>
      <c r="B8" s="13" t="s">
        <v>38</v>
      </c>
      <c r="C8" s="14">
        <f>_xlfn.XLOOKUP(A8,'[13]FY26 Est IP %'!$A$4:$A$55,'[13]FY26 Est IP %'!$F$4:$F$55)</f>
        <v>286140344.38165301</v>
      </c>
      <c r="D8" s="16">
        <f>_xlfn.XLOOKUP($A8,'RRIP Revenue Adjustments'!$A$4:$A$46,'RRIP Revenue Adjustments'!$O$4:$O$46)</f>
        <v>-1.1400000258786142E-2</v>
      </c>
      <c r="E8" s="21">
        <f>_xlfn.XLOOKUP($A8,'RRIP Revenue Adjustments'!$A$4:$A$46,'RRIP Revenue Adjustments'!$N$4:$N$46)</f>
        <v>-3262000</v>
      </c>
      <c r="F8" s="20">
        <f>_xlfn.XLOOKUP(A8,'Disparity Gap Revenue Adjustmen'!$A$3:$A$45,'Disparity Gap Revenue Adjustmen'!$F$3:$F$45)</f>
        <v>0</v>
      </c>
      <c r="G8" s="21">
        <f>_xlfn.XLOOKUP(A8,'Disparity Gap Revenue Adjustmen'!$A$3:$A$45,'Disparity Gap Revenue Adjustmen'!$G$3:$G$45)</f>
        <v>0</v>
      </c>
      <c r="H8" s="20">
        <f t="shared" si="0"/>
        <v>-1.1400000258786142E-2</v>
      </c>
      <c r="I8" s="21">
        <f t="shared" si="1"/>
        <v>-3262000</v>
      </c>
    </row>
    <row r="9" spans="1:9">
      <c r="A9" s="12">
        <v>210008</v>
      </c>
      <c r="B9" s="13" t="s">
        <v>39</v>
      </c>
      <c r="C9" s="14">
        <f>_xlfn.XLOOKUP(A9,'[13]FY26 Est IP %'!$A$4:$A$55,'[13]FY26 Est IP %'!$F$4:$F$55)</f>
        <v>249515475.54244184</v>
      </c>
      <c r="D9" s="16">
        <f>_xlfn.XLOOKUP($A9,'RRIP Revenue Adjustments'!$A$4:$A$46,'RRIP Revenue Adjustments'!$O$4:$O$46)</f>
        <v>6.0000005881212324E-3</v>
      </c>
      <c r="E9" s="21">
        <f>_xlfn.XLOOKUP($A9,'RRIP Revenue Adjustments'!$A$4:$A$46,'RRIP Revenue Adjustments'!$N$4:$N$46)</f>
        <v>1497093</v>
      </c>
      <c r="F9" s="20">
        <f>_xlfn.XLOOKUP(A9,'Disparity Gap Revenue Adjustmen'!$A$3:$A$45,'Disparity Gap Revenue Adjustmen'!$F$3:$F$45)</f>
        <v>0</v>
      </c>
      <c r="G9" s="21">
        <f>_xlfn.XLOOKUP(A9,'Disparity Gap Revenue Adjustmen'!$A$3:$A$45,'Disparity Gap Revenue Adjustmen'!$G$3:$G$45)</f>
        <v>0</v>
      </c>
      <c r="H9" s="20">
        <f t="shared" si="0"/>
        <v>6.0000005881212324E-3</v>
      </c>
      <c r="I9" s="21">
        <f t="shared" si="1"/>
        <v>1497093</v>
      </c>
    </row>
    <row r="10" spans="1:9">
      <c r="A10" s="12">
        <v>210009</v>
      </c>
      <c r="B10" s="13" t="s">
        <v>40</v>
      </c>
      <c r="C10" s="14">
        <f>_xlfn.XLOOKUP(A10,'[13]FY26 Est IP %'!$A$4:$A$55,'[13]FY26 Est IP %'!$F$4:$F$55)</f>
        <v>1994948023.4112122</v>
      </c>
      <c r="D10" s="16">
        <f>_xlfn.XLOOKUP($A10,'RRIP Revenue Adjustments'!$A$4:$A$46,'RRIP Revenue Adjustments'!$O$4:$O$46)</f>
        <v>-9.8000001857542728E-3</v>
      </c>
      <c r="E10" s="21">
        <f>_xlfn.XLOOKUP($A10,'RRIP Revenue Adjustments'!$A$4:$A$46,'RRIP Revenue Adjustments'!$N$4:$N$46)</f>
        <v>-19550491</v>
      </c>
      <c r="F10" s="20">
        <f>_xlfn.XLOOKUP(A10,'Disparity Gap Revenue Adjustmen'!$A$3:$A$45,'Disparity Gap Revenue Adjustmen'!$F$3:$F$45)</f>
        <v>0</v>
      </c>
      <c r="G10" s="21">
        <f>_xlfn.XLOOKUP(A10,'Disparity Gap Revenue Adjustmen'!$A$3:$A$45,'Disparity Gap Revenue Adjustmen'!$G$3:$G$45)</f>
        <v>0</v>
      </c>
      <c r="H10" s="20">
        <f t="shared" si="0"/>
        <v>-9.8000001857542728E-3</v>
      </c>
      <c r="I10" s="21">
        <f t="shared" si="1"/>
        <v>-19550491</v>
      </c>
    </row>
    <row r="11" spans="1:9">
      <c r="A11" s="12">
        <v>210011</v>
      </c>
      <c r="B11" s="13" t="s">
        <v>88</v>
      </c>
      <c r="C11" s="14">
        <f>_xlfn.XLOOKUP(A11,'[13]FY26 Est IP %'!$A$4:$A$55,'[13]FY26 Est IP %'!$F$4:$F$55)</f>
        <v>269943037.17233765</v>
      </c>
      <c r="D11" s="16">
        <f>_xlfn.XLOOKUP($A11,'RRIP Revenue Adjustments'!$A$4:$A$46,'RRIP Revenue Adjustments'!$O$4:$O$46)</f>
        <v>6.9999953315841117E-4</v>
      </c>
      <c r="E11" s="21">
        <f>_xlfn.XLOOKUP($A11,'RRIP Revenue Adjustments'!$A$4:$A$46,'RRIP Revenue Adjustments'!$N$4:$N$46)</f>
        <v>188960</v>
      </c>
      <c r="F11" s="20">
        <f>_xlfn.XLOOKUP(A11,'Disparity Gap Revenue Adjustmen'!$A$3:$A$45,'Disparity Gap Revenue Adjustmen'!$F$3:$F$45)</f>
        <v>0</v>
      </c>
      <c r="G11" s="21">
        <f>_xlfn.XLOOKUP(A11,'Disparity Gap Revenue Adjustmen'!$A$3:$A$45,'Disparity Gap Revenue Adjustmen'!$G$3:$G$45)</f>
        <v>0</v>
      </c>
      <c r="H11" s="20">
        <f t="shared" si="0"/>
        <v>6.9999953315841117E-4</v>
      </c>
      <c r="I11" s="21">
        <f t="shared" si="1"/>
        <v>188960</v>
      </c>
    </row>
    <row r="12" spans="1:9">
      <c r="A12" s="12">
        <v>210012</v>
      </c>
      <c r="B12" s="13" t="s">
        <v>42</v>
      </c>
      <c r="C12" s="14">
        <f>_xlfn.XLOOKUP(A12,'[13]FY26 Est IP %'!$A$4:$A$55,'[13]FY26 Est IP %'!$F$4:$F$55)</f>
        <v>576915176.55214787</v>
      </c>
      <c r="D12" s="16">
        <f>_xlfn.XLOOKUP($A12,'RRIP Revenue Adjustments'!$A$4:$A$46,'RRIP Revenue Adjustments'!$O$4:$O$46)</f>
        <v>-7.1999995299560915E-3</v>
      </c>
      <c r="E12" s="21">
        <f>_xlfn.XLOOKUP($A12,'RRIP Revenue Adjustments'!$A$4:$A$46,'RRIP Revenue Adjustments'!$N$4:$N$46)</f>
        <v>-4153789</v>
      </c>
      <c r="F12" s="20">
        <f>_xlfn.XLOOKUP(A12,'Disparity Gap Revenue Adjustmen'!$A$3:$A$45,'Disparity Gap Revenue Adjustmen'!$F$3:$F$45)</f>
        <v>0</v>
      </c>
      <c r="G12" s="21">
        <f>_xlfn.XLOOKUP(A12,'Disparity Gap Revenue Adjustmen'!$A$3:$A$45,'Disparity Gap Revenue Adjustmen'!$G$3:$G$45)</f>
        <v>0</v>
      </c>
      <c r="H12" s="20">
        <f t="shared" si="0"/>
        <v>-7.1999995299560915E-3</v>
      </c>
      <c r="I12" s="21">
        <f t="shared" si="1"/>
        <v>-4153789</v>
      </c>
    </row>
    <row r="13" spans="1:9" ht="30.75">
      <c r="A13" s="12">
        <v>210015</v>
      </c>
      <c r="B13" s="13" t="s">
        <v>43</v>
      </c>
      <c r="C13" s="14">
        <f>_xlfn.XLOOKUP(A13,'[13]FY26 Est IP %'!$A$4:$A$55,'[13]FY26 Est IP %'!$F$4:$F$55)</f>
        <v>437038001.56903821</v>
      </c>
      <c r="D13" s="16">
        <f>_xlfn.XLOOKUP($A13,'RRIP Revenue Adjustments'!$A$4:$A$46,'RRIP Revenue Adjustments'!$O$4:$O$46)</f>
        <v>-1.4100000407004792E-2</v>
      </c>
      <c r="E13" s="21">
        <f>_xlfn.XLOOKUP($A13,'RRIP Revenue Adjustments'!$A$4:$A$46,'RRIP Revenue Adjustments'!$N$4:$N$46)</f>
        <v>-6162236</v>
      </c>
      <c r="F13" s="20">
        <f>_xlfn.XLOOKUP(A13,'Disparity Gap Revenue Adjustmen'!$A$3:$A$45,'Disparity Gap Revenue Adjustmen'!$F$3:$F$45)</f>
        <v>0</v>
      </c>
      <c r="G13" s="21">
        <f>_xlfn.XLOOKUP(A13,'Disparity Gap Revenue Adjustmen'!$A$3:$A$45,'Disparity Gap Revenue Adjustmen'!$G$3:$G$45)</f>
        <v>0</v>
      </c>
      <c r="H13" s="20">
        <f t="shared" si="0"/>
        <v>-1.4100000407004792E-2</v>
      </c>
      <c r="I13" s="21">
        <f t="shared" si="1"/>
        <v>-6162236</v>
      </c>
    </row>
    <row r="14" spans="1:9">
      <c r="A14" s="12">
        <v>210016</v>
      </c>
      <c r="B14" s="13" t="s">
        <v>44</v>
      </c>
      <c r="C14" s="14">
        <f>_xlfn.XLOOKUP(A14,'[13]FY26 Est IP %'!$A$4:$A$55,'[13]FY26 Est IP %'!$F$4:$F$55)</f>
        <v>306648357.46320349</v>
      </c>
      <c r="D14" s="16">
        <f>_xlfn.XLOOKUP($A14,'RRIP Revenue Adjustments'!$A$4:$A$46,'RRIP Revenue Adjustments'!$O$4:$O$46)</f>
        <v>-6.3000011347910711E-3</v>
      </c>
      <c r="E14" s="21">
        <f>_xlfn.XLOOKUP($A14,'RRIP Revenue Adjustments'!$A$4:$A$46,'RRIP Revenue Adjustments'!$N$4:$N$46)</f>
        <v>-1931885</v>
      </c>
      <c r="F14" s="20">
        <f>_xlfn.XLOOKUP(A14,'Disparity Gap Revenue Adjustmen'!$A$3:$A$45,'Disparity Gap Revenue Adjustmen'!$F$3:$F$45)</f>
        <v>0</v>
      </c>
      <c r="G14" s="21">
        <f>_xlfn.XLOOKUP(A14,'Disparity Gap Revenue Adjustmen'!$A$3:$A$45,'Disparity Gap Revenue Adjustmen'!$G$3:$G$45)</f>
        <v>0</v>
      </c>
      <c r="H14" s="20">
        <f t="shared" si="0"/>
        <v>-6.3000011347910711E-3</v>
      </c>
      <c r="I14" s="21">
        <f t="shared" si="1"/>
        <v>-1931885</v>
      </c>
    </row>
    <row r="15" spans="1:9">
      <c r="A15" s="12">
        <v>210017</v>
      </c>
      <c r="B15" s="13" t="s">
        <v>45</v>
      </c>
      <c r="C15" s="14">
        <f>_xlfn.XLOOKUP(A15,'[13]FY26 Est IP %'!$A$4:$A$55,'[13]FY26 Est IP %'!$F$4:$F$55)</f>
        <v>30285668.088669937</v>
      </c>
      <c r="D15" s="16">
        <f>_xlfn.XLOOKUP($A15,'RRIP Revenue Adjustments'!$A$4:$A$46,'RRIP Revenue Adjustments'!$O$4:$O$46)</f>
        <v>1.7100002498995362E-2</v>
      </c>
      <c r="E15" s="21">
        <f>_xlfn.XLOOKUP($A15,'RRIP Revenue Adjustments'!$A$4:$A$46,'RRIP Revenue Adjustments'!$N$4:$N$46)</f>
        <v>517885</v>
      </c>
      <c r="F15" s="20">
        <f>_xlfn.XLOOKUP(A15,'Disparity Gap Revenue Adjustmen'!$A$3:$A$45,'Disparity Gap Revenue Adjustmen'!$F$3:$F$45)</f>
        <v>0</v>
      </c>
      <c r="G15" s="21">
        <f>_xlfn.XLOOKUP(A15,'Disparity Gap Revenue Adjustmen'!$A$3:$A$45,'Disparity Gap Revenue Adjustmen'!$G$3:$G$45)</f>
        <v>0</v>
      </c>
      <c r="H15" s="20">
        <f t="shared" si="0"/>
        <v>1.7100002498995362E-2</v>
      </c>
      <c r="I15" s="21">
        <f t="shared" si="1"/>
        <v>517885</v>
      </c>
    </row>
    <row r="16" spans="1:9">
      <c r="A16" s="12">
        <v>210018</v>
      </c>
      <c r="B16" s="13" t="s">
        <v>46</v>
      </c>
      <c r="C16" s="14">
        <f>_xlfn.XLOOKUP(A16,'[13]FY26 Est IP %'!$A$4:$A$55,'[13]FY26 Est IP %'!$F$4:$F$55)</f>
        <v>110817148.97467273</v>
      </c>
      <c r="D16" s="16">
        <f>_xlfn.XLOOKUP($A16,'RRIP Revenue Adjustments'!$A$4:$A$46,'RRIP Revenue Adjustments'!$O$4:$O$46)</f>
        <v>4.0000126704334309E-4</v>
      </c>
      <c r="E16" s="21">
        <f>_xlfn.XLOOKUP($A16,'RRIP Revenue Adjustments'!$A$4:$A$46,'RRIP Revenue Adjustments'!$N$4:$N$46)</f>
        <v>44327</v>
      </c>
      <c r="F16" s="20">
        <f>_xlfn.XLOOKUP(A16,'Disparity Gap Revenue Adjustmen'!$A$3:$A$45,'Disparity Gap Revenue Adjustmen'!$F$3:$F$45)</f>
        <v>0</v>
      </c>
      <c r="G16" s="21">
        <f>_xlfn.XLOOKUP(A16,'Disparity Gap Revenue Adjustmen'!$A$3:$A$45,'Disparity Gap Revenue Adjustmen'!$G$3:$G$45)</f>
        <v>0</v>
      </c>
      <c r="H16" s="20">
        <f t="shared" si="0"/>
        <v>4.0000126704334309E-4</v>
      </c>
      <c r="I16" s="21">
        <f t="shared" si="1"/>
        <v>44327</v>
      </c>
    </row>
    <row r="17" spans="1:9">
      <c r="A17" s="12">
        <v>210019</v>
      </c>
      <c r="B17" s="13" t="s">
        <v>47</v>
      </c>
      <c r="C17" s="14">
        <f>_xlfn.XLOOKUP(A17,'[13]FY26 Est IP %'!$A$4:$A$55,'[13]FY26 Est IP %'!$F$4:$F$55)</f>
        <v>394776978.84324616</v>
      </c>
      <c r="D17" s="16">
        <f>_xlfn.XLOOKUP($A17,'RRIP Revenue Adjustments'!$A$4:$A$46,'RRIP Revenue Adjustments'!$O$4:$O$46)</f>
        <v>1.0000000535916606E-3</v>
      </c>
      <c r="E17" s="21">
        <f>_xlfn.XLOOKUP($A17,'RRIP Revenue Adjustments'!$A$4:$A$46,'RRIP Revenue Adjustments'!$N$4:$N$46)</f>
        <v>394777</v>
      </c>
      <c r="F17" s="20">
        <f>_xlfn.XLOOKUP(A17,'Disparity Gap Revenue Adjustmen'!$A$3:$A$45,'Disparity Gap Revenue Adjustmen'!$F$3:$F$45)</f>
        <v>0</v>
      </c>
      <c r="G17" s="21">
        <f>_xlfn.XLOOKUP(A17,'Disparity Gap Revenue Adjustmen'!$A$3:$A$45,'Disparity Gap Revenue Adjustmen'!$G$3:$G$45)</f>
        <v>0</v>
      </c>
      <c r="H17" s="20">
        <f t="shared" si="0"/>
        <v>1.0000000535916606E-3</v>
      </c>
      <c r="I17" s="21">
        <f t="shared" si="1"/>
        <v>394777</v>
      </c>
    </row>
    <row r="18" spans="1:9">
      <c r="A18" s="12">
        <v>210022</v>
      </c>
      <c r="B18" s="13" t="s">
        <v>48</v>
      </c>
      <c r="C18" s="14">
        <f>_xlfn.XLOOKUP(A18,'[13]FY26 Est IP %'!$A$4:$A$55,'[13]FY26 Est IP %'!$F$4:$F$55)</f>
        <v>288335347.45023447</v>
      </c>
      <c r="D18" s="16">
        <f>_xlfn.XLOOKUP($A18,'RRIP Revenue Adjustments'!$A$4:$A$46,'RRIP Revenue Adjustments'!$O$4:$O$46)</f>
        <v>1.6999996855557274E-3</v>
      </c>
      <c r="E18" s="21">
        <f>_xlfn.XLOOKUP($A18,'RRIP Revenue Adjustments'!$A$4:$A$46,'RRIP Revenue Adjustments'!$N$4:$N$46)</f>
        <v>490170</v>
      </c>
      <c r="F18" s="20">
        <f>_xlfn.XLOOKUP(A18,'Disparity Gap Revenue Adjustmen'!$A$3:$A$45,'Disparity Gap Revenue Adjustmen'!$F$3:$F$45)</f>
        <v>0</v>
      </c>
      <c r="G18" s="21">
        <f>_xlfn.XLOOKUP(A18,'Disparity Gap Revenue Adjustmen'!$A$3:$A$45,'Disparity Gap Revenue Adjustmen'!$G$3:$G$45)</f>
        <v>0</v>
      </c>
      <c r="H18" s="20">
        <f t="shared" si="0"/>
        <v>1.6999996855557274E-3</v>
      </c>
      <c r="I18" s="21">
        <f t="shared" si="1"/>
        <v>490170</v>
      </c>
    </row>
    <row r="19" spans="1:9">
      <c r="A19" s="12">
        <v>210023</v>
      </c>
      <c r="B19" s="13" t="s">
        <v>49</v>
      </c>
      <c r="C19" s="14">
        <f>_xlfn.XLOOKUP(A19,'[13]FY26 Est IP %'!$A$4:$A$55,'[13]FY26 Est IP %'!$F$4:$F$55)</f>
        <v>471678197.8514123</v>
      </c>
      <c r="D19" s="16">
        <f>_xlfn.XLOOKUP($A19,'RRIP Revenue Adjustments'!$A$4:$A$46,'RRIP Revenue Adjustments'!$O$4:$O$46)</f>
        <v>-1.3400000315450397E-2</v>
      </c>
      <c r="E19" s="21">
        <f>_xlfn.XLOOKUP($A19,'RRIP Revenue Adjustments'!$A$4:$A$46,'RRIP Revenue Adjustments'!$N$4:$N$46)</f>
        <v>-6320488</v>
      </c>
      <c r="F19" s="20">
        <f>_xlfn.XLOOKUP(A19,'Disparity Gap Revenue Adjustmen'!$A$3:$A$45,'Disparity Gap Revenue Adjustmen'!$F$3:$F$45)</f>
        <v>0</v>
      </c>
      <c r="G19" s="21">
        <f>_xlfn.XLOOKUP(A19,'Disparity Gap Revenue Adjustmen'!$A$3:$A$45,'Disparity Gap Revenue Adjustmen'!$G$3:$G$45)</f>
        <v>0</v>
      </c>
      <c r="H19" s="20">
        <f t="shared" si="0"/>
        <v>-1.3400000315450397E-2</v>
      </c>
      <c r="I19" s="21">
        <f t="shared" si="1"/>
        <v>-6320488</v>
      </c>
    </row>
    <row r="20" spans="1:9">
      <c r="A20" s="12">
        <v>210024</v>
      </c>
      <c r="B20" s="13" t="s">
        <v>50</v>
      </c>
      <c r="C20" s="14">
        <f>_xlfn.XLOOKUP(A20,'[13]FY26 Est IP %'!$A$4:$A$55,'[13]FY26 Est IP %'!$F$4:$F$55)</f>
        <v>316870786.3947897</v>
      </c>
      <c r="D20" s="16">
        <f>_xlfn.XLOOKUP($A20,'RRIP Revenue Adjustments'!$A$4:$A$46,'RRIP Revenue Adjustments'!$O$4:$O$46)</f>
        <v>-6.6999991515623953E-3</v>
      </c>
      <c r="E20" s="21">
        <f>_xlfn.XLOOKUP($A20,'RRIP Revenue Adjustments'!$A$4:$A$46,'RRIP Revenue Adjustments'!$N$4:$N$46)</f>
        <v>-2123034</v>
      </c>
      <c r="F20" s="20">
        <f>_xlfn.XLOOKUP(A20,'Disparity Gap Revenue Adjustmen'!$A$3:$A$45,'Disparity Gap Revenue Adjustmen'!$F$3:$F$45)</f>
        <v>0</v>
      </c>
      <c r="G20" s="21">
        <f>_xlfn.XLOOKUP(A20,'Disparity Gap Revenue Adjustmen'!$A$3:$A$45,'Disparity Gap Revenue Adjustmen'!$G$3:$G$45)</f>
        <v>0</v>
      </c>
      <c r="H20" s="20">
        <f t="shared" si="0"/>
        <v>-6.6999991515623953E-3</v>
      </c>
      <c r="I20" s="21">
        <f t="shared" si="1"/>
        <v>-2123034</v>
      </c>
    </row>
    <row r="21" spans="1:9">
      <c r="A21" s="12">
        <v>210027</v>
      </c>
      <c r="B21" s="13" t="s">
        <v>51</v>
      </c>
      <c r="C21" s="14">
        <f>_xlfn.XLOOKUP(A21,'[13]FY26 Est IP %'!$A$4:$A$55,'[13]FY26 Est IP %'!$F$4:$F$55)</f>
        <v>202494634.7754958</v>
      </c>
      <c r="D21" s="16">
        <f>_xlfn.XLOOKUP($A21,'RRIP Revenue Adjustments'!$A$4:$A$46,'RRIP Revenue Adjustments'!$O$4:$O$46)</f>
        <v>-2.5000020398627397E-3</v>
      </c>
      <c r="E21" s="21">
        <f>_xlfn.XLOOKUP($A21,'RRIP Revenue Adjustments'!$A$4:$A$46,'RRIP Revenue Adjustments'!$N$4:$N$46)</f>
        <v>-506237</v>
      </c>
      <c r="F21" s="20">
        <f>_xlfn.XLOOKUP(A21,'Disparity Gap Revenue Adjustmen'!$A$3:$A$45,'Disparity Gap Revenue Adjustmen'!$F$3:$F$45)</f>
        <v>0</v>
      </c>
      <c r="G21" s="21">
        <f>_xlfn.XLOOKUP(A21,'Disparity Gap Revenue Adjustmen'!$A$3:$A$45,'Disparity Gap Revenue Adjustmen'!$G$3:$G$45)</f>
        <v>0</v>
      </c>
      <c r="H21" s="20">
        <f t="shared" si="0"/>
        <v>-2.5000020398627397E-3</v>
      </c>
      <c r="I21" s="21">
        <f t="shared" si="1"/>
        <v>-506237</v>
      </c>
    </row>
    <row r="22" spans="1:9">
      <c r="A22" s="12">
        <v>210028</v>
      </c>
      <c r="B22" s="13" t="s">
        <v>52</v>
      </c>
      <c r="C22" s="14">
        <f>_xlfn.XLOOKUP(A22,'[13]FY26 Est IP %'!$A$4:$A$55,'[13]FY26 Est IP %'!$F$4:$F$55)</f>
        <v>98519519.675211266</v>
      </c>
      <c r="D22" s="16">
        <f>_xlfn.XLOOKUP($A22,'RRIP Revenue Adjustments'!$A$4:$A$46,'RRIP Revenue Adjustments'!$O$4:$O$46)</f>
        <v>-3.9999992011649534E-3</v>
      </c>
      <c r="E22" s="21">
        <f>_xlfn.XLOOKUP($A22,'RRIP Revenue Adjustments'!$A$4:$A$46,'RRIP Revenue Adjustments'!$N$4:$N$46)</f>
        <v>-394078</v>
      </c>
      <c r="F22" s="20">
        <f>_xlfn.XLOOKUP(A22,'Disparity Gap Revenue Adjustmen'!$A$3:$A$45,'Disparity Gap Revenue Adjustmen'!$F$3:$F$45)</f>
        <v>0</v>
      </c>
      <c r="G22" s="21">
        <f>_xlfn.XLOOKUP(A22,'Disparity Gap Revenue Adjustmen'!$A$3:$A$45,'Disparity Gap Revenue Adjustmen'!$G$3:$G$45)</f>
        <v>0</v>
      </c>
      <c r="H22" s="20">
        <f t="shared" si="0"/>
        <v>-3.9999992011649534E-3</v>
      </c>
      <c r="I22" s="21">
        <f t="shared" si="1"/>
        <v>-394078</v>
      </c>
    </row>
    <row r="23" spans="1:9">
      <c r="A23" s="12">
        <v>210029</v>
      </c>
      <c r="B23" s="13" t="s">
        <v>53</v>
      </c>
      <c r="C23" s="14">
        <f>_xlfn.XLOOKUP(A23,'[13]FY26 Est IP %'!$A$4:$A$55,'[13]FY26 Est IP %'!$F$4:$F$55)</f>
        <v>522055592.26230383</v>
      </c>
      <c r="D23" s="16">
        <f>_xlfn.XLOOKUP($A23,'RRIP Revenue Adjustments'!$A$4:$A$46,'RRIP Revenue Adjustments'!$O$4:$O$46)</f>
        <v>-1.5300000839731933E-2</v>
      </c>
      <c r="E23" s="21">
        <f>_xlfn.XLOOKUP($A23,'RRIP Revenue Adjustments'!$A$4:$A$46,'RRIP Revenue Adjustments'!$N$4:$N$46)</f>
        <v>-7987451</v>
      </c>
      <c r="F23" s="20">
        <f>_xlfn.XLOOKUP(A23,'Disparity Gap Revenue Adjustmen'!$A$3:$A$45,'Disparity Gap Revenue Adjustmen'!$F$3:$F$45)</f>
        <v>0</v>
      </c>
      <c r="G23" s="21">
        <f>_xlfn.XLOOKUP(A23,'Disparity Gap Revenue Adjustmen'!$A$3:$A$45,'Disparity Gap Revenue Adjustmen'!$G$3:$G$45)</f>
        <v>0</v>
      </c>
      <c r="H23" s="20">
        <f t="shared" si="0"/>
        <v>-1.5300000839731933E-2</v>
      </c>
      <c r="I23" s="21">
        <f t="shared" si="1"/>
        <v>-7987451</v>
      </c>
    </row>
    <row r="24" spans="1:9">
      <c r="A24" s="12">
        <v>210030</v>
      </c>
      <c r="B24" s="13" t="s">
        <v>12</v>
      </c>
      <c r="C24" s="14">
        <f>_xlfn.XLOOKUP(A24,'[13]FY26 Est IP %'!$A$4:$A$55,'[13]FY26 Est IP %'!$F$4:$F$55)</f>
        <v>12960314.798002152</v>
      </c>
      <c r="D24" s="16">
        <f>_xlfn.XLOOKUP($A24,'RRIP Revenue Adjustments'!$A$4:$A$46,'RRIP Revenue Adjustments'!$O$4:$O$46)</f>
        <v>1.2000017161926824E-2</v>
      </c>
      <c r="E24" s="21">
        <f>_xlfn.XLOOKUP($A24,'RRIP Revenue Adjustments'!$A$4:$A$46,'RRIP Revenue Adjustments'!$N$4:$N$46)</f>
        <v>155524</v>
      </c>
      <c r="F24" s="20">
        <f>_xlfn.XLOOKUP(A24,'Disparity Gap Revenue Adjustmen'!$A$3:$A$45,'Disparity Gap Revenue Adjustmen'!$F$3:$F$45)</f>
        <v>0</v>
      </c>
      <c r="G24" s="21">
        <f>_xlfn.XLOOKUP(A24,'Disparity Gap Revenue Adjustmen'!$A$3:$A$45,'Disparity Gap Revenue Adjustmen'!$G$3:$G$45)</f>
        <v>0</v>
      </c>
      <c r="H24" s="20">
        <f t="shared" si="0"/>
        <v>1.2000017161926824E-2</v>
      </c>
      <c r="I24" s="21">
        <f t="shared" si="1"/>
        <v>155524</v>
      </c>
    </row>
    <row r="25" spans="1:9">
      <c r="A25" s="12">
        <v>210032</v>
      </c>
      <c r="B25" s="13" t="s">
        <v>55</v>
      </c>
      <c r="C25" s="14">
        <f>_xlfn.XLOOKUP(A25,'[13]FY26 Est IP %'!$A$4:$A$55,'[13]FY26 Est IP %'!$F$4:$F$55)</f>
        <v>113367022.13126963</v>
      </c>
      <c r="D25" s="16">
        <f>_xlfn.XLOOKUP($A25,'RRIP Revenue Adjustments'!$A$4:$A$46,'RRIP Revenue Adjustments'!$O$4:$O$46)</f>
        <v>2.9999994143463625E-3</v>
      </c>
      <c r="E25" s="21">
        <f>_xlfn.XLOOKUP($A25,'RRIP Revenue Adjustments'!$A$4:$A$46,'RRIP Revenue Adjustments'!$N$4:$N$46)</f>
        <v>340101</v>
      </c>
      <c r="F25" s="20">
        <f>_xlfn.XLOOKUP(A25,'Disparity Gap Revenue Adjustmen'!$A$3:$A$45,'Disparity Gap Revenue Adjustmen'!$F$3:$F$45)</f>
        <v>0</v>
      </c>
      <c r="G25" s="21">
        <f>_xlfn.XLOOKUP(A25,'Disparity Gap Revenue Adjustmen'!$A$3:$A$45,'Disparity Gap Revenue Adjustmen'!$G$3:$G$45)</f>
        <v>0</v>
      </c>
      <c r="H25" s="20">
        <f t="shared" si="0"/>
        <v>2.9999994143463625E-3</v>
      </c>
      <c r="I25" s="21">
        <f t="shared" si="1"/>
        <v>340101</v>
      </c>
    </row>
    <row r="26" spans="1:9">
      <c r="A26" s="12">
        <v>210033</v>
      </c>
      <c r="B26" s="13" t="s">
        <v>56</v>
      </c>
      <c r="C26" s="14">
        <f>_xlfn.XLOOKUP(A26,'[13]FY26 Est IP %'!$A$4:$A$55,'[13]FY26 Est IP %'!$F$4:$F$55)</f>
        <v>178074348.95664525</v>
      </c>
      <c r="D26" s="16">
        <f>_xlfn.XLOOKUP($A26,'RRIP Revenue Adjustments'!$A$4:$A$46,'RRIP Revenue Adjustments'!$O$4:$O$46)</f>
        <v>1.8999985229898213E-3</v>
      </c>
      <c r="E26" s="21">
        <f>_xlfn.XLOOKUP($A26,'RRIP Revenue Adjustments'!$A$4:$A$46,'RRIP Revenue Adjustments'!$N$4:$N$46)</f>
        <v>338341</v>
      </c>
      <c r="F26" s="20">
        <f>_xlfn.XLOOKUP(A26,'Disparity Gap Revenue Adjustmen'!$A$3:$A$45,'Disparity Gap Revenue Adjustmen'!$F$3:$F$45)</f>
        <v>0</v>
      </c>
      <c r="G26" s="21">
        <f>_xlfn.XLOOKUP(A26,'Disparity Gap Revenue Adjustmen'!$A$3:$A$45,'Disparity Gap Revenue Adjustmen'!$G$3:$G$45)</f>
        <v>0</v>
      </c>
      <c r="H26" s="20">
        <f t="shared" si="0"/>
        <v>1.8999985229898213E-3</v>
      </c>
      <c r="I26" s="21">
        <f t="shared" si="1"/>
        <v>338341</v>
      </c>
    </row>
    <row r="27" spans="1:9">
      <c r="A27" s="12">
        <v>210034</v>
      </c>
      <c r="B27" s="13" t="s">
        <v>57</v>
      </c>
      <c r="C27" s="14">
        <f>_xlfn.XLOOKUP(A27,'[13]FY26 Est IP %'!$A$4:$A$55,'[13]FY26 Est IP %'!$F$4:$F$55)</f>
        <v>149220673.07207054</v>
      </c>
      <c r="D27" s="16">
        <f>_xlfn.XLOOKUP($A27,'RRIP Revenue Adjustments'!$A$4:$A$46,'RRIP Revenue Adjustments'!$O$4:$O$46)</f>
        <v>2.9999998712228592E-3</v>
      </c>
      <c r="E27" s="21">
        <f>_xlfn.XLOOKUP($A27,'RRIP Revenue Adjustments'!$A$4:$A$46,'RRIP Revenue Adjustments'!$N$4:$N$46)</f>
        <v>447662</v>
      </c>
      <c r="F27" s="20">
        <f>_xlfn.XLOOKUP(A27,'Disparity Gap Revenue Adjustmen'!$A$3:$A$45,'Disparity Gap Revenue Adjustmen'!$F$3:$F$45)</f>
        <v>0</v>
      </c>
      <c r="G27" s="21">
        <f>_xlfn.XLOOKUP(A27,'Disparity Gap Revenue Adjustmen'!$A$3:$A$45,'Disparity Gap Revenue Adjustmen'!$G$3:$G$45)</f>
        <v>0</v>
      </c>
      <c r="H27" s="20">
        <f t="shared" si="0"/>
        <v>2.9999998712228592E-3</v>
      </c>
      <c r="I27" s="21">
        <f t="shared" si="1"/>
        <v>447662</v>
      </c>
    </row>
    <row r="28" spans="1:9">
      <c r="A28" s="12">
        <v>210035</v>
      </c>
      <c r="B28" s="13" t="s">
        <v>58</v>
      </c>
      <c r="C28" s="14">
        <f>_xlfn.XLOOKUP(A28,'[13]FY26 Est IP %'!$A$4:$A$55,'[13]FY26 Est IP %'!$F$4:$F$55)</f>
        <v>111580307.85697657</v>
      </c>
      <c r="D28" s="16">
        <f>_xlfn.XLOOKUP($A28,'RRIP Revenue Adjustments'!$A$4:$A$46,'RRIP Revenue Adjustments'!$O$4:$O$46)</f>
        <v>3.5999990295320231E-3</v>
      </c>
      <c r="E28" s="21">
        <f>_xlfn.XLOOKUP($A28,'RRIP Revenue Adjustments'!$A$4:$A$46,'RRIP Revenue Adjustments'!$N$4:$N$46)</f>
        <v>401689</v>
      </c>
      <c r="F28" s="20">
        <f>_xlfn.XLOOKUP(A28,'Disparity Gap Revenue Adjustmen'!$A$3:$A$45,'Disparity Gap Revenue Adjustmen'!$F$3:$F$45)</f>
        <v>0</v>
      </c>
      <c r="G28" s="21">
        <f>_xlfn.XLOOKUP(A28,'Disparity Gap Revenue Adjustmen'!$A$3:$A$45,'Disparity Gap Revenue Adjustmen'!$G$3:$G$45)</f>
        <v>0</v>
      </c>
      <c r="H28" s="20">
        <f t="shared" si="0"/>
        <v>3.5999990295320231E-3</v>
      </c>
      <c r="I28" s="21">
        <f t="shared" si="1"/>
        <v>401689</v>
      </c>
    </row>
    <row r="29" spans="1:9">
      <c r="A29" s="12">
        <v>210037</v>
      </c>
      <c r="B29" s="13" t="s">
        <v>59</v>
      </c>
      <c r="C29" s="14">
        <f>_xlfn.XLOOKUP(A29,'[13]FY26 Est IP %'!$A$4:$A$55,'[13]FY26 Est IP %'!$F$4:$F$55)</f>
        <v>162954562.36091301</v>
      </c>
      <c r="D29" s="16">
        <f>_xlfn.XLOOKUP($A29,'RRIP Revenue Adjustments'!$A$4:$A$46,'RRIP Revenue Adjustments'!$O$4:$O$46)</f>
        <v>1.0300000047145633E-2</v>
      </c>
      <c r="E29" s="21">
        <f>_xlfn.XLOOKUP($A29,'RRIP Revenue Adjustments'!$A$4:$A$46,'RRIP Revenue Adjustments'!$N$4:$N$46)</f>
        <v>1678432</v>
      </c>
      <c r="F29" s="20">
        <f>_xlfn.XLOOKUP(A29,'Disparity Gap Revenue Adjustmen'!$A$3:$A$45,'Disparity Gap Revenue Adjustmen'!$F$3:$F$45)</f>
        <v>0</v>
      </c>
      <c r="G29" s="21">
        <f>_xlfn.XLOOKUP(A29,'Disparity Gap Revenue Adjustmen'!$A$3:$A$45,'Disparity Gap Revenue Adjustmen'!$G$3:$G$45)</f>
        <v>0</v>
      </c>
      <c r="H29" s="20">
        <f t="shared" si="0"/>
        <v>1.0300000047145633E-2</v>
      </c>
      <c r="I29" s="21">
        <f t="shared" si="1"/>
        <v>1678432</v>
      </c>
    </row>
    <row r="30" spans="1:9">
      <c r="A30" s="12">
        <v>210038</v>
      </c>
      <c r="B30" s="13" t="s">
        <v>60</v>
      </c>
      <c r="C30" s="14">
        <f>_xlfn.XLOOKUP(A30,'[13]FY26 Est IP %'!$A$4:$A$55,'[13]FY26 Est IP %'!$F$4:$F$55)</f>
        <v>155503757.1879037</v>
      </c>
      <c r="D30" s="16">
        <f>_xlfn.XLOOKUP($A30,'RRIP Revenue Adjustments'!$A$4:$A$46,'RRIP Revenue Adjustments'!$O$4:$O$46)</f>
        <v>-1.2099997029180239E-2</v>
      </c>
      <c r="E30" s="21">
        <f>_xlfn.XLOOKUP($A30,'RRIP Revenue Adjustments'!$A$4:$A$46,'RRIP Revenue Adjustments'!$N$4:$N$46)</f>
        <v>-1881595</v>
      </c>
      <c r="F30" s="20">
        <f>_xlfn.XLOOKUP(A30,'Disparity Gap Revenue Adjustmen'!$A$3:$A$45,'Disparity Gap Revenue Adjustmen'!$F$3:$F$45)</f>
        <v>0</v>
      </c>
      <c r="G30" s="21">
        <f>_xlfn.XLOOKUP(A30,'Disparity Gap Revenue Adjustmen'!$A$3:$A$45,'Disparity Gap Revenue Adjustmen'!$G$3:$G$45)</f>
        <v>0</v>
      </c>
      <c r="H30" s="20">
        <f t="shared" si="0"/>
        <v>-1.2099997029180239E-2</v>
      </c>
      <c r="I30" s="21">
        <f t="shared" si="1"/>
        <v>-1881595</v>
      </c>
    </row>
    <row r="31" spans="1:9">
      <c r="A31" s="12">
        <v>210039</v>
      </c>
      <c r="B31" s="13" t="s">
        <v>61</v>
      </c>
      <c r="C31" s="14">
        <f>_xlfn.XLOOKUP(A31,'[13]FY26 Est IP %'!$A$4:$A$55,'[13]FY26 Est IP %'!$F$4:$F$55)</f>
        <v>89452152.076450869</v>
      </c>
      <c r="D31" s="16">
        <f>_xlfn.XLOOKUP($A31,'RRIP Revenue Adjustments'!$A$4:$A$46,'RRIP Revenue Adjustments'!$O$4:$O$46)</f>
        <v>-5.599999422840886E-3</v>
      </c>
      <c r="E31" s="21">
        <f>_xlfn.XLOOKUP($A31,'RRIP Revenue Adjustments'!$A$4:$A$46,'RRIP Revenue Adjustments'!$N$4:$N$46)</f>
        <v>-500932</v>
      </c>
      <c r="F31" s="20">
        <f>_xlfn.XLOOKUP(A31,'Disparity Gap Revenue Adjustmen'!$A$3:$A$45,'Disparity Gap Revenue Adjustmen'!$F$3:$F$45)</f>
        <v>0</v>
      </c>
      <c r="G31" s="21">
        <f>_xlfn.XLOOKUP(A31,'Disparity Gap Revenue Adjustmen'!$A$3:$A$45,'Disparity Gap Revenue Adjustmen'!$G$3:$G$45)</f>
        <v>0</v>
      </c>
      <c r="H31" s="20">
        <f t="shared" si="0"/>
        <v>-5.599999422840886E-3</v>
      </c>
      <c r="I31" s="21">
        <f t="shared" si="1"/>
        <v>-500932</v>
      </c>
    </row>
    <row r="32" spans="1:9">
      <c r="A32" s="12">
        <v>210040</v>
      </c>
      <c r="B32" s="13" t="s">
        <v>62</v>
      </c>
      <c r="C32" s="14">
        <f>_xlfn.XLOOKUP(A32,'[13]FY26 Est IP %'!$A$4:$A$55,'[13]FY26 Est IP %'!$F$4:$F$55)</f>
        <v>185021825.90545994</v>
      </c>
      <c r="D32" s="16">
        <f>_xlfn.XLOOKUP($A32,'RRIP Revenue Adjustments'!$A$4:$A$46,'RRIP Revenue Adjustments'!$O$4:$O$46)</f>
        <v>-9.499998129399773E-3</v>
      </c>
      <c r="E32" s="21">
        <f>_xlfn.XLOOKUP($A32,'RRIP Revenue Adjustments'!$A$4:$A$46,'RRIP Revenue Adjustments'!$N$4:$N$46)</f>
        <v>-1757707</v>
      </c>
      <c r="F32" s="20">
        <f>_xlfn.XLOOKUP(A32,'Disparity Gap Revenue Adjustmen'!$A$3:$A$45,'Disparity Gap Revenue Adjustmen'!$F$3:$F$45)</f>
        <v>0</v>
      </c>
      <c r="G32" s="21">
        <f>_xlfn.XLOOKUP(A32,'Disparity Gap Revenue Adjustmen'!$A$3:$A$45,'Disparity Gap Revenue Adjustmen'!$G$3:$G$45)</f>
        <v>0</v>
      </c>
      <c r="H32" s="20">
        <f t="shared" si="0"/>
        <v>-9.499998129399773E-3</v>
      </c>
      <c r="I32" s="21">
        <f t="shared" si="1"/>
        <v>-1757707</v>
      </c>
    </row>
    <row r="33" spans="1:9">
      <c r="A33" s="12">
        <v>210043</v>
      </c>
      <c r="B33" s="13" t="s">
        <v>63</v>
      </c>
      <c r="C33" s="14">
        <f>_xlfn.XLOOKUP(A33,'[13]FY26 Est IP %'!$A$4:$A$55,'[13]FY26 Est IP %'!$F$4:$F$55)</f>
        <v>354338459.40863866</v>
      </c>
      <c r="D33" s="16">
        <f>_xlfn.XLOOKUP($A33,'RRIP Revenue Adjustments'!$A$4:$A$46,'RRIP Revenue Adjustments'!$O$4:$O$46)</f>
        <v>-3.0000130433882106E-4</v>
      </c>
      <c r="E33" s="21">
        <f>_xlfn.XLOOKUP($A33,'RRIP Revenue Adjustments'!$A$4:$A$46,'RRIP Revenue Adjustments'!$N$4:$N$46)</f>
        <v>-106302</v>
      </c>
      <c r="F33" s="20">
        <f>_xlfn.XLOOKUP(A33,'Disparity Gap Revenue Adjustmen'!$A$3:$A$45,'Disparity Gap Revenue Adjustmen'!$F$3:$F$45)</f>
        <v>0</v>
      </c>
      <c r="G33" s="21">
        <f>_xlfn.XLOOKUP(A33,'Disparity Gap Revenue Adjustmen'!$A$3:$A$45,'Disparity Gap Revenue Adjustmen'!$G$3:$G$45)</f>
        <v>0</v>
      </c>
      <c r="H33" s="20">
        <f t="shared" si="0"/>
        <v>-3.0000130433882106E-4</v>
      </c>
      <c r="I33" s="21">
        <f t="shared" si="1"/>
        <v>-106302</v>
      </c>
    </row>
    <row r="34" spans="1:9">
      <c r="A34" s="12">
        <v>210044</v>
      </c>
      <c r="B34" s="13" t="s">
        <v>64</v>
      </c>
      <c r="C34" s="14">
        <f>_xlfn.XLOOKUP(A34,'[13]FY26 Est IP %'!$A$4:$A$55,'[13]FY26 Est IP %'!$F$4:$F$55)</f>
        <v>285831224.90596032</v>
      </c>
      <c r="D34" s="16">
        <f>_xlfn.XLOOKUP($A34,'RRIP Revenue Adjustments'!$A$4:$A$46,'RRIP Revenue Adjustments'!$O$4:$O$46)</f>
        <v>3.4999989953131915E-3</v>
      </c>
      <c r="E34" s="21">
        <f>_xlfn.XLOOKUP($A34,'RRIP Revenue Adjustments'!$A$4:$A$46,'RRIP Revenue Adjustments'!$N$4:$N$46)</f>
        <v>1000409</v>
      </c>
      <c r="F34" s="20">
        <f>_xlfn.XLOOKUP(A34,'Disparity Gap Revenue Adjustmen'!$A$3:$A$45,'Disparity Gap Revenue Adjustmen'!$F$3:$F$45)</f>
        <v>0</v>
      </c>
      <c r="G34" s="21">
        <f>_xlfn.XLOOKUP(A34,'Disparity Gap Revenue Adjustmen'!$A$3:$A$45,'Disparity Gap Revenue Adjustmen'!$G$3:$G$45)</f>
        <v>0</v>
      </c>
      <c r="H34" s="20">
        <f t="shared" si="0"/>
        <v>3.4999989953131915E-3</v>
      </c>
      <c r="I34" s="21">
        <f t="shared" si="1"/>
        <v>1000409</v>
      </c>
    </row>
    <row r="35" spans="1:9">
      <c r="A35" s="12">
        <v>210048</v>
      </c>
      <c r="B35" s="13" t="s">
        <v>65</v>
      </c>
      <c r="C35" s="14">
        <f>_xlfn.XLOOKUP(A35,'[13]FY26 Est IP %'!$A$4:$A$55,'[13]FY26 Est IP %'!$F$4:$F$55)</f>
        <v>260887191.77287638</v>
      </c>
      <c r="D35" s="16">
        <f>_xlfn.XLOOKUP($A35,'RRIP Revenue Adjustments'!$A$4:$A$46,'RRIP Revenue Adjustments'!$O$4:$O$46)</f>
        <v>-1.2999986610889675E-3</v>
      </c>
      <c r="E35" s="21">
        <f>_xlfn.XLOOKUP($A35,'RRIP Revenue Adjustments'!$A$4:$A$46,'RRIP Revenue Adjustments'!$N$4:$N$46)</f>
        <v>-339153</v>
      </c>
      <c r="F35" s="20">
        <f>_xlfn.XLOOKUP(A35,'Disparity Gap Revenue Adjustmen'!$A$3:$A$45,'Disparity Gap Revenue Adjustmen'!$F$3:$F$45)</f>
        <v>0</v>
      </c>
      <c r="G35" s="21">
        <f>_xlfn.XLOOKUP(A35,'Disparity Gap Revenue Adjustmen'!$A$3:$A$45,'Disparity Gap Revenue Adjustmen'!$G$3:$G$45)</f>
        <v>0</v>
      </c>
      <c r="H35" s="20">
        <f t="shared" si="0"/>
        <v>-1.2999986610889675E-3</v>
      </c>
      <c r="I35" s="21">
        <f t="shared" si="1"/>
        <v>-339153</v>
      </c>
    </row>
    <row r="36" spans="1:9" ht="30.75">
      <c r="A36" s="12">
        <v>210049</v>
      </c>
      <c r="B36" s="13" t="s">
        <v>66</v>
      </c>
      <c r="C36" s="14">
        <f>_xlfn.XLOOKUP(A36,'[13]FY26 Est IP %'!$A$4:$A$55,'[13]FY26 Est IP %'!$F$4:$F$55)</f>
        <v>279739543.00483841</v>
      </c>
      <c r="D36" s="16">
        <f>_xlfn.XLOOKUP($A36,'RRIP Revenue Adjustments'!$A$4:$A$46,'RRIP Revenue Adjustments'!$O$4:$O$46)</f>
        <v>-4.4000000385312384E-3</v>
      </c>
      <c r="E36" s="21">
        <f>_xlfn.XLOOKUP($A36,'RRIP Revenue Adjustments'!$A$4:$A$46,'RRIP Revenue Adjustments'!$N$4:$N$46)</f>
        <v>-1230854</v>
      </c>
      <c r="F36" s="20">
        <f>_xlfn.XLOOKUP(A36,'Disparity Gap Revenue Adjustmen'!$A$3:$A$45,'Disparity Gap Revenue Adjustmen'!$F$3:$F$45)</f>
        <v>0</v>
      </c>
      <c r="G36" s="21">
        <f>_xlfn.XLOOKUP(A36,'Disparity Gap Revenue Adjustmen'!$A$3:$A$45,'Disparity Gap Revenue Adjustmen'!$G$3:$G$45)</f>
        <v>0</v>
      </c>
      <c r="H36" s="20">
        <f t="shared" si="0"/>
        <v>-4.4000000385312384E-3</v>
      </c>
      <c r="I36" s="21">
        <f t="shared" si="1"/>
        <v>-1230854</v>
      </c>
    </row>
    <row r="37" spans="1:9">
      <c r="A37" s="12">
        <v>210051</v>
      </c>
      <c r="B37" s="13" t="s">
        <v>67</v>
      </c>
      <c r="C37" s="14">
        <f>_xlfn.XLOOKUP(A37,'[13]FY26 Est IP %'!$A$4:$A$55,'[13]FY26 Est IP %'!$F$4:$F$55)</f>
        <v>202488644.27347702</v>
      </c>
      <c r="D37" s="16">
        <f>_xlfn.XLOOKUP($A37,'RRIP Revenue Adjustments'!$A$4:$A$46,'RRIP Revenue Adjustments'!$O$4:$O$46)</f>
        <v>-5.5999979854106253E-3</v>
      </c>
      <c r="E37" s="21">
        <f>_xlfn.XLOOKUP($A37,'RRIP Revenue Adjustments'!$A$4:$A$46,'RRIP Revenue Adjustments'!$N$4:$N$46)</f>
        <v>-1133936</v>
      </c>
      <c r="F37" s="20">
        <f>_xlfn.XLOOKUP(A37,'Disparity Gap Revenue Adjustmen'!$A$3:$A$45,'Disparity Gap Revenue Adjustmen'!$F$3:$F$45)</f>
        <v>0</v>
      </c>
      <c r="G37" s="21">
        <f>_xlfn.XLOOKUP(A37,'Disparity Gap Revenue Adjustmen'!$A$3:$A$45,'Disparity Gap Revenue Adjustmen'!$G$3:$G$45)</f>
        <v>0</v>
      </c>
      <c r="H37" s="20">
        <f t="shared" si="0"/>
        <v>-5.5999979854106253E-3</v>
      </c>
      <c r="I37" s="21">
        <f t="shared" si="1"/>
        <v>-1133936</v>
      </c>
    </row>
    <row r="38" spans="1:9">
      <c r="A38" s="12">
        <v>210056</v>
      </c>
      <c r="B38" s="13" t="s">
        <v>68</v>
      </c>
      <c r="C38" s="14">
        <f>_xlfn.XLOOKUP(A38,'[13]FY26 Est IP %'!$A$4:$A$55,'[13]FY26 Est IP %'!$F$4:$F$55)</f>
        <v>196413974.34356731</v>
      </c>
      <c r="D38" s="16">
        <f>_xlfn.XLOOKUP($A38,'RRIP Revenue Adjustments'!$A$4:$A$46,'RRIP Revenue Adjustments'!$O$4:$O$46)</f>
        <v>8.0000010449941868E-3</v>
      </c>
      <c r="E38" s="21">
        <f>_xlfn.XLOOKUP($A38,'RRIP Revenue Adjustments'!$A$4:$A$46,'RRIP Revenue Adjustments'!$N$4:$N$46)</f>
        <v>1571312</v>
      </c>
      <c r="F38" s="20">
        <f>_xlfn.XLOOKUP(A38,'Disparity Gap Revenue Adjustmen'!$A$3:$A$45,'Disparity Gap Revenue Adjustmen'!$F$3:$F$45)</f>
        <v>0</v>
      </c>
      <c r="G38" s="21">
        <f>_xlfn.XLOOKUP(A38,'Disparity Gap Revenue Adjustmen'!$A$3:$A$45,'Disparity Gap Revenue Adjustmen'!$G$3:$G$45)</f>
        <v>0</v>
      </c>
      <c r="H38" s="20">
        <f t="shared" si="0"/>
        <v>8.0000010449941868E-3</v>
      </c>
      <c r="I38" s="21">
        <f t="shared" si="1"/>
        <v>1571312</v>
      </c>
    </row>
    <row r="39" spans="1:9">
      <c r="A39" s="12">
        <v>210057</v>
      </c>
      <c r="B39" s="13" t="s">
        <v>69</v>
      </c>
      <c r="C39" s="14">
        <f>_xlfn.XLOOKUP(A39,'[13]FY26 Est IP %'!$A$4:$A$55,'[13]FY26 Est IP %'!$F$4:$F$55)</f>
        <v>364335481.64403492</v>
      </c>
      <c r="D39" s="16">
        <f>_xlfn.XLOOKUP($A39,'RRIP Revenue Adjustments'!$A$4:$A$46,'RRIP Revenue Adjustments'!$O$4:$O$46)</f>
        <v>-1.9999973560410161E-4</v>
      </c>
      <c r="E39" s="21">
        <f>_xlfn.XLOOKUP($A39,'RRIP Revenue Adjustments'!$A$4:$A$46,'RRIP Revenue Adjustments'!$N$4:$N$46)</f>
        <v>-72867</v>
      </c>
      <c r="F39" s="20">
        <f>_xlfn.XLOOKUP(A39,'Disparity Gap Revenue Adjustmen'!$A$3:$A$45,'Disparity Gap Revenue Adjustmen'!$F$3:$F$45)</f>
        <v>0</v>
      </c>
      <c r="G39" s="21">
        <f>_xlfn.XLOOKUP(A39,'Disparity Gap Revenue Adjustmen'!$A$3:$A$45,'Disparity Gap Revenue Adjustmen'!$G$3:$G$45)</f>
        <v>0</v>
      </c>
      <c r="H39" s="20">
        <f t="shared" si="0"/>
        <v>-1.9999973560410161E-4</v>
      </c>
      <c r="I39" s="21">
        <f t="shared" si="1"/>
        <v>-72867</v>
      </c>
    </row>
    <row r="40" spans="1:9">
      <c r="A40" s="12">
        <v>210058</v>
      </c>
      <c r="B40" s="13" t="s">
        <v>70</v>
      </c>
      <c r="C40" s="14">
        <f>_xlfn.XLOOKUP(A40,'[13]FY26 Est IP %'!$A$4:$A$55,'[13]FY26 Est IP %'!$F$4:$F$55)</f>
        <v>96097992.750167459</v>
      </c>
      <c r="D40" s="16">
        <f>_xlfn.XLOOKUP($A40,'RRIP Revenue Adjustments'!$A$4:$A$46,'RRIP Revenue Adjustments'!$O$4:$O$46)</f>
        <v>-2.8000002112378267E-3</v>
      </c>
      <c r="E40" s="21">
        <f>_xlfn.XLOOKUP($A40,'RRIP Revenue Adjustments'!$A$4:$A$46,'RRIP Revenue Adjustments'!$N$4:$N$46)</f>
        <v>-269074.40000000002</v>
      </c>
      <c r="F40" s="20">
        <f>_xlfn.XLOOKUP(A40,'Disparity Gap Revenue Adjustmen'!$A$3:$A$45,'Disparity Gap Revenue Adjustmen'!$F$3:$F$45)</f>
        <v>0</v>
      </c>
      <c r="G40" s="21">
        <f>_xlfn.XLOOKUP(A40,'Disparity Gap Revenue Adjustmen'!$A$3:$A$45,'Disparity Gap Revenue Adjustmen'!$G$3:$G$45)</f>
        <v>0</v>
      </c>
      <c r="H40" s="20">
        <f t="shared" si="0"/>
        <v>-2.8000002112378267E-3</v>
      </c>
      <c r="I40" s="21">
        <f t="shared" si="1"/>
        <v>-269074.40000000002</v>
      </c>
    </row>
    <row r="41" spans="1:9" ht="30.75">
      <c r="A41" s="12">
        <v>210060</v>
      </c>
      <c r="B41" s="13" t="s">
        <v>71</v>
      </c>
      <c r="C41" s="14">
        <f>_xlfn.XLOOKUP(A41,'[13]FY26 Est IP %'!$A$4:$A$55,'[13]FY26 Est IP %'!$F$4:$F$55)</f>
        <v>39131159.060058422</v>
      </c>
      <c r="D41" s="16">
        <f>_xlfn.XLOOKUP($A41,'RRIP Revenue Adjustments'!$A$4:$A$46,'RRIP Revenue Adjustments'!$O$4:$O$46)</f>
        <v>1.5300006807391157E-2</v>
      </c>
      <c r="E41" s="21">
        <f>_xlfn.XLOOKUP($A41,'RRIP Revenue Adjustments'!$A$4:$A$46,'RRIP Revenue Adjustments'!$N$4:$N$46)</f>
        <v>598707</v>
      </c>
      <c r="F41" s="20">
        <f>_xlfn.XLOOKUP(A41,'Disparity Gap Revenue Adjustmen'!$A$3:$A$45,'Disparity Gap Revenue Adjustmen'!$F$3:$F$45)</f>
        <v>0</v>
      </c>
      <c r="G41" s="21">
        <f>_xlfn.XLOOKUP(A41,'Disparity Gap Revenue Adjustmen'!$A$3:$A$45,'Disparity Gap Revenue Adjustmen'!$G$3:$G$45)</f>
        <v>0</v>
      </c>
      <c r="H41" s="20">
        <f t="shared" si="0"/>
        <v>1.5300006807391157E-2</v>
      </c>
      <c r="I41" s="21">
        <f t="shared" si="1"/>
        <v>598707</v>
      </c>
    </row>
    <row r="42" spans="1:9">
      <c r="A42" s="12">
        <v>210061</v>
      </c>
      <c r="B42" s="13" t="s">
        <v>72</v>
      </c>
      <c r="C42" s="14">
        <f>_xlfn.XLOOKUP(A42,'[13]FY26 Est IP %'!$A$4:$A$55,'[13]FY26 Est IP %'!$F$4:$F$55)</f>
        <v>49382101.469445482</v>
      </c>
      <c r="D42" s="16">
        <f>_xlfn.XLOOKUP($A42,'RRIP Revenue Adjustments'!$A$4:$A$46,'RRIP Revenue Adjustments'!$O$4:$O$46)</f>
        <v>1.5899991629271117E-2</v>
      </c>
      <c r="E42" s="21">
        <f>_xlfn.XLOOKUP($A42,'RRIP Revenue Adjustments'!$A$4:$A$46,'RRIP Revenue Adjustments'!$N$4:$N$46)</f>
        <v>785175</v>
      </c>
      <c r="F42" s="20">
        <f>_xlfn.XLOOKUP(A42,'Disparity Gap Revenue Adjustmen'!$A$3:$A$45,'Disparity Gap Revenue Adjustmen'!$F$3:$F$45)</f>
        <v>0</v>
      </c>
      <c r="G42" s="21">
        <f>_xlfn.XLOOKUP(A42,'Disparity Gap Revenue Adjustmen'!$A$3:$A$45,'Disparity Gap Revenue Adjustmen'!$G$3:$G$45)</f>
        <v>0</v>
      </c>
      <c r="H42" s="20">
        <f t="shared" si="0"/>
        <v>1.5899991629271117E-2</v>
      </c>
      <c r="I42" s="21">
        <f t="shared" si="1"/>
        <v>785175</v>
      </c>
    </row>
    <row r="43" spans="1:9">
      <c r="A43" s="12">
        <v>210062</v>
      </c>
      <c r="B43" s="13" t="s">
        <v>73</v>
      </c>
      <c r="C43" s="14">
        <f>_xlfn.XLOOKUP(A43,'[13]FY26 Est IP %'!$A$4:$A$55,'[13]FY26 Est IP %'!$F$4:$F$55)</f>
        <v>212102097.2833789</v>
      </c>
      <c r="D43" s="16">
        <f>_xlfn.XLOOKUP($A43,'RRIP Revenue Adjustments'!$A$4:$A$46,'RRIP Revenue Adjustments'!$O$4:$O$46)</f>
        <v>1.5399998594242872E-2</v>
      </c>
      <c r="E43" s="21">
        <f>_xlfn.XLOOKUP($A43,'RRIP Revenue Adjustments'!$A$4:$A$46,'RRIP Revenue Adjustments'!$N$4:$N$46)</f>
        <v>3266372</v>
      </c>
      <c r="F43" s="20">
        <f>_xlfn.XLOOKUP(A43,'Disparity Gap Revenue Adjustmen'!$A$3:$A$45,'Disparity Gap Revenue Adjustmen'!$F$3:$F$45)</f>
        <v>0</v>
      </c>
      <c r="G43" s="21">
        <f>_xlfn.XLOOKUP(A43,'Disparity Gap Revenue Adjustmen'!$A$3:$A$45,'Disparity Gap Revenue Adjustmen'!$G$3:$G$45)</f>
        <v>0</v>
      </c>
      <c r="H43" s="20">
        <f t="shared" si="0"/>
        <v>1.5399998594242872E-2</v>
      </c>
      <c r="I43" s="21">
        <f t="shared" si="1"/>
        <v>3266372</v>
      </c>
    </row>
    <row r="44" spans="1:9">
      <c r="A44" s="12">
        <v>210063</v>
      </c>
      <c r="B44" s="13" t="s">
        <v>74</v>
      </c>
      <c r="C44" s="14">
        <f>_xlfn.XLOOKUP(A44,'[13]FY26 Est IP %'!$A$4:$A$55,'[13]FY26 Est IP %'!$F$4:$F$55)</f>
        <v>328728893.0028258</v>
      </c>
      <c r="D44" s="16">
        <f>_xlfn.XLOOKUP($A44,'RRIP Revenue Adjustments'!$A$4:$A$46,'RRIP Revenue Adjustments'!$O$4:$O$46)</f>
        <v>-3.0000101025239744E-4</v>
      </c>
      <c r="E44" s="21">
        <f>_xlfn.XLOOKUP($A44,'RRIP Revenue Adjustments'!$A$4:$A$46,'RRIP Revenue Adjustments'!$N$4:$N$46)</f>
        <v>-98619</v>
      </c>
      <c r="F44" s="20">
        <f>_xlfn.XLOOKUP(A44,'Disparity Gap Revenue Adjustmen'!$A$3:$A$45,'Disparity Gap Revenue Adjustmen'!$F$3:$F$45)</f>
        <v>0</v>
      </c>
      <c r="G44" s="21">
        <f>_xlfn.XLOOKUP(A44,'Disparity Gap Revenue Adjustmen'!$A$3:$A$45,'Disparity Gap Revenue Adjustmen'!$G$3:$G$45)</f>
        <v>0</v>
      </c>
      <c r="H44" s="20">
        <f t="shared" si="0"/>
        <v>-3.0000101025239744E-4</v>
      </c>
      <c r="I44" s="21">
        <f t="shared" si="1"/>
        <v>-98619</v>
      </c>
    </row>
    <row r="45" spans="1:9">
      <c r="A45" s="12">
        <v>210064</v>
      </c>
      <c r="B45" s="13" t="s">
        <v>75</v>
      </c>
      <c r="C45" s="14">
        <f>_xlfn.XLOOKUP(A45,'[13]FY26 Est IP %'!$A$4:$A$55,'[13]FY26 Est IP %'!$F$4:$F$55)</f>
        <v>74648445.459958866</v>
      </c>
      <c r="D45" s="16">
        <f>_xlfn.XLOOKUP($A45,'RRIP Revenue Adjustments'!$A$4:$A$46,'RRIP Revenue Adjustments'!$O$4:$O$46)</f>
        <v>1.799999975512873E-2</v>
      </c>
      <c r="E45" s="21">
        <f>_xlfn.XLOOKUP($A45,'RRIP Revenue Adjustments'!$A$4:$A$46,'RRIP Revenue Adjustments'!$N$4:$N$46)</f>
        <v>1343672</v>
      </c>
      <c r="F45" s="20">
        <f>_xlfn.XLOOKUP(A45,'Disparity Gap Revenue Adjustmen'!$A$3:$A$45,'Disparity Gap Revenue Adjustmen'!$F$3:$F$45)</f>
        <v>0</v>
      </c>
      <c r="G45" s="21">
        <f>_xlfn.XLOOKUP(A45,'Disparity Gap Revenue Adjustmen'!$A$3:$A$45,'Disparity Gap Revenue Adjustmen'!$G$3:$G$45)</f>
        <v>0</v>
      </c>
      <c r="H45" s="20">
        <f t="shared" si="0"/>
        <v>1.799999975512873E-2</v>
      </c>
      <c r="I45" s="21">
        <f t="shared" si="1"/>
        <v>1343672</v>
      </c>
    </row>
    <row r="46" spans="1:9" ht="30.75">
      <c r="A46" s="12">
        <v>210065</v>
      </c>
      <c r="B46" s="13" t="s">
        <v>76</v>
      </c>
      <c r="C46" s="14">
        <f>_xlfn.XLOOKUP(A46,'[13]FY26 Est IP %'!$A$4:$A$55,'[13]FY26 Est IP %'!$F$4:$F$55)</f>
        <v>112922741.51930852</v>
      </c>
      <c r="D46" s="16">
        <f>_xlfn.XLOOKUP($A46,'RRIP Revenue Adjustments'!$A$4:$A$46,'RRIP Revenue Adjustments'!$O$4:$O$46)</f>
        <v>-4.7999985893658025E-3</v>
      </c>
      <c r="E46" s="21">
        <f>_xlfn.XLOOKUP($A46,'RRIP Revenue Adjustments'!$A$4:$A$46,'RRIP Revenue Adjustments'!$N$4:$N$46)</f>
        <v>-542029</v>
      </c>
      <c r="F46" s="20">
        <f>_xlfn.XLOOKUP(A46,'Disparity Gap Revenue Adjustmen'!$A$3:$A$45,'Disparity Gap Revenue Adjustmen'!$F$3:$F$45)</f>
        <v>0</v>
      </c>
      <c r="G46" s="21">
        <f>_xlfn.XLOOKUP(A46,'Disparity Gap Revenue Adjustmen'!$A$3:$A$45,'Disparity Gap Revenue Adjustmen'!$G$3:$G$45)</f>
        <v>0</v>
      </c>
      <c r="H46" s="20">
        <f t="shared" si="0"/>
        <v>-4.7999985893658025E-3</v>
      </c>
      <c r="I46" s="21">
        <f t="shared" si="1"/>
        <v>-542029</v>
      </c>
    </row>
    <row r="47" spans="1:9">
      <c r="D47" s="74"/>
      <c r="E47" s="75"/>
    </row>
    <row r="48" spans="1:9">
      <c r="D48" t="s">
        <v>89</v>
      </c>
      <c r="E48" s="76">
        <f>SUM(E4:E46)</f>
        <v>-47961069.399999999</v>
      </c>
      <c r="G48" s="76">
        <f>SUM(G4:G46)</f>
        <v>1260888</v>
      </c>
      <c r="I48" s="76">
        <f>SUM(I4:I46)</f>
        <v>-46700181.399999999</v>
      </c>
    </row>
    <row r="49" spans="4:9">
      <c r="D49" t="s">
        <v>90</v>
      </c>
      <c r="E49" s="21">
        <f>SUMIF(E4:E46,"&lt;0",E4:E46)</f>
        <v>-63021677.399999999</v>
      </c>
      <c r="G49" s="21">
        <f>SUMIF(G4:G46,"&lt;0",G4:G46)</f>
        <v>0</v>
      </c>
      <c r="I49" s="21">
        <f>SUMIF(I4:I46,"&lt;0",I4:I46)</f>
        <v>-62806403.399999999</v>
      </c>
    </row>
    <row r="50" spans="4:9">
      <c r="D50" t="s">
        <v>91</v>
      </c>
      <c r="E50" s="21">
        <f>SUMIF(E4:E46,"&gt;0",E4:E46)</f>
        <v>15060608</v>
      </c>
      <c r="G50" s="21">
        <f>SUMIF(G4:G46,"&gt;0",G4:G46)</f>
        <v>1260888</v>
      </c>
      <c r="I50" s="21">
        <f>SUMIF(I4:I46,"&gt;0",I4:I46)</f>
        <v>16106222</v>
      </c>
    </row>
    <row r="51" spans="4:9" ht="15">
      <c r="D51"/>
      <c r="E51"/>
    </row>
    <row r="52" spans="4:9" ht="15">
      <c r="D52"/>
      <c r="E52"/>
    </row>
    <row r="53" spans="4:9" ht="15">
      <c r="D53"/>
      <c r="E53"/>
    </row>
    <row r="54" spans="4:9" ht="15">
      <c r="D54"/>
      <c r="E54"/>
    </row>
    <row r="55" spans="4:9" ht="15">
      <c r="D55"/>
      <c r="E55"/>
    </row>
    <row r="56" spans="4:9" ht="15">
      <c r="D56"/>
      <c r="E56"/>
    </row>
    <row r="57" spans="4:9" ht="15">
      <c r="D57"/>
      <c r="E57"/>
    </row>
    <row r="58" spans="4:9" ht="15">
      <c r="D58"/>
      <c r="E58"/>
    </row>
    <row r="59" spans="4:9" ht="15">
      <c r="D59"/>
      <c r="E59"/>
    </row>
    <row r="60" spans="4:9" ht="15">
      <c r="D60"/>
      <c r="E60"/>
    </row>
    <row r="61" spans="4:9" ht="15">
      <c r="D61"/>
      <c r="E61"/>
    </row>
    <row r="62" spans="4:9" ht="15">
      <c r="D62"/>
      <c r="E62"/>
    </row>
    <row r="63" spans="4:9" ht="15">
      <c r="D63"/>
      <c r="E63"/>
    </row>
    <row r="64" spans="4:9" ht="15">
      <c r="D64"/>
      <c r="E64"/>
    </row>
    <row r="65" spans="4:5" ht="15">
      <c r="D65"/>
      <c r="E65"/>
    </row>
    <row r="66" spans="4:5" ht="15">
      <c r="D66"/>
      <c r="E66"/>
    </row>
    <row r="67" spans="4:5" ht="15">
      <c r="D67"/>
      <c r="E67"/>
    </row>
    <row r="68" spans="4:5" ht="15">
      <c r="D68"/>
      <c r="E68"/>
    </row>
    <row r="69" spans="4:5" ht="15">
      <c r="D69"/>
      <c r="E69"/>
    </row>
    <row r="70" spans="4:5" ht="15">
      <c r="D70"/>
      <c r="E70"/>
    </row>
    <row r="71" spans="4:5" ht="15">
      <c r="D71"/>
      <c r="E71"/>
    </row>
    <row r="72" spans="4:5" ht="15">
      <c r="D72"/>
      <c r="E72"/>
    </row>
    <row r="73" spans="4:5" ht="15">
      <c r="D73"/>
      <c r="E73"/>
    </row>
    <row r="74" spans="4:5" ht="15">
      <c r="D74"/>
      <c r="E74"/>
    </row>
    <row r="75" spans="4:5" ht="15">
      <c r="D75"/>
      <c r="E75"/>
    </row>
    <row r="76" spans="4:5" ht="15">
      <c r="D76"/>
      <c r="E76"/>
    </row>
    <row r="77" spans="4:5" ht="15">
      <c r="D77"/>
      <c r="E77"/>
    </row>
    <row r="78" spans="4:5" ht="15">
      <c r="D78"/>
      <c r="E78"/>
    </row>
    <row r="79" spans="4:5" ht="15">
      <c r="D79"/>
      <c r="E79"/>
    </row>
    <row r="80" spans="4:5" ht="15">
      <c r="D80"/>
      <c r="E80"/>
    </row>
    <row r="81" spans="4:5" ht="15">
      <c r="D81"/>
      <c r="E81"/>
    </row>
    <row r="82" spans="4:5" ht="15">
      <c r="D82"/>
      <c r="E82"/>
    </row>
    <row r="83" spans="4:5" ht="15">
      <c r="D83"/>
      <c r="E83"/>
    </row>
    <row r="84" spans="4:5" ht="15">
      <c r="D84"/>
      <c r="E84"/>
    </row>
    <row r="85" spans="4:5" ht="15">
      <c r="D85"/>
      <c r="E85"/>
    </row>
    <row r="86" spans="4:5" ht="15">
      <c r="D86"/>
      <c r="E86"/>
    </row>
    <row r="87" spans="4:5" ht="15">
      <c r="D87"/>
      <c r="E87"/>
    </row>
    <row r="88" spans="4:5" ht="15">
      <c r="D88"/>
      <c r="E88"/>
    </row>
    <row r="89" spans="4:5" ht="15">
      <c r="D89"/>
      <c r="E89"/>
    </row>
    <row r="90" spans="4:5" ht="15">
      <c r="D90"/>
      <c r="E90"/>
    </row>
    <row r="91" spans="4:5" ht="15">
      <c r="D91"/>
      <c r="E91"/>
    </row>
    <row r="92" spans="4:5" ht="15">
      <c r="D92"/>
      <c r="E92"/>
    </row>
    <row r="93" spans="4:5" ht="15">
      <c r="D93"/>
      <c r="E93"/>
    </row>
    <row r="94" spans="4:5" ht="15">
      <c r="D94"/>
      <c r="E94"/>
    </row>
    <row r="95" spans="4:5" ht="15">
      <c r="D95"/>
      <c r="E95"/>
    </row>
    <row r="96" spans="4:5" ht="15">
      <c r="D96"/>
      <c r="E96"/>
    </row>
    <row r="97" spans="4:5" ht="15">
      <c r="D97"/>
      <c r="E97"/>
    </row>
    <row r="98" spans="4:5" ht="15">
      <c r="D98"/>
      <c r="E98"/>
    </row>
    <row r="99" spans="4:5" ht="15">
      <c r="D99"/>
      <c r="E99"/>
    </row>
    <row r="100" spans="4:5" ht="15">
      <c r="D100"/>
      <c r="E100"/>
    </row>
    <row r="101" spans="4:5" ht="15">
      <c r="D101"/>
      <c r="E101"/>
    </row>
    <row r="102" spans="4:5" ht="15">
      <c r="D102"/>
      <c r="E102"/>
    </row>
    <row r="103" spans="4:5" ht="15">
      <c r="D103"/>
      <c r="E103"/>
    </row>
    <row r="104" spans="4:5" ht="15">
      <c r="D104"/>
      <c r="E104"/>
    </row>
    <row r="105" spans="4:5" ht="15">
      <c r="D105"/>
      <c r="E105"/>
    </row>
    <row r="106" spans="4:5" ht="15">
      <c r="D106"/>
      <c r="E106"/>
    </row>
    <row r="107" spans="4:5" ht="15">
      <c r="D107"/>
      <c r="E107"/>
    </row>
    <row r="108" spans="4:5" ht="15">
      <c r="D108"/>
      <c r="E108"/>
    </row>
    <row r="109" spans="4:5" ht="15">
      <c r="D109"/>
      <c r="E109"/>
    </row>
    <row r="110" spans="4:5" ht="15">
      <c r="D110"/>
      <c r="E110"/>
    </row>
    <row r="111" spans="4:5" ht="15">
      <c r="D111"/>
      <c r="E111"/>
    </row>
    <row r="112" spans="4:5" ht="15">
      <c r="D112"/>
      <c r="E112"/>
    </row>
    <row r="113" spans="4:5" ht="15">
      <c r="D113"/>
      <c r="E113"/>
    </row>
    <row r="114" spans="4:5" ht="15">
      <c r="D114"/>
      <c r="E114"/>
    </row>
    <row r="115" spans="4:5" ht="15">
      <c r="D115"/>
      <c r="E115"/>
    </row>
    <row r="116" spans="4:5" ht="15">
      <c r="D116"/>
      <c r="E116"/>
    </row>
    <row r="117" spans="4:5" ht="15">
      <c r="D117"/>
      <c r="E117"/>
    </row>
    <row r="118" spans="4:5" ht="15">
      <c r="D118"/>
      <c r="E118"/>
    </row>
    <row r="119" spans="4:5" ht="15">
      <c r="D119"/>
      <c r="E119"/>
    </row>
    <row r="120" spans="4:5" ht="15">
      <c r="D120"/>
      <c r="E120"/>
    </row>
    <row r="121" spans="4:5" ht="15">
      <c r="D121"/>
      <c r="E121"/>
    </row>
    <row r="122" spans="4:5" ht="15">
      <c r="D122"/>
      <c r="E122"/>
    </row>
    <row r="123" spans="4:5" ht="15">
      <c r="D123"/>
      <c r="E123"/>
    </row>
    <row r="124" spans="4:5" ht="15">
      <c r="D124"/>
      <c r="E124"/>
    </row>
    <row r="125" spans="4:5" ht="15">
      <c r="D125"/>
      <c r="E125"/>
    </row>
    <row r="126" spans="4:5" ht="15">
      <c r="D126"/>
      <c r="E126"/>
    </row>
    <row r="127" spans="4:5" ht="15">
      <c r="D127"/>
      <c r="E127"/>
    </row>
    <row r="128" spans="4:5" ht="15">
      <c r="D128"/>
      <c r="E128"/>
    </row>
    <row r="129" spans="4:5" ht="15">
      <c r="D129"/>
      <c r="E129"/>
    </row>
    <row r="130" spans="4:5" ht="15">
      <c r="D130"/>
      <c r="E130"/>
    </row>
    <row r="131" spans="4:5" ht="15">
      <c r="D131"/>
      <c r="E131"/>
    </row>
    <row r="132" spans="4:5" ht="15">
      <c r="D132"/>
      <c r="E132"/>
    </row>
    <row r="133" spans="4:5" ht="15">
      <c r="D133"/>
      <c r="E133"/>
    </row>
    <row r="134" spans="4:5" ht="15">
      <c r="D134"/>
      <c r="E134"/>
    </row>
    <row r="135" spans="4:5" ht="15">
      <c r="D135"/>
      <c r="E135"/>
    </row>
    <row r="136" spans="4:5" ht="15">
      <c r="D136"/>
      <c r="E136"/>
    </row>
    <row r="137" spans="4:5" ht="15">
      <c r="D137"/>
      <c r="E137"/>
    </row>
    <row r="138" spans="4:5" ht="15">
      <c r="D138"/>
      <c r="E138"/>
    </row>
    <row r="139" spans="4:5" ht="15">
      <c r="D139"/>
      <c r="E139"/>
    </row>
    <row r="140" spans="4:5" ht="15">
      <c r="D140"/>
      <c r="E140"/>
    </row>
    <row r="141" spans="4:5" ht="15">
      <c r="D141"/>
      <c r="E141"/>
    </row>
    <row r="142" spans="4:5" ht="15">
      <c r="D142"/>
      <c r="E142"/>
    </row>
    <row r="143" spans="4:5" ht="15">
      <c r="D143"/>
      <c r="E143"/>
    </row>
    <row r="144" spans="4:5" ht="15">
      <c r="D144"/>
      <c r="E144"/>
    </row>
    <row r="145" spans="4:5" ht="15">
      <c r="D145"/>
      <c r="E145"/>
    </row>
    <row r="146" spans="4:5" ht="15">
      <c r="D146"/>
      <c r="E146"/>
    </row>
    <row r="147" spans="4:5" ht="15">
      <c r="D147"/>
      <c r="E147"/>
    </row>
    <row r="148" spans="4:5" ht="15">
      <c r="D148"/>
      <c r="E148"/>
    </row>
    <row r="149" spans="4:5" ht="15">
      <c r="D149"/>
      <c r="E149"/>
    </row>
    <row r="150" spans="4:5" ht="15">
      <c r="D150"/>
      <c r="E150"/>
    </row>
    <row r="151" spans="4:5" ht="15">
      <c r="D151"/>
      <c r="E151"/>
    </row>
    <row r="152" spans="4:5" ht="15">
      <c r="D152"/>
      <c r="E152"/>
    </row>
    <row r="153" spans="4:5" ht="15">
      <c r="D153"/>
      <c r="E153"/>
    </row>
    <row r="154" spans="4:5" ht="15">
      <c r="D154"/>
      <c r="E154"/>
    </row>
    <row r="155" spans="4:5" ht="15">
      <c r="D155"/>
      <c r="E155"/>
    </row>
    <row r="156" spans="4:5" ht="15">
      <c r="D156"/>
      <c r="E156"/>
    </row>
    <row r="157" spans="4:5" ht="15">
      <c r="D157"/>
      <c r="E157"/>
    </row>
    <row r="158" spans="4:5" ht="15">
      <c r="D158"/>
      <c r="E158"/>
    </row>
    <row r="159" spans="4:5" ht="15">
      <c r="D159"/>
      <c r="E159"/>
    </row>
    <row r="160" spans="4:5" ht="15">
      <c r="D160"/>
      <c r="E160"/>
    </row>
    <row r="161" spans="4:5" ht="15">
      <c r="D161"/>
      <c r="E161"/>
    </row>
    <row r="162" spans="4:5" ht="15">
      <c r="D162"/>
      <c r="E162"/>
    </row>
    <row r="163" spans="4:5" ht="15">
      <c r="D163"/>
      <c r="E163"/>
    </row>
    <row r="164" spans="4:5" ht="15">
      <c r="D164"/>
      <c r="E164"/>
    </row>
    <row r="165" spans="4:5" ht="15">
      <c r="D165"/>
      <c r="E165"/>
    </row>
    <row r="166" spans="4:5" ht="15">
      <c r="D166"/>
      <c r="E166"/>
    </row>
    <row r="167" spans="4:5" ht="15">
      <c r="D167"/>
      <c r="E167"/>
    </row>
    <row r="168" spans="4:5" ht="15">
      <c r="D168"/>
      <c r="E168"/>
    </row>
    <row r="169" spans="4:5" ht="15">
      <c r="D169"/>
      <c r="E169"/>
    </row>
    <row r="170" spans="4:5" ht="15">
      <c r="D170"/>
      <c r="E170"/>
    </row>
    <row r="171" spans="4:5" ht="15">
      <c r="D171"/>
      <c r="E171"/>
    </row>
    <row r="172" spans="4:5" ht="15">
      <c r="D172"/>
      <c r="E172"/>
    </row>
    <row r="173" spans="4:5" ht="15">
      <c r="D173"/>
      <c r="E173"/>
    </row>
    <row r="174" spans="4:5" ht="15">
      <c r="D174"/>
      <c r="E174"/>
    </row>
    <row r="175" spans="4:5" ht="15">
      <c r="D175"/>
      <c r="E175"/>
    </row>
    <row r="176" spans="4:5" ht="15">
      <c r="D176"/>
      <c r="E176"/>
    </row>
    <row r="177" spans="4:5" ht="15">
      <c r="D177"/>
      <c r="E177"/>
    </row>
    <row r="178" spans="4:5" ht="15">
      <c r="D178"/>
      <c r="E178"/>
    </row>
    <row r="179" spans="4:5" ht="15">
      <c r="D179"/>
      <c r="E179"/>
    </row>
    <row r="180" spans="4:5" ht="15">
      <c r="D180"/>
      <c r="E180"/>
    </row>
    <row r="181" spans="4:5" ht="15">
      <c r="D181"/>
      <c r="E181"/>
    </row>
    <row r="182" spans="4:5" ht="15">
      <c r="D182"/>
      <c r="E182"/>
    </row>
    <row r="183" spans="4:5" ht="15">
      <c r="D183"/>
      <c r="E183"/>
    </row>
    <row r="184" spans="4:5" ht="15">
      <c r="D184"/>
      <c r="E184"/>
    </row>
    <row r="185" spans="4:5" ht="15">
      <c r="D185"/>
      <c r="E185"/>
    </row>
    <row r="186" spans="4:5" ht="15">
      <c r="D186"/>
      <c r="E186"/>
    </row>
    <row r="187" spans="4:5" ht="15">
      <c r="D187"/>
      <c r="E187"/>
    </row>
    <row r="188" spans="4:5" ht="15">
      <c r="D188"/>
      <c r="E188"/>
    </row>
    <row r="189" spans="4:5" ht="15">
      <c r="D189"/>
      <c r="E189"/>
    </row>
    <row r="190" spans="4:5" ht="15">
      <c r="D190"/>
      <c r="E190"/>
    </row>
    <row r="191" spans="4:5" ht="15">
      <c r="D191"/>
      <c r="E191"/>
    </row>
    <row r="192" spans="4:5" ht="15">
      <c r="D192"/>
      <c r="E192"/>
    </row>
    <row r="193" spans="4:5" ht="15">
      <c r="D193"/>
      <c r="E193"/>
    </row>
    <row r="194" spans="4:5" ht="15">
      <c r="D194"/>
      <c r="E194"/>
    </row>
    <row r="195" spans="4:5" ht="15">
      <c r="D195"/>
      <c r="E195"/>
    </row>
    <row r="196" spans="4:5" ht="15">
      <c r="D196"/>
      <c r="E196"/>
    </row>
    <row r="197" spans="4:5" ht="15">
      <c r="D197"/>
      <c r="E197"/>
    </row>
    <row r="198" spans="4:5" ht="15">
      <c r="D198"/>
      <c r="E198"/>
    </row>
    <row r="199" spans="4:5" ht="15">
      <c r="D199"/>
      <c r="E199"/>
    </row>
    <row r="200" spans="4:5" ht="15">
      <c r="D200"/>
      <c r="E200"/>
    </row>
    <row r="201" spans="4:5" ht="15">
      <c r="D201"/>
      <c r="E201"/>
    </row>
    <row r="202" spans="4:5" ht="15">
      <c r="D202"/>
      <c r="E202"/>
    </row>
    <row r="203" spans="4:5" ht="15">
      <c r="D203"/>
      <c r="E203"/>
    </row>
    <row r="204" spans="4:5" ht="15">
      <c r="D204"/>
      <c r="E204"/>
    </row>
    <row r="205" spans="4:5" ht="15">
      <c r="D205"/>
      <c r="E205"/>
    </row>
    <row r="206" spans="4:5" ht="15">
      <c r="D206"/>
      <c r="E206"/>
    </row>
    <row r="207" spans="4:5" ht="15">
      <c r="D207"/>
      <c r="E207"/>
    </row>
    <row r="208" spans="4:5" ht="15">
      <c r="D208"/>
      <c r="E208"/>
    </row>
    <row r="209" spans="4:5" ht="15">
      <c r="D209"/>
      <c r="E209"/>
    </row>
    <row r="210" spans="4:5" ht="15">
      <c r="D210"/>
      <c r="E210"/>
    </row>
    <row r="211" spans="4:5" ht="15">
      <c r="D211"/>
      <c r="E211"/>
    </row>
    <row r="212" spans="4:5" ht="15">
      <c r="D212"/>
      <c r="E212"/>
    </row>
    <row r="213" spans="4:5" ht="15">
      <c r="D213"/>
      <c r="E213"/>
    </row>
    <row r="214" spans="4:5" ht="15">
      <c r="D214"/>
      <c r="E214"/>
    </row>
    <row r="215" spans="4:5" ht="15">
      <c r="D215"/>
      <c r="E215"/>
    </row>
    <row r="216" spans="4:5" ht="15">
      <c r="D216"/>
      <c r="E216"/>
    </row>
    <row r="217" spans="4:5" ht="15">
      <c r="D217"/>
      <c r="E217"/>
    </row>
    <row r="218" spans="4:5" ht="15">
      <c r="D218"/>
      <c r="E218"/>
    </row>
    <row r="219" spans="4:5" ht="15">
      <c r="D219"/>
      <c r="E219"/>
    </row>
    <row r="220" spans="4:5" ht="15">
      <c r="D220"/>
      <c r="E220"/>
    </row>
    <row r="221" spans="4:5" ht="15">
      <c r="D221"/>
      <c r="E221"/>
    </row>
    <row r="222" spans="4:5" ht="15">
      <c r="D222"/>
      <c r="E222"/>
    </row>
    <row r="223" spans="4:5" ht="15">
      <c r="D223"/>
      <c r="E223"/>
    </row>
    <row r="224" spans="4:5" ht="15">
      <c r="D224"/>
      <c r="E224"/>
    </row>
    <row r="225" spans="4:5" ht="15">
      <c r="D225"/>
      <c r="E225"/>
    </row>
    <row r="226" spans="4:5" ht="15">
      <c r="D226"/>
      <c r="E226"/>
    </row>
    <row r="227" spans="4:5" ht="15">
      <c r="D227"/>
      <c r="E227"/>
    </row>
    <row r="228" spans="4:5" ht="15">
      <c r="D228"/>
      <c r="E228"/>
    </row>
    <row r="229" spans="4:5" ht="15">
      <c r="D229"/>
      <c r="E229"/>
    </row>
    <row r="230" spans="4:5" ht="15">
      <c r="D230"/>
      <c r="E230"/>
    </row>
    <row r="231" spans="4:5" ht="15">
      <c r="D231"/>
      <c r="E231"/>
    </row>
    <row r="232" spans="4:5" ht="15">
      <c r="D232"/>
      <c r="E232"/>
    </row>
    <row r="233" spans="4:5" ht="15">
      <c r="D233"/>
      <c r="E233"/>
    </row>
    <row r="234" spans="4:5" ht="15">
      <c r="D234"/>
      <c r="E234"/>
    </row>
    <row r="235" spans="4:5" ht="15">
      <c r="D235"/>
      <c r="E235"/>
    </row>
    <row r="236" spans="4:5" ht="15">
      <c r="D236"/>
      <c r="E236"/>
    </row>
    <row r="237" spans="4:5" ht="15">
      <c r="D237"/>
      <c r="E237"/>
    </row>
    <row r="238" spans="4:5" ht="15">
      <c r="D238"/>
      <c r="E238"/>
    </row>
    <row r="239" spans="4:5" ht="15">
      <c r="D239"/>
      <c r="E239"/>
    </row>
    <row r="240" spans="4:5" ht="15">
      <c r="D240"/>
      <c r="E240"/>
    </row>
    <row r="241" spans="4:5" ht="15">
      <c r="D241"/>
      <c r="E241"/>
    </row>
    <row r="242" spans="4:5" ht="15">
      <c r="D242"/>
      <c r="E242"/>
    </row>
    <row r="243" spans="4:5" ht="15">
      <c r="D243"/>
      <c r="E243"/>
    </row>
    <row r="244" spans="4:5" ht="15">
      <c r="D244"/>
      <c r="E244"/>
    </row>
    <row r="245" spans="4:5" ht="15">
      <c r="D245"/>
      <c r="E245"/>
    </row>
    <row r="246" spans="4:5" ht="15">
      <c r="D246"/>
      <c r="E246"/>
    </row>
    <row r="247" spans="4:5" ht="15">
      <c r="D247"/>
      <c r="E247"/>
    </row>
    <row r="248" spans="4:5" ht="15">
      <c r="D248"/>
      <c r="E248"/>
    </row>
    <row r="249" spans="4:5" ht="15">
      <c r="D249"/>
      <c r="E249"/>
    </row>
    <row r="250" spans="4:5" ht="15">
      <c r="D250"/>
      <c r="E250"/>
    </row>
    <row r="251" spans="4:5" ht="15">
      <c r="D251"/>
      <c r="E251"/>
    </row>
    <row r="252" spans="4:5" ht="15">
      <c r="D252"/>
      <c r="E252"/>
    </row>
    <row r="253" spans="4:5" ht="15">
      <c r="D253"/>
      <c r="E253"/>
    </row>
    <row r="254" spans="4:5" ht="15">
      <c r="D254"/>
      <c r="E254"/>
    </row>
    <row r="255" spans="4:5" ht="15">
      <c r="D255"/>
      <c r="E255"/>
    </row>
    <row r="256" spans="4:5" ht="15">
      <c r="D256"/>
      <c r="E256"/>
    </row>
    <row r="257" spans="4:5" ht="15">
      <c r="D257"/>
      <c r="E257"/>
    </row>
    <row r="258" spans="4:5" ht="15">
      <c r="D258"/>
      <c r="E258"/>
    </row>
    <row r="259" spans="4:5" ht="15">
      <c r="D259"/>
      <c r="E259"/>
    </row>
    <row r="260" spans="4:5" ht="15">
      <c r="D260"/>
      <c r="E260"/>
    </row>
    <row r="261" spans="4:5" ht="15">
      <c r="D261"/>
      <c r="E261"/>
    </row>
    <row r="262" spans="4:5" ht="15">
      <c r="D262"/>
      <c r="E262"/>
    </row>
    <row r="263" spans="4:5" ht="15">
      <c r="D263"/>
      <c r="E263"/>
    </row>
    <row r="264" spans="4:5" ht="15">
      <c r="D264"/>
      <c r="E264"/>
    </row>
    <row r="265" spans="4:5" ht="15">
      <c r="D265"/>
      <c r="E265"/>
    </row>
    <row r="266" spans="4:5" ht="15">
      <c r="D266"/>
      <c r="E266"/>
    </row>
    <row r="267" spans="4:5" ht="15">
      <c r="D267"/>
      <c r="E267"/>
    </row>
    <row r="268" spans="4:5" ht="15">
      <c r="D268"/>
      <c r="E268"/>
    </row>
    <row r="269" spans="4:5" ht="15">
      <c r="D269"/>
      <c r="E269"/>
    </row>
    <row r="270" spans="4:5" ht="15">
      <c r="D270"/>
      <c r="E270"/>
    </row>
    <row r="271" spans="4:5" ht="15">
      <c r="D271"/>
      <c r="E271"/>
    </row>
    <row r="272" spans="4:5" ht="15">
      <c r="D272"/>
      <c r="E272"/>
    </row>
    <row r="273" spans="4:5" ht="15">
      <c r="D273"/>
      <c r="E273"/>
    </row>
    <row r="274" spans="4:5" ht="15">
      <c r="D274"/>
      <c r="E274"/>
    </row>
    <row r="275" spans="4:5" ht="15">
      <c r="D275"/>
      <c r="E275"/>
    </row>
    <row r="276" spans="4:5" ht="15">
      <c r="D276"/>
      <c r="E276"/>
    </row>
    <row r="277" spans="4:5" ht="15">
      <c r="D277"/>
      <c r="E277"/>
    </row>
    <row r="278" spans="4:5" ht="15">
      <c r="D278"/>
      <c r="E278"/>
    </row>
    <row r="279" spans="4:5" ht="15">
      <c r="D279"/>
      <c r="E279"/>
    </row>
    <row r="280" spans="4:5" ht="15">
      <c r="D280"/>
      <c r="E280"/>
    </row>
    <row r="281" spans="4:5" ht="15">
      <c r="D281"/>
      <c r="E281"/>
    </row>
    <row r="282" spans="4:5" ht="15">
      <c r="D282"/>
      <c r="E282"/>
    </row>
    <row r="283" spans="4:5" ht="15">
      <c r="D283"/>
      <c r="E283"/>
    </row>
    <row r="284" spans="4:5" ht="15">
      <c r="D284"/>
      <c r="E284"/>
    </row>
    <row r="285" spans="4:5" ht="15">
      <c r="D285"/>
      <c r="E285"/>
    </row>
    <row r="286" spans="4:5" ht="15">
      <c r="D286"/>
      <c r="E286"/>
    </row>
    <row r="287" spans="4:5" ht="15">
      <c r="D287"/>
      <c r="E287"/>
    </row>
    <row r="288" spans="4:5" ht="15">
      <c r="D288"/>
      <c r="E288"/>
    </row>
    <row r="289" spans="4:5" ht="15">
      <c r="D289"/>
      <c r="E289"/>
    </row>
    <row r="290" spans="4:5" ht="15">
      <c r="D290"/>
      <c r="E290"/>
    </row>
    <row r="291" spans="4:5" ht="15">
      <c r="D291"/>
      <c r="E291"/>
    </row>
    <row r="292" spans="4:5" ht="15">
      <c r="D292"/>
      <c r="E292"/>
    </row>
    <row r="293" spans="4:5" ht="15">
      <c r="D293"/>
      <c r="E293"/>
    </row>
    <row r="294" spans="4:5" ht="15">
      <c r="D294"/>
      <c r="E294"/>
    </row>
    <row r="295" spans="4:5" ht="15">
      <c r="D295"/>
      <c r="E295"/>
    </row>
    <row r="296" spans="4:5" ht="15">
      <c r="D296"/>
      <c r="E296"/>
    </row>
    <row r="297" spans="4:5" ht="15">
      <c r="D297"/>
      <c r="E297"/>
    </row>
    <row r="298" spans="4:5" ht="15">
      <c r="D298"/>
      <c r="E298"/>
    </row>
    <row r="299" spans="4:5" ht="15">
      <c r="D299"/>
      <c r="E299"/>
    </row>
    <row r="300" spans="4:5" ht="15">
      <c r="D300"/>
      <c r="E300"/>
    </row>
    <row r="301" spans="4:5" ht="15">
      <c r="D301"/>
      <c r="E301"/>
    </row>
    <row r="302" spans="4:5" ht="15">
      <c r="D302"/>
      <c r="E302"/>
    </row>
    <row r="303" spans="4:5" ht="15">
      <c r="D303"/>
      <c r="E303"/>
    </row>
    <row r="304" spans="4:5" ht="15">
      <c r="D304"/>
      <c r="E304"/>
    </row>
    <row r="305" spans="4:5" ht="15">
      <c r="D305"/>
      <c r="E305"/>
    </row>
    <row r="306" spans="4:5" ht="15">
      <c r="D306"/>
      <c r="E306"/>
    </row>
    <row r="307" spans="4:5" ht="15">
      <c r="D307"/>
      <c r="E307"/>
    </row>
    <row r="308" spans="4:5" ht="15">
      <c r="D308"/>
      <c r="E308"/>
    </row>
    <row r="309" spans="4:5" ht="15">
      <c r="D309"/>
      <c r="E309"/>
    </row>
    <row r="310" spans="4:5" ht="15">
      <c r="D310"/>
      <c r="E310"/>
    </row>
    <row r="311" spans="4:5" ht="15">
      <c r="D311"/>
      <c r="E311"/>
    </row>
    <row r="312" spans="4:5" ht="15">
      <c r="D312"/>
      <c r="E312"/>
    </row>
    <row r="313" spans="4:5" ht="15">
      <c r="D313"/>
      <c r="E313"/>
    </row>
    <row r="314" spans="4:5" ht="15">
      <c r="D314"/>
      <c r="E314"/>
    </row>
    <row r="315" spans="4:5" ht="15">
      <c r="D315"/>
      <c r="E315"/>
    </row>
    <row r="316" spans="4:5" ht="15">
      <c r="D316"/>
      <c r="E316"/>
    </row>
    <row r="317" spans="4:5" ht="15">
      <c r="D317"/>
      <c r="E317"/>
    </row>
    <row r="318" spans="4:5" ht="15">
      <c r="D318"/>
      <c r="E318"/>
    </row>
    <row r="319" spans="4:5" ht="15">
      <c r="D319"/>
      <c r="E319"/>
    </row>
    <row r="320" spans="4:5" ht="15">
      <c r="D320"/>
      <c r="E320"/>
    </row>
    <row r="321" spans="4:5" ht="15">
      <c r="D321"/>
      <c r="E321"/>
    </row>
    <row r="322" spans="4:5" ht="15">
      <c r="D322"/>
      <c r="E322"/>
    </row>
    <row r="323" spans="4:5" ht="15">
      <c r="D323"/>
      <c r="E323"/>
    </row>
    <row r="324" spans="4:5" ht="15">
      <c r="D324"/>
      <c r="E324"/>
    </row>
    <row r="325" spans="4:5" ht="15">
      <c r="D325"/>
      <c r="E325"/>
    </row>
    <row r="326" spans="4:5" ht="15">
      <c r="D326"/>
      <c r="E326"/>
    </row>
    <row r="327" spans="4:5" ht="15">
      <c r="D327"/>
      <c r="E327"/>
    </row>
    <row r="328" spans="4:5" ht="15">
      <c r="D328"/>
      <c r="E328"/>
    </row>
    <row r="329" spans="4:5" ht="15">
      <c r="D329"/>
      <c r="E329"/>
    </row>
    <row r="330" spans="4:5" ht="15">
      <c r="D330"/>
      <c r="E330"/>
    </row>
    <row r="331" spans="4:5" ht="15">
      <c r="D331"/>
      <c r="E331"/>
    </row>
    <row r="332" spans="4:5" ht="15">
      <c r="D332"/>
      <c r="E332"/>
    </row>
    <row r="333" spans="4:5" ht="15">
      <c r="D333"/>
      <c r="E333"/>
    </row>
    <row r="334" spans="4:5" ht="15">
      <c r="D334"/>
      <c r="E334"/>
    </row>
    <row r="335" spans="4:5" ht="15">
      <c r="D335"/>
      <c r="E335"/>
    </row>
    <row r="336" spans="4:5" ht="15">
      <c r="D336"/>
      <c r="E336"/>
    </row>
    <row r="337" spans="4:5" ht="15">
      <c r="D337"/>
      <c r="E337"/>
    </row>
    <row r="338" spans="4:5" ht="15">
      <c r="D338"/>
      <c r="E338"/>
    </row>
    <row r="339" spans="4:5" ht="15">
      <c r="D339"/>
      <c r="E339"/>
    </row>
    <row r="340" spans="4:5" ht="15">
      <c r="D340"/>
      <c r="E340"/>
    </row>
    <row r="341" spans="4:5" ht="15">
      <c r="D341"/>
      <c r="E341"/>
    </row>
    <row r="342" spans="4:5" ht="15">
      <c r="D342"/>
      <c r="E342"/>
    </row>
    <row r="343" spans="4:5" ht="15">
      <c r="D343"/>
      <c r="E343"/>
    </row>
    <row r="344" spans="4:5" ht="15">
      <c r="D344"/>
      <c r="E344"/>
    </row>
    <row r="345" spans="4:5" ht="15">
      <c r="D345"/>
      <c r="E345"/>
    </row>
    <row r="346" spans="4:5" ht="15">
      <c r="D346"/>
      <c r="E346"/>
    </row>
    <row r="347" spans="4:5" ht="15">
      <c r="D347"/>
      <c r="E347"/>
    </row>
    <row r="348" spans="4:5" ht="15">
      <c r="D348"/>
      <c r="E348"/>
    </row>
    <row r="349" spans="4:5" ht="15">
      <c r="D349"/>
      <c r="E349"/>
    </row>
    <row r="350" spans="4:5" ht="15">
      <c r="D350"/>
      <c r="E350"/>
    </row>
    <row r="351" spans="4:5" ht="15">
      <c r="D351"/>
      <c r="E351"/>
    </row>
    <row r="352" spans="4:5" ht="15">
      <c r="D352"/>
      <c r="E352"/>
    </row>
    <row r="353" spans="4:5" ht="15">
      <c r="D353"/>
      <c r="E353"/>
    </row>
    <row r="354" spans="4:5" ht="15">
      <c r="D354"/>
      <c r="E354"/>
    </row>
    <row r="355" spans="4:5" ht="15">
      <c r="D355"/>
      <c r="E355"/>
    </row>
    <row r="356" spans="4:5" ht="15">
      <c r="D356"/>
      <c r="E356"/>
    </row>
    <row r="357" spans="4:5" ht="15">
      <c r="D357"/>
      <c r="E357"/>
    </row>
    <row r="358" spans="4:5" ht="15">
      <c r="D358"/>
      <c r="E358"/>
    </row>
    <row r="359" spans="4:5" ht="15">
      <c r="D359"/>
      <c r="E359"/>
    </row>
    <row r="360" spans="4:5" ht="15">
      <c r="D360"/>
      <c r="E360"/>
    </row>
    <row r="361" spans="4:5" ht="15">
      <c r="D361"/>
      <c r="E361"/>
    </row>
    <row r="362" spans="4:5" ht="15">
      <c r="D362"/>
      <c r="E362"/>
    </row>
    <row r="363" spans="4:5" ht="15">
      <c r="D363"/>
      <c r="E363"/>
    </row>
    <row r="364" spans="4:5" ht="15">
      <c r="D364"/>
      <c r="E364"/>
    </row>
    <row r="365" spans="4:5" ht="15">
      <c r="D365"/>
      <c r="E365"/>
    </row>
    <row r="366" spans="4:5" ht="15">
      <c r="D366"/>
      <c r="E366"/>
    </row>
    <row r="367" spans="4:5" ht="15">
      <c r="D367"/>
      <c r="E367"/>
    </row>
    <row r="368" spans="4:5" ht="15">
      <c r="D368"/>
      <c r="E368"/>
    </row>
    <row r="369" spans="4:5" ht="15">
      <c r="D369"/>
      <c r="E369"/>
    </row>
    <row r="370" spans="4:5" ht="15">
      <c r="D370"/>
      <c r="E370"/>
    </row>
    <row r="371" spans="4:5" ht="15">
      <c r="D371"/>
      <c r="E371"/>
    </row>
    <row r="372" spans="4:5" ht="15">
      <c r="D372"/>
      <c r="E372"/>
    </row>
    <row r="373" spans="4:5" ht="15">
      <c r="D373"/>
      <c r="E373"/>
    </row>
    <row r="374" spans="4:5" ht="15">
      <c r="D374"/>
      <c r="E374"/>
    </row>
    <row r="375" spans="4:5" ht="15">
      <c r="D375"/>
      <c r="E375"/>
    </row>
    <row r="376" spans="4:5" ht="15">
      <c r="D376"/>
      <c r="E376"/>
    </row>
    <row r="377" spans="4:5" ht="15">
      <c r="D377"/>
      <c r="E377"/>
    </row>
    <row r="378" spans="4:5" ht="15">
      <c r="D378"/>
      <c r="E378"/>
    </row>
    <row r="379" spans="4:5" ht="15">
      <c r="D379"/>
      <c r="E379"/>
    </row>
    <row r="380" spans="4:5" ht="15">
      <c r="D380"/>
      <c r="E380"/>
    </row>
    <row r="381" spans="4:5" ht="15">
      <c r="D381"/>
      <c r="E381"/>
    </row>
    <row r="382" spans="4:5" ht="15">
      <c r="D382"/>
      <c r="E382"/>
    </row>
    <row r="383" spans="4:5" ht="15">
      <c r="D383"/>
      <c r="E383"/>
    </row>
    <row r="384" spans="4:5" ht="15">
      <c r="D384"/>
      <c r="E384"/>
    </row>
    <row r="385" spans="4:5" ht="15">
      <c r="D385"/>
      <c r="E385"/>
    </row>
    <row r="386" spans="4:5" ht="15">
      <c r="D386"/>
      <c r="E386"/>
    </row>
    <row r="387" spans="4:5" ht="15">
      <c r="D387"/>
      <c r="E387"/>
    </row>
    <row r="388" spans="4:5" ht="15">
      <c r="D388"/>
      <c r="E388"/>
    </row>
    <row r="389" spans="4:5" ht="15">
      <c r="D389"/>
      <c r="E389"/>
    </row>
    <row r="390" spans="4:5" ht="15">
      <c r="D390"/>
      <c r="E390"/>
    </row>
    <row r="391" spans="4:5" ht="15">
      <c r="D391"/>
      <c r="E391"/>
    </row>
    <row r="392" spans="4:5" ht="15">
      <c r="D392"/>
      <c r="E392"/>
    </row>
    <row r="393" spans="4:5" ht="15">
      <c r="D393"/>
      <c r="E393"/>
    </row>
    <row r="394" spans="4:5" ht="15">
      <c r="D394"/>
      <c r="E394"/>
    </row>
    <row r="395" spans="4:5" ht="15">
      <c r="D395"/>
      <c r="E395"/>
    </row>
    <row r="396" spans="4:5" ht="15">
      <c r="D396"/>
      <c r="E396"/>
    </row>
    <row r="397" spans="4:5" ht="15">
      <c r="D397"/>
      <c r="E397"/>
    </row>
    <row r="398" spans="4:5" ht="15">
      <c r="D398"/>
      <c r="E398"/>
    </row>
    <row r="399" spans="4:5" ht="15">
      <c r="D399"/>
      <c r="E399"/>
    </row>
    <row r="400" spans="4:5" ht="15">
      <c r="D400"/>
      <c r="E400"/>
    </row>
    <row r="401" spans="4:5" ht="15">
      <c r="D401"/>
      <c r="E401"/>
    </row>
    <row r="402" spans="4:5" ht="15">
      <c r="D402"/>
      <c r="E402"/>
    </row>
    <row r="403" spans="4:5" ht="15">
      <c r="D403"/>
      <c r="E403"/>
    </row>
    <row r="404" spans="4:5" ht="15">
      <c r="D404"/>
      <c r="E404"/>
    </row>
    <row r="405" spans="4:5" ht="15">
      <c r="D405"/>
      <c r="E405"/>
    </row>
    <row r="406" spans="4:5" ht="15">
      <c r="D406"/>
      <c r="E406"/>
    </row>
    <row r="407" spans="4:5" ht="15">
      <c r="D407"/>
      <c r="E407"/>
    </row>
    <row r="408" spans="4:5" ht="15">
      <c r="D408"/>
      <c r="E408"/>
    </row>
    <row r="409" spans="4:5" ht="15">
      <c r="D409"/>
      <c r="E409"/>
    </row>
    <row r="410" spans="4:5" ht="15">
      <c r="D410"/>
      <c r="E410"/>
    </row>
    <row r="411" spans="4:5" ht="15">
      <c r="D411"/>
      <c r="E411"/>
    </row>
    <row r="412" spans="4:5" ht="15">
      <c r="D412"/>
      <c r="E412"/>
    </row>
    <row r="413" spans="4:5" ht="15">
      <c r="D413"/>
      <c r="E413"/>
    </row>
    <row r="414" spans="4:5" ht="15">
      <c r="D414"/>
      <c r="E414"/>
    </row>
    <row r="415" spans="4:5" ht="15">
      <c r="D415"/>
      <c r="E415"/>
    </row>
    <row r="416" spans="4:5" ht="15">
      <c r="D416"/>
      <c r="E416"/>
    </row>
    <row r="417" spans="4:5" ht="15">
      <c r="D417"/>
      <c r="E417"/>
    </row>
    <row r="418" spans="4:5" ht="15">
      <c r="D418"/>
      <c r="E418"/>
    </row>
    <row r="419" spans="4:5" ht="15">
      <c r="D419"/>
      <c r="E419"/>
    </row>
    <row r="420" spans="4:5" ht="15">
      <c r="D420"/>
      <c r="E420"/>
    </row>
    <row r="421" spans="4:5" ht="15">
      <c r="D421"/>
      <c r="E421"/>
    </row>
    <row r="422" spans="4:5" ht="15">
      <c r="D422"/>
      <c r="E422"/>
    </row>
    <row r="423" spans="4:5" ht="15">
      <c r="D423"/>
      <c r="E423"/>
    </row>
    <row r="424" spans="4:5" ht="15">
      <c r="D424"/>
      <c r="E424"/>
    </row>
    <row r="425" spans="4:5" ht="15">
      <c r="D425"/>
      <c r="E425"/>
    </row>
    <row r="426" spans="4:5" ht="15">
      <c r="D426"/>
      <c r="E426"/>
    </row>
    <row r="427" spans="4:5" ht="15">
      <c r="D427"/>
      <c r="E427"/>
    </row>
    <row r="428" spans="4:5" ht="15">
      <c r="D428"/>
      <c r="E428"/>
    </row>
    <row r="429" spans="4:5" ht="15">
      <c r="D429"/>
      <c r="E429"/>
    </row>
    <row r="430" spans="4:5" ht="15">
      <c r="D430"/>
      <c r="E430"/>
    </row>
    <row r="431" spans="4:5" ht="15">
      <c r="D431"/>
      <c r="E431"/>
    </row>
    <row r="432" spans="4:5" ht="15">
      <c r="D432"/>
      <c r="E432"/>
    </row>
    <row r="433" spans="4:5" ht="15">
      <c r="D433"/>
      <c r="E433"/>
    </row>
    <row r="434" spans="4:5" ht="15">
      <c r="D434"/>
      <c r="E434"/>
    </row>
    <row r="435" spans="4:5" ht="15">
      <c r="D435"/>
      <c r="E435"/>
    </row>
    <row r="436" spans="4:5" ht="15">
      <c r="D436"/>
      <c r="E436"/>
    </row>
    <row r="437" spans="4:5" ht="15">
      <c r="D437"/>
      <c r="E437"/>
    </row>
    <row r="438" spans="4:5" ht="15">
      <c r="D438"/>
      <c r="E438"/>
    </row>
    <row r="439" spans="4:5" ht="15">
      <c r="D439"/>
      <c r="E439"/>
    </row>
    <row r="440" spans="4:5" ht="15">
      <c r="D440"/>
      <c r="E440"/>
    </row>
    <row r="441" spans="4:5" ht="15">
      <c r="D441"/>
      <c r="E441"/>
    </row>
    <row r="442" spans="4:5" ht="15">
      <c r="D442"/>
      <c r="E442"/>
    </row>
    <row r="443" spans="4:5" ht="15">
      <c r="D443"/>
      <c r="E443"/>
    </row>
    <row r="444" spans="4:5" ht="15">
      <c r="D444"/>
      <c r="E444"/>
    </row>
    <row r="445" spans="4:5" ht="15">
      <c r="D445"/>
      <c r="E445"/>
    </row>
    <row r="446" spans="4:5" ht="15">
      <c r="D446"/>
      <c r="E446"/>
    </row>
    <row r="447" spans="4:5" ht="15">
      <c r="D447"/>
      <c r="E447"/>
    </row>
    <row r="448" spans="4:5" ht="15">
      <c r="D448"/>
      <c r="E448"/>
    </row>
    <row r="449" spans="4:5" ht="15">
      <c r="D449"/>
      <c r="E449"/>
    </row>
    <row r="450" spans="4:5" ht="15">
      <c r="D450"/>
      <c r="E450"/>
    </row>
    <row r="451" spans="4:5" ht="15">
      <c r="D451"/>
      <c r="E451"/>
    </row>
    <row r="452" spans="4:5" ht="15">
      <c r="D452"/>
      <c r="E452"/>
    </row>
    <row r="453" spans="4:5" ht="15">
      <c r="D453"/>
      <c r="E453"/>
    </row>
    <row r="454" spans="4:5" ht="15">
      <c r="D454"/>
      <c r="E454"/>
    </row>
    <row r="455" spans="4:5" ht="15">
      <c r="D455"/>
      <c r="E455"/>
    </row>
    <row r="456" spans="4:5" ht="15">
      <c r="D456"/>
      <c r="E456"/>
    </row>
    <row r="457" spans="4:5" ht="15">
      <c r="D457"/>
      <c r="E457"/>
    </row>
    <row r="458" spans="4:5" ht="15">
      <c r="D458"/>
      <c r="E458"/>
    </row>
    <row r="459" spans="4:5" ht="15">
      <c r="D459"/>
      <c r="E459"/>
    </row>
    <row r="460" spans="4:5" ht="15">
      <c r="D460"/>
      <c r="E460"/>
    </row>
    <row r="461" spans="4:5" ht="15">
      <c r="D461"/>
      <c r="E461"/>
    </row>
    <row r="462" spans="4:5" ht="15">
      <c r="D462"/>
      <c r="E462"/>
    </row>
    <row r="463" spans="4:5" ht="15">
      <c r="D463"/>
      <c r="E463"/>
    </row>
    <row r="464" spans="4:5" ht="15">
      <c r="D464"/>
      <c r="E464"/>
    </row>
    <row r="465" spans="4:5" ht="15">
      <c r="D465"/>
      <c r="E465"/>
    </row>
    <row r="466" spans="4:5" ht="15">
      <c r="D466"/>
      <c r="E466"/>
    </row>
    <row r="467" spans="4:5" ht="15">
      <c r="D467"/>
      <c r="E467"/>
    </row>
    <row r="468" spans="4:5" ht="15">
      <c r="D468"/>
      <c r="E468"/>
    </row>
    <row r="469" spans="4:5" ht="15">
      <c r="D469"/>
      <c r="E469"/>
    </row>
    <row r="470" spans="4:5" ht="15">
      <c r="D470"/>
      <c r="E470"/>
    </row>
    <row r="471" spans="4:5" ht="15">
      <c r="D471"/>
      <c r="E471"/>
    </row>
    <row r="472" spans="4:5" ht="15">
      <c r="D472"/>
      <c r="E472"/>
    </row>
    <row r="473" spans="4:5" ht="15">
      <c r="D473"/>
      <c r="E473"/>
    </row>
    <row r="474" spans="4:5" ht="15">
      <c r="D474"/>
      <c r="E474"/>
    </row>
    <row r="475" spans="4:5" ht="15">
      <c r="D475"/>
      <c r="E475"/>
    </row>
    <row r="476" spans="4:5" ht="15">
      <c r="D476"/>
      <c r="E476"/>
    </row>
    <row r="477" spans="4:5" ht="15">
      <c r="D477"/>
      <c r="E477"/>
    </row>
    <row r="478" spans="4:5" ht="15">
      <c r="D478"/>
      <c r="E478"/>
    </row>
    <row r="479" spans="4:5" ht="15">
      <c r="D479"/>
      <c r="E479"/>
    </row>
    <row r="480" spans="4:5" ht="15">
      <c r="D480"/>
      <c r="E480"/>
    </row>
    <row r="481" spans="4:5" ht="15">
      <c r="D481"/>
      <c r="E481"/>
    </row>
    <row r="482" spans="4:5" ht="15">
      <c r="D482"/>
      <c r="E482"/>
    </row>
    <row r="483" spans="4:5" ht="15">
      <c r="D483"/>
      <c r="E483"/>
    </row>
    <row r="484" spans="4:5" ht="15">
      <c r="D484"/>
      <c r="E484"/>
    </row>
    <row r="485" spans="4:5" ht="15">
      <c r="D485"/>
      <c r="E485"/>
    </row>
    <row r="486" spans="4:5" ht="15">
      <c r="D486"/>
      <c r="E486"/>
    </row>
    <row r="487" spans="4:5" ht="15">
      <c r="D487"/>
      <c r="E487"/>
    </row>
    <row r="488" spans="4:5" ht="15">
      <c r="D488"/>
      <c r="E488"/>
    </row>
    <row r="489" spans="4:5" ht="15">
      <c r="D489"/>
      <c r="E489"/>
    </row>
    <row r="490" spans="4:5" ht="15">
      <c r="D490"/>
      <c r="E490"/>
    </row>
    <row r="491" spans="4:5" ht="15">
      <c r="D491"/>
      <c r="E491"/>
    </row>
    <row r="492" spans="4:5" ht="15">
      <c r="D492"/>
      <c r="E492"/>
    </row>
    <row r="493" spans="4:5" ht="15">
      <c r="D493"/>
      <c r="E493"/>
    </row>
    <row r="494" spans="4:5" ht="15">
      <c r="D494"/>
      <c r="E494"/>
    </row>
    <row r="495" spans="4:5" ht="15">
      <c r="D495"/>
      <c r="E495"/>
    </row>
    <row r="496" spans="4:5" ht="15">
      <c r="D496"/>
      <c r="E496"/>
    </row>
    <row r="497" spans="4:5" ht="15">
      <c r="D497"/>
      <c r="E497"/>
    </row>
    <row r="498" spans="4:5" ht="15">
      <c r="D498"/>
      <c r="E498"/>
    </row>
    <row r="499" spans="4:5" ht="15">
      <c r="D499"/>
      <c r="E499"/>
    </row>
    <row r="500" spans="4:5" ht="15">
      <c r="D500"/>
      <c r="E500"/>
    </row>
    <row r="501" spans="4:5" ht="15">
      <c r="D501"/>
      <c r="E501"/>
    </row>
    <row r="502" spans="4:5" ht="15">
      <c r="D502"/>
      <c r="E502"/>
    </row>
    <row r="503" spans="4:5" ht="15">
      <c r="D503"/>
      <c r="E503"/>
    </row>
    <row r="504" spans="4:5" ht="15">
      <c r="D504"/>
      <c r="E504"/>
    </row>
    <row r="505" spans="4:5" ht="15">
      <c r="D505"/>
      <c r="E505"/>
    </row>
    <row r="506" spans="4:5" ht="15">
      <c r="D506"/>
      <c r="E506"/>
    </row>
    <row r="507" spans="4:5" ht="15">
      <c r="D507"/>
      <c r="E507"/>
    </row>
    <row r="508" spans="4:5" ht="15">
      <c r="D508"/>
      <c r="E508"/>
    </row>
    <row r="509" spans="4:5" ht="15">
      <c r="D509"/>
      <c r="E509"/>
    </row>
    <row r="510" spans="4:5" ht="15">
      <c r="D510"/>
      <c r="E510"/>
    </row>
    <row r="511" spans="4:5" ht="15">
      <c r="D511"/>
      <c r="E511"/>
    </row>
    <row r="512" spans="4:5" ht="15">
      <c r="D512"/>
      <c r="E512"/>
    </row>
    <row r="513" spans="4:5" ht="15">
      <c r="D513"/>
      <c r="E513"/>
    </row>
    <row r="514" spans="4:5" ht="15">
      <c r="D514"/>
      <c r="E514"/>
    </row>
    <row r="515" spans="4:5" ht="15">
      <c r="D515"/>
      <c r="E515"/>
    </row>
    <row r="516" spans="4:5" ht="15">
      <c r="D516"/>
      <c r="E516"/>
    </row>
    <row r="517" spans="4:5" ht="15">
      <c r="D517"/>
      <c r="E517"/>
    </row>
    <row r="518" spans="4:5" ht="15">
      <c r="D518"/>
      <c r="E518"/>
    </row>
    <row r="519" spans="4:5" ht="15">
      <c r="D519"/>
      <c r="E519"/>
    </row>
    <row r="520" spans="4:5" ht="15">
      <c r="D520"/>
      <c r="E520"/>
    </row>
    <row r="521" spans="4:5" ht="15">
      <c r="D521"/>
      <c r="E521"/>
    </row>
    <row r="522" spans="4:5" ht="15">
      <c r="D522"/>
      <c r="E522"/>
    </row>
    <row r="523" spans="4:5" ht="15">
      <c r="D523"/>
      <c r="E523"/>
    </row>
    <row r="524" spans="4:5" ht="15">
      <c r="D524"/>
      <c r="E524"/>
    </row>
    <row r="525" spans="4:5" ht="15">
      <c r="D525"/>
      <c r="E525"/>
    </row>
    <row r="526" spans="4:5" ht="15">
      <c r="D526"/>
      <c r="E526"/>
    </row>
    <row r="527" spans="4:5" ht="15">
      <c r="D527"/>
      <c r="E527"/>
    </row>
    <row r="528" spans="4:5" ht="15">
      <c r="D528"/>
      <c r="E528"/>
    </row>
    <row r="529" spans="4:5" ht="15">
      <c r="D529"/>
      <c r="E529"/>
    </row>
    <row r="530" spans="4:5" ht="15">
      <c r="D530"/>
      <c r="E530"/>
    </row>
    <row r="531" spans="4:5" ht="15">
      <c r="D531"/>
      <c r="E531"/>
    </row>
    <row r="532" spans="4:5" ht="15">
      <c r="D532"/>
      <c r="E532"/>
    </row>
    <row r="533" spans="4:5" ht="15">
      <c r="D533"/>
      <c r="E533"/>
    </row>
    <row r="534" spans="4:5" ht="15">
      <c r="D534"/>
      <c r="E534"/>
    </row>
    <row r="535" spans="4:5" ht="15">
      <c r="D535"/>
      <c r="E535"/>
    </row>
    <row r="536" spans="4:5" ht="15">
      <c r="D536"/>
      <c r="E536"/>
    </row>
    <row r="537" spans="4:5" ht="15">
      <c r="D537"/>
      <c r="E537"/>
    </row>
    <row r="538" spans="4:5" ht="15">
      <c r="D538"/>
      <c r="E538"/>
    </row>
    <row r="539" spans="4:5" ht="15">
      <c r="D539"/>
      <c r="E539"/>
    </row>
    <row r="540" spans="4:5" ht="15">
      <c r="D540"/>
      <c r="E540"/>
    </row>
    <row r="541" spans="4:5" ht="15">
      <c r="D541"/>
      <c r="E541"/>
    </row>
    <row r="542" spans="4:5" ht="15">
      <c r="D542"/>
      <c r="E542"/>
    </row>
    <row r="543" spans="4:5" ht="15">
      <c r="D543"/>
      <c r="E543"/>
    </row>
    <row r="544" spans="4:5" ht="15">
      <c r="D544"/>
      <c r="E544"/>
    </row>
    <row r="545" spans="4:5" ht="15">
      <c r="D545"/>
      <c r="E545"/>
    </row>
    <row r="546" spans="4:5" ht="15">
      <c r="D546"/>
      <c r="E546"/>
    </row>
    <row r="547" spans="4:5" ht="15">
      <c r="D547"/>
      <c r="E547"/>
    </row>
    <row r="548" spans="4:5" ht="15">
      <c r="D548"/>
      <c r="E548"/>
    </row>
    <row r="549" spans="4:5" ht="15">
      <c r="D549"/>
      <c r="E549"/>
    </row>
    <row r="550" spans="4:5" ht="15">
      <c r="D550"/>
      <c r="E550"/>
    </row>
    <row r="551" spans="4:5" ht="15">
      <c r="D551"/>
      <c r="E551"/>
    </row>
    <row r="552" spans="4:5" ht="15">
      <c r="D552"/>
      <c r="E552"/>
    </row>
    <row r="553" spans="4:5" ht="15">
      <c r="D553"/>
      <c r="E553"/>
    </row>
    <row r="554" spans="4:5" ht="15">
      <c r="D554"/>
      <c r="E554"/>
    </row>
    <row r="555" spans="4:5" ht="15">
      <c r="D555"/>
      <c r="E555"/>
    </row>
    <row r="556" spans="4:5" ht="15">
      <c r="D556"/>
      <c r="E556"/>
    </row>
    <row r="557" spans="4:5" ht="15">
      <c r="D557"/>
      <c r="E557"/>
    </row>
    <row r="558" spans="4:5" ht="15">
      <c r="D558"/>
      <c r="E558"/>
    </row>
    <row r="559" spans="4:5" ht="15">
      <c r="D559"/>
      <c r="E559"/>
    </row>
    <row r="560" spans="4:5" ht="15">
      <c r="D560"/>
      <c r="E560"/>
    </row>
    <row r="561" spans="4:5" ht="15">
      <c r="D561"/>
      <c r="E561"/>
    </row>
    <row r="562" spans="4:5" ht="15">
      <c r="D562"/>
      <c r="E562"/>
    </row>
    <row r="563" spans="4:5" ht="15">
      <c r="D563"/>
      <c r="E563"/>
    </row>
    <row r="564" spans="4:5" ht="15">
      <c r="D564"/>
      <c r="E564"/>
    </row>
    <row r="565" spans="4:5" ht="15">
      <c r="D565"/>
      <c r="E565"/>
    </row>
    <row r="566" spans="4:5" ht="15">
      <c r="D566"/>
      <c r="E566"/>
    </row>
    <row r="567" spans="4:5" ht="15">
      <c r="D567"/>
      <c r="E567"/>
    </row>
    <row r="568" spans="4:5" ht="15">
      <c r="D568"/>
      <c r="E568"/>
    </row>
    <row r="569" spans="4:5" ht="15">
      <c r="D569"/>
      <c r="E569"/>
    </row>
    <row r="570" spans="4:5" ht="15">
      <c r="D570"/>
      <c r="E570"/>
    </row>
    <row r="571" spans="4:5" ht="15">
      <c r="D571"/>
      <c r="E571"/>
    </row>
    <row r="572" spans="4:5" ht="15">
      <c r="D572"/>
      <c r="E572"/>
    </row>
    <row r="573" spans="4:5" ht="15">
      <c r="D573"/>
      <c r="E573"/>
    </row>
    <row r="574" spans="4:5" ht="15">
      <c r="D574"/>
      <c r="E574"/>
    </row>
    <row r="575" spans="4:5" ht="15">
      <c r="D575"/>
      <c r="E575"/>
    </row>
    <row r="576" spans="4:5" ht="15">
      <c r="D576"/>
      <c r="E576"/>
    </row>
    <row r="577" spans="4:5" ht="15">
      <c r="D577"/>
      <c r="E577"/>
    </row>
    <row r="578" spans="4:5" ht="15">
      <c r="D578"/>
      <c r="E578"/>
    </row>
    <row r="579" spans="4:5" ht="15">
      <c r="D579"/>
      <c r="E579"/>
    </row>
    <row r="580" spans="4:5" ht="15">
      <c r="D580"/>
      <c r="E580"/>
    </row>
    <row r="581" spans="4:5" ht="15">
      <c r="D581"/>
      <c r="E581"/>
    </row>
    <row r="582" spans="4:5" ht="15">
      <c r="D582"/>
      <c r="E582"/>
    </row>
  </sheetData>
  <autoFilter ref="A3:I46" xr:uid="{D0E742F4-397C-437A-91E3-F208EAB3118B}"/>
  <conditionalFormatting sqref="G4:G46 I4:I46 E4:E4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4D84-E7EE-4737-80F8-7932C3AB2C7E}">
  <dimension ref="A1:P68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9.28515625" defaultRowHeight="15"/>
  <cols>
    <col min="1" max="1" width="10" style="3" customWidth="1"/>
    <col min="2" max="2" width="41.42578125" style="2" customWidth="1"/>
    <col min="3" max="3" width="18.7109375" style="3" bestFit="1" customWidth="1"/>
    <col min="4" max="4" width="16.7109375" style="3" customWidth="1"/>
    <col min="5" max="6" width="17.140625" style="3" customWidth="1"/>
    <col min="7" max="7" width="8.7109375" style="3" customWidth="1"/>
    <col min="8" max="8" width="12.5703125" style="3" customWidth="1"/>
    <col min="9" max="9" width="15" style="3" customWidth="1"/>
    <col min="10" max="10" width="19.140625" style="3" customWidth="1"/>
    <col min="11" max="11" width="11.140625" style="3" customWidth="1"/>
    <col min="12" max="12" width="13" style="3" customWidth="1"/>
    <col min="13" max="13" width="16.140625" style="3" customWidth="1"/>
    <col min="14" max="14" width="18" style="52" customWidth="1"/>
    <col min="15" max="15" width="13.140625" style="3" customWidth="1"/>
    <col min="16" max="16" width="14.5703125" style="3" customWidth="1"/>
    <col min="17" max="16384" width="9.28515625" style="3"/>
  </cols>
  <sheetData>
    <row r="1" spans="1:16" ht="15.75">
      <c r="A1" s="1" t="s">
        <v>24</v>
      </c>
      <c r="N1" s="107"/>
      <c r="O1" s="108"/>
      <c r="P1" s="108"/>
    </row>
    <row r="2" spans="1:16" ht="18.75" customHeight="1">
      <c r="A2" s="109"/>
      <c r="B2" s="109"/>
      <c r="C2" s="109"/>
      <c r="D2" s="109"/>
      <c r="E2" s="109"/>
      <c r="F2" s="110"/>
      <c r="G2" s="111" t="s">
        <v>0</v>
      </c>
      <c r="H2" s="112"/>
      <c r="I2" s="113"/>
      <c r="J2" s="114" t="s">
        <v>1</v>
      </c>
      <c r="K2" s="114"/>
      <c r="L2" s="114"/>
      <c r="M2" s="114"/>
      <c r="N2" s="115" t="s">
        <v>2</v>
      </c>
      <c r="O2" s="115"/>
      <c r="P2" s="115"/>
    </row>
    <row r="3" spans="1:16" s="11" customFormat="1" ht="90">
      <c r="A3" s="4" t="s">
        <v>3</v>
      </c>
      <c r="B3" s="5" t="s">
        <v>4</v>
      </c>
      <c r="C3" s="6" t="s">
        <v>25</v>
      </c>
      <c r="D3" s="7" t="s">
        <v>26</v>
      </c>
      <c r="E3" s="7" t="s">
        <v>27</v>
      </c>
      <c r="F3" s="7" t="s">
        <v>28</v>
      </c>
      <c r="G3" s="8" t="s">
        <v>5</v>
      </c>
      <c r="H3" s="8" t="s">
        <v>6</v>
      </c>
      <c r="I3" s="8" t="s">
        <v>7</v>
      </c>
      <c r="J3" s="9" t="s">
        <v>100</v>
      </c>
      <c r="K3" s="9" t="s">
        <v>8</v>
      </c>
      <c r="L3" s="9" t="s">
        <v>6</v>
      </c>
      <c r="M3" s="9" t="s">
        <v>9</v>
      </c>
      <c r="N3" s="10" t="s">
        <v>10</v>
      </c>
      <c r="O3" s="10" t="s">
        <v>29</v>
      </c>
      <c r="P3" s="10" t="s">
        <v>11</v>
      </c>
    </row>
    <row r="4" spans="1:16">
      <c r="A4" s="12">
        <v>210001</v>
      </c>
      <c r="B4" s="13" t="str">
        <f>VLOOKUP(A4,[8]Sheet1!$A$2:$J$90,10,FALSE)</f>
        <v>Meritus</v>
      </c>
      <c r="C4" s="14">
        <f>_xlfn.XLOOKUP(A4,'[13]FY26 Est IP %'!$A$4:$A$55,'[13]FY26 Est IP %'!$F$4:$F$55)</f>
        <v>307533751.11357439</v>
      </c>
      <c r="D4" s="15">
        <f>ROUND(_xlfn.XLOOKUP(A4,'[9]3.CY2025 Improve All Payers'!$A$7:$A$49,'[9]3.CY2025 Improve All Payers'!$H$7:$H$49),4)</f>
        <v>0.12520000000000001</v>
      </c>
      <c r="E4" s="16">
        <f>ROUND(_xlfn.XLOOKUP(A4,'[9]3.CY2025 Improve All Payers'!$A$7:$A$49,'[9]3.CY2025 Improve All Payers'!$O$7:$O$49),4)</f>
        <v>-3.1899999999999998E-2</v>
      </c>
      <c r="F4" s="16">
        <f>_xlfn.XLOOKUP(A4,'3.CY2025 Improve All Payers'!$A$7:$A$57,'3.CY2025 Improve All Payers'!$O$7:$O$57)</f>
        <v>-3.1899999999999998E-2</v>
      </c>
      <c r="G4" s="17">
        <f t="shared" ref="G4:G46" si="0">ImpTarget</f>
        <v>-3.78E-2</v>
      </c>
      <c r="H4" s="18">
        <f t="shared" ref="H4:H46" si="1">ROUND(IF(F4&lt;=ImpMaxRewardScore,MaxReward,IF(F4&gt;=ImpMaxPenaltyScore,MaxPenalty,IF(F4&lt;=ImpTarget,MaxReward*((F4-ImpTarget)/(ImpMaxRewardScore-ImpTarget)),MaxPenalty*((F4-ImpTarget)/(ImpMaxPenaltyScore-ImpTarget))))),4)</f>
        <v>-6.9999999999999999E-4</v>
      </c>
      <c r="I4" s="19">
        <f t="shared" ref="I4:I46" si="2">ROUND($C4*H4,0)</f>
        <v>-215274</v>
      </c>
      <c r="J4" s="16">
        <f>_xlfn.XLOOKUP(A4,'2.  CY25 Readmit Attainment'!$A$4:$A$46,'2.  CY25 Readmit Attainment'!$G$4:$G$46)</f>
        <v>0.1263</v>
      </c>
      <c r="K4" s="20">
        <f t="shared" ref="K4:K46" si="3">AttTarget</f>
        <v>0.11210000000000001</v>
      </c>
      <c r="L4" s="18">
        <f t="shared" ref="L4:L46" si="4">ROUND(IF(J4&lt;=AttMaxRewardScore,MaxReward,IF(J4&gt;=AttMaxPenaltyScore,MaxPenalty,IF(J4&lt;=AttTarget,MaxReward*((J4-AttTarget)/(AttMaxRewardScore-AttTarget)),MaxPenalty*((J4-AttTarget)/(AttMaxPenaltyScore-AttTarget))))),4)</f>
        <v>-1.0999999999999999E-2</v>
      </c>
      <c r="M4" s="19">
        <f t="shared" ref="M4:M39" si="5">ROUND($C4*L4,0)</f>
        <v>-3382871</v>
      </c>
      <c r="N4" s="21">
        <f t="shared" ref="N4:N46" si="6">MAX(I4,M4)</f>
        <v>-215274</v>
      </c>
      <c r="O4" s="16">
        <f t="shared" ref="O4:O46" si="7">N4/C4</f>
        <v>-7.0000121684366857E-4</v>
      </c>
      <c r="P4" s="22" t="str">
        <f t="shared" ref="P4:P46" si="8">IF(N4=M4,"Att",IF(N4=I4,"Imp"))</f>
        <v>Imp</v>
      </c>
    </row>
    <row r="5" spans="1:16">
      <c r="A5" s="12">
        <v>210002</v>
      </c>
      <c r="B5" s="13" t="str">
        <f>VLOOKUP(A5,[8]Sheet1!$A$2:$J$90,10,FALSE)</f>
        <v>UMMS- UMMC</v>
      </c>
      <c r="C5" s="14">
        <f>_xlfn.XLOOKUP(A5,'[13]FY26 Est IP %'!$A$4:$A$55,'[13]FY26 Est IP %'!$F$4:$F$55)</f>
        <v>1681703531.3867106</v>
      </c>
      <c r="D5" s="15">
        <f>ROUND(_xlfn.XLOOKUP(A5,'[9]3.CY2025 Improve All Payers'!$A$7:$A$50,'[9]3.CY2025 Improve All Payers'!$H$7:$H$50),4)</f>
        <v>0.11070000000000001</v>
      </c>
      <c r="E5" s="16">
        <f>ROUND(_xlfn.XLOOKUP(A5,'[9]3.CY2025 Improve All Payers'!$A$7:$A$450,'[9]3.CY2025 Improve All Payers'!$O$7:$O$450),4)</f>
        <v>-1.9E-2</v>
      </c>
      <c r="F5" s="16">
        <f>_xlfn.XLOOKUP(A5,'3.CY2025 Improve All Payers'!$A$7:$A$57,'3.CY2025 Improve All Payers'!$O$7:$O$57)</f>
        <v>-1.9E-2</v>
      </c>
      <c r="G5" s="17">
        <f t="shared" si="0"/>
        <v>-3.78E-2</v>
      </c>
      <c r="H5" s="18">
        <f t="shared" si="1"/>
        <v>-2.2000000000000001E-3</v>
      </c>
      <c r="I5" s="19">
        <f t="shared" si="2"/>
        <v>-3699748</v>
      </c>
      <c r="J5" s="16">
        <f>_xlfn.XLOOKUP(A5,'2.  CY25 Readmit Attainment'!$A$4:$A$46,'2.  CY25 Readmit Attainment'!$G$4:$G$46)</f>
        <v>0.1133</v>
      </c>
      <c r="K5" s="20">
        <f t="shared" si="3"/>
        <v>0.11210000000000001</v>
      </c>
      <c r="L5" s="18">
        <f t="shared" si="4"/>
        <v>-8.9999999999999998E-4</v>
      </c>
      <c r="M5" s="19">
        <f t="shared" si="5"/>
        <v>-1513533</v>
      </c>
      <c r="N5" s="21">
        <f t="shared" si="6"/>
        <v>-1513533</v>
      </c>
      <c r="O5" s="16">
        <f t="shared" si="7"/>
        <v>-8.9999989400745364E-4</v>
      </c>
      <c r="P5" s="22" t="str">
        <f t="shared" si="8"/>
        <v>Att</v>
      </c>
    </row>
    <row r="6" spans="1:16">
      <c r="A6" s="12">
        <v>210003</v>
      </c>
      <c r="B6" s="13" t="str">
        <f>VLOOKUP(A6,[8]Sheet1!$A$2:$J$90,10,FALSE)</f>
        <v>UMMS- Capital Region</v>
      </c>
      <c r="C6" s="14">
        <f>_xlfn.XLOOKUP(A6,'[13]FY26 Est IP %'!$A$4:$A$55,'[13]FY26 Est IP %'!$F$4:$F$55)</f>
        <v>351225505.57128847</v>
      </c>
      <c r="D6" s="15">
        <f>ROUND(_xlfn.XLOOKUP(A6,'[9]3.CY2025 Improve All Payers'!$A$7:$A$50,'[9]3.CY2025 Improve All Payers'!$H$7:$H$50),4)</f>
        <v>9.5299999999999996E-2</v>
      </c>
      <c r="E6" s="16">
        <f>ROUND(_xlfn.XLOOKUP(A6,'[9]3.CY2025 Improve All Payers'!$A$7:$A$450,'[9]3.CY2025 Improve All Payers'!$O$7:$O$450),4)</f>
        <v>3.9899999999999998E-2</v>
      </c>
      <c r="F6" s="16">
        <f>_xlfn.XLOOKUP(A6,'3.CY2025 Improve All Payers'!$A$7:$A$57,'3.CY2025 Improve All Payers'!$O$7:$O$57)</f>
        <v>3.9899999999999998E-2</v>
      </c>
      <c r="G6" s="17">
        <f t="shared" si="0"/>
        <v>-3.78E-2</v>
      </c>
      <c r="H6" s="18">
        <f t="shared" si="1"/>
        <v>-8.9999999999999993E-3</v>
      </c>
      <c r="I6" s="19">
        <f t="shared" si="2"/>
        <v>-3161030</v>
      </c>
      <c r="J6" s="16">
        <f>_xlfn.XLOOKUP(A6,'2.  CY25 Readmit Attainment'!$A$4:$A$46,'2.  CY25 Readmit Attainment'!$G$4:$G$46)</f>
        <v>0.113</v>
      </c>
      <c r="K6" s="20">
        <f t="shared" si="3"/>
        <v>0.11210000000000001</v>
      </c>
      <c r="L6" s="18">
        <f t="shared" si="4"/>
        <v>-6.9999999999999999E-4</v>
      </c>
      <c r="M6" s="19">
        <f t="shared" si="5"/>
        <v>-245858</v>
      </c>
      <c r="N6" s="21">
        <f t="shared" si="6"/>
        <v>-245858</v>
      </c>
      <c r="O6" s="16">
        <f t="shared" si="7"/>
        <v>-7.000004159723476E-4</v>
      </c>
      <c r="P6" s="22" t="str">
        <f t="shared" si="8"/>
        <v>Att</v>
      </c>
    </row>
    <row r="7" spans="1:16">
      <c r="A7" s="12">
        <v>210004</v>
      </c>
      <c r="B7" s="13" t="str">
        <f>VLOOKUP(A7,[8]Sheet1!$A$2:$J$90,10,FALSE)</f>
        <v>Trinity - Holy Cross</v>
      </c>
      <c r="C7" s="14">
        <f>_xlfn.XLOOKUP(A7,'[13]FY26 Est IP %'!$A$4:$A$55,'[13]FY26 Est IP %'!$F$4:$F$55)</f>
        <v>481503548.76985598</v>
      </c>
      <c r="D7" s="15">
        <f>ROUND(_xlfn.XLOOKUP(A7,'[9]3.CY2025 Improve All Payers'!$A$7:$A$50,'[9]3.CY2025 Improve All Payers'!$H$7:$H$50),4)</f>
        <v>0.1139</v>
      </c>
      <c r="E7" s="16">
        <f>ROUND(_xlfn.XLOOKUP(A7,'[9]3.CY2025 Improve All Payers'!$A$7:$A$450,'[9]3.CY2025 Improve All Payers'!$O$7:$O$450),4)</f>
        <v>-2.46E-2</v>
      </c>
      <c r="F7" s="16">
        <f>_xlfn.XLOOKUP(A7,'3.CY2025 Improve All Payers'!$A$7:$A$57,'3.CY2025 Improve All Payers'!$O$7:$O$57)</f>
        <v>-2.46E-2</v>
      </c>
      <c r="G7" s="17">
        <f t="shared" si="0"/>
        <v>-3.78E-2</v>
      </c>
      <c r="H7" s="18">
        <f t="shared" si="1"/>
        <v>-1.5E-3</v>
      </c>
      <c r="I7" s="19">
        <f t="shared" si="2"/>
        <v>-722255</v>
      </c>
      <c r="J7" s="16">
        <f>_xlfn.XLOOKUP(A7,'2.  CY25 Readmit Attainment'!$A$4:$A$46,'2.  CY25 Readmit Attainment'!$G$4:$G$46)</f>
        <v>0.122</v>
      </c>
      <c r="K7" s="20">
        <f t="shared" si="3"/>
        <v>0.11210000000000001</v>
      </c>
      <c r="L7" s="18">
        <f t="shared" si="4"/>
        <v>-7.6E-3</v>
      </c>
      <c r="M7" s="19">
        <f t="shared" si="5"/>
        <v>-3659427</v>
      </c>
      <c r="N7" s="21">
        <f t="shared" si="6"/>
        <v>-722255</v>
      </c>
      <c r="O7" s="16">
        <f t="shared" si="7"/>
        <v>-1.4999993288631313E-3</v>
      </c>
      <c r="P7" s="22" t="str">
        <f t="shared" si="8"/>
        <v>Imp</v>
      </c>
    </row>
    <row r="8" spans="1:16" s="23" customFormat="1">
      <c r="A8" s="12">
        <v>210005</v>
      </c>
      <c r="B8" s="13" t="str">
        <f>VLOOKUP(A8,[8]Sheet1!$A$2:$J$90,10,FALSE)</f>
        <v>Frederick</v>
      </c>
      <c r="C8" s="14">
        <f>_xlfn.XLOOKUP(A8,'[13]FY26 Est IP %'!$A$4:$A$55,'[13]FY26 Est IP %'!$F$4:$F$55)</f>
        <v>286140344.38165301</v>
      </c>
      <c r="D8" s="15">
        <f>ROUND(_xlfn.XLOOKUP(A8,'[9]3.CY2025 Improve All Payers'!$A$7:$A$50,'[9]3.CY2025 Improve All Payers'!$H$7:$H$50),4)</f>
        <v>0.1132</v>
      </c>
      <c r="E8" s="16">
        <f>ROUND(_xlfn.XLOOKUP(A8,'[9]3.CY2025 Improve All Payers'!$A$7:$A$450,'[9]3.CY2025 Improve All Payers'!$O$7:$O$450),4)</f>
        <v>8.3900000000000002E-2</v>
      </c>
      <c r="F8" s="16">
        <f>_xlfn.XLOOKUP(A8,'3.CY2025 Improve All Payers'!$A$7:$A$57,'3.CY2025 Improve All Payers'!$O$7:$O$57)</f>
        <v>8.3900000000000002E-2</v>
      </c>
      <c r="G8" s="17">
        <f t="shared" si="0"/>
        <v>-3.78E-2</v>
      </c>
      <c r="H8" s="16">
        <f t="shared" si="1"/>
        <v>-1.41E-2</v>
      </c>
      <c r="I8" s="19">
        <f t="shared" si="2"/>
        <v>-4034579</v>
      </c>
      <c r="J8" s="16">
        <f>_xlfn.XLOOKUP(A8,'2.  CY25 Readmit Attainment'!$A$4:$A$46,'2.  CY25 Readmit Attainment'!$G$4:$G$46)</f>
        <v>0.1268</v>
      </c>
      <c r="K8" s="20">
        <f t="shared" si="3"/>
        <v>0.11210000000000001</v>
      </c>
      <c r="L8" s="16">
        <f t="shared" si="4"/>
        <v>-1.14E-2</v>
      </c>
      <c r="M8" s="19">
        <f t="shared" si="5"/>
        <v>-3262000</v>
      </c>
      <c r="N8" s="21">
        <f t="shared" si="6"/>
        <v>-3262000</v>
      </c>
      <c r="O8" s="16">
        <f t="shared" si="7"/>
        <v>-1.1400000258786142E-2</v>
      </c>
      <c r="P8" s="22" t="str">
        <f t="shared" si="8"/>
        <v>Att</v>
      </c>
    </row>
    <row r="9" spans="1:16">
      <c r="A9" s="12">
        <v>210008</v>
      </c>
      <c r="B9" s="13" t="str">
        <f>VLOOKUP(A9,[8]Sheet1!$A$2:$J$90,10,FALSE)</f>
        <v>Mercy</v>
      </c>
      <c r="C9" s="14">
        <f>_xlfn.XLOOKUP(A9,'[13]FY26 Est IP %'!$A$4:$A$55,'[13]FY26 Est IP %'!$F$4:$F$55)</f>
        <v>249515475.54244184</v>
      </c>
      <c r="D9" s="15">
        <f>ROUND(_xlfn.XLOOKUP(A9,'[9]3.CY2025 Improve All Payers'!$A$7:$A$50,'[9]3.CY2025 Improve All Payers'!$H$7:$H$50),4)</f>
        <v>0.1356</v>
      </c>
      <c r="E9" s="16">
        <f>ROUND(_xlfn.XLOOKUP(A9,'[9]3.CY2025 Improve All Payers'!$A$7:$A$450,'[9]3.CY2025 Improve All Payers'!$O$7:$O$450),4)</f>
        <v>-0.09</v>
      </c>
      <c r="F9" s="16">
        <f>_xlfn.XLOOKUP(A9,'3.CY2025 Improve All Payers'!$A$7:$A$57,'3.CY2025 Improve All Payers'!$O$7:$O$57)</f>
        <v>-0.09</v>
      </c>
      <c r="G9" s="17">
        <f t="shared" si="0"/>
        <v>-3.78E-2</v>
      </c>
      <c r="H9" s="18">
        <f t="shared" si="1"/>
        <v>6.0000000000000001E-3</v>
      </c>
      <c r="I9" s="19">
        <f t="shared" si="2"/>
        <v>1497093</v>
      </c>
      <c r="J9" s="16">
        <f>_xlfn.XLOOKUP(A9,'2.  CY25 Readmit Attainment'!$A$4:$A$46,'2.  CY25 Readmit Attainment'!$G$4:$G$46)</f>
        <v>0.12590000000000001</v>
      </c>
      <c r="K9" s="20">
        <f t="shared" si="3"/>
        <v>0.11210000000000001</v>
      </c>
      <c r="L9" s="18">
        <f t="shared" si="4"/>
        <v>-1.0699999999999999E-2</v>
      </c>
      <c r="M9" s="19">
        <f t="shared" si="5"/>
        <v>-2669816</v>
      </c>
      <c r="N9" s="21">
        <f t="shared" si="6"/>
        <v>1497093</v>
      </c>
      <c r="O9" s="16">
        <f t="shared" si="7"/>
        <v>6.0000005881212324E-3</v>
      </c>
      <c r="P9" s="22" t="str">
        <f t="shared" si="8"/>
        <v>Imp</v>
      </c>
    </row>
    <row r="10" spans="1:16" s="23" customFormat="1">
      <c r="A10" s="12">
        <v>210009</v>
      </c>
      <c r="B10" s="13" t="str">
        <f>VLOOKUP(A10,[8]Sheet1!$A$2:$J$90,10,FALSE)</f>
        <v>JHH- Johns Hopkins</v>
      </c>
      <c r="C10" s="14">
        <f>_xlfn.XLOOKUP(A10,'[13]FY26 Est IP %'!$A$4:$A$55,'[13]FY26 Est IP %'!$F$4:$F$55)</f>
        <v>1994948023.4112122</v>
      </c>
      <c r="D10" s="15">
        <f>ROUND(_xlfn.XLOOKUP(A10,'[9]3.CY2025 Improve All Payers'!$A$7:$A$50,'[9]3.CY2025 Improve All Payers'!$H$7:$H$50),4)</f>
        <v>0.1195</v>
      </c>
      <c r="E10" s="16">
        <f>ROUND(_xlfn.XLOOKUP(A10,'[9]3.CY2025 Improve All Payers'!$A$7:$A$450,'[9]3.CY2025 Improve All Payers'!$O$7:$O$450),4)</f>
        <v>4.6899999999999997E-2</v>
      </c>
      <c r="F10" s="16">
        <f>_xlfn.XLOOKUP(A10,'3.CY2025 Improve All Payers'!$A$7:$A$57,'3.CY2025 Improve All Payers'!$O$7:$O$57)</f>
        <v>4.6899999999999997E-2</v>
      </c>
      <c r="G10" s="17">
        <f t="shared" si="0"/>
        <v>-3.78E-2</v>
      </c>
      <c r="H10" s="18">
        <f t="shared" si="1"/>
        <v>-9.7999999999999997E-3</v>
      </c>
      <c r="I10" s="19">
        <f t="shared" si="2"/>
        <v>-19550491</v>
      </c>
      <c r="J10" s="16">
        <f>_xlfn.XLOOKUP(A10,'2.  CY25 Readmit Attainment'!$A$4:$A$46,'2.  CY25 Readmit Attainment'!$G$4:$G$46)</f>
        <v>0.13350000000000001</v>
      </c>
      <c r="K10" s="20">
        <f t="shared" si="3"/>
        <v>0.11210000000000001</v>
      </c>
      <c r="L10" s="18">
        <f t="shared" si="4"/>
        <v>-1.6500000000000001E-2</v>
      </c>
      <c r="M10" s="19">
        <f t="shared" si="5"/>
        <v>-32916642</v>
      </c>
      <c r="N10" s="21">
        <f t="shared" si="6"/>
        <v>-19550491</v>
      </c>
      <c r="O10" s="16">
        <f t="shared" si="7"/>
        <v>-9.8000001857542728E-3</v>
      </c>
      <c r="P10" s="22" t="str">
        <f t="shared" si="8"/>
        <v>Imp</v>
      </c>
    </row>
    <row r="11" spans="1:16">
      <c r="A11" s="12">
        <v>210011</v>
      </c>
      <c r="B11" s="13" t="str">
        <f>VLOOKUP(A11,[8]Sheet1!$A$2:$J$90,10,FALSE)</f>
        <v>St. Agnes</v>
      </c>
      <c r="C11" s="14">
        <f>_xlfn.XLOOKUP(A11,'[13]FY26 Est IP %'!$A$4:$A$55,'[13]FY26 Est IP %'!$F$4:$F$55)</f>
        <v>269943037.17233765</v>
      </c>
      <c r="D11" s="15">
        <f>ROUND(_xlfn.XLOOKUP(A11,'[9]3.CY2025 Improve All Payers'!$A$7:$A$50,'[9]3.CY2025 Improve All Payers'!$H$7:$H$50),4)</f>
        <v>0.1211</v>
      </c>
      <c r="E11" s="16">
        <f>ROUND(_xlfn.XLOOKUP(A11,'[9]3.CY2025 Improve All Payers'!$A$7:$A$450,'[9]3.CY2025 Improve All Payers'!$O$7:$O$450),4)</f>
        <v>-4.3799999999999999E-2</v>
      </c>
      <c r="F11" s="16">
        <f>_xlfn.XLOOKUP(A11,'3.CY2025 Improve All Payers'!$A$7:$A$57,'3.CY2025 Improve All Payers'!$O$7:$O$57)</f>
        <v>-4.3799999999999999E-2</v>
      </c>
      <c r="G11" s="17">
        <f t="shared" si="0"/>
        <v>-3.78E-2</v>
      </c>
      <c r="H11" s="18">
        <f t="shared" si="1"/>
        <v>6.9999999999999999E-4</v>
      </c>
      <c r="I11" s="19">
        <f t="shared" si="2"/>
        <v>188960</v>
      </c>
      <c r="J11" s="16">
        <f>_xlfn.XLOOKUP(A11,'2.  CY25 Readmit Attainment'!$A$4:$A$46,'2.  CY25 Readmit Attainment'!$G$4:$G$46)</f>
        <v>0.1169</v>
      </c>
      <c r="K11" s="20">
        <f t="shared" si="3"/>
        <v>0.11210000000000001</v>
      </c>
      <c r="L11" s="18">
        <f t="shared" si="4"/>
        <v>-3.7000000000000002E-3</v>
      </c>
      <c r="M11" s="19">
        <f t="shared" si="5"/>
        <v>-998789</v>
      </c>
      <c r="N11" s="21">
        <f t="shared" si="6"/>
        <v>188960</v>
      </c>
      <c r="O11" s="16">
        <f t="shared" si="7"/>
        <v>6.9999953315841117E-4</v>
      </c>
      <c r="P11" s="22" t="str">
        <f t="shared" si="8"/>
        <v>Imp</v>
      </c>
    </row>
    <row r="12" spans="1:16">
      <c r="A12" s="12">
        <v>210012</v>
      </c>
      <c r="B12" s="13" t="str">
        <f>VLOOKUP(A12,[8]Sheet1!$A$2:$J$90,10,FALSE)</f>
        <v>Lifebridge- Sinai</v>
      </c>
      <c r="C12" s="14">
        <f>_xlfn.XLOOKUP(A12,'[13]FY26 Est IP %'!$A$4:$A$55,'[13]FY26 Est IP %'!$F$4:$F$55)</f>
        <v>576915176.55214787</v>
      </c>
      <c r="D12" s="15">
        <f>ROUND(_xlfn.XLOOKUP(A12,'[9]3.CY2025 Improve All Payers'!$A$7:$A$50,'[9]3.CY2025 Improve All Payers'!$H$7:$H$50),4)</f>
        <v>0.1158</v>
      </c>
      <c r="E12" s="16">
        <f>ROUND(_xlfn.XLOOKUP(A12,'[9]3.CY2025 Improve All Payers'!$A$7:$A$450,'[9]3.CY2025 Improve All Payers'!$O$7:$O$450),4)</f>
        <v>3.1099999999999999E-2</v>
      </c>
      <c r="F12" s="16">
        <f>_xlfn.XLOOKUP(A12,'3.CY2025 Improve All Payers'!$A$7:$A$57,'3.CY2025 Improve All Payers'!$O$7:$O$57)</f>
        <v>3.1099999999999999E-2</v>
      </c>
      <c r="G12" s="17">
        <f t="shared" si="0"/>
        <v>-3.78E-2</v>
      </c>
      <c r="H12" s="18">
        <f t="shared" si="1"/>
        <v>-8.0000000000000002E-3</v>
      </c>
      <c r="I12" s="19">
        <f t="shared" si="2"/>
        <v>-4615321</v>
      </c>
      <c r="J12" s="16">
        <f>_xlfn.XLOOKUP(A12,'2.  CY25 Readmit Attainment'!$A$4:$A$46,'2.  CY25 Readmit Attainment'!$G$4:$G$46)</f>
        <v>0.12139999999999999</v>
      </c>
      <c r="K12" s="20">
        <f t="shared" si="3"/>
        <v>0.11210000000000001</v>
      </c>
      <c r="L12" s="18">
        <f t="shared" si="4"/>
        <v>-7.1999999999999998E-3</v>
      </c>
      <c r="M12" s="19">
        <f t="shared" si="5"/>
        <v>-4153789</v>
      </c>
      <c r="N12" s="21">
        <f t="shared" si="6"/>
        <v>-4153789</v>
      </c>
      <c r="O12" s="16">
        <f t="shared" si="7"/>
        <v>-7.1999995299560915E-3</v>
      </c>
      <c r="P12" s="22" t="str">
        <f t="shared" si="8"/>
        <v>Att</v>
      </c>
    </row>
    <row r="13" spans="1:16">
      <c r="A13" s="12">
        <v>210015</v>
      </c>
      <c r="B13" s="13" t="str">
        <f>VLOOKUP(A13,[8]Sheet1!$A$2:$J$90,10,FALSE)</f>
        <v>MedStar- Franklin Square</v>
      </c>
      <c r="C13" s="14">
        <f>_xlfn.XLOOKUP(A13,'[13]FY26 Est IP %'!$A$4:$A$55,'[13]FY26 Est IP %'!$F$4:$F$55)</f>
        <v>437038001.56903821</v>
      </c>
      <c r="D13" s="15">
        <f>ROUND(_xlfn.XLOOKUP(A13,'[9]3.CY2025 Improve All Payers'!$A$7:$A$50,'[9]3.CY2025 Improve All Payers'!$H$7:$H$50),4)</f>
        <v>0.1187</v>
      </c>
      <c r="E13" s="16">
        <f>ROUND(_xlfn.XLOOKUP(A13,'[9]3.CY2025 Improve All Payers'!$A$7:$A$450,'[9]3.CY2025 Improve All Payers'!$O$7:$O$450),4)</f>
        <v>8.7599999999999997E-2</v>
      </c>
      <c r="F13" s="16">
        <f>_xlfn.XLOOKUP(A13,'3.CY2025 Improve All Payers'!$A$7:$A$57,'3.CY2025 Improve All Payers'!$O$7:$O$57)</f>
        <v>8.7599999999999997E-2</v>
      </c>
      <c r="G13" s="17">
        <f t="shared" si="0"/>
        <v>-3.78E-2</v>
      </c>
      <c r="H13" s="18">
        <f t="shared" si="1"/>
        <v>-1.4500000000000001E-2</v>
      </c>
      <c r="I13" s="19">
        <f t="shared" si="2"/>
        <v>-6337051</v>
      </c>
      <c r="J13" s="16">
        <f>_xlfn.XLOOKUP(A13,'2.  CY25 Readmit Attainment'!$A$4:$A$46,'2.  CY25 Readmit Attainment'!$G$4:$G$46)</f>
        <v>0.1303</v>
      </c>
      <c r="K13" s="20">
        <f t="shared" si="3"/>
        <v>0.11210000000000001</v>
      </c>
      <c r="L13" s="18">
        <f t="shared" si="4"/>
        <v>-1.41E-2</v>
      </c>
      <c r="M13" s="19">
        <f t="shared" si="5"/>
        <v>-6162236</v>
      </c>
      <c r="N13" s="21">
        <f t="shared" si="6"/>
        <v>-6162236</v>
      </c>
      <c r="O13" s="16">
        <f t="shared" si="7"/>
        <v>-1.4100000407004792E-2</v>
      </c>
      <c r="P13" s="22" t="str">
        <f t="shared" si="8"/>
        <v>Att</v>
      </c>
    </row>
    <row r="14" spans="1:16">
      <c r="A14" s="12">
        <v>210016</v>
      </c>
      <c r="B14" s="13" t="str">
        <f>VLOOKUP(A14,[8]Sheet1!$A$2:$J$90,10,FALSE)</f>
        <v>Adventist- White Oak</v>
      </c>
      <c r="C14" s="14">
        <f>_xlfn.XLOOKUP(A14,'[13]FY26 Est IP %'!$A$4:$A$55,'[13]FY26 Est IP %'!$F$4:$F$55)</f>
        <v>306648357.46320349</v>
      </c>
      <c r="D14" s="15">
        <f>ROUND(_xlfn.XLOOKUP(A14,'[9]3.CY2025 Improve All Payers'!$A$7:$A$50,'[9]3.CY2025 Improve All Payers'!$H$7:$H$50),4)</f>
        <v>0.11609999999999999</v>
      </c>
      <c r="E14" s="16">
        <f>ROUND(_xlfn.XLOOKUP(A14,'[9]3.CY2025 Improve All Payers'!$A$7:$A$450,'[9]3.CY2025 Improve All Payers'!$O$7:$O$450),4)</f>
        <v>1.6400000000000001E-2</v>
      </c>
      <c r="F14" s="16">
        <f>_xlfn.XLOOKUP(A14,'3.CY2025 Improve All Payers'!$A$7:$A$57,'3.CY2025 Improve All Payers'!$O$7:$O$57)</f>
        <v>1.6400000000000001E-2</v>
      </c>
      <c r="G14" s="17">
        <f t="shared" si="0"/>
        <v>-3.78E-2</v>
      </c>
      <c r="H14" s="18">
        <f t="shared" si="1"/>
        <v>-6.3E-3</v>
      </c>
      <c r="I14" s="19">
        <f t="shared" si="2"/>
        <v>-1931885</v>
      </c>
      <c r="J14" s="16">
        <f>_xlfn.XLOOKUP(A14,'2.  CY25 Readmit Attainment'!$A$4:$A$46,'2.  CY25 Readmit Attainment'!$G$4:$G$46)</f>
        <v>0.1303</v>
      </c>
      <c r="K14" s="20">
        <f t="shared" si="3"/>
        <v>0.11210000000000001</v>
      </c>
      <c r="L14" s="18">
        <f t="shared" si="4"/>
        <v>-1.41E-2</v>
      </c>
      <c r="M14" s="19">
        <f t="shared" si="5"/>
        <v>-4323742</v>
      </c>
      <c r="N14" s="21">
        <f t="shared" si="6"/>
        <v>-1931885</v>
      </c>
      <c r="O14" s="16">
        <f t="shared" si="7"/>
        <v>-6.3000011347910711E-3</v>
      </c>
      <c r="P14" s="24" t="str">
        <f t="shared" si="8"/>
        <v>Imp</v>
      </c>
    </row>
    <row r="15" spans="1:16">
      <c r="A15" s="12">
        <v>210017</v>
      </c>
      <c r="B15" s="13" t="str">
        <f>VLOOKUP(A15,[8]Sheet1!$A$2:$J$90,10,FALSE)</f>
        <v>Garrett</v>
      </c>
      <c r="C15" s="14">
        <f>_xlfn.XLOOKUP(A15,'[13]FY26 Est IP %'!$A$4:$A$55,'[13]FY26 Est IP %'!$F$4:$F$55)</f>
        <v>30285668.088669937</v>
      </c>
      <c r="D15" s="15">
        <f>ROUND(_xlfn.XLOOKUP(A15,'[9]3.CY2025 Improve All Payers'!$A$7:$A$50,'[9]3.CY2025 Improve All Payers'!$H$7:$H$50),4)</f>
        <v>6.4299999999999996E-2</v>
      </c>
      <c r="E15" s="16">
        <f>ROUND(_xlfn.XLOOKUP(A15,'[9]3.CY2025 Improve All Payers'!$A$7:$A$450,'[9]3.CY2025 Improve All Payers'!$O$7:$O$450),4)</f>
        <v>-6.2199999999999998E-2</v>
      </c>
      <c r="F15" s="16">
        <f>_xlfn.XLOOKUP(A15,'3.CY2025 Improve All Payers'!$A$7:$A$57,'3.CY2025 Improve All Payers'!$O$7:$O$57)</f>
        <v>-6.2199999999999998E-2</v>
      </c>
      <c r="G15" s="17">
        <f t="shared" si="0"/>
        <v>-3.78E-2</v>
      </c>
      <c r="H15" s="18">
        <f t="shared" si="1"/>
        <v>2.8E-3</v>
      </c>
      <c r="I15" s="19">
        <f t="shared" si="2"/>
        <v>84800</v>
      </c>
      <c r="J15" s="16">
        <f>_xlfn.XLOOKUP(A15,'2.  CY25 Readmit Attainment'!$A$4:$A$46,'2.  CY25 Readmit Attainment'!$G$4:$G$46)</f>
        <v>9.01E-2</v>
      </c>
      <c r="K15" s="20">
        <f t="shared" si="3"/>
        <v>0.11210000000000001</v>
      </c>
      <c r="L15" s="18">
        <f t="shared" si="4"/>
        <v>1.7100000000000001E-2</v>
      </c>
      <c r="M15" s="19">
        <f t="shared" si="5"/>
        <v>517885</v>
      </c>
      <c r="N15" s="21">
        <f t="shared" si="6"/>
        <v>517885</v>
      </c>
      <c r="O15" s="16">
        <f t="shared" si="7"/>
        <v>1.7100002498995362E-2</v>
      </c>
      <c r="P15" s="22" t="str">
        <f t="shared" si="8"/>
        <v>Att</v>
      </c>
    </row>
    <row r="16" spans="1:16">
      <c r="A16" s="12">
        <v>210018</v>
      </c>
      <c r="B16" s="13" t="str">
        <f>VLOOKUP(A16,[8]Sheet1!$A$2:$J$90,10,FALSE)</f>
        <v>MedStar- Montgomery</v>
      </c>
      <c r="C16" s="14">
        <f>_xlfn.XLOOKUP(A16,'[13]FY26 Est IP %'!$A$4:$A$55,'[13]FY26 Est IP %'!$F$4:$F$55)</f>
        <v>110817148.97467273</v>
      </c>
      <c r="D16" s="15">
        <f>ROUND(_xlfn.XLOOKUP(A16,'[9]3.CY2025 Improve All Payers'!$A$7:$A$50,'[9]3.CY2025 Improve All Payers'!$H$7:$H$50),4)</f>
        <v>0.1065</v>
      </c>
      <c r="E16" s="16">
        <f>ROUND(_xlfn.XLOOKUP(A16,'[9]3.CY2025 Improve All Payers'!$A$7:$A$450,'[9]3.CY2025 Improve All Payers'!$O$7:$O$450),4)</f>
        <v>2.5399999999999999E-2</v>
      </c>
      <c r="F16" s="16">
        <f>_xlfn.XLOOKUP(A16,'3.CY2025 Improve All Payers'!$A$7:$A$57,'3.CY2025 Improve All Payers'!$O$7:$O$57)</f>
        <v>2.5399999999999999E-2</v>
      </c>
      <c r="G16" s="17">
        <f t="shared" si="0"/>
        <v>-3.78E-2</v>
      </c>
      <c r="H16" s="18">
        <f t="shared" si="1"/>
        <v>-7.3000000000000001E-3</v>
      </c>
      <c r="I16" s="19">
        <f t="shared" si="2"/>
        <v>-808965</v>
      </c>
      <c r="J16" s="16">
        <f>_xlfn.XLOOKUP(A16,'2.  CY25 Readmit Attainment'!$A$4:$A$46,'2.  CY25 Readmit Attainment'!$G$4:$G$46)</f>
        <v>0.1116</v>
      </c>
      <c r="K16" s="20">
        <f t="shared" si="3"/>
        <v>0.11210000000000001</v>
      </c>
      <c r="L16" s="18">
        <f t="shared" si="4"/>
        <v>4.0000000000000002E-4</v>
      </c>
      <c r="M16" s="19">
        <f t="shared" si="5"/>
        <v>44327</v>
      </c>
      <c r="N16" s="21">
        <f t="shared" si="6"/>
        <v>44327</v>
      </c>
      <c r="O16" s="16">
        <f t="shared" si="7"/>
        <v>4.0000126704334309E-4</v>
      </c>
      <c r="P16" s="22" t="str">
        <f t="shared" si="8"/>
        <v>Att</v>
      </c>
    </row>
    <row r="17" spans="1:16" s="23" customFormat="1">
      <c r="A17" s="12">
        <v>210019</v>
      </c>
      <c r="B17" s="13" t="str">
        <f>VLOOKUP(A17,[8]Sheet1!$A$2:$J$90,10,FALSE)</f>
        <v>Tidal- Peninsula</v>
      </c>
      <c r="C17" s="14">
        <f>_xlfn.XLOOKUP(A17,'[13]FY26 Est IP %'!$A$4:$A$55,'[13]FY26 Est IP %'!$F$4:$F$55)</f>
        <v>394776978.84324616</v>
      </c>
      <c r="D17" s="15">
        <f>ROUND(_xlfn.XLOOKUP(A17,'[9]3.CY2025 Improve All Payers'!$A$7:$A$50,'[9]3.CY2025 Improve All Payers'!$H$7:$H$50),4)</f>
        <v>0.10920000000000001</v>
      </c>
      <c r="E17" s="16">
        <f>ROUND(_xlfn.XLOOKUP(A17,'[9]3.CY2025 Improve All Payers'!$A$7:$A$450,'[9]3.CY2025 Improve All Payers'!$O$7:$O$450),4)</f>
        <v>-4.6699999999999998E-2</v>
      </c>
      <c r="F17" s="16">
        <f>_xlfn.XLOOKUP(A17,'3.CY2025 Improve All Payers'!$A$7:$A$57,'3.CY2025 Improve All Payers'!$O$7:$O$57)</f>
        <v>-4.6699999999999998E-2</v>
      </c>
      <c r="G17" s="17">
        <f t="shared" si="0"/>
        <v>-3.78E-2</v>
      </c>
      <c r="H17" s="18">
        <f t="shared" si="1"/>
        <v>1E-3</v>
      </c>
      <c r="I17" s="19">
        <f t="shared" si="2"/>
        <v>394777</v>
      </c>
      <c r="J17" s="16">
        <f>_xlfn.XLOOKUP(A17,'2.  CY25 Readmit Attainment'!$A$4:$A$46,'2.  CY25 Readmit Attainment'!$G$4:$G$46)</f>
        <v>0.1113</v>
      </c>
      <c r="K17" s="20">
        <f t="shared" si="3"/>
        <v>0.11210000000000001</v>
      </c>
      <c r="L17" s="18">
        <f t="shared" si="4"/>
        <v>5.9999999999999995E-4</v>
      </c>
      <c r="M17" s="19">
        <f t="shared" si="5"/>
        <v>236866</v>
      </c>
      <c r="N17" s="21">
        <f t="shared" si="6"/>
        <v>394777</v>
      </c>
      <c r="O17" s="16">
        <f t="shared" si="7"/>
        <v>1.0000000535916606E-3</v>
      </c>
      <c r="P17" s="22" t="str">
        <f t="shared" si="8"/>
        <v>Imp</v>
      </c>
    </row>
    <row r="18" spans="1:16">
      <c r="A18" s="12">
        <v>210022</v>
      </c>
      <c r="B18" s="13" t="str">
        <f>VLOOKUP(A18,[8]Sheet1!$A$2:$J$90,10,FALSE)</f>
        <v>JHH- Suburban</v>
      </c>
      <c r="C18" s="14">
        <f>_xlfn.XLOOKUP(A18,'[13]FY26 Est IP %'!$A$4:$A$55,'[13]FY26 Est IP %'!$F$4:$F$55)</f>
        <v>288335347.45023447</v>
      </c>
      <c r="D18" s="15">
        <f>ROUND(_xlfn.XLOOKUP(A18,'[9]3.CY2025 Improve All Payers'!$A$7:$A$50,'[9]3.CY2025 Improve All Payers'!$H$7:$H$50),4)</f>
        <v>0.1095</v>
      </c>
      <c r="E18" s="16">
        <f>ROUND(_xlfn.XLOOKUP(A18,'[9]3.CY2025 Improve All Payers'!$A$7:$A$450,'[9]3.CY2025 Improve All Payers'!$O$7:$O$450),4)</f>
        <v>-5.21E-2</v>
      </c>
      <c r="F18" s="16">
        <f>_xlfn.XLOOKUP(A18,'3.CY2025 Improve All Payers'!$A$7:$A$57,'3.CY2025 Improve All Payers'!$O$7:$O$57)</f>
        <v>-5.21E-2</v>
      </c>
      <c r="G18" s="17">
        <f t="shared" si="0"/>
        <v>-3.78E-2</v>
      </c>
      <c r="H18" s="18">
        <f t="shared" si="1"/>
        <v>1.6999999999999999E-3</v>
      </c>
      <c r="I18" s="19">
        <f t="shared" si="2"/>
        <v>490170</v>
      </c>
      <c r="J18" s="16">
        <f>_xlfn.XLOOKUP(A18,'2.  CY25 Readmit Attainment'!$A$4:$A$46,'2.  CY25 Readmit Attainment'!$G$4:$G$46)</f>
        <v>0.11700000000000001</v>
      </c>
      <c r="K18" s="20">
        <f t="shared" si="3"/>
        <v>0.11210000000000001</v>
      </c>
      <c r="L18" s="18">
        <f t="shared" si="4"/>
        <v>-3.8E-3</v>
      </c>
      <c r="M18" s="19">
        <f t="shared" si="5"/>
        <v>-1095674</v>
      </c>
      <c r="N18" s="21">
        <f t="shared" si="6"/>
        <v>490170</v>
      </c>
      <c r="O18" s="16">
        <f t="shared" si="7"/>
        <v>1.6999996855557274E-3</v>
      </c>
      <c r="P18" s="22" t="str">
        <f t="shared" si="8"/>
        <v>Imp</v>
      </c>
    </row>
    <row r="19" spans="1:16">
      <c r="A19" s="12">
        <v>210023</v>
      </c>
      <c r="B19" s="13" t="str">
        <f>VLOOKUP(A19,[8]Sheet1!$A$2:$J$90,10,FALSE)</f>
        <v>Luminis- Anne Arundel</v>
      </c>
      <c r="C19" s="14">
        <f>_xlfn.XLOOKUP(A19,'[13]FY26 Est IP %'!$A$4:$A$55,'[13]FY26 Est IP %'!$F$4:$F$55)</f>
        <v>471678197.8514123</v>
      </c>
      <c r="D19" s="15">
        <f>ROUND(_xlfn.XLOOKUP(A19,'[9]3.CY2025 Improve All Payers'!$A$7:$A$50,'[9]3.CY2025 Improve All Payers'!$H$7:$H$50),4)</f>
        <v>0.1216</v>
      </c>
      <c r="E19" s="16">
        <f>ROUND(_xlfn.XLOOKUP(A19,'[9]3.CY2025 Improve All Payers'!$A$7:$A$450,'[9]3.CY2025 Improve All Payers'!$O$7:$O$450),4)</f>
        <v>7.8100000000000003E-2</v>
      </c>
      <c r="F19" s="16">
        <f>_xlfn.XLOOKUP(A19,'3.CY2025 Improve All Payers'!$A$7:$A$57,'3.CY2025 Improve All Payers'!$O$7:$O$57)</f>
        <v>7.8100000000000003E-2</v>
      </c>
      <c r="G19" s="17">
        <f t="shared" si="0"/>
        <v>-3.78E-2</v>
      </c>
      <c r="H19" s="18">
        <f t="shared" si="1"/>
        <v>-1.34E-2</v>
      </c>
      <c r="I19" s="19">
        <f t="shared" si="2"/>
        <v>-6320488</v>
      </c>
      <c r="J19" s="16">
        <f>_xlfn.XLOOKUP(A19,'2.  CY25 Readmit Attainment'!$A$4:$A$46,'2.  CY25 Readmit Attainment'!$G$4:$G$46)</f>
        <v>0.13439999999999999</v>
      </c>
      <c r="K19" s="20">
        <f t="shared" si="3"/>
        <v>0.11210000000000001</v>
      </c>
      <c r="L19" s="18">
        <f t="shared" si="4"/>
        <v>-1.72E-2</v>
      </c>
      <c r="M19" s="19">
        <f t="shared" si="5"/>
        <v>-8112865</v>
      </c>
      <c r="N19" s="21">
        <f t="shared" si="6"/>
        <v>-6320488</v>
      </c>
      <c r="O19" s="16">
        <f t="shared" si="7"/>
        <v>-1.3400000315450397E-2</v>
      </c>
      <c r="P19" s="22" t="str">
        <f t="shared" si="8"/>
        <v>Imp</v>
      </c>
    </row>
    <row r="20" spans="1:16">
      <c r="A20" s="12">
        <v>210024</v>
      </c>
      <c r="B20" s="13" t="str">
        <f>VLOOKUP(A20,[8]Sheet1!$A$2:$J$90,10,FALSE)</f>
        <v>MedStar- Union Mem</v>
      </c>
      <c r="C20" s="14">
        <f>_xlfn.XLOOKUP(A20,'[13]FY26 Est IP %'!$A$4:$A$55,'[13]FY26 Est IP %'!$F$4:$F$55)</f>
        <v>316870786.3947897</v>
      </c>
      <c r="D20" s="15">
        <f>ROUND(_xlfn.XLOOKUP(A20,'[9]3.CY2025 Improve All Payers'!$A$7:$A$50,'[9]3.CY2025 Improve All Payers'!$H$7:$H$50),4)</f>
        <v>0.1265</v>
      </c>
      <c r="E20" s="16">
        <f>ROUND(_xlfn.XLOOKUP(A20,'[9]3.CY2025 Improve All Payers'!$A$7:$A$450,'[9]3.CY2025 Improve All Payers'!$O$7:$O$450),4)</f>
        <v>1.9800000000000002E-2</v>
      </c>
      <c r="F20" s="16">
        <f>_xlfn.XLOOKUP(A20,'3.CY2025 Improve All Payers'!$A$7:$A$57,'3.CY2025 Improve All Payers'!$O$7:$O$57)</f>
        <v>1.9800000000000002E-2</v>
      </c>
      <c r="G20" s="17">
        <f t="shared" si="0"/>
        <v>-3.78E-2</v>
      </c>
      <c r="H20" s="18">
        <f t="shared" si="1"/>
        <v>-6.7000000000000002E-3</v>
      </c>
      <c r="I20" s="19">
        <f t="shared" si="2"/>
        <v>-2123034</v>
      </c>
      <c r="J20" s="16">
        <f>_xlfn.XLOOKUP(A20,'2.  CY25 Readmit Attainment'!$A$4:$A$46,'2.  CY25 Readmit Attainment'!$G$4:$G$46)</f>
        <v>0.13289999999999999</v>
      </c>
      <c r="K20" s="20">
        <f t="shared" si="3"/>
        <v>0.11210000000000001</v>
      </c>
      <c r="L20" s="18">
        <f t="shared" si="4"/>
        <v>-1.61E-2</v>
      </c>
      <c r="M20" s="19">
        <f t="shared" si="5"/>
        <v>-5101620</v>
      </c>
      <c r="N20" s="21">
        <f t="shared" si="6"/>
        <v>-2123034</v>
      </c>
      <c r="O20" s="16">
        <f t="shared" si="7"/>
        <v>-6.6999991515623953E-3</v>
      </c>
      <c r="P20" s="22" t="str">
        <f t="shared" si="8"/>
        <v>Imp</v>
      </c>
    </row>
    <row r="21" spans="1:16">
      <c r="A21" s="12">
        <v>210027</v>
      </c>
      <c r="B21" s="13" t="str">
        <f>VLOOKUP(A21,[8]Sheet1!$A$2:$J$90,10,FALSE)</f>
        <v>Western Maryland</v>
      </c>
      <c r="C21" s="14">
        <f>_xlfn.XLOOKUP(A21,'[13]FY26 Est IP %'!$A$4:$A$55,'[13]FY26 Est IP %'!$F$4:$F$55)</f>
        <v>202494634.7754958</v>
      </c>
      <c r="D21" s="15">
        <f>ROUND(_xlfn.XLOOKUP(A21,'[9]3.CY2025 Improve All Payers'!$A$7:$A$50,'[9]3.CY2025 Improve All Payers'!$H$7:$H$50),4)</f>
        <v>0.1099</v>
      </c>
      <c r="E21" s="16">
        <f>ROUND(_xlfn.XLOOKUP(A21,'[9]3.CY2025 Improve All Payers'!$A$7:$A$450,'[9]3.CY2025 Improve All Payers'!$O$7:$O$450),4)</f>
        <v>-1.6400000000000001E-2</v>
      </c>
      <c r="F21" s="16">
        <f>_xlfn.XLOOKUP(A21,'3.CY2025 Improve All Payers'!$A$7:$A$57,'3.CY2025 Improve All Payers'!$O$7:$O$57)</f>
        <v>-1.6400000000000001E-2</v>
      </c>
      <c r="G21" s="17">
        <f t="shared" si="0"/>
        <v>-3.78E-2</v>
      </c>
      <c r="H21" s="18">
        <f t="shared" si="1"/>
        <v>-2.5000000000000001E-3</v>
      </c>
      <c r="I21" s="19">
        <f t="shared" si="2"/>
        <v>-506237</v>
      </c>
      <c r="J21" s="16">
        <f>_xlfn.XLOOKUP(A21,'2.  CY25 Readmit Attainment'!$A$4:$A$46,'2.  CY25 Readmit Attainment'!$G$4:$G$46)</f>
        <v>0.1176</v>
      </c>
      <c r="K21" s="20">
        <f t="shared" si="3"/>
        <v>0.11210000000000001</v>
      </c>
      <c r="L21" s="18">
        <f t="shared" si="4"/>
        <v>-4.1999999999999997E-3</v>
      </c>
      <c r="M21" s="19">
        <f t="shared" si="5"/>
        <v>-850477</v>
      </c>
      <c r="N21" s="21">
        <f t="shared" si="6"/>
        <v>-506237</v>
      </c>
      <c r="O21" s="16">
        <f t="shared" si="7"/>
        <v>-2.5000020398627397E-3</v>
      </c>
      <c r="P21" s="22" t="str">
        <f t="shared" si="8"/>
        <v>Imp</v>
      </c>
    </row>
    <row r="22" spans="1:16">
      <c r="A22" s="12">
        <v>210028</v>
      </c>
      <c r="B22" s="13" t="str">
        <f>VLOOKUP(A22,[8]Sheet1!$A$2:$J$90,10,FALSE)</f>
        <v>MedStar- St. Mary's</v>
      </c>
      <c r="C22" s="14">
        <f>_xlfn.XLOOKUP(A22,'[13]FY26 Est IP %'!$A$4:$A$55,'[13]FY26 Est IP %'!$F$4:$F$55)</f>
        <v>98519519.675211266</v>
      </c>
      <c r="D22" s="15">
        <f>ROUND(_xlfn.XLOOKUP(A22,'[9]3.CY2025 Improve All Payers'!$A$7:$A$50,'[9]3.CY2025 Improve All Payers'!$H$7:$H$50),4)</f>
        <v>0.1116</v>
      </c>
      <c r="E22" s="16">
        <f>ROUND(_xlfn.XLOOKUP(A22,'[9]3.CY2025 Improve All Payers'!$A$7:$A$450,'[9]3.CY2025 Improve All Payers'!$O$7:$O$450),4)</f>
        <v>-3.5999999999999999E-3</v>
      </c>
      <c r="F22" s="16">
        <f>_xlfn.XLOOKUP(A22,'3.CY2025 Improve All Payers'!$A$7:$A$57,'3.CY2025 Improve All Payers'!$O$7:$O$57)</f>
        <v>-3.5999999999999999E-3</v>
      </c>
      <c r="G22" s="17">
        <f t="shared" si="0"/>
        <v>-3.78E-2</v>
      </c>
      <c r="H22" s="18">
        <f t="shared" si="1"/>
        <v>-4.0000000000000001E-3</v>
      </c>
      <c r="I22" s="19">
        <f t="shared" si="2"/>
        <v>-394078</v>
      </c>
      <c r="J22" s="16">
        <f>_xlfn.XLOOKUP(A22,'2.  CY25 Readmit Attainment'!$A$4:$A$46,'2.  CY25 Readmit Attainment'!$G$4:$G$46)</f>
        <v>0.12509999999999999</v>
      </c>
      <c r="K22" s="20">
        <f t="shared" si="3"/>
        <v>0.11210000000000001</v>
      </c>
      <c r="L22" s="18">
        <f t="shared" si="4"/>
        <v>-0.01</v>
      </c>
      <c r="M22" s="19">
        <f t="shared" si="5"/>
        <v>-985195</v>
      </c>
      <c r="N22" s="21">
        <f t="shared" si="6"/>
        <v>-394078</v>
      </c>
      <c r="O22" s="16">
        <f t="shared" si="7"/>
        <v>-3.9999992011649534E-3</v>
      </c>
      <c r="P22" s="22" t="str">
        <f t="shared" si="8"/>
        <v>Imp</v>
      </c>
    </row>
    <row r="23" spans="1:16">
      <c r="A23" s="12">
        <v>210029</v>
      </c>
      <c r="B23" s="13" t="str">
        <f>VLOOKUP(A23,[8]Sheet1!$A$2:$J$90,10,FALSE)</f>
        <v>JHH- Bayview</v>
      </c>
      <c r="C23" s="14">
        <f>_xlfn.XLOOKUP(A23,'[13]FY26 Est IP %'!$A$4:$A$55,'[13]FY26 Est IP %'!$F$4:$F$55)</f>
        <v>522055592.26230383</v>
      </c>
      <c r="D23" s="15">
        <f>ROUND(_xlfn.XLOOKUP(A23,'[9]3.CY2025 Improve All Payers'!$A$7:$A$50,'[9]3.CY2025 Improve All Payers'!$H$7:$H$50),4)</f>
        <v>0.1246</v>
      </c>
      <c r="E23" s="16">
        <f>ROUND(_xlfn.XLOOKUP(A23,'[9]3.CY2025 Improve All Payers'!$A$7:$A$450,'[9]3.CY2025 Improve All Payers'!$O$7:$O$450),4)</f>
        <v>9.3899999999999997E-2</v>
      </c>
      <c r="F23" s="16">
        <f>_xlfn.XLOOKUP(A23,'3.CY2025 Improve All Payers'!$A$7:$A$57,'3.CY2025 Improve All Payers'!$O$7:$O$57)</f>
        <v>9.3899999999999997E-2</v>
      </c>
      <c r="G23" s="17">
        <f t="shared" si="0"/>
        <v>-3.78E-2</v>
      </c>
      <c r="H23" s="18">
        <f t="shared" si="1"/>
        <v>-1.5299999999999999E-2</v>
      </c>
      <c r="I23" s="19">
        <f t="shared" si="2"/>
        <v>-7987451</v>
      </c>
      <c r="J23" s="16">
        <f>_xlfn.XLOOKUP(A23,'2.  CY25 Readmit Attainment'!$A$4:$A$46,'2.  CY25 Readmit Attainment'!$G$4:$G$46)</f>
        <v>0.1389</v>
      </c>
      <c r="K23" s="20">
        <f t="shared" si="3"/>
        <v>0.11210000000000001</v>
      </c>
      <c r="L23" s="18">
        <f t="shared" si="4"/>
        <v>-0.02</v>
      </c>
      <c r="M23" s="19">
        <f t="shared" si="5"/>
        <v>-10441112</v>
      </c>
      <c r="N23" s="21">
        <f t="shared" si="6"/>
        <v>-7987451</v>
      </c>
      <c r="O23" s="16">
        <f t="shared" si="7"/>
        <v>-1.5300000839731933E-2</v>
      </c>
      <c r="P23" s="22" t="str">
        <f t="shared" si="8"/>
        <v>Imp</v>
      </c>
    </row>
    <row r="24" spans="1:16">
      <c r="A24" s="12">
        <v>210030</v>
      </c>
      <c r="B24" s="13" t="s">
        <v>12</v>
      </c>
      <c r="C24" s="14">
        <f>_xlfn.XLOOKUP(A24,'[13]FY26 Est IP %'!$A$4:$A$55,'[13]FY26 Est IP %'!$F$4:$F$55)</f>
        <v>12960314.798002152</v>
      </c>
      <c r="D24" s="15">
        <f>ROUND(_xlfn.XLOOKUP(A24,'[9]3.CY2025 Improve All Payers'!$A$7:$A$50,'[9]3.CY2025 Improve All Payers'!$H$7:$H$50),4)</f>
        <v>7.9899999999999999E-2</v>
      </c>
      <c r="E24" s="16">
        <f>ROUND(_xlfn.XLOOKUP(A24,'[9]3.CY2025 Improve All Payers'!$A$7:$A$450,'[9]3.CY2025 Improve All Payers'!$O$7:$O$450),4)</f>
        <v>1.38E-2</v>
      </c>
      <c r="F24" s="16">
        <f>_xlfn.XLOOKUP(A24,'3.CY2025 Improve All Payers'!$A$7:$A$57,'3.CY2025 Improve All Payers'!$O$7:$O$57)</f>
        <v>1.38E-2</v>
      </c>
      <c r="G24" s="17">
        <f t="shared" si="0"/>
        <v>-3.78E-2</v>
      </c>
      <c r="H24" s="18">
        <f t="shared" si="1"/>
        <v>-6.0000000000000001E-3</v>
      </c>
      <c r="I24" s="19">
        <f t="shared" si="2"/>
        <v>-77762</v>
      </c>
      <c r="J24" s="16">
        <f>_xlfn.XLOOKUP(A24,'2.  CY25 Readmit Attainment'!$A$4:$A$46,'2.  CY25 Readmit Attainment'!$G$4:$G$46)</f>
        <v>9.6600000000000005E-2</v>
      </c>
      <c r="K24" s="20">
        <f t="shared" si="3"/>
        <v>0.11210000000000001</v>
      </c>
      <c r="L24" s="18">
        <f t="shared" si="4"/>
        <v>1.2E-2</v>
      </c>
      <c r="M24" s="19">
        <f t="shared" si="5"/>
        <v>155524</v>
      </c>
      <c r="N24" s="21">
        <f t="shared" si="6"/>
        <v>155524</v>
      </c>
      <c r="O24" s="16">
        <f t="shared" si="7"/>
        <v>1.2000017161926824E-2</v>
      </c>
      <c r="P24" s="22" t="str">
        <f t="shared" si="8"/>
        <v>Att</v>
      </c>
    </row>
    <row r="25" spans="1:16">
      <c r="A25" s="12">
        <v>210032</v>
      </c>
      <c r="B25" s="13" t="str">
        <f>VLOOKUP(A25,[8]Sheet1!$A$2:$J$90,10,FALSE)</f>
        <v>ChristianaCare, Union</v>
      </c>
      <c r="C25" s="14">
        <f>_xlfn.XLOOKUP(A25,'[13]FY26 Est IP %'!$A$4:$A$55,'[13]FY26 Est IP %'!$F$4:$F$55)</f>
        <v>113367022.13126963</v>
      </c>
      <c r="D25" s="15">
        <f>ROUND(_xlfn.XLOOKUP(A25,'[9]3.CY2025 Improve All Payers'!$A$7:$A$50,'[9]3.CY2025 Improve All Payers'!$H$7:$H$50),4)</f>
        <v>0.1132</v>
      </c>
      <c r="E25" s="16">
        <f>ROUND(_xlfn.XLOOKUP(A25,'[9]3.CY2025 Improve All Payers'!$A$7:$A$450,'[9]3.CY2025 Improve All Payers'!$O$7:$O$450),4)</f>
        <v>-6.3600000000000004E-2</v>
      </c>
      <c r="F25" s="16">
        <f>_xlfn.XLOOKUP(A25,'3.CY2025 Improve All Payers'!$A$7:$A$57,'3.CY2025 Improve All Payers'!$O$7:$O$57)</f>
        <v>-6.3600000000000004E-2</v>
      </c>
      <c r="G25" s="17">
        <f t="shared" si="0"/>
        <v>-3.78E-2</v>
      </c>
      <c r="H25" s="18">
        <f t="shared" si="1"/>
        <v>3.0000000000000001E-3</v>
      </c>
      <c r="I25" s="19">
        <f t="shared" si="2"/>
        <v>340101</v>
      </c>
      <c r="J25" s="16">
        <f>_xlfn.XLOOKUP(A25,'2.  CY25 Readmit Attainment'!$A$4:$A$46,'2.  CY25 Readmit Attainment'!$G$4:$G$46)</f>
        <v>0.13450000000000001</v>
      </c>
      <c r="K25" s="20">
        <f t="shared" si="3"/>
        <v>0.11210000000000001</v>
      </c>
      <c r="L25" s="18">
        <f t="shared" si="4"/>
        <v>-1.7299999999999999E-2</v>
      </c>
      <c r="M25" s="19">
        <f t="shared" si="5"/>
        <v>-1961249</v>
      </c>
      <c r="N25" s="21">
        <f t="shared" si="6"/>
        <v>340101</v>
      </c>
      <c r="O25" s="16">
        <f t="shared" si="7"/>
        <v>2.9999994143463625E-3</v>
      </c>
      <c r="P25" s="22" t="str">
        <f t="shared" si="8"/>
        <v>Imp</v>
      </c>
    </row>
    <row r="26" spans="1:16">
      <c r="A26" s="12">
        <v>210033</v>
      </c>
      <c r="B26" s="13" t="str">
        <f>VLOOKUP(A26,[8]Sheet1!$A$2:$J$90,10,FALSE)</f>
        <v>Lifebridge- Carroll</v>
      </c>
      <c r="C26" s="14">
        <f>_xlfn.XLOOKUP(A26,'[13]FY26 Est IP %'!$A$4:$A$55,'[13]FY26 Est IP %'!$F$4:$F$55)</f>
        <v>178074348.95664525</v>
      </c>
      <c r="D26" s="15">
        <f>ROUND(_xlfn.XLOOKUP(A26,'[9]3.CY2025 Improve All Payers'!$A$7:$A$50,'[9]3.CY2025 Improve All Payers'!$H$7:$H$50),4)</f>
        <v>0.1195</v>
      </c>
      <c r="E26" s="16">
        <f>ROUND(_xlfn.XLOOKUP(A26,'[9]3.CY2025 Improve All Payers'!$A$7:$A$450,'[9]3.CY2025 Improve All Payers'!$O$7:$O$450),4)</f>
        <v>-5.4399999999999997E-2</v>
      </c>
      <c r="F26" s="16">
        <f>_xlfn.XLOOKUP(A26,'3.CY2025 Improve All Payers'!$A$7:$A$57,'3.CY2025 Improve All Payers'!$O$7:$O$57)</f>
        <v>-5.4399999999999997E-2</v>
      </c>
      <c r="G26" s="17">
        <f t="shared" si="0"/>
        <v>-3.78E-2</v>
      </c>
      <c r="H26" s="18">
        <f t="shared" si="1"/>
        <v>1.9E-3</v>
      </c>
      <c r="I26" s="19">
        <f t="shared" si="2"/>
        <v>338341</v>
      </c>
      <c r="J26" s="16">
        <f>_xlfn.XLOOKUP(A26,'2.  CY25 Readmit Attainment'!$A$4:$A$46,'2.  CY25 Readmit Attainment'!$G$4:$G$46)</f>
        <v>0.1183</v>
      </c>
      <c r="K26" s="20">
        <f t="shared" si="3"/>
        <v>0.11210000000000001</v>
      </c>
      <c r="L26" s="18">
        <f t="shared" si="4"/>
        <v>-4.7999999999999996E-3</v>
      </c>
      <c r="M26" s="19">
        <f t="shared" si="5"/>
        <v>-854757</v>
      </c>
      <c r="N26" s="21">
        <f t="shared" si="6"/>
        <v>338341</v>
      </c>
      <c r="O26" s="16">
        <f t="shared" si="7"/>
        <v>1.8999985229898213E-3</v>
      </c>
      <c r="P26" s="22" t="str">
        <f t="shared" si="8"/>
        <v>Imp</v>
      </c>
    </row>
    <row r="27" spans="1:16">
      <c r="A27" s="12">
        <v>210034</v>
      </c>
      <c r="B27" s="13" t="str">
        <f>VLOOKUP(A27,[8]Sheet1!$A$2:$J$90,10,FALSE)</f>
        <v>MedStar- Harbor</v>
      </c>
      <c r="C27" s="14">
        <f>_xlfn.XLOOKUP(A27,'[13]FY26 Est IP %'!$A$4:$A$55,'[13]FY26 Est IP %'!$F$4:$F$55)</f>
        <v>149220673.07207054</v>
      </c>
      <c r="D27" s="15">
        <f>ROUND(_xlfn.XLOOKUP(A27,'[9]3.CY2025 Improve All Payers'!$A$7:$A$50,'[9]3.CY2025 Improve All Payers'!$H$7:$H$50),4)</f>
        <v>0.1321</v>
      </c>
      <c r="E27" s="16">
        <f>ROUND(_xlfn.XLOOKUP(A27,'[9]3.CY2025 Improve All Payers'!$A$7:$A$450,'[9]3.CY2025 Improve All Payers'!$O$7:$O$450),4)</f>
        <v>-6.3600000000000004E-2</v>
      </c>
      <c r="F27" s="16">
        <f>_xlfn.XLOOKUP(A27,'3.CY2025 Improve All Payers'!$A$7:$A$57,'3.CY2025 Improve All Payers'!$O$7:$O$57)</f>
        <v>-6.3600000000000004E-2</v>
      </c>
      <c r="G27" s="17">
        <f t="shared" si="0"/>
        <v>-3.78E-2</v>
      </c>
      <c r="H27" s="18">
        <f t="shared" si="1"/>
        <v>3.0000000000000001E-3</v>
      </c>
      <c r="I27" s="19">
        <f t="shared" si="2"/>
        <v>447662</v>
      </c>
      <c r="J27" s="16">
        <f>_xlfn.XLOOKUP(A27,'2.  CY25 Readmit Attainment'!$A$4:$A$46,'2.  CY25 Readmit Attainment'!$G$4:$G$46)</f>
        <v>0.1235</v>
      </c>
      <c r="K27" s="20">
        <f t="shared" si="3"/>
        <v>0.11210000000000001</v>
      </c>
      <c r="L27" s="18">
        <f t="shared" si="4"/>
        <v>-8.8000000000000005E-3</v>
      </c>
      <c r="M27" s="19">
        <f t="shared" si="5"/>
        <v>-1313142</v>
      </c>
      <c r="N27" s="21">
        <f t="shared" si="6"/>
        <v>447662</v>
      </c>
      <c r="O27" s="16">
        <f t="shared" si="7"/>
        <v>2.9999998712228592E-3</v>
      </c>
      <c r="P27" s="22" t="str">
        <f t="shared" si="8"/>
        <v>Imp</v>
      </c>
    </row>
    <row r="28" spans="1:16">
      <c r="A28" s="12">
        <v>210035</v>
      </c>
      <c r="B28" s="13" t="str">
        <f>VLOOKUP(A28,[8]Sheet1!$A$2:$J$90,10,FALSE)</f>
        <v>UMMS- Charles</v>
      </c>
      <c r="C28" s="14">
        <f>_xlfn.XLOOKUP(A28,'[13]FY26 Est IP %'!$A$4:$A$55,'[13]FY26 Est IP %'!$F$4:$F$55)</f>
        <v>111580307.85697657</v>
      </c>
      <c r="D28" s="15">
        <f>ROUND(_xlfn.XLOOKUP(A28,'[9]3.CY2025 Improve All Payers'!$A$7:$A$50,'[9]3.CY2025 Improve All Payers'!$H$7:$H$50),4)</f>
        <v>9.7900000000000001E-2</v>
      </c>
      <c r="E28" s="16">
        <f>ROUND(_xlfn.XLOOKUP(A28,'[9]3.CY2025 Improve All Payers'!$A$7:$A$450,'[9]3.CY2025 Improve All Payers'!$O$7:$O$450),4)</f>
        <v>-2.9600000000000001E-2</v>
      </c>
      <c r="F28" s="16">
        <f>_xlfn.XLOOKUP(A28,'3.CY2025 Improve All Payers'!$A$7:$A$57,'3.CY2025 Improve All Payers'!$O$7:$O$57)</f>
        <v>-2.9600000000000001E-2</v>
      </c>
      <c r="G28" s="17">
        <f t="shared" si="0"/>
        <v>-3.78E-2</v>
      </c>
      <c r="H28" s="18">
        <f t="shared" si="1"/>
        <v>-1E-3</v>
      </c>
      <c r="I28" s="19">
        <f t="shared" si="2"/>
        <v>-111580</v>
      </c>
      <c r="J28" s="16">
        <f>_xlfn.XLOOKUP(A28,'2.  CY25 Readmit Attainment'!$A$4:$A$46,'2.  CY25 Readmit Attainment'!$G$4:$G$46)</f>
        <v>0.1075</v>
      </c>
      <c r="K28" s="20">
        <f t="shared" si="3"/>
        <v>0.11210000000000001</v>
      </c>
      <c r="L28" s="18">
        <f t="shared" si="4"/>
        <v>3.5999999999999999E-3</v>
      </c>
      <c r="M28" s="19">
        <f t="shared" si="5"/>
        <v>401689</v>
      </c>
      <c r="N28" s="21">
        <f t="shared" si="6"/>
        <v>401689</v>
      </c>
      <c r="O28" s="16">
        <f t="shared" si="7"/>
        <v>3.5999990295320231E-3</v>
      </c>
      <c r="P28" s="22" t="str">
        <f t="shared" si="8"/>
        <v>Att</v>
      </c>
    </row>
    <row r="29" spans="1:16">
      <c r="A29" s="12">
        <v>210037</v>
      </c>
      <c r="B29" s="13" t="str">
        <f>VLOOKUP(A29,[8]Sheet1!$A$2:$J$90,10,FALSE)</f>
        <v>UMMS- Easton</v>
      </c>
      <c r="C29" s="14">
        <f>_xlfn.XLOOKUP(A29,'[13]FY26 Est IP %'!$A$4:$A$55,'[13]FY26 Est IP %'!$F$4:$F$55)</f>
        <v>162954562.36091301</v>
      </c>
      <c r="D29" s="15">
        <f>ROUND(_xlfn.XLOOKUP(A29,'[9]3.CY2025 Improve All Payers'!$A$7:$A$50,'[9]3.CY2025 Improve All Payers'!$H$7:$H$50),4)</f>
        <v>9.3600000000000003E-2</v>
      </c>
      <c r="E29" s="16">
        <f>ROUND(_xlfn.XLOOKUP(A29,'[9]3.CY2025 Improve All Payers'!$A$7:$A$450,'[9]3.CY2025 Improve All Payers'!$O$7:$O$450),4)</f>
        <v>-2.35E-2</v>
      </c>
      <c r="F29" s="16">
        <f>_xlfn.XLOOKUP(A29,'3.CY2025 Improve All Payers'!$A$7:$A$57,'3.CY2025 Improve All Payers'!$O$7:$O$57)</f>
        <v>-2.35E-2</v>
      </c>
      <c r="G29" s="17">
        <f t="shared" si="0"/>
        <v>-3.78E-2</v>
      </c>
      <c r="H29" s="18">
        <f t="shared" si="1"/>
        <v>-1.6999999999999999E-3</v>
      </c>
      <c r="I29" s="19">
        <f t="shared" si="2"/>
        <v>-277023</v>
      </c>
      <c r="J29" s="16">
        <f>_xlfn.XLOOKUP(A29,'2.  CY25 Readmit Attainment'!$A$4:$A$46,'2.  CY25 Readmit Attainment'!$G$4:$G$46)</f>
        <v>9.8799999999999999E-2</v>
      </c>
      <c r="K29" s="20">
        <f t="shared" si="3"/>
        <v>0.11210000000000001</v>
      </c>
      <c r="L29" s="18">
        <f t="shared" si="4"/>
        <v>1.03E-2</v>
      </c>
      <c r="M29" s="19">
        <f t="shared" si="5"/>
        <v>1678432</v>
      </c>
      <c r="N29" s="21">
        <f t="shared" si="6"/>
        <v>1678432</v>
      </c>
      <c r="O29" s="16">
        <f t="shared" si="7"/>
        <v>1.0300000047145633E-2</v>
      </c>
      <c r="P29" s="22" t="str">
        <f t="shared" si="8"/>
        <v>Att</v>
      </c>
    </row>
    <row r="30" spans="1:16">
      <c r="A30" s="12">
        <v>210038</v>
      </c>
      <c r="B30" s="13" t="str">
        <f>VLOOKUP(A30,[8]Sheet1!$A$2:$J$90,10,FALSE)</f>
        <v>UMMS- Midtown</v>
      </c>
      <c r="C30" s="14">
        <f>_xlfn.XLOOKUP(A30,'[13]FY26 Est IP %'!$A$4:$A$55,'[13]FY26 Est IP %'!$F$4:$F$55)</f>
        <v>155503757.1879037</v>
      </c>
      <c r="D30" s="15">
        <f>ROUND(_xlfn.XLOOKUP(A30,'[9]3.CY2025 Improve All Payers'!$A$7:$A$50,'[9]3.CY2025 Improve All Payers'!$H$7:$H$50),4)</f>
        <v>0.1236</v>
      </c>
      <c r="E30" s="16">
        <f>ROUND(_xlfn.XLOOKUP(A30,'[9]3.CY2025 Improve All Payers'!$A$7:$A$450,'[9]3.CY2025 Improve All Payers'!$O$7:$O$450),4)</f>
        <v>6.6299999999999998E-2</v>
      </c>
      <c r="F30" s="16">
        <f>_xlfn.XLOOKUP(A30,'3.CY2025 Improve All Payers'!$A$7:$A$57,'3.CY2025 Improve All Payers'!$O$7:$O$57)</f>
        <v>6.6299999999999998E-2</v>
      </c>
      <c r="G30" s="17">
        <f t="shared" si="0"/>
        <v>-3.78E-2</v>
      </c>
      <c r="H30" s="18">
        <f t="shared" si="1"/>
        <v>-1.21E-2</v>
      </c>
      <c r="I30" s="19">
        <f t="shared" si="2"/>
        <v>-1881595</v>
      </c>
      <c r="J30" s="16">
        <f>_xlfn.XLOOKUP(A30,'2.  CY25 Readmit Attainment'!$A$4:$A$46,'2.  CY25 Readmit Attainment'!$G$4:$G$46)</f>
        <v>0.1351</v>
      </c>
      <c r="K30" s="20">
        <f t="shared" si="3"/>
        <v>0.11210000000000001</v>
      </c>
      <c r="L30" s="18">
        <f t="shared" si="4"/>
        <v>-1.78E-2</v>
      </c>
      <c r="M30" s="19">
        <f t="shared" si="5"/>
        <v>-2767967</v>
      </c>
      <c r="N30" s="21">
        <f t="shared" si="6"/>
        <v>-1881595</v>
      </c>
      <c r="O30" s="16">
        <f t="shared" si="7"/>
        <v>-1.2099997029180239E-2</v>
      </c>
      <c r="P30" s="22" t="str">
        <f t="shared" si="8"/>
        <v>Imp</v>
      </c>
    </row>
    <row r="31" spans="1:16">
      <c r="A31" s="12">
        <v>210039</v>
      </c>
      <c r="B31" s="13" t="str">
        <f>VLOOKUP(A31,[8]Sheet1!$A$2:$J$90,10,FALSE)</f>
        <v>Calvert</v>
      </c>
      <c r="C31" s="14">
        <f>_xlfn.XLOOKUP(A31,'[13]FY26 Est IP %'!$A$4:$A$55,'[13]FY26 Est IP %'!$F$4:$F$55)</f>
        <v>89452152.076450869</v>
      </c>
      <c r="D31" s="15">
        <f>ROUND(_xlfn.XLOOKUP(A31,'[9]3.CY2025 Improve All Payers'!$A$7:$A$50,'[9]3.CY2025 Improve All Payers'!$H$7:$H$50),4)</f>
        <v>0.1028</v>
      </c>
      <c r="E31" s="16">
        <f>ROUND(_xlfn.XLOOKUP(A31,'[9]3.CY2025 Improve All Payers'!$A$7:$A$450,'[9]3.CY2025 Improve All Payers'!$O$7:$O$450),4)</f>
        <v>8.6599999999999996E-2</v>
      </c>
      <c r="F31" s="16">
        <f>_xlfn.XLOOKUP(A31,'3.CY2025 Improve All Payers'!$A$7:$A$57,'3.CY2025 Improve All Payers'!$O$7:$O$57)</f>
        <v>8.6599999999999996E-2</v>
      </c>
      <c r="G31" s="17">
        <f t="shared" si="0"/>
        <v>-3.78E-2</v>
      </c>
      <c r="H31" s="18">
        <f t="shared" si="1"/>
        <v>-1.44E-2</v>
      </c>
      <c r="I31" s="19">
        <f t="shared" si="2"/>
        <v>-1288111</v>
      </c>
      <c r="J31" s="16">
        <f>_xlfn.XLOOKUP(A31,'2.  CY25 Readmit Attainment'!$A$4:$A$46,'2.  CY25 Readmit Attainment'!$G$4:$G$46)</f>
        <v>0.11940000000000001</v>
      </c>
      <c r="K31" s="20">
        <f t="shared" si="3"/>
        <v>0.11210000000000001</v>
      </c>
      <c r="L31" s="18">
        <f t="shared" si="4"/>
        <v>-5.5999999999999999E-3</v>
      </c>
      <c r="M31" s="19">
        <f t="shared" si="5"/>
        <v>-500932</v>
      </c>
      <c r="N31" s="21">
        <f t="shared" si="6"/>
        <v>-500932</v>
      </c>
      <c r="O31" s="16">
        <f t="shared" si="7"/>
        <v>-5.599999422840886E-3</v>
      </c>
      <c r="P31" s="22" t="str">
        <f t="shared" si="8"/>
        <v>Att</v>
      </c>
    </row>
    <row r="32" spans="1:16">
      <c r="A32" s="12">
        <v>210040</v>
      </c>
      <c r="B32" s="13" t="str">
        <f>VLOOKUP(A32,[8]Sheet1!$A$2:$J$90,10,FALSE)</f>
        <v>Lifebridge- Northwest</v>
      </c>
      <c r="C32" s="14">
        <f>_xlfn.XLOOKUP(A32,'[13]FY26 Est IP %'!$A$4:$A$55,'[13]FY26 Est IP %'!$F$4:$F$55)</f>
        <v>185021825.90545994</v>
      </c>
      <c r="D32" s="15">
        <f>ROUND(_xlfn.XLOOKUP(A32,'[9]3.CY2025 Improve All Payers'!$A$7:$A$50,'[9]3.CY2025 Improve All Payers'!$H$7:$H$50),4)</f>
        <v>0.12570000000000001</v>
      </c>
      <c r="E32" s="16">
        <f>ROUND(_xlfn.XLOOKUP(A32,'[9]3.CY2025 Improve All Payers'!$A$7:$A$450,'[9]3.CY2025 Improve All Payers'!$O$7:$O$450),4)</f>
        <v>4.4600000000000001E-2</v>
      </c>
      <c r="F32" s="16">
        <f>_xlfn.XLOOKUP(A32,'3.CY2025 Improve All Payers'!$A$7:$A$57,'3.CY2025 Improve All Payers'!$O$7:$O$57)</f>
        <v>4.4600000000000001E-2</v>
      </c>
      <c r="G32" s="17">
        <f t="shared" si="0"/>
        <v>-3.78E-2</v>
      </c>
      <c r="H32" s="18">
        <f t="shared" si="1"/>
        <v>-9.4999999999999998E-3</v>
      </c>
      <c r="I32" s="19">
        <f t="shared" si="2"/>
        <v>-1757707</v>
      </c>
      <c r="J32" s="16">
        <f>_xlfn.XLOOKUP(A32,'2.  CY25 Readmit Attainment'!$A$4:$A$46,'2.  CY25 Readmit Attainment'!$G$4:$G$46)</f>
        <v>0.13250000000000001</v>
      </c>
      <c r="K32" s="20">
        <f t="shared" si="3"/>
        <v>0.11210000000000001</v>
      </c>
      <c r="L32" s="18">
        <f t="shared" si="4"/>
        <v>-1.5800000000000002E-2</v>
      </c>
      <c r="M32" s="19">
        <f t="shared" si="5"/>
        <v>-2923345</v>
      </c>
      <c r="N32" s="21">
        <f t="shared" si="6"/>
        <v>-1757707</v>
      </c>
      <c r="O32" s="16">
        <f t="shared" si="7"/>
        <v>-9.499998129399773E-3</v>
      </c>
      <c r="P32" s="22" t="str">
        <f t="shared" si="8"/>
        <v>Imp</v>
      </c>
    </row>
    <row r="33" spans="1:16">
      <c r="A33" s="12">
        <v>210043</v>
      </c>
      <c r="B33" s="13" t="str">
        <f>VLOOKUP(A33,[8]Sheet1!$A$2:$J$90,10,FALSE)</f>
        <v>UMMS- BWMC</v>
      </c>
      <c r="C33" s="14">
        <f>_xlfn.XLOOKUP(A33,'[13]FY26 Est IP %'!$A$4:$A$55,'[13]FY26 Est IP %'!$F$4:$F$55)</f>
        <v>354338459.40863866</v>
      </c>
      <c r="D33" s="15">
        <f>ROUND(_xlfn.XLOOKUP(A33,'[9]3.CY2025 Improve All Payers'!$A$7:$A$50,'[9]3.CY2025 Improve All Payers'!$H$7:$H$50),4)</f>
        <v>0.11940000000000001</v>
      </c>
      <c r="E33" s="16">
        <f>ROUND(_xlfn.XLOOKUP(A33,'[9]3.CY2025 Improve All Payers'!$A$7:$A$450,'[9]3.CY2025 Improve All Payers'!$O$7:$O$450),4)</f>
        <v>-3.5200000000000002E-2</v>
      </c>
      <c r="F33" s="16">
        <f>_xlfn.XLOOKUP(A33,'3.CY2025 Improve All Payers'!$A$7:$A$57,'3.CY2025 Improve All Payers'!$O$7:$O$57)</f>
        <v>-3.5200000000000002E-2</v>
      </c>
      <c r="G33" s="17">
        <f t="shared" si="0"/>
        <v>-3.78E-2</v>
      </c>
      <c r="H33" s="18">
        <f t="shared" si="1"/>
        <v>-2.9999999999999997E-4</v>
      </c>
      <c r="I33" s="19">
        <f t="shared" si="2"/>
        <v>-106302</v>
      </c>
      <c r="J33" s="16">
        <f>_xlfn.XLOOKUP(A33,'2.  CY25 Readmit Attainment'!$A$4:$A$46,'2.  CY25 Readmit Attainment'!$G$4:$G$46)</f>
        <v>0.1173</v>
      </c>
      <c r="K33" s="20">
        <f t="shared" si="3"/>
        <v>0.11210000000000001</v>
      </c>
      <c r="L33" s="18">
        <f t="shared" si="4"/>
        <v>-4.0000000000000001E-3</v>
      </c>
      <c r="M33" s="19">
        <f t="shared" si="5"/>
        <v>-1417354</v>
      </c>
      <c r="N33" s="21">
        <f t="shared" si="6"/>
        <v>-106302</v>
      </c>
      <c r="O33" s="16">
        <f t="shared" si="7"/>
        <v>-3.0000130433882106E-4</v>
      </c>
      <c r="P33" s="22" t="str">
        <f t="shared" si="8"/>
        <v>Imp</v>
      </c>
    </row>
    <row r="34" spans="1:16">
      <c r="A34" s="12">
        <v>210044</v>
      </c>
      <c r="B34" s="13" t="str">
        <f>VLOOKUP(A34,[8]Sheet1!$A$2:$J$90,10,FALSE)</f>
        <v>GBMC</v>
      </c>
      <c r="C34" s="14">
        <f>_xlfn.XLOOKUP(A34,'[13]FY26 Est IP %'!$A$4:$A$55,'[13]FY26 Est IP %'!$F$4:$F$55)</f>
        <v>285831224.90596032</v>
      </c>
      <c r="D34" s="15">
        <f>ROUND(_xlfn.XLOOKUP(A34,'[9]3.CY2025 Improve All Payers'!$A$7:$A$50,'[9]3.CY2025 Improve All Payers'!$H$7:$H$50),4)</f>
        <v>0.1074</v>
      </c>
      <c r="E34" s="16">
        <f>ROUND(_xlfn.XLOOKUP(A34,'[9]3.CY2025 Improve All Payers'!$A$7:$A$450,'[9]3.CY2025 Improve All Payers'!$O$7:$O$450),4)</f>
        <v>-2.7E-2</v>
      </c>
      <c r="F34" s="16">
        <f>_xlfn.XLOOKUP(A34,'3.CY2025 Improve All Payers'!$A$7:$A$57,'3.CY2025 Improve All Payers'!$O$7:$O$57)</f>
        <v>-2.7E-2</v>
      </c>
      <c r="G34" s="17">
        <f t="shared" si="0"/>
        <v>-3.78E-2</v>
      </c>
      <c r="H34" s="18">
        <f t="shared" si="1"/>
        <v>-1.2999999999999999E-3</v>
      </c>
      <c r="I34" s="19">
        <f t="shared" si="2"/>
        <v>-371581</v>
      </c>
      <c r="J34" s="16">
        <f>_xlfn.XLOOKUP(A34,'2.  CY25 Readmit Attainment'!$A$4:$A$46,'2.  CY25 Readmit Attainment'!$G$4:$G$46)</f>
        <v>0.1076</v>
      </c>
      <c r="K34" s="20">
        <f t="shared" si="3"/>
        <v>0.11210000000000001</v>
      </c>
      <c r="L34" s="18">
        <f t="shared" si="4"/>
        <v>3.5000000000000001E-3</v>
      </c>
      <c r="M34" s="19">
        <f t="shared" si="5"/>
        <v>1000409</v>
      </c>
      <c r="N34" s="21">
        <f t="shared" si="6"/>
        <v>1000409</v>
      </c>
      <c r="O34" s="16">
        <f t="shared" si="7"/>
        <v>3.4999989953131915E-3</v>
      </c>
      <c r="P34" s="22" t="str">
        <f t="shared" si="8"/>
        <v>Att</v>
      </c>
    </row>
    <row r="35" spans="1:16">
      <c r="A35" s="12">
        <v>210048</v>
      </c>
      <c r="B35" s="13" t="str">
        <f>VLOOKUP(A35,[8]Sheet1!$A$2:$J$90,10,FALSE)</f>
        <v>JHH- Howard County</v>
      </c>
      <c r="C35" s="14">
        <f>_xlfn.XLOOKUP(A35,'[13]FY26 Est IP %'!$A$4:$A$55,'[13]FY26 Est IP %'!$F$4:$F$55)</f>
        <v>260887191.77287638</v>
      </c>
      <c r="D35" s="15">
        <f>ROUND(_xlfn.XLOOKUP(A35,'[9]3.CY2025 Improve All Payers'!$A$7:$A$50,'[9]3.CY2025 Improve All Payers'!$H$7:$H$50),4)</f>
        <v>0.13120000000000001</v>
      </c>
      <c r="E35" s="16">
        <f>ROUND(_xlfn.XLOOKUP(A35,'[9]3.CY2025 Improve All Payers'!$A$7:$A$450,'[9]3.CY2025 Improve All Payers'!$O$7:$O$450),4)</f>
        <v>-2.6700000000000002E-2</v>
      </c>
      <c r="F35" s="16">
        <f>_xlfn.XLOOKUP(A35,'3.CY2025 Improve All Payers'!$A$7:$A$57,'3.CY2025 Improve All Payers'!$O$7:$O$57)</f>
        <v>-2.6700000000000002E-2</v>
      </c>
      <c r="G35" s="17">
        <f t="shared" si="0"/>
        <v>-3.78E-2</v>
      </c>
      <c r="H35" s="18">
        <f t="shared" si="1"/>
        <v>-1.2999999999999999E-3</v>
      </c>
      <c r="I35" s="19">
        <f t="shared" si="2"/>
        <v>-339153</v>
      </c>
      <c r="J35" s="16">
        <f>_xlfn.XLOOKUP(A35,'2.  CY25 Readmit Attainment'!$A$4:$A$46,'2.  CY25 Readmit Attainment'!$G$4:$G$46)</f>
        <v>0.12870000000000001</v>
      </c>
      <c r="K35" s="20">
        <f t="shared" si="3"/>
        <v>0.11210000000000001</v>
      </c>
      <c r="L35" s="18">
        <f t="shared" si="4"/>
        <v>-1.2800000000000001E-2</v>
      </c>
      <c r="M35" s="19">
        <f t="shared" si="5"/>
        <v>-3339356</v>
      </c>
      <c r="N35" s="21">
        <f t="shared" si="6"/>
        <v>-339153</v>
      </c>
      <c r="O35" s="16">
        <f t="shared" si="7"/>
        <v>-1.2999986610889675E-3</v>
      </c>
      <c r="P35" s="22" t="str">
        <f t="shared" si="8"/>
        <v>Imp</v>
      </c>
    </row>
    <row r="36" spans="1:16">
      <c r="A36" s="12">
        <v>210049</v>
      </c>
      <c r="B36" s="13" t="str">
        <f>VLOOKUP(A36,[8]Sheet1!$A$2:$J$90,10,FALSE)</f>
        <v>UMMS-Upper Chesapeake</v>
      </c>
      <c r="C36" s="14">
        <f>_xlfn.XLOOKUP(A36,'[13]FY26 Est IP %'!$A$4:$A$55,'[13]FY26 Est IP %'!$F$4:$F$55)</f>
        <v>279739543.00483841</v>
      </c>
      <c r="D36" s="15">
        <f>ROUND(_xlfn.XLOOKUP(A36,'[9]3.CY2025 Improve All Payers'!$A$7:$A$50,'[9]3.CY2025 Improve All Payers'!$H$7:$H$50),4)</f>
        <v>0.1138</v>
      </c>
      <c r="E36" s="16">
        <f>ROUND(_xlfn.XLOOKUP(A36,'[9]3.CY2025 Improve All Payers'!$A$7:$A$450,'[9]3.CY2025 Improve All Payers'!$O$7:$O$450),4)</f>
        <v>1.67E-2</v>
      </c>
      <c r="F36" s="16">
        <f>_xlfn.XLOOKUP(A36,'3.CY2025 Improve All Payers'!$A$7:$A$57,'3.CY2025 Improve All Payers'!$O$7:$O$57)</f>
        <v>1.67E-2</v>
      </c>
      <c r="G36" s="17">
        <f t="shared" si="0"/>
        <v>-3.78E-2</v>
      </c>
      <c r="H36" s="18">
        <f t="shared" si="1"/>
        <v>-6.3E-3</v>
      </c>
      <c r="I36" s="19">
        <f t="shared" si="2"/>
        <v>-1762359</v>
      </c>
      <c r="J36" s="16">
        <f>_xlfn.XLOOKUP(A36,'2.  CY25 Readmit Attainment'!$A$4:$A$46,'2.  CY25 Readmit Attainment'!$G$4:$G$46)</f>
        <v>0.1178</v>
      </c>
      <c r="K36" s="20">
        <f t="shared" si="3"/>
        <v>0.11210000000000001</v>
      </c>
      <c r="L36" s="18">
        <f t="shared" si="4"/>
        <v>-4.4000000000000003E-3</v>
      </c>
      <c r="M36" s="19">
        <f t="shared" si="5"/>
        <v>-1230854</v>
      </c>
      <c r="N36" s="21">
        <f t="shared" si="6"/>
        <v>-1230854</v>
      </c>
      <c r="O36" s="16">
        <f t="shared" si="7"/>
        <v>-4.4000000385312384E-3</v>
      </c>
      <c r="P36" s="22" t="str">
        <f t="shared" si="8"/>
        <v>Att</v>
      </c>
    </row>
    <row r="37" spans="1:16">
      <c r="A37" s="12">
        <v>210051</v>
      </c>
      <c r="B37" s="13" t="str">
        <f>VLOOKUP(A37,[8]Sheet1!$A$2:$J$90,10,FALSE)</f>
        <v>Luminis- Doctors</v>
      </c>
      <c r="C37" s="14">
        <f>_xlfn.XLOOKUP(A37,'[13]FY26 Est IP %'!$A$4:$A$55,'[13]FY26 Est IP %'!$F$4:$F$55)</f>
        <v>202488644.27347702</v>
      </c>
      <c r="D37" s="15">
        <f>ROUND(_xlfn.XLOOKUP(A37,'[9]3.CY2025 Improve All Payers'!$A$7:$A$50,'[9]3.CY2025 Improve All Payers'!$H$7:$H$50),4)</f>
        <v>9.4500000000000001E-2</v>
      </c>
      <c r="E37" s="16">
        <f>ROUND(_xlfn.XLOOKUP(A37,'[9]3.CY2025 Improve All Payers'!$A$7:$A$450,'[9]3.CY2025 Improve All Payers'!$O$7:$O$450),4)</f>
        <v>0.127</v>
      </c>
      <c r="F37" s="16">
        <f>_xlfn.XLOOKUP(A37,'3.CY2025 Improve All Payers'!$A$7:$A$57,'3.CY2025 Improve All Payers'!$O$7:$O$57)</f>
        <v>0.127</v>
      </c>
      <c r="G37" s="17">
        <f t="shared" si="0"/>
        <v>-3.78E-2</v>
      </c>
      <c r="H37" s="18">
        <f t="shared" si="1"/>
        <v>-1.9099999999999999E-2</v>
      </c>
      <c r="I37" s="19">
        <f t="shared" si="2"/>
        <v>-3867533</v>
      </c>
      <c r="J37" s="16">
        <f>_xlfn.XLOOKUP(A37,'2.  CY25 Readmit Attainment'!$A$4:$A$46,'2.  CY25 Readmit Attainment'!$G$4:$G$46)</f>
        <v>0.11940000000000001</v>
      </c>
      <c r="K37" s="20">
        <f t="shared" si="3"/>
        <v>0.11210000000000001</v>
      </c>
      <c r="L37" s="18">
        <f t="shared" si="4"/>
        <v>-5.5999999999999999E-3</v>
      </c>
      <c r="M37" s="19">
        <f t="shared" si="5"/>
        <v>-1133936</v>
      </c>
      <c r="N37" s="21">
        <f t="shared" si="6"/>
        <v>-1133936</v>
      </c>
      <c r="O37" s="16">
        <f t="shared" si="7"/>
        <v>-5.5999979854106253E-3</v>
      </c>
      <c r="P37" s="22" t="str">
        <f t="shared" si="8"/>
        <v>Att</v>
      </c>
    </row>
    <row r="38" spans="1:16">
      <c r="A38" s="12">
        <v>210056</v>
      </c>
      <c r="B38" s="13" t="str">
        <f>VLOOKUP(A38,[8]Sheet1!$A$2:$J$90,10,FALSE)</f>
        <v>MedStar- Good Sam</v>
      </c>
      <c r="C38" s="14">
        <f>_xlfn.XLOOKUP(A38,'[13]FY26 Est IP %'!$A$4:$A$55,'[13]FY26 Est IP %'!$F$4:$F$55)</f>
        <v>196413974.34356731</v>
      </c>
      <c r="D38" s="15">
        <f>ROUND(_xlfn.XLOOKUP(A38,'[9]3.CY2025 Improve All Payers'!$A$7:$A$50,'[9]3.CY2025 Improve All Payers'!$H$7:$H$50),4)</f>
        <v>0.13980000000000001</v>
      </c>
      <c r="E38" s="16">
        <f>ROUND(_xlfn.XLOOKUP(A38,'[9]3.CY2025 Improve All Payers'!$A$7:$A$450,'[9]3.CY2025 Improve All Payers'!$O$7:$O$450),4)</f>
        <v>-0.1066</v>
      </c>
      <c r="F38" s="16">
        <f>_xlfn.XLOOKUP(A38,'3.CY2025 Improve All Payers'!$A$7:$A$57,'3.CY2025 Improve All Payers'!$O$7:$O$57)</f>
        <v>-0.1066</v>
      </c>
      <c r="G38" s="17">
        <f t="shared" si="0"/>
        <v>-3.78E-2</v>
      </c>
      <c r="H38" s="18">
        <f t="shared" si="1"/>
        <v>8.0000000000000002E-3</v>
      </c>
      <c r="I38" s="19">
        <f t="shared" si="2"/>
        <v>1571312</v>
      </c>
      <c r="J38" s="16">
        <f>_xlfn.XLOOKUP(A38,'2.  CY25 Readmit Attainment'!$A$4:$A$46,'2.  CY25 Readmit Attainment'!$G$4:$G$46)</f>
        <v>0.12590000000000001</v>
      </c>
      <c r="K38" s="20">
        <f t="shared" si="3"/>
        <v>0.11210000000000001</v>
      </c>
      <c r="L38" s="18">
        <f t="shared" si="4"/>
        <v>-1.0699999999999999E-2</v>
      </c>
      <c r="M38" s="19">
        <f t="shared" si="5"/>
        <v>-2101630</v>
      </c>
      <c r="N38" s="21">
        <f t="shared" si="6"/>
        <v>1571312</v>
      </c>
      <c r="O38" s="16">
        <f t="shared" si="7"/>
        <v>8.0000010449941868E-3</v>
      </c>
      <c r="P38" s="22" t="str">
        <f t="shared" si="8"/>
        <v>Imp</v>
      </c>
    </row>
    <row r="39" spans="1:16">
      <c r="A39" s="12">
        <v>210057</v>
      </c>
      <c r="B39" s="13" t="str">
        <f>VLOOKUP(A39,[8]Sheet1!$A$2:$J$90,10,FALSE)</f>
        <v>Adventist- Shady Grove</v>
      </c>
      <c r="C39" s="14">
        <f>_xlfn.XLOOKUP(A39,'[13]FY26 Est IP %'!$A$4:$A$55,'[13]FY26 Est IP %'!$F$4:$F$55)</f>
        <v>364335481.64403492</v>
      </c>
      <c r="D39" s="15">
        <f>ROUND(_xlfn.XLOOKUP(A39,'[9]3.CY2025 Improve All Payers'!$A$7:$A$50,'[9]3.CY2025 Improve All Payers'!$H$7:$H$50),4)</f>
        <v>0.1032</v>
      </c>
      <c r="E39" s="16">
        <f>ROUND(_xlfn.XLOOKUP(A39,'[9]3.CY2025 Improve All Payers'!$A$7:$A$450,'[9]3.CY2025 Improve All Payers'!$O$7:$O$450),4)</f>
        <v>2.3300000000000001E-2</v>
      </c>
      <c r="F39" s="16">
        <f>_xlfn.XLOOKUP(A39,'3.CY2025 Improve All Payers'!$A$7:$A$57,'3.CY2025 Improve All Payers'!$O$7:$O$57)</f>
        <v>2.3300000000000001E-2</v>
      </c>
      <c r="G39" s="17">
        <f t="shared" si="0"/>
        <v>-3.78E-2</v>
      </c>
      <c r="H39" s="18">
        <f t="shared" si="1"/>
        <v>-7.1000000000000004E-3</v>
      </c>
      <c r="I39" s="19">
        <f t="shared" si="2"/>
        <v>-2586782</v>
      </c>
      <c r="J39" s="16">
        <f>_xlfn.XLOOKUP(A39,'2.  CY25 Readmit Attainment'!$A$4:$A$46,'2.  CY25 Readmit Attainment'!$G$4:$G$46)</f>
        <v>0.1124</v>
      </c>
      <c r="K39" s="20">
        <f t="shared" si="3"/>
        <v>0.11210000000000001</v>
      </c>
      <c r="L39" s="18">
        <f t="shared" si="4"/>
        <v>-2.0000000000000001E-4</v>
      </c>
      <c r="M39" s="19">
        <f t="shared" si="5"/>
        <v>-72867</v>
      </c>
      <c r="N39" s="21">
        <f t="shared" si="6"/>
        <v>-72867</v>
      </c>
      <c r="O39" s="16">
        <f t="shared" si="7"/>
        <v>-1.9999973560410161E-4</v>
      </c>
      <c r="P39" s="22" t="str">
        <f t="shared" si="8"/>
        <v>Att</v>
      </c>
    </row>
    <row r="40" spans="1:16">
      <c r="A40" s="12">
        <v>210058</v>
      </c>
      <c r="B40" s="13" t="str">
        <f>VLOOKUP(A40,[8]Sheet1!$A$2:$J$90,10,FALSE)</f>
        <v>UMMS- UMROI</v>
      </c>
      <c r="C40" s="14">
        <f>_xlfn.XLOOKUP(A40,'[13]FY26 Est IP %'!$A$4:$A$55,'[13]FY26 Est IP %'!$F$4:$F$55)</f>
        <v>96097992.750167459</v>
      </c>
      <c r="D40" s="15">
        <f>ROUND(_xlfn.XLOOKUP(A40,'[9]3.CY2025 Improve All Payers'!$A$7:$A$50,'[9]3.CY2025 Improve All Payers'!$H$7:$H$50),4)</f>
        <v>8.2699999999999996E-2</v>
      </c>
      <c r="E40" s="16">
        <f>ROUND(_xlfn.XLOOKUP(A40,'[9]3.CY2025 Improve All Payers'!$A$7:$A$450,'[9]3.CY2025 Improve All Payers'!$O$7:$O$450),4)</f>
        <v>0.55379999999999996</v>
      </c>
      <c r="F40" s="16">
        <f>_xlfn.XLOOKUP(A40,'3.CY2025 Improve All Payers'!$A$7:$A$57,'3.CY2025 Improve All Payers'!$O$7:$O$57)</f>
        <v>0.55379999999999996</v>
      </c>
      <c r="G40" s="17">
        <f t="shared" si="0"/>
        <v>-3.78E-2</v>
      </c>
      <c r="H40" s="18">
        <f t="shared" si="1"/>
        <v>-0.02</v>
      </c>
      <c r="I40" s="19">
        <f t="shared" si="2"/>
        <v>-1921960</v>
      </c>
      <c r="J40" s="16">
        <f>_xlfn.XLOOKUP(A40,'2.  CY25 Readmit Attainment'!$A$4:$A$46,'2.  CY25 Readmit Attainment'!$G$4:$G$46)</f>
        <v>0.14299999999999999</v>
      </c>
      <c r="K40" s="20">
        <f t="shared" si="3"/>
        <v>0.11210000000000001</v>
      </c>
      <c r="L40" s="18">
        <f t="shared" si="4"/>
        <v>-0.02</v>
      </c>
      <c r="M40" s="19">
        <f>ROUND($C40*L40,0)*0.14</f>
        <v>-269074.40000000002</v>
      </c>
      <c r="N40" s="21">
        <f t="shared" si="6"/>
        <v>-269074.40000000002</v>
      </c>
      <c r="O40" s="16">
        <f t="shared" si="7"/>
        <v>-2.8000002112378267E-3</v>
      </c>
      <c r="P40" s="22" t="str">
        <f t="shared" si="8"/>
        <v>Att</v>
      </c>
    </row>
    <row r="41" spans="1:16">
      <c r="A41" s="12">
        <v>210060</v>
      </c>
      <c r="B41" s="13" t="str">
        <f>VLOOKUP(A41,[8]Sheet1!$A$2:$J$90,10,FALSE)</f>
        <v>Adventist-Ft. Washington</v>
      </c>
      <c r="C41" s="14">
        <f>_xlfn.XLOOKUP(A41,'[13]FY26 Est IP %'!$A$4:$A$55,'[13]FY26 Est IP %'!$F$4:$F$55)</f>
        <v>39131159.060058422</v>
      </c>
      <c r="D41" s="15">
        <f>ROUND(_xlfn.XLOOKUP(A41,'[9]3.CY2025 Improve All Payers'!$A$7:$A$50,'[9]3.CY2025 Improve All Payers'!$H$7:$H$50),4)</f>
        <v>9.8199999999999996E-2</v>
      </c>
      <c r="E41" s="16">
        <f>ROUND(_xlfn.XLOOKUP(A41,'[9]3.CY2025 Improve All Payers'!$A$7:$A$450,'[9]3.CY2025 Improve All Payers'!$O$7:$O$450),4)</f>
        <v>-0.1701</v>
      </c>
      <c r="F41" s="16">
        <f>_xlfn.XLOOKUP(A41,'3.CY2025 Improve All Payers'!$A$7:$A$57,'3.CY2025 Improve All Payers'!$O$7:$O$57)</f>
        <v>-0.1701</v>
      </c>
      <c r="G41" s="17">
        <f t="shared" si="0"/>
        <v>-3.78E-2</v>
      </c>
      <c r="H41" s="18">
        <f t="shared" si="1"/>
        <v>1.5299999999999999E-2</v>
      </c>
      <c r="I41" s="19">
        <f t="shared" si="2"/>
        <v>598707</v>
      </c>
      <c r="J41" s="16">
        <f>_xlfn.XLOOKUP(A41,'2.  CY25 Readmit Attainment'!$A$4:$A$46,'2.  CY25 Readmit Attainment'!$G$4:$G$46)</f>
        <v>0.11700000000000001</v>
      </c>
      <c r="K41" s="20">
        <f t="shared" si="3"/>
        <v>0.11210000000000001</v>
      </c>
      <c r="L41" s="18">
        <f t="shared" si="4"/>
        <v>-3.8E-3</v>
      </c>
      <c r="M41" s="19">
        <f t="shared" ref="M41:M46" si="9">ROUND($C41*L41,0)</f>
        <v>-148698</v>
      </c>
      <c r="N41" s="21">
        <f t="shared" si="6"/>
        <v>598707</v>
      </c>
      <c r="O41" s="16">
        <f t="shared" si="7"/>
        <v>1.5300006807391157E-2</v>
      </c>
      <c r="P41" s="22" t="str">
        <f t="shared" si="8"/>
        <v>Imp</v>
      </c>
    </row>
    <row r="42" spans="1:16">
      <c r="A42" s="12">
        <v>210061</v>
      </c>
      <c r="B42" s="13" t="str">
        <f>VLOOKUP(A42,[8]Sheet1!$A$2:$J$90,10,FALSE)</f>
        <v>Atlantic General</v>
      </c>
      <c r="C42" s="14">
        <f>_xlfn.XLOOKUP(A42,'[13]FY26 Est IP %'!$A$4:$A$55,'[13]FY26 Est IP %'!$F$4:$F$55)</f>
        <v>49382101.469445482</v>
      </c>
      <c r="D42" s="15">
        <f>ROUND(_xlfn.XLOOKUP(A42,'[9]3.CY2025 Improve All Payers'!$A$7:$A$50,'[9]3.CY2025 Improve All Payers'!$H$7:$H$50),4)</f>
        <v>0.1075</v>
      </c>
      <c r="E42" s="16">
        <f>ROUND(_xlfn.XLOOKUP(A42,'[9]3.CY2025 Improve All Payers'!$A$7:$A$450,'[9]3.CY2025 Improve All Payers'!$O$7:$O$450),4)</f>
        <v>-0.1749</v>
      </c>
      <c r="F42" s="16">
        <f>_xlfn.XLOOKUP(A42,'3.CY2025 Improve All Payers'!$A$7:$A$57,'3.CY2025 Improve All Payers'!$O$7:$O$57)</f>
        <v>-0.1749</v>
      </c>
      <c r="G42" s="17">
        <f t="shared" si="0"/>
        <v>-3.78E-2</v>
      </c>
      <c r="H42" s="18">
        <f t="shared" si="1"/>
        <v>1.5900000000000001E-2</v>
      </c>
      <c r="I42" s="19">
        <f t="shared" si="2"/>
        <v>785175</v>
      </c>
      <c r="J42" s="16">
        <f>_xlfn.XLOOKUP(A42,'2.  CY25 Readmit Attainment'!$A$4:$A$46,'2.  CY25 Readmit Attainment'!$G$4:$G$46)</f>
        <v>0.10539999999999999</v>
      </c>
      <c r="K42" s="20">
        <f t="shared" si="3"/>
        <v>0.11210000000000001</v>
      </c>
      <c r="L42" s="18">
        <f t="shared" si="4"/>
        <v>5.1999999999999998E-3</v>
      </c>
      <c r="M42" s="19">
        <f t="shared" si="9"/>
        <v>256787</v>
      </c>
      <c r="N42" s="21">
        <f t="shared" si="6"/>
        <v>785175</v>
      </c>
      <c r="O42" s="16">
        <f t="shared" si="7"/>
        <v>1.5899991629271117E-2</v>
      </c>
      <c r="P42" s="22" t="str">
        <f t="shared" si="8"/>
        <v>Imp</v>
      </c>
    </row>
    <row r="43" spans="1:16">
      <c r="A43" s="12">
        <v>210062</v>
      </c>
      <c r="B43" s="13" t="str">
        <f>VLOOKUP(A43,[8]Sheet1!$A$2:$J$90,10,FALSE)</f>
        <v>MedStar- Southern MD</v>
      </c>
      <c r="C43" s="14">
        <f>_xlfn.XLOOKUP(A43,'[13]FY26 Est IP %'!$A$4:$A$55,'[13]FY26 Est IP %'!$F$4:$F$55)</f>
        <v>212102097.2833789</v>
      </c>
      <c r="D43" s="15">
        <f>ROUND(_xlfn.XLOOKUP(A43,'[9]3.CY2025 Improve All Payers'!$A$7:$A$50,'[9]3.CY2025 Improve All Payers'!$H$7:$H$50),4)</f>
        <v>0.1018</v>
      </c>
      <c r="E43" s="16">
        <f>ROUND(_xlfn.XLOOKUP(A43,'[9]3.CY2025 Improve All Payers'!$A$7:$A$450,'[9]3.CY2025 Improve All Payers'!$O$7:$O$450),4)</f>
        <v>-0.1709</v>
      </c>
      <c r="F43" s="16">
        <f>_xlfn.XLOOKUP(A43,'3.CY2025 Improve All Payers'!$A$7:$A$57,'3.CY2025 Improve All Payers'!$O$7:$O$57)</f>
        <v>-0.1709</v>
      </c>
      <c r="G43" s="17">
        <f t="shared" si="0"/>
        <v>-3.78E-2</v>
      </c>
      <c r="H43" s="18">
        <f t="shared" si="1"/>
        <v>1.54E-2</v>
      </c>
      <c r="I43" s="19">
        <f t="shared" si="2"/>
        <v>3266372</v>
      </c>
      <c r="J43" s="16">
        <f>_xlfn.XLOOKUP(A43,'2.  CY25 Readmit Attainment'!$A$4:$A$46,'2.  CY25 Readmit Attainment'!$G$4:$G$46)</f>
        <v>0.10879999999999999</v>
      </c>
      <c r="K43" s="20">
        <f t="shared" si="3"/>
        <v>0.11210000000000001</v>
      </c>
      <c r="L43" s="18">
        <f t="shared" si="4"/>
        <v>2.5999999999999999E-3</v>
      </c>
      <c r="M43" s="19">
        <f t="shared" si="9"/>
        <v>551465</v>
      </c>
      <c r="N43" s="21">
        <f t="shared" si="6"/>
        <v>3266372</v>
      </c>
      <c r="O43" s="16">
        <f t="shared" si="7"/>
        <v>1.5399998594242872E-2</v>
      </c>
      <c r="P43" s="22" t="str">
        <f t="shared" si="8"/>
        <v>Imp</v>
      </c>
    </row>
    <row r="44" spans="1:16" s="23" customFormat="1">
      <c r="A44" s="12">
        <v>210063</v>
      </c>
      <c r="B44" s="13" t="str">
        <f>VLOOKUP(A44,[8]Sheet1!$A$2:$J$90,10,FALSE)</f>
        <v>UMMS- St. Joe</v>
      </c>
      <c r="C44" s="14">
        <f>_xlfn.XLOOKUP(A44,'[13]FY26 Est IP %'!$A$4:$A$55,'[13]FY26 Est IP %'!$F$4:$F$55)</f>
        <v>328728893.0028258</v>
      </c>
      <c r="D44" s="15">
        <f>ROUND(_xlfn.XLOOKUP(A44,'[9]3.CY2025 Improve All Payers'!$A$7:$A$50,'[9]3.CY2025 Improve All Payers'!$H$7:$H$50),4)</f>
        <v>0.1202</v>
      </c>
      <c r="E44" s="16">
        <f>ROUND(_xlfn.XLOOKUP(A44,'[9]3.CY2025 Improve All Payers'!$A$7:$A$450,'[9]3.CY2025 Improve All Payers'!$O$7:$O$450),4)</f>
        <v>-3.49E-2</v>
      </c>
      <c r="F44" s="16">
        <f>_xlfn.XLOOKUP(A44,'3.CY2025 Improve All Payers'!$A$7:$A$57,'3.CY2025 Improve All Payers'!$O$7:$O$57)</f>
        <v>-3.49E-2</v>
      </c>
      <c r="G44" s="17">
        <f t="shared" si="0"/>
        <v>-3.78E-2</v>
      </c>
      <c r="H44" s="18">
        <f t="shared" si="1"/>
        <v>-2.9999999999999997E-4</v>
      </c>
      <c r="I44" s="19">
        <f t="shared" si="2"/>
        <v>-98619</v>
      </c>
      <c r="J44" s="16">
        <f>_xlfn.XLOOKUP(A44,'2.  CY25 Readmit Attainment'!$A$4:$A$46,'2.  CY25 Readmit Attainment'!$G$4:$G$46)</f>
        <v>0.1174</v>
      </c>
      <c r="K44" s="20">
        <f t="shared" si="3"/>
        <v>0.11210000000000001</v>
      </c>
      <c r="L44" s="18">
        <f t="shared" si="4"/>
        <v>-4.1000000000000003E-3</v>
      </c>
      <c r="M44" s="19">
        <f t="shared" si="9"/>
        <v>-1347788</v>
      </c>
      <c r="N44" s="21">
        <f t="shared" si="6"/>
        <v>-98619</v>
      </c>
      <c r="O44" s="16">
        <f t="shared" si="7"/>
        <v>-3.0000101025239744E-4</v>
      </c>
      <c r="P44" s="22" t="str">
        <f t="shared" si="8"/>
        <v>Imp</v>
      </c>
    </row>
    <row r="45" spans="1:16" s="23" customFormat="1">
      <c r="A45" s="12">
        <v>210064</v>
      </c>
      <c r="B45" s="13" t="str">
        <f>VLOOKUP(A45,[8]Sheet1!$A$2:$J$90,10,FALSE)</f>
        <v>Lifebridge- Levindale</v>
      </c>
      <c r="C45" s="14">
        <f>_xlfn.XLOOKUP(A45,'[13]FY26 Est IP %'!$A$4:$A$55,'[13]FY26 Est IP %'!$F$4:$F$55)</f>
        <v>74648445.459958866</v>
      </c>
      <c r="D45" s="15">
        <f>ROUND(_xlfn.XLOOKUP(A45,'[9]3.CY2025 Improve All Payers'!$A$7:$A$50,'[9]3.CY2025 Improve All Payers'!$H$7:$H$50),4)</f>
        <v>0.1109</v>
      </c>
      <c r="E45" s="16">
        <f>ROUND(_xlfn.XLOOKUP(A45,'[9]3.CY2025 Improve All Payers'!$A$7:$A$450,'[9]3.CY2025 Improve All Payers'!$O$7:$O$450),4)</f>
        <v>-0.193</v>
      </c>
      <c r="F45" s="16">
        <f>_xlfn.XLOOKUP(A45,'3.CY2025 Improve All Payers'!$A$7:$A$57,'3.CY2025 Improve All Payers'!$O$7:$O$57)</f>
        <v>-0.193</v>
      </c>
      <c r="G45" s="17">
        <f t="shared" si="0"/>
        <v>-3.78E-2</v>
      </c>
      <c r="H45" s="18">
        <f t="shared" si="1"/>
        <v>1.7999999999999999E-2</v>
      </c>
      <c r="I45" s="19">
        <f t="shared" si="2"/>
        <v>1343672</v>
      </c>
      <c r="J45" s="16">
        <f>_xlfn.XLOOKUP(A45,'2.  CY25 Readmit Attainment'!$A$4:$A$46,'2.  CY25 Readmit Attainment'!$G$4:$G$46)</f>
        <v>9.2399999999999996E-2</v>
      </c>
      <c r="K45" s="20">
        <f t="shared" si="3"/>
        <v>0.11210000000000001</v>
      </c>
      <c r="L45" s="18">
        <f t="shared" si="4"/>
        <v>1.5299999999999999E-2</v>
      </c>
      <c r="M45" s="19">
        <f t="shared" si="9"/>
        <v>1142121</v>
      </c>
      <c r="N45" s="21">
        <f t="shared" si="6"/>
        <v>1343672</v>
      </c>
      <c r="O45" s="16">
        <f t="shared" si="7"/>
        <v>1.799999975512873E-2</v>
      </c>
      <c r="P45" s="22" t="str">
        <f t="shared" si="8"/>
        <v>Imp</v>
      </c>
    </row>
    <row r="46" spans="1:16" s="23" customFormat="1">
      <c r="A46" s="12">
        <v>210065</v>
      </c>
      <c r="B46" s="13" t="str">
        <f>VLOOKUP(A46,[8]Sheet1!$A$2:$J$90,10,FALSE)</f>
        <v>Trinity - Holy Cross Germantown</v>
      </c>
      <c r="C46" s="14">
        <f>_xlfn.XLOOKUP(A46,'[13]FY26 Est IP %'!$A$4:$A$55,'[13]FY26 Est IP %'!$F$4:$F$55)</f>
        <v>112922741.51930852</v>
      </c>
      <c r="D46" s="15">
        <f>ROUND(_xlfn.XLOOKUP(A46,'[9]3.CY2025 Improve All Payers'!$A$7:$A$50,'[9]3.CY2025 Improve All Payers'!$H$7:$H$50),4)</f>
        <v>0.11799999999999999</v>
      </c>
      <c r="E46" s="16">
        <f>ROUND(_xlfn.XLOOKUP(A46,'[9]3.CY2025 Improve All Payers'!$A$7:$A$450,'[9]3.CY2025 Improve All Payers'!$O$7:$O$450),4)</f>
        <v>3.3999999999999998E-3</v>
      </c>
      <c r="F46" s="16">
        <f>_xlfn.XLOOKUP(A46,'3.CY2025 Improve All Payers'!$A$7:$A$57,'3.CY2025 Improve All Payers'!$O$7:$O$57)</f>
        <v>3.3999999999999998E-3</v>
      </c>
      <c r="G46" s="17">
        <f t="shared" si="0"/>
        <v>-3.78E-2</v>
      </c>
      <c r="H46" s="18">
        <f t="shared" si="1"/>
        <v>-4.7999999999999996E-3</v>
      </c>
      <c r="I46" s="19">
        <f t="shared" si="2"/>
        <v>-542029</v>
      </c>
      <c r="J46" s="16">
        <f>_xlfn.XLOOKUP(A46,'2.  CY25 Readmit Attainment'!$A$4:$A$46,'2.  CY25 Readmit Attainment'!$G$4:$G$46)</f>
        <v>0.121</v>
      </c>
      <c r="K46" s="20">
        <f t="shared" si="3"/>
        <v>0.11210000000000001</v>
      </c>
      <c r="L46" s="18">
        <f t="shared" si="4"/>
        <v>-6.8999999999999999E-3</v>
      </c>
      <c r="M46" s="19">
        <f t="shared" si="9"/>
        <v>-779167</v>
      </c>
      <c r="N46" s="21">
        <f t="shared" si="6"/>
        <v>-542029</v>
      </c>
      <c r="O46" s="16">
        <f t="shared" si="7"/>
        <v>-4.7999985893658025E-3</v>
      </c>
      <c r="P46" s="22" t="str">
        <f t="shared" si="8"/>
        <v>Imp</v>
      </c>
    </row>
    <row r="47" spans="1:16" s="23" customFormat="1">
      <c r="A47" s="12"/>
      <c r="B47" s="13"/>
      <c r="C47" s="14"/>
      <c r="D47" s="25"/>
      <c r="E47" s="25"/>
      <c r="F47" s="25"/>
      <c r="G47" s="26"/>
      <c r="H47" s="27"/>
      <c r="I47" s="19"/>
      <c r="J47" s="19"/>
      <c r="K47" s="20"/>
      <c r="L47" s="27"/>
      <c r="M47" s="19"/>
      <c r="N47" s="21"/>
      <c r="O47" s="20"/>
      <c r="P47" s="22"/>
    </row>
    <row r="48" spans="1:16" s="38" customFormat="1" ht="15.75">
      <c r="A48" s="29" t="s">
        <v>13</v>
      </c>
      <c r="B48" s="30"/>
      <c r="C48" s="31">
        <f>SUM(C4:C46)</f>
        <v>13394131541.493732</v>
      </c>
      <c r="D48" s="16"/>
      <c r="E48" s="32"/>
      <c r="F48" s="16"/>
      <c r="G48" s="33"/>
      <c r="H48" s="34"/>
      <c r="I48" s="35">
        <f>SUM(I4:I46)</f>
        <v>-68050841</v>
      </c>
      <c r="J48" s="35"/>
      <c r="K48" s="36"/>
      <c r="L48" s="37"/>
      <c r="M48" s="35">
        <f>SUM(M4:M46)</f>
        <v>-106052257.40000001</v>
      </c>
      <c r="N48" s="35">
        <f>SUM(N4:N46)</f>
        <v>-47961069.399999999</v>
      </c>
      <c r="O48" s="36"/>
      <c r="P48" s="29"/>
    </row>
    <row r="49" spans="1:16">
      <c r="A49" s="28" t="s">
        <v>14</v>
      </c>
      <c r="B49" s="39"/>
      <c r="C49" s="36"/>
      <c r="D49" s="36"/>
      <c r="E49" s="36"/>
      <c r="F49" s="36"/>
      <c r="G49" s="36"/>
      <c r="H49" s="37"/>
      <c r="I49" s="19">
        <f>SUMIF(I4:I46,"&lt;0",I4:I46)</f>
        <v>-79397983</v>
      </c>
      <c r="J49" s="19"/>
      <c r="K49" s="36"/>
      <c r="L49" s="37"/>
      <c r="M49" s="19">
        <f>SUMIF(M4:M46,"&lt;0",M4:M46)</f>
        <v>-112037762.40000001</v>
      </c>
      <c r="N49" s="21">
        <f>SUMIF(N4:N46,"&lt;0",N4:N46)</f>
        <v>-63021677.399999999</v>
      </c>
      <c r="O49" s="36"/>
      <c r="P49" s="36"/>
    </row>
    <row r="50" spans="1:16">
      <c r="A50" s="28" t="s">
        <v>15</v>
      </c>
      <c r="B50" s="39"/>
      <c r="C50" s="36"/>
      <c r="D50" s="36"/>
      <c r="E50" s="36"/>
      <c r="F50" s="36"/>
      <c r="G50" s="36"/>
      <c r="I50" s="19">
        <f>SUMIF(I4:I46,"&gt;0",I4:I46)</f>
        <v>11347142</v>
      </c>
      <c r="J50" s="19"/>
      <c r="K50" s="36"/>
      <c r="L50" s="37"/>
      <c r="M50" s="19">
        <f>SUMIF(M4:M46,"&gt;0",M4:M46)</f>
        <v>5985505</v>
      </c>
      <c r="N50" s="21">
        <f>SUMIF(N4:N46,"&gt;0",N4:N46)</f>
        <v>15060608</v>
      </c>
      <c r="O50" s="36"/>
      <c r="P50" s="36"/>
    </row>
    <row r="51" spans="1:16" ht="15.75">
      <c r="A51" s="40"/>
      <c r="B51" s="41"/>
      <c r="C51" s="14"/>
      <c r="D51" s="42"/>
      <c r="E51" s="42"/>
      <c r="F51" s="42"/>
      <c r="G51" s="43"/>
      <c r="H51" s="20"/>
      <c r="I51" s="21"/>
      <c r="J51" s="21"/>
      <c r="K51" s="36"/>
      <c r="L51" s="36"/>
      <c r="M51" s="21"/>
      <c r="N51" s="21"/>
      <c r="O51" s="36"/>
      <c r="P51" s="44"/>
    </row>
    <row r="52" spans="1:16" ht="15.75">
      <c r="A52" s="45"/>
      <c r="B52" s="46"/>
      <c r="C52" s="47"/>
      <c r="D52" s="48"/>
      <c r="E52" s="48"/>
      <c r="F52" s="48"/>
      <c r="G52" s="49"/>
      <c r="H52" s="50"/>
      <c r="I52" s="50"/>
      <c r="J52" s="50"/>
      <c r="N52" s="51"/>
    </row>
    <row r="53" spans="1:16">
      <c r="A53" s="106" t="s">
        <v>16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</row>
    <row r="54" spans="1:16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1:16">
      <c r="A55" s="3" t="s">
        <v>106</v>
      </c>
    </row>
    <row r="56" spans="1:16">
      <c r="A56" s="3" t="s">
        <v>102</v>
      </c>
      <c r="N56" s="51"/>
    </row>
    <row r="57" spans="1:16">
      <c r="A57" s="3" t="s">
        <v>103</v>
      </c>
      <c r="N57" s="51"/>
    </row>
    <row r="58" spans="1:16">
      <c r="A58" s="3" t="s">
        <v>99</v>
      </c>
      <c r="N58" s="51"/>
    </row>
    <row r="59" spans="1:16">
      <c r="N59" s="51"/>
    </row>
    <row r="60" spans="1:16" ht="15.75">
      <c r="B60" s="53" t="s">
        <v>17</v>
      </c>
      <c r="C60" s="54">
        <v>0.02</v>
      </c>
    </row>
    <row r="61" spans="1:16" ht="15.75">
      <c r="B61" s="53" t="s">
        <v>18</v>
      </c>
      <c r="C61" s="54">
        <v>-0.02</v>
      </c>
    </row>
    <row r="63" spans="1:16" ht="15.75">
      <c r="B63" s="53" t="s">
        <v>19</v>
      </c>
      <c r="C63" s="55">
        <v>-3.78E-2</v>
      </c>
    </row>
    <row r="64" spans="1:16" ht="15.75">
      <c r="B64" s="53" t="s">
        <v>20</v>
      </c>
      <c r="C64" s="55">
        <v>-0.2104</v>
      </c>
    </row>
    <row r="65" spans="2:3" ht="15.75">
      <c r="B65" s="53" t="s">
        <v>21</v>
      </c>
      <c r="C65" s="55">
        <v>0.1348</v>
      </c>
    </row>
    <row r="66" spans="2:3" ht="15.75">
      <c r="B66" s="53" t="s">
        <v>101</v>
      </c>
      <c r="C66" s="55">
        <v>0.11210000000000001</v>
      </c>
    </row>
    <row r="67" spans="2:3" ht="15.75">
      <c r="B67" s="53" t="s">
        <v>22</v>
      </c>
      <c r="C67" s="55">
        <v>8.6300000000000002E-2</v>
      </c>
    </row>
    <row r="68" spans="2:3" ht="15.75">
      <c r="B68" s="53" t="s">
        <v>23</v>
      </c>
      <c r="C68" s="55">
        <v>0.13800000000000001</v>
      </c>
    </row>
  </sheetData>
  <autoFilter ref="A3:P46" xr:uid="{C07B6E49-0837-44C1-88D6-932E04B7AB7C}">
    <sortState xmlns:xlrd2="http://schemas.microsoft.com/office/spreadsheetml/2017/richdata2" ref="A4:P46">
      <sortCondition ref="A3:A46"/>
    </sortState>
  </autoFilter>
  <mergeCells count="6">
    <mergeCell ref="A53:N53"/>
    <mergeCell ref="N1:P1"/>
    <mergeCell ref="A2:F2"/>
    <mergeCell ref="G2:I2"/>
    <mergeCell ref="J2:M2"/>
    <mergeCell ref="N2:P2"/>
  </mergeCells>
  <conditionalFormatting sqref="I4:I46 M4:N4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I47:J47">
    <cfRule type="cellIs" dxfId="1" priority="7" operator="lessThan">
      <formula>0</formula>
    </cfRule>
    <cfRule type="cellIs" dxfId="0" priority="8" operator="greaterThan">
      <formula>0</formula>
    </cfRule>
  </conditionalFormatting>
  <printOptions horizontalCentered="1" verticalCentered="1"/>
  <pageMargins left="0.45" right="0.45" top="0.25" bottom="0.25" header="0.3" footer="0.3"/>
  <pageSetup paperSize="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A515-51FD-4534-9172-3D1F61B36B36}">
  <dimension ref="A1:L5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/>
  <cols>
    <col min="2" max="2" width="49.7109375" customWidth="1"/>
    <col min="3" max="3" width="18.7109375" bestFit="1" customWidth="1"/>
    <col min="4" max="4" width="18.7109375" customWidth="1"/>
    <col min="5" max="7" width="17.140625" customWidth="1"/>
    <col min="14" max="14" width="19.140625" bestFit="1" customWidth="1"/>
  </cols>
  <sheetData>
    <row r="1" spans="1:12" ht="22.5" customHeight="1">
      <c r="A1" s="56" t="s">
        <v>85</v>
      </c>
      <c r="G1" s="57"/>
    </row>
    <row r="2" spans="1:12" ht="78.75" customHeight="1">
      <c r="A2" s="58" t="s">
        <v>30</v>
      </c>
      <c r="B2" s="58" t="s">
        <v>31</v>
      </c>
      <c r="C2" s="58" t="s">
        <v>104</v>
      </c>
      <c r="D2" s="58" t="s">
        <v>86</v>
      </c>
      <c r="E2" s="58" t="s">
        <v>87</v>
      </c>
      <c r="F2" s="58" t="s">
        <v>32</v>
      </c>
      <c r="G2" s="58" t="s">
        <v>33</v>
      </c>
    </row>
    <row r="3" spans="1:12" ht="15.75">
      <c r="A3" s="13">
        <v>210001</v>
      </c>
      <c r="B3" s="13" t="s">
        <v>34</v>
      </c>
      <c r="C3" s="14">
        <f>_xlfn.XLOOKUP(A3,'[13]FY26 Est IP %'!$A$4:$A$55,'[13]FY26 Est IP %'!$F$4:$F$55)</f>
        <v>307533751.11357439</v>
      </c>
      <c r="D3" s="59">
        <v>-3.1899999999999998E-2</v>
      </c>
      <c r="E3" s="60">
        <v>-0.56027686731689996</v>
      </c>
      <c r="F3" s="61">
        <f>ROUND(IF(AND(E3&lt;=$C$54,D3&lt;=0),$E$54,IF(AND(E3&lt;=$C$53,E3&gt;=$C$54,D3&lt;=0),($E$53+((E3-$C$53)/($C$56))/10000),0)),4)</f>
        <v>4.1000000000000003E-3</v>
      </c>
      <c r="G3" s="62">
        <f t="shared" ref="G3:G45" si="0">ROUND(F3*C3,0)</f>
        <v>1260888</v>
      </c>
    </row>
    <row r="4" spans="1:12" ht="15.75">
      <c r="A4" s="13">
        <v>210002</v>
      </c>
      <c r="B4" s="13" t="s">
        <v>35</v>
      </c>
      <c r="C4" s="14">
        <f>_xlfn.XLOOKUP(A4,'[13]FY26 Est IP %'!$A$4:$A$55,'[13]FY26 Est IP %'!$F$4:$F$55)</f>
        <v>1681703531.3867106</v>
      </c>
      <c r="D4" s="59">
        <v>-1.9E-2</v>
      </c>
      <c r="E4" s="60">
        <v>-0.1054873274769</v>
      </c>
      <c r="F4" s="61">
        <f t="shared" ref="F4:F45" si="1">ROUND(IF(AND(E4&lt;=$C$54,D4&lt;=0),$E$54,IF(AND(E4&lt;=$C$53,E4&gt;=$C$54,D4&lt;=0),($E$53+((E4-$C$53)/($C$56))/10000),0)),4)</f>
        <v>0</v>
      </c>
      <c r="G4" s="62">
        <f t="shared" si="0"/>
        <v>0</v>
      </c>
    </row>
    <row r="5" spans="1:12" ht="15.75">
      <c r="A5" s="13">
        <v>210003</v>
      </c>
      <c r="B5" s="13" t="s">
        <v>36</v>
      </c>
      <c r="C5" s="14">
        <f>_xlfn.XLOOKUP(A5,'[13]FY26 Est IP %'!$A$4:$A$55,'[13]FY26 Est IP %'!$F$4:$F$55)</f>
        <v>351225505.57128847</v>
      </c>
      <c r="D5" s="59">
        <v>3.9899999999999998E-2</v>
      </c>
      <c r="E5" s="60">
        <v>-0.1230481185596</v>
      </c>
      <c r="F5" s="61">
        <f t="shared" si="1"/>
        <v>0</v>
      </c>
      <c r="G5" s="62">
        <f t="shared" si="0"/>
        <v>0</v>
      </c>
    </row>
    <row r="6" spans="1:12" ht="15.75">
      <c r="A6" s="13">
        <v>210004</v>
      </c>
      <c r="B6" s="13" t="s">
        <v>37</v>
      </c>
      <c r="C6" s="14">
        <f>_xlfn.XLOOKUP(A6,'[13]FY26 Est IP %'!$A$4:$A$55,'[13]FY26 Est IP %'!$F$4:$F$55)</f>
        <v>481503548.76985598</v>
      </c>
      <c r="D6" s="59">
        <v>-2.46E-2</v>
      </c>
      <c r="E6" s="60">
        <v>0.52266574450726999</v>
      </c>
      <c r="F6" s="61">
        <f t="shared" si="1"/>
        <v>0</v>
      </c>
      <c r="G6" s="62">
        <f t="shared" si="0"/>
        <v>0</v>
      </c>
      <c r="L6" s="63"/>
    </row>
    <row r="7" spans="1:12" ht="15.75">
      <c r="A7" s="13">
        <v>210005</v>
      </c>
      <c r="B7" s="13" t="s">
        <v>38</v>
      </c>
      <c r="C7" s="14">
        <f>_xlfn.XLOOKUP(A7,'[13]FY26 Est IP %'!$A$4:$A$55,'[13]FY26 Est IP %'!$F$4:$F$55)</f>
        <v>286140344.38165301</v>
      </c>
      <c r="D7" s="59">
        <v>8.3900000000000002E-2</v>
      </c>
      <c r="E7" s="60">
        <v>0.23686092374844001</v>
      </c>
      <c r="F7" s="61">
        <f t="shared" si="1"/>
        <v>0</v>
      </c>
      <c r="G7" s="62">
        <f t="shared" si="0"/>
        <v>0</v>
      </c>
    </row>
    <row r="8" spans="1:12" ht="15.75">
      <c r="A8" s="13">
        <v>210008</v>
      </c>
      <c r="B8" s="13" t="s">
        <v>39</v>
      </c>
      <c r="C8" s="14">
        <f>_xlfn.XLOOKUP(A8,'[13]FY26 Est IP %'!$A$4:$A$55,'[13]FY26 Est IP %'!$F$4:$F$55)</f>
        <v>249515475.54244184</v>
      </c>
      <c r="D8" s="59">
        <v>-0.09</v>
      </c>
      <c r="E8" s="60">
        <v>-0.1042057004514</v>
      </c>
      <c r="F8" s="61">
        <f t="shared" si="1"/>
        <v>0</v>
      </c>
      <c r="G8" s="62">
        <f t="shared" si="0"/>
        <v>0</v>
      </c>
    </row>
    <row r="9" spans="1:12" ht="15.75">
      <c r="A9" s="13">
        <v>210009</v>
      </c>
      <c r="B9" s="13" t="s">
        <v>40</v>
      </c>
      <c r="C9" s="14">
        <f>_xlfn.XLOOKUP(A9,'[13]FY26 Est IP %'!$A$4:$A$55,'[13]FY26 Est IP %'!$F$4:$F$55)</f>
        <v>1994948023.4112122</v>
      </c>
      <c r="D9" s="59">
        <v>4.6899999999999997E-2</v>
      </c>
      <c r="E9" s="60">
        <v>-4.84066213301E-2</v>
      </c>
      <c r="F9" s="61">
        <f t="shared" si="1"/>
        <v>0</v>
      </c>
      <c r="G9" s="62">
        <f t="shared" si="0"/>
        <v>0</v>
      </c>
    </row>
    <row r="10" spans="1:12" ht="15.75">
      <c r="A10" s="13">
        <v>210011</v>
      </c>
      <c r="B10" s="13" t="s">
        <v>41</v>
      </c>
      <c r="C10" s="14">
        <f>_xlfn.XLOOKUP(A10,'[13]FY26 Est IP %'!$A$4:$A$55,'[13]FY26 Est IP %'!$F$4:$F$55)</f>
        <v>269943037.17233765</v>
      </c>
      <c r="D10" s="59">
        <v>-4.3799999999999999E-2</v>
      </c>
      <c r="E10" s="60">
        <v>1.24147868115E-3</v>
      </c>
      <c r="F10" s="61">
        <f t="shared" si="1"/>
        <v>0</v>
      </c>
      <c r="G10" s="62">
        <f t="shared" si="0"/>
        <v>0</v>
      </c>
    </row>
    <row r="11" spans="1:12" ht="15.75">
      <c r="A11" s="13">
        <v>210012</v>
      </c>
      <c r="B11" s="13" t="s">
        <v>42</v>
      </c>
      <c r="C11" s="14">
        <f>_xlfn.XLOOKUP(A11,'[13]FY26 Est IP %'!$A$4:$A$55,'[13]FY26 Est IP %'!$F$4:$F$55)</f>
        <v>576915176.55214787</v>
      </c>
      <c r="D11" s="59">
        <v>3.1099999999999999E-2</v>
      </c>
      <c r="E11" s="60">
        <v>0.66991566723738005</v>
      </c>
      <c r="F11" s="61">
        <f t="shared" si="1"/>
        <v>0</v>
      </c>
      <c r="G11" s="62">
        <f t="shared" si="0"/>
        <v>0</v>
      </c>
    </row>
    <row r="12" spans="1:12" ht="15.75">
      <c r="A12" s="13">
        <v>210015</v>
      </c>
      <c r="B12" s="13" t="s">
        <v>43</v>
      </c>
      <c r="C12" s="14">
        <f>_xlfn.XLOOKUP(A12,'[13]FY26 Est IP %'!$A$4:$A$55,'[13]FY26 Est IP %'!$F$4:$F$55)</f>
        <v>437038001.56903821</v>
      </c>
      <c r="D12" s="59">
        <v>8.7599999999999997E-2</v>
      </c>
      <c r="E12" s="60">
        <v>0.23700378074028</v>
      </c>
      <c r="F12" s="61">
        <f t="shared" si="1"/>
        <v>0</v>
      </c>
      <c r="G12" s="62">
        <f t="shared" si="0"/>
        <v>0</v>
      </c>
    </row>
    <row r="13" spans="1:12" ht="15.75">
      <c r="A13" s="13">
        <v>210016</v>
      </c>
      <c r="B13" s="13" t="s">
        <v>44</v>
      </c>
      <c r="C13" s="14">
        <f>_xlfn.XLOOKUP(A13,'[13]FY26 Est IP %'!$A$4:$A$55,'[13]FY26 Est IP %'!$F$4:$F$55)</f>
        <v>306648357.46320349</v>
      </c>
      <c r="D13" s="59">
        <v>1.6400000000000001E-2</v>
      </c>
      <c r="E13" s="60">
        <v>-0.1689566994634</v>
      </c>
      <c r="F13" s="61">
        <f t="shared" si="1"/>
        <v>0</v>
      </c>
      <c r="G13" s="62">
        <f t="shared" si="0"/>
        <v>0</v>
      </c>
    </row>
    <row r="14" spans="1:12" ht="15.75">
      <c r="A14" s="13">
        <v>210017</v>
      </c>
      <c r="B14" s="13" t="s">
        <v>45</v>
      </c>
      <c r="C14" s="14">
        <f>_xlfn.XLOOKUP(A14,'[13]FY26 Est IP %'!$A$4:$A$55,'[13]FY26 Est IP %'!$F$4:$F$55)</f>
        <v>30285668.088669937</v>
      </c>
      <c r="D14" s="59">
        <v>-6.2199999999999998E-2</v>
      </c>
      <c r="E14" s="60">
        <v>-1.6111759623800001E-2</v>
      </c>
      <c r="F14" s="61">
        <f t="shared" si="1"/>
        <v>0</v>
      </c>
      <c r="G14" s="62">
        <f t="shared" si="0"/>
        <v>0</v>
      </c>
    </row>
    <row r="15" spans="1:12" ht="15.75">
      <c r="A15" s="13">
        <v>210018</v>
      </c>
      <c r="B15" s="13" t="s">
        <v>46</v>
      </c>
      <c r="C15" s="14">
        <f>_xlfn.XLOOKUP(A15,'[13]FY26 Est IP %'!$A$4:$A$55,'[13]FY26 Est IP %'!$F$4:$F$55)</f>
        <v>110817148.97467273</v>
      </c>
      <c r="D15" s="59">
        <v>2.5399999999999999E-2</v>
      </c>
      <c r="E15" s="60">
        <v>-0.25628747821050002</v>
      </c>
      <c r="F15" s="61">
        <f t="shared" si="1"/>
        <v>0</v>
      </c>
      <c r="G15" s="62">
        <f t="shared" si="0"/>
        <v>0</v>
      </c>
    </row>
    <row r="16" spans="1:12" ht="15.75">
      <c r="A16" s="13">
        <v>210019</v>
      </c>
      <c r="B16" s="13" t="s">
        <v>47</v>
      </c>
      <c r="C16" s="14">
        <f>_xlfn.XLOOKUP(A16,'[13]FY26 Est IP %'!$A$4:$A$55,'[13]FY26 Est IP %'!$F$4:$F$55)</f>
        <v>394776978.84324616</v>
      </c>
      <c r="D16" s="59">
        <v>-4.6699999999999998E-2</v>
      </c>
      <c r="E16" s="60">
        <v>0.49214925126294001</v>
      </c>
      <c r="F16" s="61">
        <f t="shared" si="1"/>
        <v>0</v>
      </c>
      <c r="G16" s="62">
        <f t="shared" si="0"/>
        <v>0</v>
      </c>
    </row>
    <row r="17" spans="1:7" ht="15.75">
      <c r="A17" s="13">
        <v>210022</v>
      </c>
      <c r="B17" s="13" t="s">
        <v>48</v>
      </c>
      <c r="C17" s="14">
        <f>_xlfn.XLOOKUP(A17,'[13]FY26 Est IP %'!$A$4:$A$55,'[13]FY26 Est IP %'!$F$4:$F$55)</f>
        <v>288335347.45023447</v>
      </c>
      <c r="D17" s="59">
        <v>-5.21E-2</v>
      </c>
      <c r="E17" s="60">
        <v>0.15329758329469001</v>
      </c>
      <c r="F17" s="61">
        <f t="shared" si="1"/>
        <v>0</v>
      </c>
      <c r="G17" s="62">
        <f t="shared" si="0"/>
        <v>0</v>
      </c>
    </row>
    <row r="18" spans="1:7" ht="15.75">
      <c r="A18" s="13">
        <v>210023</v>
      </c>
      <c r="B18" s="13" t="s">
        <v>49</v>
      </c>
      <c r="C18" s="14">
        <f>_xlfn.XLOOKUP(A18,'[13]FY26 Est IP %'!$A$4:$A$55,'[13]FY26 Est IP %'!$F$4:$F$55)</f>
        <v>471678197.8514123</v>
      </c>
      <c r="D18" s="59">
        <v>7.8100000000000003E-2</v>
      </c>
      <c r="E18" s="60">
        <v>0.16574896006435</v>
      </c>
      <c r="F18" s="61">
        <f t="shared" si="1"/>
        <v>0</v>
      </c>
      <c r="G18" s="62">
        <f t="shared" si="0"/>
        <v>0</v>
      </c>
    </row>
    <row r="19" spans="1:7" ht="15.75">
      <c r="A19" s="13">
        <v>210024</v>
      </c>
      <c r="B19" s="13" t="s">
        <v>50</v>
      </c>
      <c r="C19" s="14">
        <f>_xlfn.XLOOKUP(A19,'[13]FY26 Est IP %'!$A$4:$A$55,'[13]FY26 Est IP %'!$F$4:$F$55)</f>
        <v>316870786.3947897</v>
      </c>
      <c r="D19" s="59">
        <v>1.9800000000000002E-2</v>
      </c>
      <c r="E19" s="60">
        <v>-0.17904938881980001</v>
      </c>
      <c r="F19" s="61">
        <f t="shared" si="1"/>
        <v>0</v>
      </c>
      <c r="G19" s="62">
        <f t="shared" si="0"/>
        <v>0</v>
      </c>
    </row>
    <row r="20" spans="1:7" ht="15.75">
      <c r="A20" s="13">
        <v>210027</v>
      </c>
      <c r="B20" s="13" t="s">
        <v>51</v>
      </c>
      <c r="C20" s="14">
        <f>_xlfn.XLOOKUP(A20,'[13]FY26 Est IP %'!$A$4:$A$55,'[13]FY26 Est IP %'!$F$4:$F$55)</f>
        <v>202494634.7754958</v>
      </c>
      <c r="D20" s="59">
        <v>-1.6400000000000001E-2</v>
      </c>
      <c r="E20" s="60">
        <v>7.7076883453199999E-3</v>
      </c>
      <c r="F20" s="61">
        <f t="shared" si="1"/>
        <v>0</v>
      </c>
      <c r="G20" s="62">
        <f t="shared" si="0"/>
        <v>0</v>
      </c>
    </row>
    <row r="21" spans="1:7" ht="15.75">
      <c r="A21" s="13">
        <v>210028</v>
      </c>
      <c r="B21" s="13" t="s">
        <v>52</v>
      </c>
      <c r="C21" s="14">
        <f>_xlfn.XLOOKUP(A21,'[13]FY26 Est IP %'!$A$4:$A$55,'[13]FY26 Est IP %'!$F$4:$F$55)</f>
        <v>98519519.675211266</v>
      </c>
      <c r="D21" s="59">
        <v>-3.5999999999999999E-3</v>
      </c>
      <c r="E21" s="60">
        <v>7.6772241289099999E-2</v>
      </c>
      <c r="F21" s="61">
        <f t="shared" si="1"/>
        <v>0</v>
      </c>
      <c r="G21" s="62">
        <f t="shared" si="0"/>
        <v>0</v>
      </c>
    </row>
    <row r="22" spans="1:7" ht="15.75">
      <c r="A22" s="13">
        <v>210029</v>
      </c>
      <c r="B22" s="13" t="s">
        <v>53</v>
      </c>
      <c r="C22" s="14">
        <f>_xlfn.XLOOKUP(A22,'[13]FY26 Est IP %'!$A$4:$A$55,'[13]FY26 Est IP %'!$F$4:$F$55)</f>
        <v>522055592.26230383</v>
      </c>
      <c r="D22" s="59">
        <v>9.3899999999999997E-2</v>
      </c>
      <c r="E22" s="60">
        <v>-0.2901187296319</v>
      </c>
      <c r="F22" s="61">
        <f t="shared" si="1"/>
        <v>0</v>
      </c>
      <c r="G22" s="62">
        <f t="shared" si="0"/>
        <v>0</v>
      </c>
    </row>
    <row r="23" spans="1:7" ht="15.75">
      <c r="A23" s="13">
        <v>210030</v>
      </c>
      <c r="B23" s="13" t="s">
        <v>54</v>
      </c>
      <c r="C23" s="14">
        <f>_xlfn.XLOOKUP(A23,'[13]FY26 Est IP %'!$A$4:$A$55,'[13]FY26 Est IP %'!$F$4:$F$55)</f>
        <v>12960314.798002152</v>
      </c>
      <c r="D23" s="59">
        <v>1.38E-2</v>
      </c>
      <c r="E23" s="60">
        <v>-0.1142842517814</v>
      </c>
      <c r="F23" s="61">
        <f t="shared" si="1"/>
        <v>0</v>
      </c>
      <c r="G23" s="62">
        <f t="shared" si="0"/>
        <v>0</v>
      </c>
    </row>
    <row r="24" spans="1:7" ht="15.75">
      <c r="A24" s="13">
        <v>210032</v>
      </c>
      <c r="B24" s="13" t="s">
        <v>55</v>
      </c>
      <c r="C24" s="14">
        <f>_xlfn.XLOOKUP(A24,'[13]FY26 Est IP %'!$A$4:$A$55,'[13]FY26 Est IP %'!$F$4:$F$55)</f>
        <v>113367022.13126963</v>
      </c>
      <c r="D24" s="59">
        <v>-6.3600000000000004E-2</v>
      </c>
      <c r="E24" s="60">
        <v>0.38029234930872002</v>
      </c>
      <c r="F24" s="61">
        <f t="shared" si="1"/>
        <v>0</v>
      </c>
      <c r="G24" s="62">
        <f t="shared" si="0"/>
        <v>0</v>
      </c>
    </row>
    <row r="25" spans="1:7" ht="15.75">
      <c r="A25" s="13">
        <v>210033</v>
      </c>
      <c r="B25" s="13" t="s">
        <v>56</v>
      </c>
      <c r="C25" s="14">
        <f>_xlfn.XLOOKUP(A25,'[13]FY26 Est IP %'!$A$4:$A$55,'[13]FY26 Est IP %'!$F$4:$F$55)</f>
        <v>178074348.95664525</v>
      </c>
      <c r="D25" s="59">
        <v>-5.4399999999999997E-2</v>
      </c>
      <c r="E25" s="60">
        <v>-0.3201605277897</v>
      </c>
      <c r="F25" s="61">
        <f t="shared" si="1"/>
        <v>0</v>
      </c>
      <c r="G25" s="62">
        <f t="shared" si="0"/>
        <v>0</v>
      </c>
    </row>
    <row r="26" spans="1:7" ht="15.75">
      <c r="A26" s="13">
        <v>210034</v>
      </c>
      <c r="B26" s="13" t="s">
        <v>57</v>
      </c>
      <c r="C26" s="14">
        <f>_xlfn.XLOOKUP(A26,'[13]FY26 Est IP %'!$A$4:$A$55,'[13]FY26 Est IP %'!$F$4:$F$55)</f>
        <v>149220673.07207054</v>
      </c>
      <c r="D26" s="59">
        <v>-6.3600000000000004E-2</v>
      </c>
      <c r="E26" s="60">
        <v>0.64177948135290996</v>
      </c>
      <c r="F26" s="61">
        <f t="shared" si="1"/>
        <v>0</v>
      </c>
      <c r="G26" s="62">
        <f t="shared" si="0"/>
        <v>0</v>
      </c>
    </row>
    <row r="27" spans="1:7" ht="15.75">
      <c r="A27" s="13">
        <v>210035</v>
      </c>
      <c r="B27" s="13" t="s">
        <v>58</v>
      </c>
      <c r="C27" s="14">
        <f>_xlfn.XLOOKUP(A27,'[13]FY26 Est IP %'!$A$4:$A$55,'[13]FY26 Est IP %'!$F$4:$F$55)</f>
        <v>111580307.85697657</v>
      </c>
      <c r="D27" s="59">
        <v>-2.9600000000000001E-2</v>
      </c>
      <c r="E27" s="60">
        <v>3.5746365875339997E-2</v>
      </c>
      <c r="F27" s="61">
        <f t="shared" si="1"/>
        <v>0</v>
      </c>
      <c r="G27" s="62">
        <f t="shared" si="0"/>
        <v>0</v>
      </c>
    </row>
    <row r="28" spans="1:7" ht="15.75">
      <c r="A28" s="13">
        <v>210037</v>
      </c>
      <c r="B28" s="13" t="s">
        <v>59</v>
      </c>
      <c r="C28" s="14">
        <f>_xlfn.XLOOKUP(A28,'[13]FY26 Est IP %'!$A$4:$A$55,'[13]FY26 Est IP %'!$F$4:$F$55)</f>
        <v>162954562.36091301</v>
      </c>
      <c r="D28" s="59">
        <v>-2.35E-2</v>
      </c>
      <c r="E28" s="60">
        <v>6.5977401234809996E-2</v>
      </c>
      <c r="F28" s="61">
        <f t="shared" si="1"/>
        <v>0</v>
      </c>
      <c r="G28" s="62">
        <f t="shared" si="0"/>
        <v>0</v>
      </c>
    </row>
    <row r="29" spans="1:7" ht="15.75">
      <c r="A29" s="13">
        <v>210038</v>
      </c>
      <c r="B29" s="13" t="s">
        <v>60</v>
      </c>
      <c r="C29" s="14">
        <f>_xlfn.XLOOKUP(A29,'[13]FY26 Est IP %'!$A$4:$A$55,'[13]FY26 Est IP %'!$F$4:$F$55)</f>
        <v>155503757.1879037</v>
      </c>
      <c r="D29" s="59">
        <v>6.6299999999999998E-2</v>
      </c>
      <c r="E29" s="60">
        <v>-0.44553650629180003</v>
      </c>
      <c r="F29" s="61">
        <f t="shared" si="1"/>
        <v>0</v>
      </c>
      <c r="G29" s="62">
        <f t="shared" si="0"/>
        <v>0</v>
      </c>
    </row>
    <row r="30" spans="1:7" ht="15.75">
      <c r="A30" s="13">
        <v>210039</v>
      </c>
      <c r="B30" s="13" t="s">
        <v>61</v>
      </c>
      <c r="C30" s="14">
        <f>_xlfn.XLOOKUP(A30,'[13]FY26 Est IP %'!$A$4:$A$55,'[13]FY26 Est IP %'!$F$4:$F$55)</f>
        <v>89452152.076450869</v>
      </c>
      <c r="D30" s="59">
        <v>8.6599999999999996E-2</v>
      </c>
      <c r="E30" s="60">
        <v>0.60505609379735004</v>
      </c>
      <c r="F30" s="61">
        <f t="shared" si="1"/>
        <v>0</v>
      </c>
      <c r="G30" s="62">
        <f t="shared" si="0"/>
        <v>0</v>
      </c>
    </row>
    <row r="31" spans="1:7" ht="15.75">
      <c r="A31" s="13">
        <v>210040</v>
      </c>
      <c r="B31" s="13" t="s">
        <v>62</v>
      </c>
      <c r="C31" s="14">
        <f>_xlfn.XLOOKUP(A31,'[13]FY26 Est IP %'!$A$4:$A$55,'[13]FY26 Est IP %'!$F$4:$F$55)</f>
        <v>185021825.90545994</v>
      </c>
      <c r="D31" s="59">
        <v>4.4600000000000001E-2</v>
      </c>
      <c r="E31" s="60">
        <v>-0.39087031564539998</v>
      </c>
      <c r="F31" s="61">
        <f t="shared" si="1"/>
        <v>0</v>
      </c>
      <c r="G31" s="62">
        <f t="shared" si="0"/>
        <v>0</v>
      </c>
    </row>
    <row r="32" spans="1:7" ht="15.75">
      <c r="A32" s="13">
        <v>210043</v>
      </c>
      <c r="B32" s="13" t="s">
        <v>63</v>
      </c>
      <c r="C32" s="14">
        <f>_xlfn.XLOOKUP(A32,'[13]FY26 Est IP %'!$A$4:$A$55,'[13]FY26 Est IP %'!$F$4:$F$55)</f>
        <v>354338459.40863866</v>
      </c>
      <c r="D32" s="59">
        <v>-3.5200000000000002E-2</v>
      </c>
      <c r="E32" s="60">
        <v>0.15065867727467999</v>
      </c>
      <c r="F32" s="61">
        <f t="shared" si="1"/>
        <v>0</v>
      </c>
      <c r="G32" s="62">
        <f t="shared" si="0"/>
        <v>0</v>
      </c>
    </row>
    <row r="33" spans="1:7" ht="15.75">
      <c r="A33" s="13">
        <v>210044</v>
      </c>
      <c r="B33" s="13" t="s">
        <v>64</v>
      </c>
      <c r="C33" s="14">
        <f>_xlfn.XLOOKUP(A33,'[13]FY26 Est IP %'!$A$4:$A$55,'[13]FY26 Est IP %'!$F$4:$F$55)</f>
        <v>285831224.90596032</v>
      </c>
      <c r="D33" s="59">
        <v>-2.7E-2</v>
      </c>
      <c r="E33" s="60">
        <v>0.19303869449762001</v>
      </c>
      <c r="F33" s="61">
        <f t="shared" si="1"/>
        <v>0</v>
      </c>
      <c r="G33" s="62">
        <f t="shared" si="0"/>
        <v>0</v>
      </c>
    </row>
    <row r="34" spans="1:7" ht="15.75">
      <c r="A34" s="13">
        <v>210048</v>
      </c>
      <c r="B34" s="13" t="s">
        <v>65</v>
      </c>
      <c r="C34" s="14">
        <f>_xlfn.XLOOKUP(A34,'[13]FY26 Est IP %'!$A$4:$A$55,'[13]FY26 Est IP %'!$F$4:$F$55)</f>
        <v>260887191.77287638</v>
      </c>
      <c r="D34" s="59">
        <v>-2.6700000000000002E-2</v>
      </c>
      <c r="E34" s="60">
        <v>0.81810743159836996</v>
      </c>
      <c r="F34" s="61">
        <f t="shared" si="1"/>
        <v>0</v>
      </c>
      <c r="G34" s="62">
        <f t="shared" si="0"/>
        <v>0</v>
      </c>
    </row>
    <row r="35" spans="1:7" ht="15.75">
      <c r="A35" s="13">
        <v>210049</v>
      </c>
      <c r="B35" s="13" t="s">
        <v>66</v>
      </c>
      <c r="C35" s="14">
        <f>_xlfn.XLOOKUP(A35,'[13]FY26 Est IP %'!$A$4:$A$55,'[13]FY26 Est IP %'!$F$4:$F$55)</f>
        <v>279739543.00483841</v>
      </c>
      <c r="D35" s="59">
        <v>1.67E-2</v>
      </c>
      <c r="E35" s="60">
        <v>-0.29723042375699998</v>
      </c>
      <c r="F35" s="61">
        <f t="shared" si="1"/>
        <v>0</v>
      </c>
      <c r="G35" s="62">
        <f t="shared" si="0"/>
        <v>0</v>
      </c>
    </row>
    <row r="36" spans="1:7" ht="15.75">
      <c r="A36" s="13">
        <v>210051</v>
      </c>
      <c r="B36" s="13" t="s">
        <v>67</v>
      </c>
      <c r="C36" s="14">
        <f>_xlfn.XLOOKUP(A36,'[13]FY26 Est IP %'!$A$4:$A$55,'[13]FY26 Est IP %'!$F$4:$F$55)</f>
        <v>202488644.27347702</v>
      </c>
      <c r="D36" s="59">
        <v>0.127</v>
      </c>
      <c r="E36" s="60">
        <v>-0.20817646183890001</v>
      </c>
      <c r="F36" s="61">
        <f t="shared" si="1"/>
        <v>0</v>
      </c>
      <c r="G36" s="62">
        <f t="shared" si="0"/>
        <v>0</v>
      </c>
    </row>
    <row r="37" spans="1:7" ht="15.75">
      <c r="A37" s="13">
        <v>210056</v>
      </c>
      <c r="B37" s="13" t="s">
        <v>68</v>
      </c>
      <c r="C37" s="14">
        <f>_xlfn.XLOOKUP(A37,'[13]FY26 Est IP %'!$A$4:$A$55,'[13]FY26 Est IP %'!$F$4:$F$55)</f>
        <v>196413974.34356731</v>
      </c>
      <c r="D37" s="59">
        <v>-0.1066</v>
      </c>
      <c r="E37" s="60">
        <v>0.64811507235564003</v>
      </c>
      <c r="F37" s="61">
        <f t="shared" si="1"/>
        <v>0</v>
      </c>
      <c r="G37" s="62">
        <f t="shared" si="0"/>
        <v>0</v>
      </c>
    </row>
    <row r="38" spans="1:7" ht="15.75">
      <c r="A38" s="13">
        <v>210057</v>
      </c>
      <c r="B38" s="13" t="s">
        <v>69</v>
      </c>
      <c r="C38" s="14">
        <f>_xlfn.XLOOKUP(A38,'[13]FY26 Est IP %'!$A$4:$A$55,'[13]FY26 Est IP %'!$F$4:$F$55)</f>
        <v>364335481.64403492</v>
      </c>
      <c r="D38" s="59">
        <v>2.3300000000000001E-2</v>
      </c>
      <c r="E38" s="60">
        <v>-0.1140044809217</v>
      </c>
      <c r="F38" s="61">
        <f t="shared" si="1"/>
        <v>0</v>
      </c>
      <c r="G38" s="62">
        <f t="shared" si="0"/>
        <v>0</v>
      </c>
    </row>
    <row r="39" spans="1:7" ht="15.75">
      <c r="A39" s="13">
        <v>210058</v>
      </c>
      <c r="B39" s="13" t="s">
        <v>70</v>
      </c>
      <c r="C39" s="14">
        <f>_xlfn.XLOOKUP(A39,'[13]FY26 Est IP %'!$A$4:$A$55,'[13]FY26 Est IP %'!$F$4:$F$55)</f>
        <v>96097992.750167459</v>
      </c>
      <c r="D39" s="59">
        <v>0.55379999999999996</v>
      </c>
      <c r="E39" s="60">
        <v>-2.7309692309900001E-2</v>
      </c>
      <c r="F39" s="61">
        <f t="shared" si="1"/>
        <v>0</v>
      </c>
      <c r="G39" s="62">
        <f t="shared" si="0"/>
        <v>0</v>
      </c>
    </row>
    <row r="40" spans="1:7" ht="15.75">
      <c r="A40" s="13">
        <v>210060</v>
      </c>
      <c r="B40" s="13" t="s">
        <v>71</v>
      </c>
      <c r="C40" s="14">
        <f>_xlfn.XLOOKUP(A40,'[13]FY26 Est IP %'!$A$4:$A$55,'[13]FY26 Est IP %'!$F$4:$F$55)</f>
        <v>39131159.060058422</v>
      </c>
      <c r="D40" s="59">
        <v>-0.1701</v>
      </c>
      <c r="E40" s="60">
        <v>9.9694127493230006E-2</v>
      </c>
      <c r="F40" s="61">
        <f t="shared" si="1"/>
        <v>0</v>
      </c>
      <c r="G40" s="62">
        <f t="shared" si="0"/>
        <v>0</v>
      </c>
    </row>
    <row r="41" spans="1:7" ht="15.75">
      <c r="A41" s="13">
        <v>210061</v>
      </c>
      <c r="B41" s="13" t="s">
        <v>72</v>
      </c>
      <c r="C41" s="14">
        <f>_xlfn.XLOOKUP(A41,'[13]FY26 Est IP %'!$A$4:$A$55,'[13]FY26 Est IP %'!$F$4:$F$55)</f>
        <v>49382101.469445482</v>
      </c>
      <c r="D41" s="59">
        <v>-0.1749</v>
      </c>
      <c r="E41" s="60">
        <v>0.20100799547095999</v>
      </c>
      <c r="F41" s="61">
        <f t="shared" si="1"/>
        <v>0</v>
      </c>
      <c r="G41" s="62">
        <f t="shared" si="0"/>
        <v>0</v>
      </c>
    </row>
    <row r="42" spans="1:7" ht="15.75">
      <c r="A42" s="13">
        <v>210062</v>
      </c>
      <c r="B42" s="13" t="s">
        <v>73</v>
      </c>
      <c r="C42" s="14">
        <f>_xlfn.XLOOKUP(A42,'[13]FY26 Est IP %'!$A$4:$A$55,'[13]FY26 Est IP %'!$F$4:$F$55)</f>
        <v>212102097.2833789</v>
      </c>
      <c r="D42" s="59">
        <v>-0.1709</v>
      </c>
      <c r="E42" s="60">
        <v>-0.13272638202549999</v>
      </c>
      <c r="F42" s="61">
        <f t="shared" si="1"/>
        <v>0</v>
      </c>
      <c r="G42" s="62">
        <f t="shared" si="0"/>
        <v>0</v>
      </c>
    </row>
    <row r="43" spans="1:7" ht="15.75">
      <c r="A43" s="13">
        <v>210063</v>
      </c>
      <c r="B43" s="13" t="s">
        <v>74</v>
      </c>
      <c r="C43" s="14">
        <f>_xlfn.XLOOKUP(A43,'[13]FY26 Est IP %'!$A$4:$A$55,'[13]FY26 Est IP %'!$F$4:$F$55)</f>
        <v>328728893.0028258</v>
      </c>
      <c r="D43" s="59">
        <v>-3.49E-2</v>
      </c>
      <c r="E43" s="60">
        <v>-0.3613695791812</v>
      </c>
      <c r="F43" s="61">
        <f t="shared" si="1"/>
        <v>0</v>
      </c>
      <c r="G43" s="62">
        <f t="shared" si="0"/>
        <v>0</v>
      </c>
    </row>
    <row r="44" spans="1:7" ht="15.75">
      <c r="A44" s="13">
        <v>210064</v>
      </c>
      <c r="B44" s="13" t="s">
        <v>75</v>
      </c>
      <c r="C44" s="14">
        <f>_xlfn.XLOOKUP(A44,'[13]FY26 Est IP %'!$A$4:$A$55,'[13]FY26 Est IP %'!$F$4:$F$55)</f>
        <v>74648445.459958866</v>
      </c>
      <c r="D44" s="59">
        <v>-0.193</v>
      </c>
      <c r="E44" s="60">
        <v>-0.35261211087290001</v>
      </c>
      <c r="F44" s="61">
        <f t="shared" si="1"/>
        <v>0</v>
      </c>
      <c r="G44" s="62">
        <f t="shared" si="0"/>
        <v>0</v>
      </c>
    </row>
    <row r="45" spans="1:7" ht="15.75">
      <c r="A45" s="13">
        <v>210065</v>
      </c>
      <c r="B45" s="13" t="s">
        <v>76</v>
      </c>
      <c r="C45" s="14">
        <f>_xlfn.XLOOKUP(A45,'[13]FY26 Est IP %'!$A$4:$A$55,'[13]FY26 Est IP %'!$F$4:$F$55)</f>
        <v>112922741.51930852</v>
      </c>
      <c r="D45" s="59">
        <v>3.3999999999999998E-3</v>
      </c>
      <c r="E45" s="60">
        <v>0.18173663016361999</v>
      </c>
      <c r="F45" s="61">
        <f t="shared" si="1"/>
        <v>0</v>
      </c>
      <c r="G45" s="62">
        <f t="shared" si="0"/>
        <v>0</v>
      </c>
    </row>
    <row r="46" spans="1:7" ht="15.75">
      <c r="A46" s="64"/>
      <c r="B46" s="64"/>
      <c r="C46" s="65"/>
      <c r="D46" s="65"/>
    </row>
    <row r="47" spans="1:7" ht="15.75">
      <c r="A47" s="23"/>
      <c r="B47" s="66" t="s">
        <v>77</v>
      </c>
      <c r="C47" s="67">
        <f>SUM(C3:C45)</f>
        <v>13394131541.493732</v>
      </c>
      <c r="D47" s="67"/>
      <c r="E47" s="67"/>
      <c r="F47" s="66" t="s">
        <v>78</v>
      </c>
      <c r="G47" s="67">
        <f>SUM(G3:G45)</f>
        <v>1260888</v>
      </c>
    </row>
    <row r="52" spans="2:5">
      <c r="B52" s="68"/>
      <c r="C52" s="68" t="s">
        <v>79</v>
      </c>
      <c r="D52" s="68"/>
      <c r="E52" s="68" t="s">
        <v>80</v>
      </c>
    </row>
    <row r="53" spans="2:5">
      <c r="B53" s="68" t="s">
        <v>81</v>
      </c>
      <c r="C53" s="69">
        <v>-0.40539999999999998</v>
      </c>
      <c r="D53" s="69"/>
      <c r="E53" s="69">
        <v>2.5000000000000001E-3</v>
      </c>
    </row>
    <row r="54" spans="2:5">
      <c r="B54" s="68" t="s">
        <v>82</v>
      </c>
      <c r="C54" s="69">
        <v>-0.64639999999999997</v>
      </c>
      <c r="D54" s="69"/>
      <c r="E54" s="69">
        <v>5.0000000000000001E-3</v>
      </c>
    </row>
    <row r="55" spans="2:5">
      <c r="B55" s="68" t="s">
        <v>83</v>
      </c>
      <c r="C55" s="69">
        <f>C54-C53</f>
        <v>-0.24099999999999999</v>
      </c>
      <c r="D55" s="69"/>
      <c r="E55" s="68"/>
    </row>
    <row r="56" spans="2:5">
      <c r="B56" s="68" t="s">
        <v>84</v>
      </c>
      <c r="C56" s="69">
        <f>C55/25</f>
        <v>-9.6399999999999993E-3</v>
      </c>
      <c r="D56" s="69"/>
      <c r="E56" s="68"/>
    </row>
  </sheetData>
  <autoFilter ref="A2:G2" xr:uid="{10618AC8-4B02-4C23-B470-7CF5793C8AB4}">
    <sortState xmlns:xlrd2="http://schemas.microsoft.com/office/spreadsheetml/2017/richdata2" ref="A3:G44">
      <sortCondition ref="A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3842-3E04-478B-9050-EEC78AEF5AD2}">
  <sheetPr>
    <pageSetUpPr fitToPage="1"/>
  </sheetPr>
  <dimension ref="A1:O67"/>
  <sheetViews>
    <sheetView showGridLines="0" zoomScaleNormal="100" workbookViewId="0">
      <pane xSplit="2" ySplit="6" topLeftCell="G7" activePane="bottomRight" state="frozen"/>
      <selection pane="topRight"/>
      <selection pane="bottomLeft"/>
      <selection pane="bottomRight" sqref="A1:O1"/>
    </sheetView>
  </sheetViews>
  <sheetFormatPr defaultColWidth="14.85546875" defaultRowHeight="15" customHeight="1"/>
  <cols>
    <col min="1" max="1" width="13.85546875" style="78" bestFit="1" customWidth="1"/>
    <col min="2" max="2" width="26.7109375" style="78" bestFit="1" customWidth="1"/>
    <col min="3" max="15" width="21.5703125" style="78" bestFit="1" customWidth="1"/>
    <col min="16" max="16384" width="14.85546875" style="79"/>
  </cols>
  <sheetData>
    <row r="1" spans="1:15" ht="36" customHeight="1">
      <c r="A1" s="116" t="s">
        <v>107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18" customHeight="1">
      <c r="A2" s="116" t="s">
        <v>108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4" spans="1:15" ht="15" customHeight="1">
      <c r="A4" s="118" t="s">
        <v>109</v>
      </c>
      <c r="B4" s="119"/>
      <c r="C4" s="120" t="s">
        <v>110</v>
      </c>
      <c r="D4" s="121"/>
      <c r="E4" s="121"/>
      <c r="F4" s="121"/>
      <c r="G4" s="121"/>
      <c r="H4" s="119"/>
      <c r="I4" s="122" t="s">
        <v>111</v>
      </c>
      <c r="J4" s="121"/>
      <c r="K4" s="121"/>
      <c r="L4" s="121"/>
      <c r="M4" s="121"/>
      <c r="N4" s="121"/>
      <c r="O4" s="119"/>
    </row>
    <row r="5" spans="1:15" ht="15" customHeight="1">
      <c r="A5" s="80" t="s">
        <v>112</v>
      </c>
      <c r="B5" s="80" t="s">
        <v>113</v>
      </c>
      <c r="C5" s="81" t="s">
        <v>114</v>
      </c>
      <c r="D5" s="81" t="s">
        <v>115</v>
      </c>
      <c r="E5" s="81" t="s">
        <v>116</v>
      </c>
      <c r="F5" s="81" t="s">
        <v>117</v>
      </c>
      <c r="G5" s="81" t="s">
        <v>118</v>
      </c>
      <c r="H5" s="81" t="s">
        <v>119</v>
      </c>
      <c r="I5" s="82" t="s">
        <v>120</v>
      </c>
      <c r="J5" s="82" t="s">
        <v>121</v>
      </c>
      <c r="K5" s="82" t="s">
        <v>122</v>
      </c>
      <c r="L5" s="82" t="s">
        <v>123</v>
      </c>
      <c r="M5" s="82" t="s">
        <v>124</v>
      </c>
      <c r="N5" s="82" t="s">
        <v>125</v>
      </c>
      <c r="O5" s="82" t="s">
        <v>126</v>
      </c>
    </row>
    <row r="6" spans="1:15" ht="60.95" customHeight="1">
      <c r="A6" s="80" t="s">
        <v>3</v>
      </c>
      <c r="B6" s="80" t="s">
        <v>4</v>
      </c>
      <c r="C6" s="81" t="s">
        <v>127</v>
      </c>
      <c r="D6" s="81" t="s">
        <v>128</v>
      </c>
      <c r="E6" s="81" t="s">
        <v>129</v>
      </c>
      <c r="F6" s="81" t="s">
        <v>130</v>
      </c>
      <c r="G6" s="81" t="s">
        <v>131</v>
      </c>
      <c r="H6" s="81" t="s">
        <v>132</v>
      </c>
      <c r="I6" s="82" t="s">
        <v>127</v>
      </c>
      <c r="J6" s="82" t="s">
        <v>128</v>
      </c>
      <c r="K6" s="82" t="s">
        <v>129</v>
      </c>
      <c r="L6" s="82" t="s">
        <v>130</v>
      </c>
      <c r="M6" s="82" t="s">
        <v>131</v>
      </c>
      <c r="N6" s="82" t="s">
        <v>132</v>
      </c>
      <c r="O6" s="82" t="s">
        <v>133</v>
      </c>
    </row>
    <row r="7" spans="1:15" ht="12" customHeight="1">
      <c r="A7" s="83">
        <v>210001</v>
      </c>
      <c r="B7" s="84" t="s">
        <v>34</v>
      </c>
      <c r="C7" s="85">
        <v>24483</v>
      </c>
      <c r="D7" s="85">
        <v>2979</v>
      </c>
      <c r="E7" s="86">
        <v>0.1217</v>
      </c>
      <c r="F7" s="85">
        <v>2750.6909197574701</v>
      </c>
      <c r="G7" s="87">
        <v>1.0830006303516899</v>
      </c>
      <c r="H7" s="86">
        <v>0.12520000000000001</v>
      </c>
      <c r="I7" s="85">
        <v>13909</v>
      </c>
      <c r="J7" s="85">
        <v>1758</v>
      </c>
      <c r="K7" s="86">
        <v>0.12640000000000001</v>
      </c>
      <c r="L7" s="85">
        <v>1676.6378125108099</v>
      </c>
      <c r="M7" s="87">
        <v>1.04852699067269</v>
      </c>
      <c r="N7" s="86">
        <v>0.1212</v>
      </c>
      <c r="O7" s="86">
        <v>-3.1899999999999998E-2</v>
      </c>
    </row>
    <row r="8" spans="1:15" ht="12" customHeight="1">
      <c r="A8" s="83">
        <v>210002</v>
      </c>
      <c r="B8" s="84" t="s">
        <v>35</v>
      </c>
      <c r="C8" s="85">
        <v>38193</v>
      </c>
      <c r="D8" s="85">
        <v>4405</v>
      </c>
      <c r="E8" s="86">
        <v>0.1153</v>
      </c>
      <c r="F8" s="85">
        <v>4599.8622180233897</v>
      </c>
      <c r="G8" s="87">
        <v>0.95763737938500004</v>
      </c>
      <c r="H8" s="86">
        <v>0.11070000000000001</v>
      </c>
      <c r="I8" s="85">
        <v>19289</v>
      </c>
      <c r="J8" s="85">
        <v>2298</v>
      </c>
      <c r="K8" s="86">
        <v>0.1191</v>
      </c>
      <c r="L8" s="85">
        <v>2446.9902098072298</v>
      </c>
      <c r="M8" s="87">
        <v>0.93911287049285996</v>
      </c>
      <c r="N8" s="86">
        <v>0.1086</v>
      </c>
      <c r="O8" s="86">
        <v>-1.9E-2</v>
      </c>
    </row>
    <row r="9" spans="1:15" ht="24" customHeight="1">
      <c r="A9" s="83">
        <v>210003</v>
      </c>
      <c r="B9" s="84" t="s">
        <v>36</v>
      </c>
      <c r="C9" s="85">
        <v>18390</v>
      </c>
      <c r="D9" s="85">
        <v>1695</v>
      </c>
      <c r="E9" s="86">
        <v>9.2200000000000004E-2</v>
      </c>
      <c r="F9" s="85">
        <v>2055.6733718931</v>
      </c>
      <c r="G9" s="87">
        <v>0.8245473347933</v>
      </c>
      <c r="H9" s="86">
        <v>9.5299999999999996E-2</v>
      </c>
      <c r="I9" s="85">
        <v>9254</v>
      </c>
      <c r="J9" s="85">
        <v>872</v>
      </c>
      <c r="K9" s="86">
        <v>9.4200000000000006E-2</v>
      </c>
      <c r="L9" s="85">
        <v>1017.21775794778</v>
      </c>
      <c r="M9" s="87">
        <v>0.85724024495920004</v>
      </c>
      <c r="N9" s="86">
        <v>9.9099999999999994E-2</v>
      </c>
      <c r="O9" s="86">
        <v>3.9899999999999998E-2</v>
      </c>
    </row>
    <row r="10" spans="1:15" ht="24" customHeight="1">
      <c r="A10" s="83">
        <v>210004</v>
      </c>
      <c r="B10" s="84" t="s">
        <v>37</v>
      </c>
      <c r="C10" s="85">
        <v>39021</v>
      </c>
      <c r="D10" s="85">
        <v>3117</v>
      </c>
      <c r="E10" s="86">
        <v>7.9899999999999999E-2</v>
      </c>
      <c r="F10" s="85">
        <v>3163.0838785728101</v>
      </c>
      <c r="G10" s="87">
        <v>0.98543071244964997</v>
      </c>
      <c r="H10" s="86">
        <v>0.1139</v>
      </c>
      <c r="I10" s="85">
        <v>18763</v>
      </c>
      <c r="J10" s="85">
        <v>1633</v>
      </c>
      <c r="K10" s="86">
        <v>8.6999999999999994E-2</v>
      </c>
      <c r="L10" s="85">
        <v>1699.0225798430799</v>
      </c>
      <c r="M10" s="87">
        <v>0.96114084613921003</v>
      </c>
      <c r="N10" s="86">
        <v>0.1111</v>
      </c>
      <c r="O10" s="86">
        <v>-2.46E-2</v>
      </c>
    </row>
    <row r="11" spans="1:15" ht="12" customHeight="1">
      <c r="A11" s="83">
        <v>210005</v>
      </c>
      <c r="B11" s="84" t="s">
        <v>38</v>
      </c>
      <c r="C11" s="85">
        <v>25283</v>
      </c>
      <c r="D11" s="85">
        <v>2704</v>
      </c>
      <c r="E11" s="86">
        <v>0.1069</v>
      </c>
      <c r="F11" s="85">
        <v>2761.0369810155098</v>
      </c>
      <c r="G11" s="87">
        <v>0.97934218867487999</v>
      </c>
      <c r="H11" s="86">
        <v>0.1132</v>
      </c>
      <c r="I11" s="85">
        <v>10140</v>
      </c>
      <c r="J11" s="85">
        <v>1202</v>
      </c>
      <c r="K11" s="86">
        <v>0.11849999999999999</v>
      </c>
      <c r="L11" s="85">
        <v>1133.1748853695999</v>
      </c>
      <c r="M11" s="87">
        <v>1.06073653371514</v>
      </c>
      <c r="N11" s="86">
        <v>0.1227</v>
      </c>
      <c r="O11" s="86">
        <v>8.3900000000000002E-2</v>
      </c>
    </row>
    <row r="12" spans="1:15" ht="12" customHeight="1">
      <c r="A12" s="83">
        <v>210008</v>
      </c>
      <c r="B12" s="84" t="s">
        <v>39</v>
      </c>
      <c r="C12" s="85">
        <v>16432</v>
      </c>
      <c r="D12" s="85">
        <v>1579</v>
      </c>
      <c r="E12" s="86">
        <v>9.6100000000000005E-2</v>
      </c>
      <c r="F12" s="85">
        <v>1346.5996176074</v>
      </c>
      <c r="G12" s="87">
        <v>1.17258313410598</v>
      </c>
      <c r="H12" s="86">
        <v>0.1356</v>
      </c>
      <c r="I12" s="85">
        <v>8423</v>
      </c>
      <c r="J12" s="85">
        <v>780</v>
      </c>
      <c r="K12" s="86">
        <v>9.2600000000000002E-2</v>
      </c>
      <c r="L12" s="85">
        <v>730.62671430947205</v>
      </c>
      <c r="M12" s="87">
        <v>1.0675766225400001</v>
      </c>
      <c r="N12" s="86">
        <v>0.1234</v>
      </c>
      <c r="O12" s="86">
        <v>-0.09</v>
      </c>
    </row>
    <row r="13" spans="1:15" ht="24" customHeight="1">
      <c r="A13" s="83">
        <v>210009</v>
      </c>
      <c r="B13" s="84" t="s">
        <v>40</v>
      </c>
      <c r="C13" s="85">
        <v>66649</v>
      </c>
      <c r="D13" s="85">
        <v>8676</v>
      </c>
      <c r="E13" s="86">
        <v>0.13020000000000001</v>
      </c>
      <c r="F13" s="85">
        <v>8392.0467006283397</v>
      </c>
      <c r="G13" s="87">
        <v>1.0338360008590499</v>
      </c>
      <c r="H13" s="86">
        <v>0.1195</v>
      </c>
      <c r="I13" s="85">
        <v>34759</v>
      </c>
      <c r="J13" s="85">
        <v>4832</v>
      </c>
      <c r="K13" s="86">
        <v>0.13900000000000001</v>
      </c>
      <c r="L13" s="85">
        <v>4466.9594666740104</v>
      </c>
      <c r="M13" s="87">
        <v>1.08172013559769</v>
      </c>
      <c r="N13" s="86">
        <v>0.12509999999999999</v>
      </c>
      <c r="O13" s="86">
        <v>4.6899999999999997E-2</v>
      </c>
    </row>
    <row r="14" spans="1:15" ht="12" customHeight="1">
      <c r="A14" s="83">
        <v>210011</v>
      </c>
      <c r="B14" s="84" t="s">
        <v>41</v>
      </c>
      <c r="C14" s="85">
        <v>18238</v>
      </c>
      <c r="D14" s="85">
        <v>2239</v>
      </c>
      <c r="E14" s="86">
        <v>0.12280000000000001</v>
      </c>
      <c r="F14" s="85">
        <v>2138.1850770634101</v>
      </c>
      <c r="G14" s="87">
        <v>1.0471497645447301</v>
      </c>
      <c r="H14" s="86">
        <v>0.1211</v>
      </c>
      <c r="I14" s="85">
        <v>8306</v>
      </c>
      <c r="J14" s="85">
        <v>1001</v>
      </c>
      <c r="K14" s="86">
        <v>0.1205</v>
      </c>
      <c r="L14" s="85">
        <v>999.96205889600003</v>
      </c>
      <c r="M14" s="87">
        <v>1.00103798048613</v>
      </c>
      <c r="N14" s="86">
        <v>0.1158</v>
      </c>
      <c r="O14" s="86">
        <v>-4.3799999999999999E-2</v>
      </c>
    </row>
    <row r="15" spans="1:15" ht="12" customHeight="1">
      <c r="A15" s="83">
        <v>210012</v>
      </c>
      <c r="B15" s="84" t="s">
        <v>42</v>
      </c>
      <c r="C15" s="85">
        <v>24238</v>
      </c>
      <c r="D15" s="85">
        <v>3022</v>
      </c>
      <c r="E15" s="86">
        <v>0.12470000000000001</v>
      </c>
      <c r="F15" s="85">
        <v>3016.4183956653101</v>
      </c>
      <c r="G15" s="87">
        <v>1.00185040786872</v>
      </c>
      <c r="H15" s="86">
        <v>0.1158</v>
      </c>
      <c r="I15" s="85">
        <v>14517</v>
      </c>
      <c r="J15" s="85">
        <v>1946</v>
      </c>
      <c r="K15" s="86">
        <v>0.13400000000000001</v>
      </c>
      <c r="L15" s="85">
        <v>1885.3564524901201</v>
      </c>
      <c r="M15" s="87">
        <v>1.0321655607510101</v>
      </c>
      <c r="N15" s="86">
        <v>0.11940000000000001</v>
      </c>
      <c r="O15" s="86">
        <v>3.1099999999999999E-2</v>
      </c>
    </row>
    <row r="16" spans="1:15" ht="24" customHeight="1">
      <c r="A16" s="83">
        <v>210015</v>
      </c>
      <c r="B16" s="84" t="s">
        <v>43</v>
      </c>
      <c r="C16" s="85">
        <v>29946</v>
      </c>
      <c r="D16" s="85">
        <v>3751</v>
      </c>
      <c r="E16" s="86">
        <v>0.12529999999999999</v>
      </c>
      <c r="F16" s="85">
        <v>3654.9039966952801</v>
      </c>
      <c r="G16" s="87">
        <v>1.02629234677343</v>
      </c>
      <c r="H16" s="86">
        <v>0.1187</v>
      </c>
      <c r="I16" s="85">
        <v>17042</v>
      </c>
      <c r="J16" s="85">
        <v>2426</v>
      </c>
      <c r="K16" s="86">
        <v>0.1424</v>
      </c>
      <c r="L16" s="85">
        <v>2173.0106551397798</v>
      </c>
      <c r="M16" s="87">
        <v>1.11642342584093</v>
      </c>
      <c r="N16" s="86">
        <v>0.12909999999999999</v>
      </c>
      <c r="O16" s="86">
        <v>8.7599999999999997E-2</v>
      </c>
    </row>
    <row r="17" spans="1:15" ht="24" customHeight="1">
      <c r="A17" s="83">
        <v>210016</v>
      </c>
      <c r="B17" s="84" t="s">
        <v>44</v>
      </c>
      <c r="C17" s="85">
        <v>17314</v>
      </c>
      <c r="D17" s="85">
        <v>1834</v>
      </c>
      <c r="E17" s="86">
        <v>0.10589999999999999</v>
      </c>
      <c r="F17" s="85">
        <v>1826.6262263077999</v>
      </c>
      <c r="G17" s="87">
        <v>1.00403682679357</v>
      </c>
      <c r="H17" s="86">
        <v>0.11609999999999999</v>
      </c>
      <c r="I17" s="85">
        <v>10499</v>
      </c>
      <c r="J17" s="85">
        <v>1173</v>
      </c>
      <c r="K17" s="86">
        <v>0.11169999999999999</v>
      </c>
      <c r="L17" s="85">
        <v>1149.1778005303199</v>
      </c>
      <c r="M17" s="87">
        <v>1.0207297769402499</v>
      </c>
      <c r="N17" s="86">
        <v>0.11799999999999999</v>
      </c>
      <c r="O17" s="86">
        <v>1.6400000000000001E-2</v>
      </c>
    </row>
    <row r="18" spans="1:15" ht="12" customHeight="1">
      <c r="A18" s="83">
        <v>210017</v>
      </c>
      <c r="B18" s="84" t="s">
        <v>45</v>
      </c>
      <c r="C18" s="85">
        <v>2791</v>
      </c>
      <c r="D18" s="85">
        <v>174</v>
      </c>
      <c r="E18" s="86">
        <v>6.2300000000000001E-2</v>
      </c>
      <c r="F18" s="85">
        <v>312.90973418863399</v>
      </c>
      <c r="G18" s="87">
        <v>0.55607090796064995</v>
      </c>
      <c r="H18" s="86">
        <v>6.4299999999999996E-2</v>
      </c>
      <c r="I18" s="85">
        <v>1585</v>
      </c>
      <c r="J18" s="85">
        <v>101</v>
      </c>
      <c r="K18" s="86">
        <v>6.3700000000000007E-2</v>
      </c>
      <c r="L18" s="85">
        <v>193.73317785570401</v>
      </c>
      <c r="M18" s="87">
        <v>0.52133558700630001</v>
      </c>
      <c r="N18" s="86">
        <v>6.0299999999999999E-2</v>
      </c>
      <c r="O18" s="86">
        <v>-6.2199999999999998E-2</v>
      </c>
    </row>
    <row r="19" spans="1:15" ht="24" customHeight="1">
      <c r="A19" s="83">
        <v>210018</v>
      </c>
      <c r="B19" s="84" t="s">
        <v>46</v>
      </c>
      <c r="C19" s="85">
        <v>9410</v>
      </c>
      <c r="D19" s="85">
        <v>1114</v>
      </c>
      <c r="E19" s="86">
        <v>0.11840000000000001</v>
      </c>
      <c r="F19" s="85">
        <v>1209.7247029693599</v>
      </c>
      <c r="G19" s="87">
        <v>0.92087067186906002</v>
      </c>
      <c r="H19" s="86">
        <v>0.1065</v>
      </c>
      <c r="I19" s="85">
        <v>5542</v>
      </c>
      <c r="J19" s="85">
        <v>690</v>
      </c>
      <c r="K19" s="86">
        <v>0.1245</v>
      </c>
      <c r="L19" s="85">
        <v>730.65403076011</v>
      </c>
      <c r="M19" s="87">
        <v>0.94435939713106998</v>
      </c>
      <c r="N19" s="86">
        <v>0.10920000000000001</v>
      </c>
      <c r="O19" s="86">
        <v>2.5399999999999999E-2</v>
      </c>
    </row>
    <row r="20" spans="1:15" ht="12" customHeight="1">
      <c r="A20" s="83">
        <v>210019</v>
      </c>
      <c r="B20" s="84" t="s">
        <v>47</v>
      </c>
      <c r="C20" s="85">
        <v>26667</v>
      </c>
      <c r="D20" s="85">
        <v>2853</v>
      </c>
      <c r="E20" s="86">
        <v>0.107</v>
      </c>
      <c r="F20" s="85">
        <v>3022.3393949074002</v>
      </c>
      <c r="G20" s="87">
        <v>0.94397075484217996</v>
      </c>
      <c r="H20" s="86">
        <v>0.10920000000000001</v>
      </c>
      <c r="I20" s="85">
        <v>14884</v>
      </c>
      <c r="J20" s="85">
        <v>1562</v>
      </c>
      <c r="K20" s="86">
        <v>0.10489999999999999</v>
      </c>
      <c r="L20" s="85">
        <v>1734.3441836003699</v>
      </c>
      <c r="M20" s="87">
        <v>0.90062861499463998</v>
      </c>
      <c r="N20" s="86">
        <v>0.1041</v>
      </c>
      <c r="O20" s="86">
        <v>-4.6699999999999998E-2</v>
      </c>
    </row>
    <row r="21" spans="1:15" ht="12" customHeight="1">
      <c r="A21" s="83">
        <v>210022</v>
      </c>
      <c r="B21" s="84" t="s">
        <v>48</v>
      </c>
      <c r="C21" s="85">
        <v>19672</v>
      </c>
      <c r="D21" s="85">
        <v>2388</v>
      </c>
      <c r="E21" s="86">
        <v>0.12139999999999999</v>
      </c>
      <c r="F21" s="85">
        <v>2522.0613049694098</v>
      </c>
      <c r="G21" s="87">
        <v>0.94684454945435004</v>
      </c>
      <c r="H21" s="86">
        <v>0.1095</v>
      </c>
      <c r="I21" s="85">
        <v>9505</v>
      </c>
      <c r="J21" s="85">
        <v>1140</v>
      </c>
      <c r="K21" s="86">
        <v>0.11990000000000001</v>
      </c>
      <c r="L21" s="85">
        <v>1270.0023240211699</v>
      </c>
      <c r="M21" s="87">
        <v>0.89763615265715002</v>
      </c>
      <c r="N21" s="86">
        <v>0.1038</v>
      </c>
      <c r="O21" s="86">
        <v>-5.21E-2</v>
      </c>
    </row>
    <row r="22" spans="1:15" ht="24" customHeight="1">
      <c r="A22" s="83">
        <v>210023</v>
      </c>
      <c r="B22" s="84" t="s">
        <v>49</v>
      </c>
      <c r="C22" s="85">
        <v>41053</v>
      </c>
      <c r="D22" s="85">
        <v>4151</v>
      </c>
      <c r="E22" s="86">
        <v>0.1011</v>
      </c>
      <c r="F22" s="85">
        <v>3948.8973695714399</v>
      </c>
      <c r="G22" s="87">
        <v>1.05117950949698</v>
      </c>
      <c r="H22" s="86">
        <v>0.1216</v>
      </c>
      <c r="I22" s="85">
        <v>21524</v>
      </c>
      <c r="J22" s="85">
        <v>2504</v>
      </c>
      <c r="K22" s="86">
        <v>0.1163</v>
      </c>
      <c r="L22" s="85">
        <v>2208.55652277438</v>
      </c>
      <c r="M22" s="87">
        <v>1.1337722055917701</v>
      </c>
      <c r="N22" s="86">
        <v>0.13109999999999999</v>
      </c>
      <c r="O22" s="86">
        <v>7.8100000000000003E-2</v>
      </c>
    </row>
    <row r="23" spans="1:15" ht="24" customHeight="1">
      <c r="A23" s="83">
        <v>210024</v>
      </c>
      <c r="B23" s="84" t="s">
        <v>50</v>
      </c>
      <c r="C23" s="85">
        <v>15183</v>
      </c>
      <c r="D23" s="85">
        <v>2218</v>
      </c>
      <c r="E23" s="86">
        <v>0.14610000000000001</v>
      </c>
      <c r="F23" s="85">
        <v>2027.1513724538499</v>
      </c>
      <c r="G23" s="87">
        <v>1.0941462143081699</v>
      </c>
      <c r="H23" s="86">
        <v>0.1265</v>
      </c>
      <c r="I23" s="85">
        <v>7373</v>
      </c>
      <c r="J23" s="85">
        <v>1131</v>
      </c>
      <c r="K23" s="86">
        <v>0.15340000000000001</v>
      </c>
      <c r="L23" s="85">
        <v>1014.19464684717</v>
      </c>
      <c r="M23" s="87">
        <v>1.1151705478982199</v>
      </c>
      <c r="N23" s="86">
        <v>0.129</v>
      </c>
      <c r="O23" s="86">
        <v>1.9800000000000002E-2</v>
      </c>
    </row>
    <row r="24" spans="1:15" ht="12" customHeight="1">
      <c r="A24" s="83">
        <v>210027</v>
      </c>
      <c r="B24" s="84" t="s">
        <v>51</v>
      </c>
      <c r="C24" s="85">
        <v>15434</v>
      </c>
      <c r="D24" s="85">
        <v>1837</v>
      </c>
      <c r="E24" s="86">
        <v>0.11899999999999999</v>
      </c>
      <c r="F24" s="85">
        <v>1931.97353722709</v>
      </c>
      <c r="G24" s="87">
        <v>0.95084118110468996</v>
      </c>
      <c r="H24" s="86">
        <v>0.1099</v>
      </c>
      <c r="I24" s="85">
        <v>6992</v>
      </c>
      <c r="J24" s="85">
        <v>838</v>
      </c>
      <c r="K24" s="86">
        <v>0.11990000000000001</v>
      </c>
      <c r="L24" s="85">
        <v>896.22966030886698</v>
      </c>
      <c r="M24" s="87">
        <v>0.93502819323252995</v>
      </c>
      <c r="N24" s="86">
        <v>0.1081</v>
      </c>
      <c r="O24" s="86">
        <v>-1.6400000000000001E-2</v>
      </c>
    </row>
    <row r="25" spans="1:15" ht="24" customHeight="1">
      <c r="A25" s="83">
        <v>210028</v>
      </c>
      <c r="B25" s="84" t="s">
        <v>52</v>
      </c>
      <c r="C25" s="85">
        <v>11579</v>
      </c>
      <c r="D25" s="85">
        <v>1227</v>
      </c>
      <c r="E25" s="86">
        <v>0.106</v>
      </c>
      <c r="F25" s="85">
        <v>1271.46545079672</v>
      </c>
      <c r="G25" s="87">
        <v>0.96502818793159995</v>
      </c>
      <c r="H25" s="86">
        <v>0.1116</v>
      </c>
      <c r="I25" s="85">
        <v>5070</v>
      </c>
      <c r="J25" s="85">
        <v>539</v>
      </c>
      <c r="K25" s="86">
        <v>0.10630000000000001</v>
      </c>
      <c r="L25" s="85">
        <v>560.34296225375795</v>
      </c>
      <c r="M25" s="87">
        <v>0.96191089441382005</v>
      </c>
      <c r="N25" s="86">
        <v>0.11119999999999999</v>
      </c>
      <c r="O25" s="86">
        <v>-3.5999999999999999E-3</v>
      </c>
    </row>
    <row r="26" spans="1:15" ht="12" customHeight="1">
      <c r="A26" s="83">
        <v>210029</v>
      </c>
      <c r="B26" s="84" t="s">
        <v>53</v>
      </c>
      <c r="C26" s="85">
        <v>25900</v>
      </c>
      <c r="D26" s="85">
        <v>3358</v>
      </c>
      <c r="E26" s="86">
        <v>0.12970000000000001</v>
      </c>
      <c r="F26" s="85">
        <v>3116.7138971916502</v>
      </c>
      <c r="G26" s="87">
        <v>1.0774168277125999</v>
      </c>
      <c r="H26" s="86">
        <v>0.1246</v>
      </c>
      <c r="I26" s="85">
        <v>13296</v>
      </c>
      <c r="J26" s="85">
        <v>1976</v>
      </c>
      <c r="K26" s="86">
        <v>0.14860000000000001</v>
      </c>
      <c r="L26" s="85">
        <v>1676.0429304239599</v>
      </c>
      <c r="M26" s="87">
        <v>1.17896741433716</v>
      </c>
      <c r="N26" s="86">
        <v>0.1363</v>
      </c>
      <c r="O26" s="86">
        <v>9.3899999999999997E-2</v>
      </c>
    </row>
    <row r="27" spans="1:15" ht="24" customHeight="1">
      <c r="A27" s="83">
        <v>210030</v>
      </c>
      <c r="B27" s="84" t="s">
        <v>12</v>
      </c>
      <c r="C27" s="85">
        <v>479</v>
      </c>
      <c r="D27" s="85">
        <v>49</v>
      </c>
      <c r="E27" s="86">
        <v>0.1023</v>
      </c>
      <c r="F27" s="85">
        <v>70.885706981702</v>
      </c>
      <c r="G27" s="87">
        <v>0.69125359802997999</v>
      </c>
      <c r="H27" s="86">
        <v>7.9899999999999999E-2</v>
      </c>
      <c r="I27" s="85">
        <v>449</v>
      </c>
      <c r="J27" s="85">
        <v>46</v>
      </c>
      <c r="K27" s="86">
        <v>0.1024</v>
      </c>
      <c r="L27" s="85">
        <v>65.700931699069201</v>
      </c>
      <c r="M27" s="87">
        <v>0.70014227820534003</v>
      </c>
      <c r="N27" s="86">
        <v>8.1000000000000003E-2</v>
      </c>
      <c r="O27" s="86">
        <v>1.38E-2</v>
      </c>
    </row>
    <row r="28" spans="1:15" ht="24" customHeight="1">
      <c r="A28" s="83">
        <v>210032</v>
      </c>
      <c r="B28" s="84" t="s">
        <v>55</v>
      </c>
      <c r="C28" s="85">
        <v>10869</v>
      </c>
      <c r="D28" s="85">
        <v>1345</v>
      </c>
      <c r="E28" s="86">
        <v>0.1237</v>
      </c>
      <c r="F28" s="85">
        <v>1374.06589890123</v>
      </c>
      <c r="G28" s="87">
        <v>0.97884679408427999</v>
      </c>
      <c r="H28" s="86">
        <v>0.1132</v>
      </c>
      <c r="I28" s="85">
        <v>5469</v>
      </c>
      <c r="J28" s="85">
        <v>677</v>
      </c>
      <c r="K28" s="86">
        <v>0.12379999999999999</v>
      </c>
      <c r="L28" s="85">
        <v>738.45834832895696</v>
      </c>
      <c r="M28" s="87">
        <v>0.91677479377404003</v>
      </c>
      <c r="N28" s="86">
        <v>0.106</v>
      </c>
      <c r="O28" s="86">
        <v>-6.3600000000000004E-2</v>
      </c>
    </row>
    <row r="29" spans="1:15" ht="12" customHeight="1">
      <c r="A29" s="83">
        <v>210033</v>
      </c>
      <c r="B29" s="84" t="s">
        <v>56</v>
      </c>
      <c r="C29" s="85">
        <v>16453</v>
      </c>
      <c r="D29" s="85">
        <v>2111</v>
      </c>
      <c r="E29" s="86">
        <v>0.1283</v>
      </c>
      <c r="F29" s="85">
        <v>2041.90549091754</v>
      </c>
      <c r="G29" s="87">
        <v>1.03383825029601</v>
      </c>
      <c r="H29" s="86">
        <v>0.1195</v>
      </c>
      <c r="I29" s="85">
        <v>8603</v>
      </c>
      <c r="J29" s="85">
        <v>1084</v>
      </c>
      <c r="K29" s="86">
        <v>0.126</v>
      </c>
      <c r="L29" s="85">
        <v>1109.5113732454699</v>
      </c>
      <c r="M29" s="87">
        <v>0.97700665909277995</v>
      </c>
      <c r="N29" s="86">
        <v>0.113</v>
      </c>
      <c r="O29" s="86">
        <v>-5.4399999999999997E-2</v>
      </c>
    </row>
    <row r="30" spans="1:15" ht="12" customHeight="1">
      <c r="A30" s="83">
        <v>210034</v>
      </c>
      <c r="B30" s="84" t="s">
        <v>57</v>
      </c>
      <c r="C30" s="85">
        <v>11171</v>
      </c>
      <c r="D30" s="85">
        <v>1595</v>
      </c>
      <c r="E30" s="86">
        <v>0.14280000000000001</v>
      </c>
      <c r="F30" s="85">
        <v>1395.6676350340299</v>
      </c>
      <c r="G30" s="87">
        <v>1.1428222307104701</v>
      </c>
      <c r="H30" s="86">
        <v>0.1321</v>
      </c>
      <c r="I30" s="85">
        <v>5547</v>
      </c>
      <c r="J30" s="85">
        <v>776</v>
      </c>
      <c r="K30" s="86">
        <v>0.1399</v>
      </c>
      <c r="L30" s="85">
        <v>725.17199376395195</v>
      </c>
      <c r="M30" s="87">
        <v>1.0700909669335501</v>
      </c>
      <c r="N30" s="86">
        <v>0.1237</v>
      </c>
      <c r="O30" s="86">
        <v>-6.3600000000000004E-2</v>
      </c>
    </row>
    <row r="31" spans="1:15" ht="12" customHeight="1">
      <c r="A31" s="83">
        <v>210035</v>
      </c>
      <c r="B31" s="84" t="s">
        <v>58</v>
      </c>
      <c r="C31" s="85">
        <v>9344</v>
      </c>
      <c r="D31" s="85">
        <v>1001</v>
      </c>
      <c r="E31" s="86">
        <v>0.1071</v>
      </c>
      <c r="F31" s="85">
        <v>1181.7345346202801</v>
      </c>
      <c r="G31" s="87">
        <v>0.84705995354671004</v>
      </c>
      <c r="H31" s="86">
        <v>9.7900000000000001E-2</v>
      </c>
      <c r="I31" s="85">
        <v>4646</v>
      </c>
      <c r="J31" s="85">
        <v>528</v>
      </c>
      <c r="K31" s="86">
        <v>0.11360000000000001</v>
      </c>
      <c r="L31" s="85">
        <v>642.588816805693</v>
      </c>
      <c r="M31" s="87">
        <v>0.82167629779909002</v>
      </c>
      <c r="N31" s="86">
        <v>9.5000000000000001E-2</v>
      </c>
      <c r="O31" s="86">
        <v>-2.9600000000000001E-2</v>
      </c>
    </row>
    <row r="32" spans="1:15" ht="12" customHeight="1">
      <c r="A32" s="83">
        <v>210037</v>
      </c>
      <c r="B32" s="84" t="s">
        <v>59</v>
      </c>
      <c r="C32" s="85">
        <v>9482</v>
      </c>
      <c r="D32" s="85">
        <v>937</v>
      </c>
      <c r="E32" s="86">
        <v>9.8799999999999999E-2</v>
      </c>
      <c r="F32" s="85">
        <v>1157.00893575399</v>
      </c>
      <c r="G32" s="87">
        <v>0.80984681366301003</v>
      </c>
      <c r="H32" s="86">
        <v>9.3600000000000003E-2</v>
      </c>
      <c r="I32" s="85">
        <v>5938</v>
      </c>
      <c r="J32" s="85">
        <v>611</v>
      </c>
      <c r="K32" s="86">
        <v>0.10290000000000001</v>
      </c>
      <c r="L32" s="85">
        <v>772.82154724475902</v>
      </c>
      <c r="M32" s="87">
        <v>0.79060942617131003</v>
      </c>
      <c r="N32" s="86">
        <v>9.1399999999999995E-2</v>
      </c>
      <c r="O32" s="86">
        <v>-2.35E-2</v>
      </c>
    </row>
    <row r="33" spans="1:15" ht="12" customHeight="1">
      <c r="A33" s="83">
        <v>210038</v>
      </c>
      <c r="B33" s="84" t="s">
        <v>60</v>
      </c>
      <c r="C33" s="85">
        <v>6632</v>
      </c>
      <c r="D33" s="85">
        <v>1094</v>
      </c>
      <c r="E33" s="86">
        <v>0.16500000000000001</v>
      </c>
      <c r="F33" s="85">
        <v>1023.11532531528</v>
      </c>
      <c r="G33" s="87">
        <v>1.06928317163354</v>
      </c>
      <c r="H33" s="86">
        <v>0.1236</v>
      </c>
      <c r="I33" s="85">
        <v>3548</v>
      </c>
      <c r="J33" s="85">
        <v>645</v>
      </c>
      <c r="K33" s="86">
        <v>0.18179999999999999</v>
      </c>
      <c r="L33" s="85">
        <v>565.80885044096203</v>
      </c>
      <c r="M33" s="87">
        <v>1.13996095942529</v>
      </c>
      <c r="N33" s="86">
        <v>0.1318</v>
      </c>
      <c r="O33" s="86">
        <v>6.6299999999999998E-2</v>
      </c>
    </row>
    <row r="34" spans="1:15" ht="12" customHeight="1">
      <c r="A34" s="83">
        <v>210039</v>
      </c>
      <c r="B34" s="84" t="s">
        <v>61</v>
      </c>
      <c r="C34" s="85">
        <v>9587</v>
      </c>
      <c r="D34" s="85">
        <v>1016</v>
      </c>
      <c r="E34" s="86">
        <v>0.106</v>
      </c>
      <c r="F34" s="85">
        <v>1143.17088597832</v>
      </c>
      <c r="G34" s="87">
        <v>0.88875601404991</v>
      </c>
      <c r="H34" s="86">
        <v>0.1028</v>
      </c>
      <c r="I34" s="85">
        <v>4830</v>
      </c>
      <c r="J34" s="85">
        <v>611</v>
      </c>
      <c r="K34" s="86">
        <v>0.1265</v>
      </c>
      <c r="L34" s="85">
        <v>632.64273194916996</v>
      </c>
      <c r="M34" s="87">
        <v>0.96578996192291999</v>
      </c>
      <c r="N34" s="86">
        <v>0.11169999999999999</v>
      </c>
      <c r="O34" s="86">
        <v>8.6599999999999996E-2</v>
      </c>
    </row>
    <row r="35" spans="1:15" ht="24" customHeight="1">
      <c r="A35" s="83">
        <v>210040</v>
      </c>
      <c r="B35" s="84" t="s">
        <v>62</v>
      </c>
      <c r="C35" s="85">
        <v>13316</v>
      </c>
      <c r="D35" s="85">
        <v>2207</v>
      </c>
      <c r="E35" s="86">
        <v>0.16569999999999999</v>
      </c>
      <c r="F35" s="85">
        <v>2030.6274436942699</v>
      </c>
      <c r="G35" s="87">
        <v>1.0868561866695099</v>
      </c>
      <c r="H35" s="86">
        <v>0.12570000000000001</v>
      </c>
      <c r="I35" s="85">
        <v>7155</v>
      </c>
      <c r="J35" s="85">
        <v>1309</v>
      </c>
      <c r="K35" s="86">
        <v>0.18290000000000001</v>
      </c>
      <c r="L35" s="85">
        <v>1152.8045653386901</v>
      </c>
      <c r="M35" s="87">
        <v>1.1354916864121101</v>
      </c>
      <c r="N35" s="86">
        <v>0.1313</v>
      </c>
      <c r="O35" s="86">
        <v>4.4600000000000001E-2</v>
      </c>
    </row>
    <row r="36" spans="1:15" ht="12" customHeight="1">
      <c r="A36" s="83">
        <v>210043</v>
      </c>
      <c r="B36" s="84" t="s">
        <v>63</v>
      </c>
      <c r="C36" s="85">
        <v>27920</v>
      </c>
      <c r="D36" s="85">
        <v>3559</v>
      </c>
      <c r="E36" s="86">
        <v>0.1275</v>
      </c>
      <c r="F36" s="85">
        <v>3445.7366821361302</v>
      </c>
      <c r="G36" s="87">
        <v>1.03287056682278</v>
      </c>
      <c r="H36" s="86">
        <v>0.11940000000000001</v>
      </c>
      <c r="I36" s="85">
        <v>13900</v>
      </c>
      <c r="J36" s="85">
        <v>1770</v>
      </c>
      <c r="K36" s="86">
        <v>0.1273</v>
      </c>
      <c r="L36" s="85">
        <v>1776.24162505088</v>
      </c>
      <c r="M36" s="87">
        <v>0.99648604955382003</v>
      </c>
      <c r="N36" s="86">
        <v>0.1152</v>
      </c>
      <c r="O36" s="86">
        <v>-3.5200000000000002E-2</v>
      </c>
    </row>
    <row r="37" spans="1:15" ht="12" customHeight="1">
      <c r="A37" s="83">
        <v>210044</v>
      </c>
      <c r="B37" s="84" t="s">
        <v>64</v>
      </c>
      <c r="C37" s="85">
        <v>24450</v>
      </c>
      <c r="D37" s="85">
        <v>2096</v>
      </c>
      <c r="E37" s="86">
        <v>8.5699999999999998E-2</v>
      </c>
      <c r="F37" s="85">
        <v>2256.0306659810999</v>
      </c>
      <c r="G37" s="87">
        <v>0.92906538532732996</v>
      </c>
      <c r="H37" s="86">
        <v>0.1074</v>
      </c>
      <c r="I37" s="85">
        <v>11452</v>
      </c>
      <c r="J37" s="85">
        <v>1020</v>
      </c>
      <c r="K37" s="86">
        <v>8.9099999999999999E-2</v>
      </c>
      <c r="L37" s="85">
        <v>1128.21924994765</v>
      </c>
      <c r="M37" s="87">
        <v>0.90407959272750005</v>
      </c>
      <c r="N37" s="86">
        <v>0.1045</v>
      </c>
      <c r="O37" s="86">
        <v>-2.7E-2</v>
      </c>
    </row>
    <row r="38" spans="1:15" ht="24" customHeight="1">
      <c r="A38" s="83">
        <v>210048</v>
      </c>
      <c r="B38" s="84" t="s">
        <v>65</v>
      </c>
      <c r="C38" s="85">
        <v>26202</v>
      </c>
      <c r="D38" s="85">
        <v>3289</v>
      </c>
      <c r="E38" s="86">
        <v>0.1255</v>
      </c>
      <c r="F38" s="85">
        <v>2898.2835515143502</v>
      </c>
      <c r="G38" s="87">
        <v>1.13480960076577</v>
      </c>
      <c r="H38" s="86">
        <v>0.13120000000000001</v>
      </c>
      <c r="I38" s="85">
        <v>12894</v>
      </c>
      <c r="J38" s="85">
        <v>1675</v>
      </c>
      <c r="K38" s="86">
        <v>0.12989999999999999</v>
      </c>
      <c r="L38" s="85">
        <v>1516.4113156820499</v>
      </c>
      <c r="M38" s="87">
        <v>1.10458157537991</v>
      </c>
      <c r="N38" s="86">
        <v>0.12770000000000001</v>
      </c>
      <c r="O38" s="86">
        <v>-2.6700000000000002E-2</v>
      </c>
    </row>
    <row r="39" spans="1:15" ht="24" customHeight="1">
      <c r="A39" s="83">
        <v>210049</v>
      </c>
      <c r="B39" s="84" t="s">
        <v>66</v>
      </c>
      <c r="C39" s="85">
        <v>20223</v>
      </c>
      <c r="D39" s="85">
        <v>2389</v>
      </c>
      <c r="E39" s="86">
        <v>0.1181</v>
      </c>
      <c r="F39" s="85">
        <v>2426.8116811034301</v>
      </c>
      <c r="G39" s="87">
        <v>0.98441919437018999</v>
      </c>
      <c r="H39" s="86">
        <v>0.1138</v>
      </c>
      <c r="I39" s="85">
        <v>11520</v>
      </c>
      <c r="J39" s="85">
        <v>1502</v>
      </c>
      <c r="K39" s="86">
        <v>0.13039999999999999</v>
      </c>
      <c r="L39" s="85">
        <v>1501.46943018344</v>
      </c>
      <c r="M39" s="87">
        <v>1.00035336704557</v>
      </c>
      <c r="N39" s="86">
        <v>0.1157</v>
      </c>
      <c r="O39" s="86">
        <v>1.67E-2</v>
      </c>
    </row>
    <row r="40" spans="1:15" ht="12" customHeight="1">
      <c r="A40" s="83">
        <v>210051</v>
      </c>
      <c r="B40" s="84" t="s">
        <v>67</v>
      </c>
      <c r="C40" s="85">
        <v>16518</v>
      </c>
      <c r="D40" s="85">
        <v>1881</v>
      </c>
      <c r="E40" s="86">
        <v>0.1139</v>
      </c>
      <c r="F40" s="85">
        <v>2300.50377869877</v>
      </c>
      <c r="G40" s="87">
        <v>0.81764699428746002</v>
      </c>
      <c r="H40" s="86">
        <v>9.4500000000000001E-2</v>
      </c>
      <c r="I40" s="85">
        <v>8699</v>
      </c>
      <c r="J40" s="85">
        <v>1184</v>
      </c>
      <c r="K40" s="86">
        <v>0.1361</v>
      </c>
      <c r="L40" s="85">
        <v>1285.84000167971</v>
      </c>
      <c r="M40" s="87">
        <v>0.92079885402019002</v>
      </c>
      <c r="N40" s="86">
        <v>0.1065</v>
      </c>
      <c r="O40" s="86">
        <v>0.127</v>
      </c>
    </row>
    <row r="41" spans="1:15" ht="24" customHeight="1">
      <c r="A41" s="83">
        <v>210056</v>
      </c>
      <c r="B41" s="84" t="s">
        <v>68</v>
      </c>
      <c r="C41" s="85">
        <v>11585</v>
      </c>
      <c r="D41" s="85">
        <v>2170</v>
      </c>
      <c r="E41" s="86">
        <v>0.18729999999999999</v>
      </c>
      <c r="F41" s="85">
        <v>1795.35916222367</v>
      </c>
      <c r="G41" s="87">
        <v>1.2086718054298999</v>
      </c>
      <c r="H41" s="86">
        <v>0.13980000000000001</v>
      </c>
      <c r="I41" s="85">
        <v>5251</v>
      </c>
      <c r="J41" s="85">
        <v>917</v>
      </c>
      <c r="K41" s="86">
        <v>0.17460000000000001</v>
      </c>
      <c r="L41" s="85">
        <v>849.19879044652896</v>
      </c>
      <c r="M41" s="87">
        <v>1.0798413873362001</v>
      </c>
      <c r="N41" s="86">
        <v>0.1249</v>
      </c>
      <c r="O41" s="86">
        <v>-0.1066</v>
      </c>
    </row>
    <row r="42" spans="1:15" ht="24" customHeight="1">
      <c r="A42" s="83">
        <v>210057</v>
      </c>
      <c r="B42" s="84" t="s">
        <v>69</v>
      </c>
      <c r="C42" s="85">
        <v>29636</v>
      </c>
      <c r="D42" s="85">
        <v>2427</v>
      </c>
      <c r="E42" s="86">
        <v>8.1900000000000001E-2</v>
      </c>
      <c r="F42" s="85">
        <v>2718.6737903989701</v>
      </c>
      <c r="G42" s="87">
        <v>0.89271467896258005</v>
      </c>
      <c r="H42" s="86">
        <v>0.1032</v>
      </c>
      <c r="I42" s="85">
        <v>15083</v>
      </c>
      <c r="J42" s="85">
        <v>1366</v>
      </c>
      <c r="K42" s="86">
        <v>9.06E-2</v>
      </c>
      <c r="L42" s="85">
        <v>1495.749302272</v>
      </c>
      <c r="M42" s="87">
        <v>0.91325464630008002</v>
      </c>
      <c r="N42" s="86">
        <v>0.1056</v>
      </c>
      <c r="O42" s="86">
        <v>2.3300000000000001E-2</v>
      </c>
    </row>
    <row r="43" spans="1:15" ht="12" customHeight="1">
      <c r="A43" s="83">
        <v>210058</v>
      </c>
      <c r="B43" s="84" t="s">
        <v>70</v>
      </c>
      <c r="C43" s="85">
        <v>519</v>
      </c>
      <c r="D43" s="85">
        <v>45</v>
      </c>
      <c r="E43" s="86">
        <v>8.6699999999999999E-2</v>
      </c>
      <c r="F43" s="85">
        <v>62.928393951314</v>
      </c>
      <c r="G43" s="87">
        <v>0.71509849806139003</v>
      </c>
      <c r="H43" s="86">
        <v>8.2699999999999996E-2</v>
      </c>
      <c r="I43" s="85">
        <v>201</v>
      </c>
      <c r="J43" s="85">
        <v>30</v>
      </c>
      <c r="K43" s="86">
        <v>0.14929999999999999</v>
      </c>
      <c r="L43" s="85">
        <v>26.997843632452</v>
      </c>
      <c r="M43" s="87">
        <v>1.11119985760416</v>
      </c>
      <c r="N43" s="86">
        <v>0.1285</v>
      </c>
      <c r="O43" s="86">
        <v>0.55379999999999996</v>
      </c>
    </row>
    <row r="44" spans="1:15" ht="24" customHeight="1">
      <c r="A44" s="83">
        <v>210060</v>
      </c>
      <c r="B44" s="84" t="s">
        <v>71</v>
      </c>
      <c r="C44" s="85">
        <v>3464</v>
      </c>
      <c r="D44" s="85">
        <v>381</v>
      </c>
      <c r="E44" s="86">
        <v>0.11</v>
      </c>
      <c r="F44" s="85">
        <v>448.57768897650499</v>
      </c>
      <c r="G44" s="87">
        <v>0.84935120351016002</v>
      </c>
      <c r="H44" s="86">
        <v>9.8199999999999996E-2</v>
      </c>
      <c r="I44" s="85">
        <v>1680</v>
      </c>
      <c r="J44" s="85">
        <v>158</v>
      </c>
      <c r="K44" s="86">
        <v>9.4E-2</v>
      </c>
      <c r="L44" s="85">
        <v>224.07722559318199</v>
      </c>
      <c r="M44" s="87">
        <v>0.70511404977341996</v>
      </c>
      <c r="N44" s="86">
        <v>8.1500000000000003E-2</v>
      </c>
      <c r="O44" s="86">
        <v>-0.1701</v>
      </c>
    </row>
    <row r="45" spans="1:15" ht="12" customHeight="1">
      <c r="A45" s="83">
        <v>210061</v>
      </c>
      <c r="B45" s="84" t="s">
        <v>72</v>
      </c>
      <c r="C45" s="85">
        <v>4378</v>
      </c>
      <c r="D45" s="85">
        <v>511</v>
      </c>
      <c r="E45" s="86">
        <v>0.1167</v>
      </c>
      <c r="F45" s="85">
        <v>549.43697136716901</v>
      </c>
      <c r="G45" s="87">
        <v>0.93004298332613999</v>
      </c>
      <c r="H45" s="86">
        <v>0.1075</v>
      </c>
      <c r="I45" s="85">
        <v>2242</v>
      </c>
      <c r="J45" s="85">
        <v>227</v>
      </c>
      <c r="K45" s="86">
        <v>0.1012</v>
      </c>
      <c r="L45" s="85">
        <v>295.89148839794802</v>
      </c>
      <c r="M45" s="87">
        <v>0.76717313238394003</v>
      </c>
      <c r="N45" s="86">
        <v>8.8700000000000001E-2</v>
      </c>
      <c r="O45" s="86">
        <v>-0.1749</v>
      </c>
    </row>
    <row r="46" spans="1:15" ht="24" customHeight="1">
      <c r="A46" s="83">
        <v>210062</v>
      </c>
      <c r="B46" s="84" t="s">
        <v>73</v>
      </c>
      <c r="C46" s="85">
        <v>18026</v>
      </c>
      <c r="D46" s="85">
        <v>2054</v>
      </c>
      <c r="E46" s="86">
        <v>0.1139</v>
      </c>
      <c r="F46" s="85">
        <v>2333.9853372694602</v>
      </c>
      <c r="G46" s="87">
        <v>0.88003980453578001</v>
      </c>
      <c r="H46" s="86">
        <v>0.1018</v>
      </c>
      <c r="I46" s="85">
        <v>8277</v>
      </c>
      <c r="J46" s="85">
        <v>861</v>
      </c>
      <c r="K46" s="86">
        <v>0.104</v>
      </c>
      <c r="L46" s="85">
        <v>1179.02520869355</v>
      </c>
      <c r="M46" s="87">
        <v>0.73026428413184996</v>
      </c>
      <c r="N46" s="86">
        <v>8.4400000000000003E-2</v>
      </c>
      <c r="O46" s="86">
        <v>-0.1709</v>
      </c>
    </row>
    <row r="47" spans="1:15" ht="12" customHeight="1">
      <c r="A47" s="83">
        <v>210063</v>
      </c>
      <c r="B47" s="84" t="s">
        <v>74</v>
      </c>
      <c r="C47" s="85">
        <v>23455</v>
      </c>
      <c r="D47" s="85">
        <v>2641</v>
      </c>
      <c r="E47" s="86">
        <v>0.11260000000000001</v>
      </c>
      <c r="F47" s="85">
        <v>2540.8459864342299</v>
      </c>
      <c r="G47" s="87">
        <v>1.0394175853634999</v>
      </c>
      <c r="H47" s="86">
        <v>0.1202</v>
      </c>
      <c r="I47" s="85">
        <v>12048</v>
      </c>
      <c r="J47" s="85">
        <v>1392</v>
      </c>
      <c r="K47" s="86">
        <v>0.11550000000000001</v>
      </c>
      <c r="L47" s="85">
        <v>1387.2797257448999</v>
      </c>
      <c r="M47" s="87">
        <v>1.0034025396374699</v>
      </c>
      <c r="N47" s="86">
        <v>0.11600000000000001</v>
      </c>
      <c r="O47" s="86">
        <v>-3.49E-2</v>
      </c>
    </row>
    <row r="48" spans="1:15" ht="24" customHeight="1">
      <c r="A48" s="83">
        <v>210064</v>
      </c>
      <c r="B48" s="84" t="s">
        <v>75</v>
      </c>
      <c r="C48" s="85">
        <v>1150</v>
      </c>
      <c r="D48" s="85">
        <v>150</v>
      </c>
      <c r="E48" s="86">
        <v>0.13039999999999999</v>
      </c>
      <c r="F48" s="85">
        <v>156.37672105796599</v>
      </c>
      <c r="G48" s="87">
        <v>0.95922205674333005</v>
      </c>
      <c r="H48" s="86">
        <v>0.1109</v>
      </c>
      <c r="I48" s="85">
        <v>512</v>
      </c>
      <c r="J48" s="85">
        <v>52</v>
      </c>
      <c r="K48" s="86">
        <v>0.1016</v>
      </c>
      <c r="L48" s="85">
        <v>67.171959466809497</v>
      </c>
      <c r="M48" s="87">
        <v>0.77413254597245995</v>
      </c>
      <c r="N48" s="86">
        <v>8.9499999999999996E-2</v>
      </c>
      <c r="O48" s="86">
        <v>-0.193</v>
      </c>
    </row>
    <row r="49" spans="1:15" ht="36" customHeight="1">
      <c r="A49" s="83">
        <v>210065</v>
      </c>
      <c r="B49" s="84" t="s">
        <v>76</v>
      </c>
      <c r="C49" s="85">
        <v>10507</v>
      </c>
      <c r="D49" s="85">
        <v>1059</v>
      </c>
      <c r="E49" s="86">
        <v>0.1008</v>
      </c>
      <c r="F49" s="85">
        <v>1037.7361303848199</v>
      </c>
      <c r="G49" s="87">
        <v>1.02049063243784</v>
      </c>
      <c r="H49" s="86">
        <v>0.11799999999999999</v>
      </c>
      <c r="I49" s="85">
        <v>4954</v>
      </c>
      <c r="J49" s="85">
        <v>613</v>
      </c>
      <c r="K49" s="86">
        <v>0.1237</v>
      </c>
      <c r="L49" s="85">
        <v>598.639846398901</v>
      </c>
      <c r="M49" s="87">
        <v>1.02398796820406</v>
      </c>
      <c r="N49" s="86">
        <v>0.11840000000000001</v>
      </c>
      <c r="O49" s="86">
        <v>3.3999999999999998E-3</v>
      </c>
    </row>
    <row r="50" spans="1:15" ht="12" customHeight="1">
      <c r="A50" s="83">
        <v>210089</v>
      </c>
      <c r="B50" s="84" t="s">
        <v>134</v>
      </c>
      <c r="C50" s="85">
        <v>0</v>
      </c>
      <c r="D50" s="85">
        <v>0</v>
      </c>
      <c r="E50" s="86" t="s">
        <v>135</v>
      </c>
      <c r="F50" s="85">
        <v>0</v>
      </c>
      <c r="G50" s="87" t="s">
        <v>135</v>
      </c>
      <c r="H50" s="86" t="s">
        <v>135</v>
      </c>
      <c r="I50" s="85">
        <v>0</v>
      </c>
      <c r="J50" s="85">
        <v>0</v>
      </c>
      <c r="K50" s="86" t="s">
        <v>135</v>
      </c>
      <c r="L50" s="85">
        <v>0</v>
      </c>
      <c r="M50" s="87" t="s">
        <v>135</v>
      </c>
      <c r="N50" s="86" t="s">
        <v>135</v>
      </c>
      <c r="O50" s="86" t="s">
        <v>135</v>
      </c>
    </row>
    <row r="51" spans="1:15" ht="24" customHeight="1">
      <c r="A51" s="83">
        <v>213028</v>
      </c>
      <c r="B51" s="84" t="s">
        <v>136</v>
      </c>
      <c r="C51" s="85">
        <v>0</v>
      </c>
      <c r="D51" s="85">
        <v>0</v>
      </c>
      <c r="E51" s="86" t="s">
        <v>135</v>
      </c>
      <c r="F51" s="85">
        <v>0</v>
      </c>
      <c r="G51" s="87" t="s">
        <v>135</v>
      </c>
      <c r="H51" s="86" t="s">
        <v>135</v>
      </c>
      <c r="I51" s="85">
        <v>0</v>
      </c>
      <c r="J51" s="85">
        <v>0</v>
      </c>
      <c r="K51" s="86" t="s">
        <v>135</v>
      </c>
      <c r="L51" s="85">
        <v>0</v>
      </c>
      <c r="M51" s="87" t="s">
        <v>135</v>
      </c>
      <c r="N51" s="86" t="s">
        <v>135</v>
      </c>
      <c r="O51" s="86" t="s">
        <v>135</v>
      </c>
    </row>
    <row r="52" spans="1:15" ht="24" customHeight="1">
      <c r="A52" s="83">
        <v>213029</v>
      </c>
      <c r="B52" s="84" t="s">
        <v>137</v>
      </c>
      <c r="C52" s="85">
        <v>0</v>
      </c>
      <c r="D52" s="85">
        <v>0</v>
      </c>
      <c r="E52" s="86" t="s">
        <v>135</v>
      </c>
      <c r="F52" s="85">
        <v>0</v>
      </c>
      <c r="G52" s="87" t="s">
        <v>135</v>
      </c>
      <c r="H52" s="86" t="s">
        <v>135</v>
      </c>
      <c r="I52" s="85">
        <v>0</v>
      </c>
      <c r="J52" s="85">
        <v>0</v>
      </c>
      <c r="K52" s="86" t="s">
        <v>135</v>
      </c>
      <c r="L52" s="85">
        <v>0</v>
      </c>
      <c r="M52" s="87" t="s">
        <v>135</v>
      </c>
      <c r="N52" s="86" t="s">
        <v>135</v>
      </c>
      <c r="O52" s="86" t="s">
        <v>135</v>
      </c>
    </row>
    <row r="53" spans="1:15" ht="24" customHeight="1">
      <c r="A53" s="83">
        <v>213030</v>
      </c>
      <c r="B53" s="84" t="s">
        <v>138</v>
      </c>
      <c r="C53" s="85">
        <v>0</v>
      </c>
      <c r="D53" s="85">
        <v>0</v>
      </c>
      <c r="E53" s="86" t="s">
        <v>135</v>
      </c>
      <c r="F53" s="85">
        <v>0</v>
      </c>
      <c r="G53" s="87" t="s">
        <v>135</v>
      </c>
      <c r="H53" s="86" t="s">
        <v>135</v>
      </c>
      <c r="I53" s="85">
        <v>0</v>
      </c>
      <c r="J53" s="85">
        <v>0</v>
      </c>
      <c r="K53" s="86" t="s">
        <v>135</v>
      </c>
      <c r="L53" s="85">
        <v>0</v>
      </c>
      <c r="M53" s="87" t="s">
        <v>135</v>
      </c>
      <c r="N53" s="86" t="s">
        <v>135</v>
      </c>
      <c r="O53" s="86" t="s">
        <v>135</v>
      </c>
    </row>
    <row r="54" spans="1:15" ht="24" customHeight="1">
      <c r="A54" s="83">
        <v>213300</v>
      </c>
      <c r="B54" s="84" t="s">
        <v>139</v>
      </c>
      <c r="C54" s="85">
        <v>414</v>
      </c>
      <c r="D54" s="85">
        <v>42</v>
      </c>
      <c r="E54" s="86">
        <v>0.1014</v>
      </c>
      <c r="F54" s="85">
        <v>52.5502724175102</v>
      </c>
      <c r="G54" s="87">
        <v>0.79923467696439998</v>
      </c>
      <c r="H54" s="86">
        <v>9.2399999999999996E-2</v>
      </c>
      <c r="I54" s="85">
        <v>185</v>
      </c>
      <c r="J54" s="85">
        <v>13</v>
      </c>
      <c r="K54" s="86">
        <v>7.0300000000000001E-2</v>
      </c>
      <c r="L54" s="85">
        <v>22.897298969327501</v>
      </c>
      <c r="M54" s="87">
        <v>0.56775255533041002</v>
      </c>
      <c r="N54" s="86">
        <v>6.5699999999999995E-2</v>
      </c>
      <c r="O54" s="86">
        <v>-0.28899999999999998</v>
      </c>
    </row>
    <row r="55" spans="1:15" ht="12" customHeight="1">
      <c r="A55" s="83">
        <v>214000</v>
      </c>
      <c r="B55" s="84" t="s">
        <v>140</v>
      </c>
      <c r="C55" s="85">
        <v>15931</v>
      </c>
      <c r="D55" s="85">
        <v>2035</v>
      </c>
      <c r="E55" s="86">
        <v>0.12770000000000001</v>
      </c>
      <c r="F55" s="85">
        <v>1902.65055378128</v>
      </c>
      <c r="G55" s="87">
        <v>1.06956056431681</v>
      </c>
      <c r="H55" s="86">
        <v>0.1237</v>
      </c>
      <c r="I55" s="85">
        <v>7883</v>
      </c>
      <c r="J55" s="85">
        <v>1143</v>
      </c>
      <c r="K55" s="86">
        <v>0.14499999999999999</v>
      </c>
      <c r="L55" s="85">
        <v>995.27847135120396</v>
      </c>
      <c r="M55" s="87">
        <v>1.14842230883207</v>
      </c>
      <c r="N55" s="86">
        <v>0.1328</v>
      </c>
      <c r="O55" s="86">
        <v>7.3599999999999999E-2</v>
      </c>
    </row>
    <row r="56" spans="1:15" ht="12" customHeight="1">
      <c r="A56" s="83">
        <v>214003</v>
      </c>
      <c r="B56" s="84" t="s">
        <v>141</v>
      </c>
      <c r="C56" s="85">
        <v>3057</v>
      </c>
      <c r="D56" s="85">
        <v>345</v>
      </c>
      <c r="E56" s="86">
        <v>0.1129</v>
      </c>
      <c r="F56" s="85">
        <v>315.71462042858701</v>
      </c>
      <c r="G56" s="87">
        <v>1.0927590224730701</v>
      </c>
      <c r="H56" s="86">
        <v>0.12640000000000001</v>
      </c>
      <c r="I56" s="85">
        <v>1506</v>
      </c>
      <c r="J56" s="85">
        <v>229</v>
      </c>
      <c r="K56" s="86">
        <v>0.15210000000000001</v>
      </c>
      <c r="L56" s="85">
        <v>151.42583438538099</v>
      </c>
      <c r="M56" s="87">
        <v>1.51229148532998</v>
      </c>
      <c r="N56" s="86">
        <v>0.1749</v>
      </c>
      <c r="O56" s="86">
        <v>0.38369999999999999</v>
      </c>
    </row>
    <row r="57" spans="1:15" ht="36" customHeight="1">
      <c r="A57" s="83">
        <v>214020</v>
      </c>
      <c r="B57" s="84" t="s">
        <v>142</v>
      </c>
      <c r="C57" s="85">
        <v>1229</v>
      </c>
      <c r="D57" s="85">
        <v>136</v>
      </c>
      <c r="E57" s="86">
        <v>0.11070000000000001</v>
      </c>
      <c r="F57" s="85">
        <v>149.97857611376199</v>
      </c>
      <c r="G57" s="87">
        <v>0.90679618065476997</v>
      </c>
      <c r="H57" s="86">
        <v>0.10489999999999999</v>
      </c>
      <c r="I57" s="85">
        <v>605</v>
      </c>
      <c r="J57" s="85">
        <v>69</v>
      </c>
      <c r="K57" s="86">
        <v>0.114</v>
      </c>
      <c r="L57" s="85">
        <v>72.335109872629104</v>
      </c>
      <c r="M57" s="87">
        <v>0.95389362263358002</v>
      </c>
      <c r="N57" s="86">
        <v>0.1103</v>
      </c>
      <c r="O57" s="86">
        <v>5.1499999999999997E-2</v>
      </c>
    </row>
    <row r="58" spans="1:15" ht="36" customHeight="1">
      <c r="A58" s="83">
        <v>214022</v>
      </c>
      <c r="B58" s="84" t="s">
        <v>143</v>
      </c>
      <c r="C58" s="85" t="s">
        <v>135</v>
      </c>
      <c r="D58" s="85" t="s">
        <v>135</v>
      </c>
      <c r="E58" s="86" t="s">
        <v>135</v>
      </c>
      <c r="F58" s="85" t="s">
        <v>135</v>
      </c>
      <c r="G58" s="87" t="s">
        <v>135</v>
      </c>
      <c r="H58" s="86" t="s">
        <v>135</v>
      </c>
      <c r="I58" s="85">
        <v>1138</v>
      </c>
      <c r="J58" s="85">
        <v>155</v>
      </c>
      <c r="K58" s="86">
        <v>0.13619999999999999</v>
      </c>
      <c r="L58" s="85">
        <v>153.4215771131</v>
      </c>
      <c r="M58" s="87">
        <v>1.01028814145051</v>
      </c>
      <c r="N58" s="86">
        <v>0.1168</v>
      </c>
      <c r="O58" s="86" t="s">
        <v>135</v>
      </c>
    </row>
    <row r="59" spans="1:15" ht="12" customHeight="1">
      <c r="A59" s="88" t="s">
        <v>135</v>
      </c>
      <c r="B59" s="89" t="s">
        <v>13</v>
      </c>
      <c r="C59" s="90">
        <v>811873</v>
      </c>
      <c r="D59" s="90">
        <v>93886</v>
      </c>
      <c r="E59" s="91">
        <v>0.11559999999999999</v>
      </c>
      <c r="F59" s="90">
        <v>93878.7265689411</v>
      </c>
      <c r="G59" s="92">
        <v>1.0000774768824101</v>
      </c>
      <c r="H59" s="91">
        <v>0.11559999999999999</v>
      </c>
      <c r="I59" s="90">
        <v>416887</v>
      </c>
      <c r="J59" s="90">
        <v>51065</v>
      </c>
      <c r="K59" s="91">
        <v>0.1225</v>
      </c>
      <c r="L59" s="90">
        <v>50795.317296062</v>
      </c>
      <c r="M59" s="92">
        <v>1.0053092040426901</v>
      </c>
      <c r="N59" s="91">
        <v>0.1162</v>
      </c>
      <c r="O59" s="91">
        <v>5.1999999999999998E-3</v>
      </c>
    </row>
    <row r="60" spans="1:15" ht="15" customHeight="1">
      <c r="A60" s="93" t="s">
        <v>144</v>
      </c>
    </row>
    <row r="61" spans="1:15" ht="15" customHeight="1">
      <c r="A61" s="93" t="s">
        <v>145</v>
      </c>
    </row>
    <row r="62" spans="1:15" ht="15" customHeight="1">
      <c r="A62" s="93" t="s">
        <v>146</v>
      </c>
    </row>
    <row r="63" spans="1:15" ht="15" customHeight="1">
      <c r="A63" s="93" t="s">
        <v>147</v>
      </c>
    </row>
    <row r="64" spans="1:15" ht="15" customHeight="1">
      <c r="A64" s="93" t="s">
        <v>148</v>
      </c>
    </row>
    <row r="65" spans="1:1" ht="15" customHeight="1">
      <c r="A65" s="93" t="s">
        <v>149</v>
      </c>
    </row>
    <row r="66" spans="1:1" ht="15" customHeight="1">
      <c r="A66" s="93" t="s">
        <v>150</v>
      </c>
    </row>
    <row r="67" spans="1:1" ht="15" customHeight="1">
      <c r="A67" s="93" t="s">
        <v>151</v>
      </c>
    </row>
  </sheetData>
  <autoFilter ref="A6:O59" xr:uid="{00000000-0009-0000-0000-000002000000}"/>
  <mergeCells count="5">
    <mergeCell ref="A1:O1"/>
    <mergeCell ref="A2:O2"/>
    <mergeCell ref="A4:B4"/>
    <mergeCell ref="C4:H4"/>
    <mergeCell ref="I4:O4"/>
  </mergeCells>
  <pageMargins left="0.5" right="0.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8076-4277-40F5-9F61-F6DB63B3DAED}">
  <dimension ref="A1:I46"/>
  <sheetViews>
    <sheetView topLeftCell="A2" workbookViewId="0">
      <selection activeCell="H2" sqref="H1:H1048576"/>
    </sheetView>
  </sheetViews>
  <sheetFormatPr defaultColWidth="9.28515625" defaultRowHeight="15" customHeight="1"/>
  <cols>
    <col min="1" max="1" width="9.28515625" style="95" customWidth="1"/>
    <col min="2" max="2" width="48.5703125" style="95" bestFit="1" customWidth="1"/>
    <col min="3" max="4" width="48.5703125" style="95" customWidth="1"/>
    <col min="5" max="5" width="27.7109375" style="95" customWidth="1"/>
    <col min="6" max="6" width="22.140625" style="95" customWidth="1"/>
    <col min="7" max="7" width="16.42578125" style="95" customWidth="1"/>
    <col min="8" max="8" width="9.28515625" style="95" customWidth="1"/>
    <col min="9" max="9" width="68.5703125" style="95" customWidth="1"/>
    <col min="10" max="15" width="9.28515625" style="95" customWidth="1"/>
    <col min="16" max="16384" width="9.28515625" style="95"/>
  </cols>
  <sheetData>
    <row r="1" spans="1:9" ht="21" customHeight="1">
      <c r="A1" s="94" t="s">
        <v>152</v>
      </c>
    </row>
    <row r="2" spans="1:9" ht="15.75" customHeight="1">
      <c r="A2" s="96" t="s">
        <v>153</v>
      </c>
    </row>
    <row r="3" spans="1:9" ht="105" customHeight="1">
      <c r="A3" s="97" t="s">
        <v>30</v>
      </c>
      <c r="B3" s="97" t="s">
        <v>154</v>
      </c>
      <c r="C3" s="97" t="s">
        <v>155</v>
      </c>
      <c r="D3" s="97" t="s">
        <v>156</v>
      </c>
      <c r="E3" s="97" t="s">
        <v>157</v>
      </c>
      <c r="F3" s="98" t="s">
        <v>132</v>
      </c>
      <c r="G3" s="97" t="s">
        <v>158</v>
      </c>
      <c r="I3" s="99" t="s">
        <v>159</v>
      </c>
    </row>
    <row r="4" spans="1:9" ht="15" customHeight="1">
      <c r="A4" s="100">
        <v>210001</v>
      </c>
      <c r="B4" s="100" t="str">
        <f>VLOOKUP(A4,'[10]3.CY2025 Improve All Payers'!$A$7:$B$58,2,0)</f>
        <v>Meritus</v>
      </c>
      <c r="C4" s="101">
        <f>_xlfn.XLOOKUP($A4,'[11]2025 Readmissions'!$B$7:$B$49,'[11]2025 Readmissions'!$W$7:$W$49)</f>
        <v>0.18445092322643344</v>
      </c>
      <c r="D4" s="101">
        <f>_xlfn.XLOOKUP($A4,'[11]2025 Readmissions'!$B$7:$B$49,'[11]2025 Readmissions'!$AJ$7:$AJ$49)</f>
        <v>0.17701149425287357</v>
      </c>
      <c r="E4" s="102">
        <f t="shared" ref="E4:E46" si="0">C4/D4</f>
        <v>1.0420279429025785</v>
      </c>
      <c r="F4" s="103">
        <f>_xlfn.XLOOKUP(A4,'3.CY2025 Improve All Payers'!$A$7:$A$49,'3.CY2025 Improve All Payers'!$N$7:$N$49)</f>
        <v>0.1212</v>
      </c>
      <c r="G4" s="104">
        <f t="shared" ref="G4:G46" si="1">ROUND(E4*F4,4)</f>
        <v>0.1263</v>
      </c>
      <c r="H4" s="105"/>
      <c r="I4" s="123" t="s">
        <v>160</v>
      </c>
    </row>
    <row r="5" spans="1:9" ht="15" customHeight="1">
      <c r="A5" s="100">
        <v>210002</v>
      </c>
      <c r="B5" s="100" t="str">
        <f>VLOOKUP(A5,'[10]3.CY2025 Improve All Payers'!$A$7:$B$58,2,0)</f>
        <v>UMMS- UMMC</v>
      </c>
      <c r="C5" s="101">
        <f>_xlfn.XLOOKUP($A5,'[11]2025 Readmissions'!$B$7:$B$49,'[11]2025 Readmissions'!$W$7:$W$49)</f>
        <v>0.15629952456418383</v>
      </c>
      <c r="D5" s="101">
        <f>_xlfn.XLOOKUP($A5,'[11]2025 Readmissions'!$B$7:$B$49,'[11]2025 Readmissions'!$AJ$7:$AJ$49)</f>
        <v>0.14987131261136408</v>
      </c>
      <c r="E5" s="102">
        <f t="shared" si="0"/>
        <v>1.0428915436904791</v>
      </c>
      <c r="F5" s="103">
        <f>_xlfn.XLOOKUP(A5,'[12]3.CY2025 Improve All Payers'!$A$7:$A$49,'[12]3.CY2025 Improve All Payers'!$N$7:$N$49)</f>
        <v>0.1086</v>
      </c>
      <c r="G5" s="104">
        <f t="shared" si="1"/>
        <v>0.1133</v>
      </c>
      <c r="H5" s="105"/>
      <c r="I5" s="124"/>
    </row>
    <row r="6" spans="1:9" ht="15" customHeight="1">
      <c r="A6" s="100">
        <v>210003</v>
      </c>
      <c r="B6" s="100" t="str">
        <f>VLOOKUP(A6,'[10]3.CY2025 Improve All Payers'!$A$7:$B$58,2,0)</f>
        <v>UMMS- Capital Region</v>
      </c>
      <c r="C6" s="101">
        <f>_xlfn.XLOOKUP($A6,'[11]2025 Readmissions'!$B$7:$B$49,'[11]2025 Readmissions'!$W$7:$W$49)</f>
        <v>0.16821515892420538</v>
      </c>
      <c r="D6" s="101">
        <f>_xlfn.XLOOKUP($A6,'[11]2025 Readmissions'!$B$7:$B$49,'[11]2025 Readmissions'!$AJ$7:$AJ$49)</f>
        <v>0.14757281553398058</v>
      </c>
      <c r="E6" s="102">
        <f t="shared" si="0"/>
        <v>1.1398790374469181</v>
      </c>
      <c r="F6" s="103">
        <f>_xlfn.XLOOKUP(A6,'[12]3.CY2025 Improve All Payers'!$A$7:$A$49,'[12]3.CY2025 Improve All Payers'!$N$7:$N$49)</f>
        <v>9.9099999999999994E-2</v>
      </c>
      <c r="G6" s="104">
        <f t="shared" si="1"/>
        <v>0.113</v>
      </c>
      <c r="H6" s="105"/>
      <c r="I6" s="124"/>
    </row>
    <row r="7" spans="1:9" ht="15" customHeight="1">
      <c r="A7" s="100">
        <v>210004</v>
      </c>
      <c r="B7" s="100" t="str">
        <f>VLOOKUP(A7,'[10]3.CY2025 Improve All Payers'!$A$7:$B$58,2,0)</f>
        <v>Trinity - Holy Cross</v>
      </c>
      <c r="C7" s="101">
        <f>_xlfn.XLOOKUP($A7,'[11]2025 Readmissions'!$B$7:$B$49,'[11]2025 Readmissions'!$W$7:$W$49)</f>
        <v>0.15292153589315527</v>
      </c>
      <c r="D7" s="101">
        <f>_xlfn.XLOOKUP($A7,'[11]2025 Readmissions'!$B$7:$B$49,'[11]2025 Readmissions'!$AJ$7:$AJ$49)</f>
        <v>0.13920265780730898</v>
      </c>
      <c r="E7" s="102">
        <f t="shared" si="0"/>
        <v>1.0985532769412825</v>
      </c>
      <c r="F7" s="103">
        <f>_xlfn.XLOOKUP(A7,'[12]3.CY2025 Improve All Payers'!$A$7:$A$49,'[12]3.CY2025 Improve All Payers'!$N$7:$N$49)</f>
        <v>0.1111</v>
      </c>
      <c r="G7" s="104">
        <f t="shared" si="1"/>
        <v>0.122</v>
      </c>
      <c r="H7" s="105"/>
      <c r="I7" s="124"/>
    </row>
    <row r="8" spans="1:9" ht="15" customHeight="1">
      <c r="A8" s="100">
        <v>210005</v>
      </c>
      <c r="B8" s="100" t="str">
        <f>VLOOKUP(A8,'[10]3.CY2025 Improve All Payers'!$A$7:$B$58,2,0)</f>
        <v>Frederick</v>
      </c>
      <c r="C8" s="101">
        <f>_xlfn.XLOOKUP($A8,'[11]2025 Readmissions'!$B$7:$B$49,'[11]2025 Readmissions'!$W$7:$W$49)</f>
        <v>0.15265030904663796</v>
      </c>
      <c r="D8" s="101">
        <f>_xlfn.XLOOKUP($A8,'[11]2025 Readmissions'!$B$7:$B$49,'[11]2025 Readmissions'!$AJ$7:$AJ$49)</f>
        <v>0.1477042227549327</v>
      </c>
      <c r="E8" s="102">
        <f t="shared" si="0"/>
        <v>1.0334864244193729</v>
      </c>
      <c r="F8" s="103">
        <f>_xlfn.XLOOKUP(A8,'[12]3.CY2025 Improve All Payers'!$A$7:$A$49,'[12]3.CY2025 Improve All Payers'!$N$7:$N$49)</f>
        <v>0.1227</v>
      </c>
      <c r="G8" s="104">
        <f t="shared" si="1"/>
        <v>0.1268</v>
      </c>
      <c r="H8" s="105"/>
      <c r="I8" s="124"/>
    </row>
    <row r="9" spans="1:9" ht="15" customHeight="1">
      <c r="A9" s="100">
        <v>210008</v>
      </c>
      <c r="B9" s="100" t="str">
        <f>VLOOKUP(A9,'[10]3.CY2025 Improve All Payers'!$A$7:$B$58,2,0)</f>
        <v>Mercy</v>
      </c>
      <c r="C9" s="101">
        <f>_xlfn.XLOOKUP($A9,'[11]2025 Readmissions'!$B$7:$B$49,'[11]2025 Readmissions'!$W$7:$W$49)</f>
        <v>0.13308784850078906</v>
      </c>
      <c r="D9" s="101">
        <f>_xlfn.XLOOKUP($A9,'[11]2025 Readmissions'!$B$7:$B$49,'[11]2025 Readmissions'!$AJ$7:$AJ$49)</f>
        <v>0.13045765386638611</v>
      </c>
      <c r="E9" s="102">
        <f t="shared" si="0"/>
        <v>1.0201612903225807</v>
      </c>
      <c r="F9" s="103">
        <f>_xlfn.XLOOKUP(A9,'[12]3.CY2025 Improve All Payers'!$A$7:$A$49,'[12]3.CY2025 Improve All Payers'!$N$7:$N$49)</f>
        <v>0.1234</v>
      </c>
      <c r="G9" s="104">
        <f t="shared" si="1"/>
        <v>0.12590000000000001</v>
      </c>
      <c r="H9" s="105"/>
      <c r="I9" s="124"/>
    </row>
    <row r="10" spans="1:9" ht="15" customHeight="1">
      <c r="A10" s="100">
        <v>210009</v>
      </c>
      <c r="B10" s="100" t="str">
        <f>VLOOKUP(A10,'[10]3.CY2025 Improve All Payers'!$A$7:$B$58,2,0)</f>
        <v>JHH- Johns Hopkins</v>
      </c>
      <c r="C10" s="101">
        <f>_xlfn.XLOOKUP($A10,'[11]2025 Readmissions'!$B$7:$B$49,'[11]2025 Readmissions'!$W$7:$W$49)</f>
        <v>0.18068132815868909</v>
      </c>
      <c r="D10" s="101">
        <f>_xlfn.XLOOKUP($A10,'[11]2025 Readmissions'!$B$7:$B$49,'[11]2025 Readmissions'!$AJ$7:$AJ$49)</f>
        <v>0.16935831180017227</v>
      </c>
      <c r="E10" s="102">
        <f t="shared" si="0"/>
        <v>1.0668583445250504</v>
      </c>
      <c r="F10" s="103">
        <f>_xlfn.XLOOKUP(A10,'[12]3.CY2025 Improve All Payers'!$A$7:$A$49,'[12]3.CY2025 Improve All Payers'!$N$7:$N$49)</f>
        <v>0.12509999999999999</v>
      </c>
      <c r="G10" s="104">
        <f t="shared" si="1"/>
        <v>0.13350000000000001</v>
      </c>
      <c r="H10" s="105"/>
      <c r="I10" s="124"/>
    </row>
    <row r="11" spans="1:9" ht="15" customHeight="1">
      <c r="A11" s="100">
        <v>210011</v>
      </c>
      <c r="B11" s="100" t="str">
        <f>VLOOKUP(A11,'[10]3.CY2025 Improve All Payers'!$A$7:$B$58,2,0)</f>
        <v>Saint Agnes</v>
      </c>
      <c r="C11" s="101">
        <f>_xlfn.XLOOKUP($A11,'[11]2025 Readmissions'!$B$7:$B$49,'[11]2025 Readmissions'!$W$7:$W$49)</f>
        <v>0.15891891891891891</v>
      </c>
      <c r="D11" s="101">
        <f>_xlfn.XLOOKUP($A11,'[11]2025 Readmissions'!$B$7:$B$49,'[11]2025 Readmissions'!$AJ$7:$AJ$49)</f>
        <v>0.15747747747747748</v>
      </c>
      <c r="E11" s="102">
        <f t="shared" si="0"/>
        <v>1.0091533180778032</v>
      </c>
      <c r="F11" s="103">
        <f>_xlfn.XLOOKUP(A11,'[12]3.CY2025 Improve All Payers'!$A$7:$A$49,'[12]3.CY2025 Improve All Payers'!$N$7:$N$49)</f>
        <v>0.1158</v>
      </c>
      <c r="G11" s="104">
        <f t="shared" si="1"/>
        <v>0.1169</v>
      </c>
      <c r="H11" s="105"/>
      <c r="I11" s="124"/>
    </row>
    <row r="12" spans="1:9" ht="15" customHeight="1">
      <c r="A12" s="100">
        <v>210012</v>
      </c>
      <c r="B12" s="100" t="str">
        <f>VLOOKUP(A12,'[10]3.CY2025 Improve All Payers'!$A$7:$B$58,2,0)</f>
        <v>Lifebridge- Sinai</v>
      </c>
      <c r="C12" s="101">
        <f>_xlfn.XLOOKUP($A12,'[11]2025 Readmissions'!$B$7:$B$49,'[11]2025 Readmissions'!$W$7:$W$49)</f>
        <v>0.15371140792642873</v>
      </c>
      <c r="D12" s="101">
        <f>_xlfn.XLOOKUP($A12,'[11]2025 Readmissions'!$B$7:$B$49,'[11]2025 Readmissions'!$AJ$7:$AJ$49)</f>
        <v>0.15120350109409189</v>
      </c>
      <c r="E12" s="102">
        <f t="shared" si="0"/>
        <v>1.0165863013368732</v>
      </c>
      <c r="F12" s="103">
        <f>_xlfn.XLOOKUP(A12,'[12]3.CY2025 Improve All Payers'!$A$7:$A$49,'[12]3.CY2025 Improve All Payers'!$N$7:$N$49)</f>
        <v>0.11940000000000001</v>
      </c>
      <c r="G12" s="104">
        <f t="shared" si="1"/>
        <v>0.12139999999999999</v>
      </c>
      <c r="H12" s="105"/>
      <c r="I12" s="124"/>
    </row>
    <row r="13" spans="1:9" ht="15" customHeight="1">
      <c r="A13" s="100">
        <v>210015</v>
      </c>
      <c r="B13" s="100" t="str">
        <f>VLOOKUP(A13,'[10]3.CY2025 Improve All Payers'!$A$7:$B$58,2,0)</f>
        <v>MedStar- Franklin Square</v>
      </c>
      <c r="C13" s="101">
        <f>_xlfn.XLOOKUP($A13,'[11]2025 Readmissions'!$B$7:$B$49,'[11]2025 Readmissions'!$W$7:$W$49)</f>
        <v>0.16439379787035308</v>
      </c>
      <c r="D13" s="101">
        <f>_xlfn.XLOOKUP($A13,'[11]2025 Readmissions'!$B$7:$B$49,'[11]2025 Readmissions'!$AJ$7:$AJ$49)</f>
        <v>0.16290352677738384</v>
      </c>
      <c r="E13" s="102">
        <f t="shared" si="0"/>
        <v>1.0091481818868524</v>
      </c>
      <c r="F13" s="103">
        <f>_xlfn.XLOOKUP(A13,'[12]3.CY2025 Improve All Payers'!$A$7:$A$49,'[12]3.CY2025 Improve All Payers'!$N$7:$N$49)</f>
        <v>0.12909999999999999</v>
      </c>
      <c r="G13" s="104">
        <f t="shared" si="1"/>
        <v>0.1303</v>
      </c>
      <c r="H13" s="105"/>
      <c r="I13" s="124"/>
    </row>
    <row r="14" spans="1:9" ht="15" customHeight="1">
      <c r="A14" s="100">
        <v>210016</v>
      </c>
      <c r="B14" s="100" t="str">
        <f>VLOOKUP(A14,'[10]3.CY2025 Improve All Payers'!$A$7:$B$58,2,0)</f>
        <v>Adventist- White Oak</v>
      </c>
      <c r="C14" s="101">
        <f>_xlfn.XLOOKUP($A14,'[11]2025 Readmissions'!$B$7:$B$49,'[11]2025 Readmissions'!$W$7:$W$49)</f>
        <v>0.15897992403689637</v>
      </c>
      <c r="D14" s="101">
        <f>_xlfn.XLOOKUP($A14,'[11]2025 Readmissions'!$B$7:$B$49,'[11]2025 Readmissions'!$AJ$7:$AJ$49)</f>
        <v>0.14401076716016151</v>
      </c>
      <c r="E14" s="102">
        <f t="shared" si="0"/>
        <v>1.1039447061627476</v>
      </c>
      <c r="F14" s="103">
        <f>_xlfn.XLOOKUP(A14,'[12]3.CY2025 Improve All Payers'!$A$7:$A$49,'[12]3.CY2025 Improve All Payers'!$N$7:$N$49)</f>
        <v>0.11799999999999999</v>
      </c>
      <c r="G14" s="104">
        <f t="shared" si="1"/>
        <v>0.1303</v>
      </c>
      <c r="H14" s="105"/>
      <c r="I14" s="124"/>
    </row>
    <row r="15" spans="1:9" ht="15" customHeight="1">
      <c r="A15" s="100">
        <v>210017</v>
      </c>
      <c r="B15" s="100" t="str">
        <f>VLOOKUP(A15,'[10]3.CY2025 Improve All Payers'!$A$7:$B$58,2,0)</f>
        <v>Garrett</v>
      </c>
      <c r="C15" s="101">
        <f>_xlfn.XLOOKUP($A15,'[11]2025 Readmissions'!$B$7:$B$49,'[11]2025 Readmissions'!$W$7:$W$49)</f>
        <v>0.12477064220183487</v>
      </c>
      <c r="D15" s="101">
        <f>_xlfn.XLOOKUP($A15,'[11]2025 Readmissions'!$B$7:$B$49,'[11]2025 Readmissions'!$AJ$7:$AJ$49)</f>
        <v>8.346972176759411E-2</v>
      </c>
      <c r="E15" s="102">
        <f t="shared" si="0"/>
        <v>1.4948012232415904</v>
      </c>
      <c r="F15" s="103">
        <f>_xlfn.XLOOKUP(A15,'[12]3.CY2025 Improve All Payers'!$A$7:$A$49,'[12]3.CY2025 Improve All Payers'!$N$7:$N$49)</f>
        <v>6.0299999999999999E-2</v>
      </c>
      <c r="G15" s="104">
        <f t="shared" si="1"/>
        <v>9.01E-2</v>
      </c>
      <c r="H15" s="105"/>
      <c r="I15" s="125"/>
    </row>
    <row r="16" spans="1:9" ht="15" customHeight="1">
      <c r="A16" s="100">
        <v>210018</v>
      </c>
      <c r="B16" s="100" t="str">
        <f>VLOOKUP(A16,'[10]3.CY2025 Improve All Payers'!$A$7:$B$58,2,0)</f>
        <v>MedStar- Montgomery</v>
      </c>
      <c r="C16" s="101">
        <f>_xlfn.XLOOKUP($A16,'[11]2025 Readmissions'!$B$7:$B$49,'[11]2025 Readmissions'!$W$7:$W$49)</f>
        <v>0.13746105919003115</v>
      </c>
      <c r="D16" s="101">
        <f>_xlfn.XLOOKUP($A16,'[11]2025 Readmissions'!$B$7:$B$49,'[11]2025 Readmissions'!$AJ$7:$AJ$49)</f>
        <v>0.13444739840486136</v>
      </c>
      <c r="E16" s="102">
        <f t="shared" si="0"/>
        <v>1.0224151662354577</v>
      </c>
      <c r="F16" s="103">
        <f>_xlfn.XLOOKUP(A16,'[12]3.CY2025 Improve All Payers'!$A$7:$A$49,'[12]3.CY2025 Improve All Payers'!$N$7:$N$49)</f>
        <v>0.10920000000000001</v>
      </c>
      <c r="G16" s="104">
        <f t="shared" si="1"/>
        <v>0.1116</v>
      </c>
      <c r="H16" s="105"/>
    </row>
    <row r="17" spans="1:8" ht="15" customHeight="1">
      <c r="A17" s="100">
        <v>210019</v>
      </c>
      <c r="B17" s="100" t="str">
        <f>VLOOKUP(A17,'[10]3.CY2025 Improve All Payers'!$A$7:$B$58,2,0)</f>
        <v>Tidal- Peninsula</v>
      </c>
      <c r="C17" s="101">
        <f>_xlfn.XLOOKUP($A17,'[11]2025 Readmissions'!$B$7:$B$49,'[11]2025 Readmissions'!$W$7:$W$49)</f>
        <v>0.13994953742640875</v>
      </c>
      <c r="D17" s="101">
        <f>_xlfn.XLOOKUP($A17,'[11]2025 Readmissions'!$B$7:$B$49,'[11]2025 Readmissions'!$AJ$7:$AJ$49)</f>
        <v>0.13090848139456923</v>
      </c>
      <c r="E17" s="102">
        <f t="shared" si="0"/>
        <v>1.0690639440281109</v>
      </c>
      <c r="F17" s="103">
        <f>_xlfn.XLOOKUP(A17,'[12]3.CY2025 Improve All Payers'!$A$7:$A$49,'[12]3.CY2025 Improve All Payers'!$N$7:$N$49)</f>
        <v>0.1041</v>
      </c>
      <c r="G17" s="104">
        <f t="shared" si="1"/>
        <v>0.1113</v>
      </c>
      <c r="H17" s="105"/>
    </row>
    <row r="18" spans="1:8" ht="15" customHeight="1">
      <c r="A18" s="100">
        <v>210022</v>
      </c>
      <c r="B18" s="100" t="str">
        <f>VLOOKUP(A18,'[10]3.CY2025 Improve All Payers'!$A$7:$B$58,2,0)</f>
        <v>JHH- Suburban</v>
      </c>
      <c r="C18" s="101">
        <f>_xlfn.XLOOKUP($A18,'[11]2025 Readmissions'!$B$7:$B$49,'[11]2025 Readmissions'!$W$7:$W$49)</f>
        <v>0.13354851724833569</v>
      </c>
      <c r="D18" s="101">
        <f>_xlfn.XLOOKUP($A18,'[11]2025 Readmissions'!$B$7:$B$49,'[11]2025 Readmissions'!$AJ$7:$AJ$49)</f>
        <v>0.11849769029925687</v>
      </c>
      <c r="E18" s="102">
        <f t="shared" si="0"/>
        <v>1.1270136735245142</v>
      </c>
      <c r="F18" s="103">
        <f>_xlfn.XLOOKUP(A18,'[12]3.CY2025 Improve All Payers'!$A$7:$A$49,'[12]3.CY2025 Improve All Payers'!$N$7:$N$49)</f>
        <v>0.1038</v>
      </c>
      <c r="G18" s="104">
        <f t="shared" si="1"/>
        <v>0.11700000000000001</v>
      </c>
      <c r="H18" s="105"/>
    </row>
    <row r="19" spans="1:8" ht="15" customHeight="1">
      <c r="A19" s="100">
        <v>210023</v>
      </c>
      <c r="B19" s="100" t="str">
        <f>VLOOKUP(A19,'[10]3.CY2025 Improve All Payers'!$A$7:$B$58,2,0)</f>
        <v>Luminis- Anne Arundel</v>
      </c>
      <c r="C19" s="101">
        <f>_xlfn.XLOOKUP($A19,'[11]2025 Readmissions'!$B$7:$B$49,'[11]2025 Readmissions'!$W$7:$W$49)</f>
        <v>0.1498820754716981</v>
      </c>
      <c r="D19" s="101">
        <f>_xlfn.XLOOKUP($A19,'[11]2025 Readmissions'!$B$7:$B$49,'[11]2025 Readmissions'!$AJ$7:$AJ$49)</f>
        <v>0.14623857511131944</v>
      </c>
      <c r="E19" s="102">
        <f t="shared" si="0"/>
        <v>1.0249147692912433</v>
      </c>
      <c r="F19" s="103">
        <f>_xlfn.XLOOKUP(A19,'[12]3.CY2025 Improve All Payers'!$A$7:$A$49,'[12]3.CY2025 Improve All Payers'!$N$7:$N$49)</f>
        <v>0.13109999999999999</v>
      </c>
      <c r="G19" s="104">
        <f t="shared" si="1"/>
        <v>0.13439999999999999</v>
      </c>
      <c r="H19" s="105"/>
    </row>
    <row r="20" spans="1:8" ht="15" customHeight="1">
      <c r="A20" s="100">
        <v>210024</v>
      </c>
      <c r="B20" s="100" t="str">
        <f>VLOOKUP(A20,'[10]3.CY2025 Improve All Payers'!$A$7:$B$58,2,0)</f>
        <v>MedStar- Union Mem</v>
      </c>
      <c r="C20" s="101">
        <f>_xlfn.XLOOKUP($A20,'[11]2025 Readmissions'!$B$7:$B$49,'[11]2025 Readmissions'!$W$7:$W$49)</f>
        <v>0.14868336544637123</v>
      </c>
      <c r="D20" s="101">
        <f>_xlfn.XLOOKUP($A20,'[11]2025 Readmissions'!$B$7:$B$49,'[11]2025 Readmissions'!$AJ$7:$AJ$49)</f>
        <v>0.14427383237364044</v>
      </c>
      <c r="E20" s="102">
        <f t="shared" si="0"/>
        <v>1.0305636372180853</v>
      </c>
      <c r="F20" s="103">
        <f>_xlfn.XLOOKUP(A20,'[12]3.CY2025 Improve All Payers'!$A$7:$A$49,'[12]3.CY2025 Improve All Payers'!$N$7:$N$49)</f>
        <v>0.129</v>
      </c>
      <c r="G20" s="104">
        <f t="shared" si="1"/>
        <v>0.13289999999999999</v>
      </c>
      <c r="H20" s="105"/>
    </row>
    <row r="21" spans="1:8" ht="15" customHeight="1">
      <c r="A21" s="100">
        <v>210027</v>
      </c>
      <c r="B21" s="100" t="str">
        <f>VLOOKUP(A21,'[10]3.CY2025 Improve All Payers'!$A$7:$B$58,2,0)</f>
        <v>Western Maryland</v>
      </c>
      <c r="C21" s="101">
        <f>_xlfn.XLOOKUP($A21,'[11]2025 Readmissions'!$B$7:$B$49,'[11]2025 Readmissions'!$W$7:$W$49)</f>
        <v>0.14069644741470277</v>
      </c>
      <c r="D21" s="101">
        <f>_xlfn.XLOOKUP($A21,'[11]2025 Readmissions'!$B$7:$B$49,'[11]2025 Readmissions'!$AJ$7:$AJ$49)</f>
        <v>0.12936700103770321</v>
      </c>
      <c r="E21" s="102">
        <f t="shared" si="0"/>
        <v>1.0875760146414593</v>
      </c>
      <c r="F21" s="103">
        <f>_xlfn.XLOOKUP(A21,'[12]3.CY2025 Improve All Payers'!$A$7:$A$49,'[12]3.CY2025 Improve All Payers'!$N$7:$N$49)</f>
        <v>0.1081</v>
      </c>
      <c r="G21" s="104">
        <f t="shared" si="1"/>
        <v>0.1176</v>
      </c>
      <c r="H21" s="105"/>
    </row>
    <row r="22" spans="1:8" ht="15" customHeight="1">
      <c r="A22" s="100">
        <v>210028</v>
      </c>
      <c r="B22" s="100" t="str">
        <f>VLOOKUP(A22,'[10]3.CY2025 Improve All Payers'!$A$7:$B$58,2,0)</f>
        <v>MedStar- St. Mary's</v>
      </c>
      <c r="C22" s="101">
        <f>_xlfn.XLOOKUP($A22,'[11]2025 Readmissions'!$B$7:$B$49,'[11]2025 Readmissions'!$W$7:$W$49)</f>
        <v>0.13563355145746581</v>
      </c>
      <c r="D22" s="101">
        <f>_xlfn.XLOOKUP($A22,'[11]2025 Readmissions'!$B$7:$B$49,'[11]2025 Readmissions'!$AJ$7:$AJ$49)</f>
        <v>0.12057142857142857</v>
      </c>
      <c r="E22" s="102">
        <f t="shared" si="0"/>
        <v>1.1249228201448587</v>
      </c>
      <c r="F22" s="103">
        <f>_xlfn.XLOOKUP(A22,'[12]3.CY2025 Improve All Payers'!$A$7:$A$49,'[12]3.CY2025 Improve All Payers'!$N$7:$N$49)</f>
        <v>0.11119999999999999</v>
      </c>
      <c r="G22" s="104">
        <f t="shared" si="1"/>
        <v>0.12509999999999999</v>
      </c>
      <c r="H22" s="105"/>
    </row>
    <row r="23" spans="1:8" ht="15" customHeight="1">
      <c r="A23" s="100">
        <v>210029</v>
      </c>
      <c r="B23" s="100" t="str">
        <f>VLOOKUP(A23,'[10]3.CY2025 Improve All Payers'!$A$7:$B$58,2,0)</f>
        <v>JHH- Bayview</v>
      </c>
      <c r="C23" s="101">
        <f>_xlfn.XLOOKUP($A23,'[11]2025 Readmissions'!$B$7:$B$49,'[11]2025 Readmissions'!$W$7:$W$49)</f>
        <v>0.17284545016851227</v>
      </c>
      <c r="D23" s="101">
        <f>_xlfn.XLOOKUP($A23,'[11]2025 Readmissions'!$B$7:$B$49,'[11]2025 Readmissions'!$AJ$7:$AJ$49)</f>
        <v>0.16963426371511067</v>
      </c>
      <c r="E23" s="102">
        <f t="shared" si="0"/>
        <v>1.0189300580146625</v>
      </c>
      <c r="F23" s="103">
        <f>_xlfn.XLOOKUP(A23,'[12]3.CY2025 Improve All Payers'!$A$7:$A$49,'[12]3.CY2025 Improve All Payers'!$N$7:$N$49)</f>
        <v>0.1363</v>
      </c>
      <c r="G23" s="104">
        <f t="shared" si="1"/>
        <v>0.1389</v>
      </c>
      <c r="H23" s="105"/>
    </row>
    <row r="24" spans="1:8" ht="15" customHeight="1">
      <c r="A24" s="100">
        <v>210030</v>
      </c>
      <c r="B24" s="100" t="str">
        <f>VLOOKUP(A24,'[10]3.CY2025 Improve All Payers'!$A$7:$B$58,2,0)</f>
        <v>UMMS- Chestertown</v>
      </c>
      <c r="C24" s="101">
        <f>_xlfn.XLOOKUP($A24,'[11]2025 Readmissions'!$B$7:$B$49,'[11]2025 Readmissions'!$W$7:$W$49)</f>
        <v>0.11397058823529412</v>
      </c>
      <c r="D24" s="101">
        <f>_xlfn.XLOOKUP($A24,'[11]2025 Readmissions'!$B$7:$B$49,'[11]2025 Readmissions'!$AJ$7:$AJ$49)</f>
        <v>9.5588235294117641E-2</v>
      </c>
      <c r="E24" s="102">
        <f t="shared" si="0"/>
        <v>1.1923076923076923</v>
      </c>
      <c r="F24" s="103">
        <f>_xlfn.XLOOKUP(A24,'[12]3.CY2025 Improve All Payers'!$A$7:$A$49,'[12]3.CY2025 Improve All Payers'!$N$7:$N$49)</f>
        <v>8.1000000000000003E-2</v>
      </c>
      <c r="G24" s="104">
        <f t="shared" si="1"/>
        <v>9.6600000000000005E-2</v>
      </c>
      <c r="H24" s="105"/>
    </row>
    <row r="25" spans="1:8" ht="15" customHeight="1">
      <c r="A25" s="100">
        <v>210032</v>
      </c>
      <c r="B25" s="100" t="str">
        <f>VLOOKUP(A25,'[10]3.CY2025 Improve All Payers'!$A$7:$B$58,2,0)</f>
        <v>ChristianaCare, Union</v>
      </c>
      <c r="C25" s="101">
        <f>_xlfn.XLOOKUP($A25,'[11]2025 Readmissions'!$B$7:$B$49,'[11]2025 Readmissions'!$W$7:$W$49)</f>
        <v>0.17031250000000001</v>
      </c>
      <c r="D25" s="101">
        <f>_xlfn.XLOOKUP($A25,'[11]2025 Readmissions'!$B$7:$B$49,'[11]2025 Readmissions'!$AJ$7:$AJ$49)</f>
        <v>0.13418845584607794</v>
      </c>
      <c r="E25" s="102">
        <f t="shared" si="0"/>
        <v>1.2692038143382354</v>
      </c>
      <c r="F25" s="103">
        <f>_xlfn.XLOOKUP(A25,'[12]3.CY2025 Improve All Payers'!$A$7:$A$49,'[12]3.CY2025 Improve All Payers'!$N$7:$N$49)</f>
        <v>0.106</v>
      </c>
      <c r="G25" s="104">
        <f t="shared" si="1"/>
        <v>0.13450000000000001</v>
      </c>
      <c r="H25" s="105"/>
    </row>
    <row r="26" spans="1:8" ht="15" customHeight="1">
      <c r="A26" s="100">
        <v>210033</v>
      </c>
      <c r="B26" s="100" t="str">
        <f>VLOOKUP(A26,'[10]3.CY2025 Improve All Payers'!$A$7:$B$58,2,0)</f>
        <v>Lifebridge- Carroll</v>
      </c>
      <c r="C26" s="101">
        <f>_xlfn.XLOOKUP($A26,'[11]2025 Readmissions'!$B$7:$B$49,'[11]2025 Readmissions'!$W$7:$W$49)</f>
        <v>0.14162303664921466</v>
      </c>
      <c r="D26" s="101">
        <f>_xlfn.XLOOKUP($A26,'[11]2025 Readmissions'!$B$7:$B$49,'[11]2025 Readmissions'!$AJ$7:$AJ$49)</f>
        <v>0.13523410933821606</v>
      </c>
      <c r="E26" s="102">
        <f t="shared" si="0"/>
        <v>1.0472434605608272</v>
      </c>
      <c r="F26" s="103">
        <f>_xlfn.XLOOKUP(A26,'[12]3.CY2025 Improve All Payers'!$A$7:$A$49,'[12]3.CY2025 Improve All Payers'!$N$7:$N$49)</f>
        <v>0.113</v>
      </c>
      <c r="G26" s="104">
        <f t="shared" si="1"/>
        <v>0.1183</v>
      </c>
      <c r="H26" s="105"/>
    </row>
    <row r="27" spans="1:8" ht="15" customHeight="1">
      <c r="A27" s="100">
        <v>210034</v>
      </c>
      <c r="B27" s="100" t="str">
        <f>VLOOKUP(A27,'[10]3.CY2025 Improve All Payers'!$A$7:$B$58,2,0)</f>
        <v>MedStar- Harbor</v>
      </c>
      <c r="C27" s="101">
        <f>_xlfn.XLOOKUP($A27,'[11]2025 Readmissions'!$B$7:$B$49,'[11]2025 Readmissions'!$W$7:$W$49)</f>
        <v>0.15450310559006211</v>
      </c>
      <c r="D27" s="101">
        <f>_xlfn.XLOOKUP($A27,'[11]2025 Readmissions'!$B$7:$B$49,'[11]2025 Readmissions'!$AJ$7:$AJ$49)</f>
        <v>0.15479876160990713</v>
      </c>
      <c r="E27" s="102">
        <f t="shared" si="0"/>
        <v>0.99809006211180118</v>
      </c>
      <c r="F27" s="103">
        <f>_xlfn.XLOOKUP(A27,'[12]3.CY2025 Improve All Payers'!$A$7:$A$49,'[12]3.CY2025 Improve All Payers'!$N$7:$N$49)</f>
        <v>0.1237</v>
      </c>
      <c r="G27" s="104">
        <f t="shared" si="1"/>
        <v>0.1235</v>
      </c>
      <c r="H27" s="105"/>
    </row>
    <row r="28" spans="1:8" ht="15" customHeight="1">
      <c r="A28" s="100">
        <v>210035</v>
      </c>
      <c r="B28" s="100" t="str">
        <f>VLOOKUP(A28,'[10]3.CY2025 Improve All Payers'!$A$7:$B$58,2,0)</f>
        <v>UMMS- Charles</v>
      </c>
      <c r="C28" s="101">
        <f>_xlfn.XLOOKUP($A28,'[11]2025 Readmissions'!$B$7:$B$49,'[11]2025 Readmissions'!$W$7:$W$49)</f>
        <v>0.14374646293152235</v>
      </c>
      <c r="D28" s="101">
        <f>_xlfn.XLOOKUP($A28,'[11]2025 Readmissions'!$B$7:$B$49,'[11]2025 Readmissions'!$AJ$7:$AJ$49)</f>
        <v>0.1270718232044199</v>
      </c>
      <c r="E28" s="102">
        <f t="shared" si="0"/>
        <v>1.1312221648089367</v>
      </c>
      <c r="F28" s="103">
        <f>_xlfn.XLOOKUP(A28,'[12]3.CY2025 Improve All Payers'!$A$7:$A$49,'[12]3.CY2025 Improve All Payers'!$N$7:$N$49)</f>
        <v>9.5000000000000001E-2</v>
      </c>
      <c r="G28" s="104">
        <f t="shared" si="1"/>
        <v>0.1075</v>
      </c>
      <c r="H28" s="105"/>
    </row>
    <row r="29" spans="1:8" ht="15" customHeight="1">
      <c r="A29" s="100">
        <v>210037</v>
      </c>
      <c r="B29" s="100" t="str">
        <f>VLOOKUP(A29,'[10]3.CY2025 Improve All Payers'!$A$7:$B$58,2,0)</f>
        <v>UMMS- Easton</v>
      </c>
      <c r="C29" s="101">
        <f>_xlfn.XLOOKUP($A29,'[11]2025 Readmissions'!$B$7:$B$49,'[11]2025 Readmissions'!$W$7:$W$49)</f>
        <v>0.13029827315541601</v>
      </c>
      <c r="D29" s="101">
        <f>_xlfn.XLOOKUP($A29,'[11]2025 Readmissions'!$B$7:$B$49,'[11]2025 Readmissions'!$AJ$7:$AJ$49)</f>
        <v>0.12054794520547946</v>
      </c>
      <c r="E29" s="102">
        <f t="shared" si="0"/>
        <v>1.0808834023119736</v>
      </c>
      <c r="F29" s="103">
        <f>_xlfn.XLOOKUP(A29,'[12]3.CY2025 Improve All Payers'!$A$7:$A$49,'[12]3.CY2025 Improve All Payers'!$N$7:$N$49)</f>
        <v>9.1399999999999995E-2</v>
      </c>
      <c r="G29" s="104">
        <f t="shared" si="1"/>
        <v>9.8799999999999999E-2</v>
      </c>
      <c r="H29" s="105"/>
    </row>
    <row r="30" spans="1:8" ht="15" customHeight="1">
      <c r="A30" s="100">
        <v>210038</v>
      </c>
      <c r="B30" s="100" t="str">
        <f>VLOOKUP(A30,'[10]3.CY2025 Improve All Payers'!$A$7:$B$58,2,0)</f>
        <v>UMMS- Midtown</v>
      </c>
      <c r="C30" s="101">
        <f>_xlfn.XLOOKUP($A30,'[11]2025 Readmissions'!$B$7:$B$49,'[11]2025 Readmissions'!$W$7:$W$49)</f>
        <v>0.21849865951742628</v>
      </c>
      <c r="D30" s="101">
        <f>_xlfn.XLOOKUP($A30,'[11]2025 Readmissions'!$B$7:$B$49,'[11]2025 Readmissions'!$AJ$7:$AJ$49)</f>
        <v>0.21313672922252011</v>
      </c>
      <c r="E30" s="102">
        <f t="shared" si="0"/>
        <v>1.0251572327044025</v>
      </c>
      <c r="F30" s="103">
        <f>_xlfn.XLOOKUP(A30,'[12]3.CY2025 Improve All Payers'!$A$7:$A$49,'[12]3.CY2025 Improve All Payers'!$N$7:$N$49)</f>
        <v>0.1318</v>
      </c>
      <c r="G30" s="104">
        <f t="shared" si="1"/>
        <v>0.1351</v>
      </c>
      <c r="H30" s="105"/>
    </row>
    <row r="31" spans="1:8" ht="15" customHeight="1">
      <c r="A31" s="100">
        <v>210039</v>
      </c>
      <c r="B31" s="100" t="str">
        <f>VLOOKUP(A31,'[10]3.CY2025 Improve All Payers'!$A$7:$B$58,2,0)</f>
        <v>Calvert</v>
      </c>
      <c r="C31" s="101">
        <f>_xlfn.XLOOKUP($A31,'[11]2025 Readmissions'!$B$7:$B$49,'[11]2025 Readmissions'!$W$7:$W$49)</f>
        <v>0.14203354297693921</v>
      </c>
      <c r="D31" s="101">
        <f>_xlfn.XLOOKUP($A31,'[11]2025 Readmissions'!$B$7:$B$49,'[11]2025 Readmissions'!$AJ$7:$AJ$49)</f>
        <v>0.13292744799594114</v>
      </c>
      <c r="E31" s="102">
        <f t="shared" si="0"/>
        <v>1.0685042488837679</v>
      </c>
      <c r="F31" s="103">
        <f>_xlfn.XLOOKUP(A31,'[12]3.CY2025 Improve All Payers'!$A$7:$A$49,'[12]3.CY2025 Improve All Payers'!$N$7:$N$49)</f>
        <v>0.11169999999999999</v>
      </c>
      <c r="G31" s="104">
        <f t="shared" si="1"/>
        <v>0.11940000000000001</v>
      </c>
      <c r="H31" s="105"/>
    </row>
    <row r="32" spans="1:8" ht="15" customHeight="1">
      <c r="A32" s="100">
        <v>210040</v>
      </c>
      <c r="B32" s="100" t="str">
        <f>VLOOKUP(A32,'[10]3.CY2025 Improve All Payers'!$A$7:$B$58,2,0)</f>
        <v>Lifebridge- Northwest</v>
      </c>
      <c r="C32" s="101">
        <f>_xlfn.XLOOKUP($A32,'[11]2025 Readmissions'!$B$7:$B$49,'[11]2025 Readmissions'!$W$7:$W$49)</f>
        <v>0.18102421595871376</v>
      </c>
      <c r="D32" s="101">
        <f>_xlfn.XLOOKUP($A32,'[11]2025 Readmissions'!$B$7:$B$49,'[11]2025 Readmissions'!$AJ$7:$AJ$49)</f>
        <v>0.1794362842397777</v>
      </c>
      <c r="E32" s="102">
        <f t="shared" si="0"/>
        <v>1.0088495575221237</v>
      </c>
      <c r="F32" s="103">
        <f>_xlfn.XLOOKUP(A32,'[12]3.CY2025 Improve All Payers'!$A$7:$A$49,'[12]3.CY2025 Improve All Payers'!$N$7:$N$49)</f>
        <v>0.1313</v>
      </c>
      <c r="G32" s="104">
        <f t="shared" si="1"/>
        <v>0.13250000000000001</v>
      </c>
      <c r="H32" s="105"/>
    </row>
    <row r="33" spans="1:8" ht="15" customHeight="1">
      <c r="A33" s="100">
        <v>210043</v>
      </c>
      <c r="B33" s="100" t="str">
        <f>VLOOKUP(A33,'[10]3.CY2025 Improve All Payers'!$A$7:$B$58,2,0)</f>
        <v>UMMS- BWMC</v>
      </c>
      <c r="C33" s="101">
        <f>_xlfn.XLOOKUP($A33,'[11]2025 Readmissions'!$B$7:$B$49,'[11]2025 Readmissions'!$W$7:$W$49)</f>
        <v>0.15810526315789475</v>
      </c>
      <c r="D33" s="101">
        <f>_xlfn.XLOOKUP($A33,'[11]2025 Readmissions'!$B$7:$B$49,'[11]2025 Readmissions'!$AJ$7:$AJ$49)</f>
        <v>0.15523769457299116</v>
      </c>
      <c r="E33" s="102">
        <f t="shared" si="0"/>
        <v>1.0184721152474683</v>
      </c>
      <c r="F33" s="103">
        <f>_xlfn.XLOOKUP(A33,'[12]3.CY2025 Improve All Payers'!$A$7:$A$49,'[12]3.CY2025 Improve All Payers'!$N$7:$N$49)</f>
        <v>0.1152</v>
      </c>
      <c r="G33" s="104">
        <f t="shared" si="1"/>
        <v>0.1173</v>
      </c>
      <c r="H33" s="105"/>
    </row>
    <row r="34" spans="1:8" ht="15" customHeight="1">
      <c r="A34" s="100">
        <v>210044</v>
      </c>
      <c r="B34" s="100" t="str">
        <f>VLOOKUP(A34,'[10]3.CY2025 Improve All Payers'!$A$7:$B$58,2,0)</f>
        <v>GBMC</v>
      </c>
      <c r="C34" s="101">
        <f>_xlfn.XLOOKUP($A34,'[11]2025 Readmissions'!$B$7:$B$49,'[11]2025 Readmissions'!$W$7:$W$49)</f>
        <v>0.13691099476439791</v>
      </c>
      <c r="D34" s="101">
        <f>_xlfn.XLOOKUP($A34,'[11]2025 Readmissions'!$B$7:$B$49,'[11]2025 Readmissions'!$AJ$7:$AJ$49)</f>
        <v>0.13291470434327576</v>
      </c>
      <c r="E34" s="102">
        <f t="shared" si="0"/>
        <v>1.0300665787195451</v>
      </c>
      <c r="F34" s="103">
        <f>_xlfn.XLOOKUP(A34,'[12]3.CY2025 Improve All Payers'!$A$7:$A$49,'[12]3.CY2025 Improve All Payers'!$N$7:$N$49)</f>
        <v>0.1045</v>
      </c>
      <c r="G34" s="104">
        <f t="shared" si="1"/>
        <v>0.1076</v>
      </c>
      <c r="H34" s="105"/>
    </row>
    <row r="35" spans="1:8" ht="15" customHeight="1">
      <c r="A35" s="100">
        <v>210048</v>
      </c>
      <c r="B35" s="100" t="str">
        <f>VLOOKUP(A35,'[10]3.CY2025 Improve All Payers'!$A$7:$B$58,2,0)</f>
        <v>JHH- Howard County</v>
      </c>
      <c r="C35" s="101">
        <f>_xlfn.XLOOKUP($A35,'[11]2025 Readmissions'!$B$7:$B$49,'[11]2025 Readmissions'!$W$7:$W$49)</f>
        <v>0.16211710773077725</v>
      </c>
      <c r="D35" s="101">
        <f>_xlfn.XLOOKUP($A35,'[11]2025 Readmissions'!$B$7:$B$49,'[11]2025 Readmissions'!$AJ$7:$AJ$49)</f>
        <v>0.16087408949011447</v>
      </c>
      <c r="E35" s="102">
        <f t="shared" si="0"/>
        <v>1.0077266528413773</v>
      </c>
      <c r="F35" s="103">
        <f>_xlfn.XLOOKUP(A35,'[12]3.CY2025 Improve All Payers'!$A$7:$A$49,'[12]3.CY2025 Improve All Payers'!$N$7:$N$49)</f>
        <v>0.12770000000000001</v>
      </c>
      <c r="G35" s="104">
        <f t="shared" si="1"/>
        <v>0.12870000000000001</v>
      </c>
      <c r="H35" s="105"/>
    </row>
    <row r="36" spans="1:8" ht="15" customHeight="1">
      <c r="A36" s="100">
        <v>210049</v>
      </c>
      <c r="B36" s="100" t="str">
        <f>VLOOKUP(A36,'[10]3.CY2025 Improve All Payers'!$A$7:$B$58,2,0)</f>
        <v>UMMS-Upper Chesapeake</v>
      </c>
      <c r="C36" s="101">
        <f>_xlfn.XLOOKUP($A36,'[11]2025 Readmissions'!$B$7:$B$49,'[11]2025 Readmissions'!$W$7:$W$49)</f>
        <v>0.14942973129711967</v>
      </c>
      <c r="D36" s="101">
        <f>_xlfn.XLOOKUP($A36,'[11]2025 Readmissions'!$B$7:$B$49,'[11]2025 Readmissions'!$AJ$7:$AJ$49)</f>
        <v>0.14680316785783273</v>
      </c>
      <c r="E36" s="102">
        <f t="shared" si="0"/>
        <v>1.0178917354278796</v>
      </c>
      <c r="F36" s="103">
        <f>_xlfn.XLOOKUP(A36,'[12]3.CY2025 Improve All Payers'!$A$7:$A$49,'[12]3.CY2025 Improve All Payers'!$N$7:$N$49)</f>
        <v>0.1157</v>
      </c>
      <c r="G36" s="104">
        <f t="shared" si="1"/>
        <v>0.1178</v>
      </c>
      <c r="H36" s="105"/>
    </row>
    <row r="37" spans="1:8" ht="15" customHeight="1">
      <c r="A37" s="100">
        <v>210051</v>
      </c>
      <c r="B37" s="100" t="str">
        <f>VLOOKUP(A37,'[10]3.CY2025 Improve All Payers'!$A$7:$B$58,2,0)</f>
        <v>Luminis- Doctors</v>
      </c>
      <c r="C37" s="101">
        <f>_xlfn.XLOOKUP($A37,'[11]2025 Readmissions'!$B$7:$B$49,'[11]2025 Readmissions'!$W$7:$W$49)</f>
        <v>0.15865558366461871</v>
      </c>
      <c r="D37" s="101">
        <f>_xlfn.XLOOKUP($A37,'[11]2025 Readmissions'!$B$7:$B$49,'[11]2025 Readmissions'!$AJ$7:$AJ$49)</f>
        <v>0.14152633464707989</v>
      </c>
      <c r="E37" s="102">
        <f t="shared" si="0"/>
        <v>1.1210322379948123</v>
      </c>
      <c r="F37" s="103">
        <f>_xlfn.XLOOKUP(A37,'[12]3.CY2025 Improve All Payers'!$A$7:$A$49,'[12]3.CY2025 Improve All Payers'!$N$7:$N$49)</f>
        <v>0.1065</v>
      </c>
      <c r="G37" s="104">
        <f t="shared" si="1"/>
        <v>0.11940000000000001</v>
      </c>
      <c r="H37" s="105"/>
    </row>
    <row r="38" spans="1:8" ht="15" customHeight="1">
      <c r="A38" s="100">
        <v>210056</v>
      </c>
      <c r="B38" s="100" t="str">
        <f>VLOOKUP(A38,'[10]3.CY2025 Improve All Payers'!$A$7:$B$58,2,0)</f>
        <v>MedStar- Good Sam</v>
      </c>
      <c r="C38" s="101">
        <f>_xlfn.XLOOKUP($A38,'[11]2025 Readmissions'!$B$7:$B$49,'[11]2025 Readmissions'!$W$7:$W$49)</f>
        <v>0.18072289156626506</v>
      </c>
      <c r="D38" s="101">
        <f>_xlfn.XLOOKUP($A38,'[11]2025 Readmissions'!$B$7:$B$49,'[11]2025 Readmissions'!$AJ$7:$AJ$49)</f>
        <v>0.17923015236567763</v>
      </c>
      <c r="E38" s="102">
        <f t="shared" si="0"/>
        <v>1.0083286164793401</v>
      </c>
      <c r="F38" s="103">
        <f>_xlfn.XLOOKUP(A38,'[12]3.CY2025 Improve All Payers'!$A$7:$A$49,'[12]3.CY2025 Improve All Payers'!$N$7:$N$49)</f>
        <v>0.1249</v>
      </c>
      <c r="G38" s="104">
        <f t="shared" si="1"/>
        <v>0.12590000000000001</v>
      </c>
      <c r="H38" s="105"/>
    </row>
    <row r="39" spans="1:8" ht="15" customHeight="1">
      <c r="A39" s="100">
        <v>210057</v>
      </c>
      <c r="B39" s="100" t="str">
        <f>VLOOKUP(A39,'[10]3.CY2025 Improve All Payers'!$A$7:$B$58,2,0)</f>
        <v>Adventist- Shady Grove</v>
      </c>
      <c r="C39" s="101">
        <f>_xlfn.XLOOKUP($A39,'[11]2025 Readmissions'!$B$7:$B$49,'[11]2025 Readmissions'!$W$7:$W$49)</f>
        <v>0.1317287784679089</v>
      </c>
      <c r="D39" s="101">
        <f>_xlfn.XLOOKUP($A39,'[11]2025 Readmissions'!$B$7:$B$49,'[11]2025 Readmissions'!$AJ$7:$AJ$49)</f>
        <v>0.12378017462763226</v>
      </c>
      <c r="E39" s="102">
        <f t="shared" si="0"/>
        <v>1.0642154841370066</v>
      </c>
      <c r="F39" s="103">
        <f>_xlfn.XLOOKUP(A39,'[12]3.CY2025 Improve All Payers'!$A$7:$A$49,'[12]3.CY2025 Improve All Payers'!$N$7:$N$49)</f>
        <v>0.1056</v>
      </c>
      <c r="G39" s="104">
        <f t="shared" si="1"/>
        <v>0.1124</v>
      </c>
      <c r="H39" s="105"/>
    </row>
    <row r="40" spans="1:8" ht="15" customHeight="1">
      <c r="A40" s="100">
        <v>210058</v>
      </c>
      <c r="B40" s="100" t="str">
        <f>VLOOKUP(A40,'[10]3.CY2025 Improve All Payers'!$A$7:$B$58,2,0)</f>
        <v>UMMS- UMROI</v>
      </c>
      <c r="C40" s="101">
        <f>_xlfn.XLOOKUP($A40,'[11]2025 Readmissions'!$B$7:$B$49,'[11]2025 Readmissions'!$W$7:$W$49)</f>
        <v>0.12941176470588237</v>
      </c>
      <c r="D40" s="101">
        <f>_xlfn.XLOOKUP($A40,'[11]2025 Readmissions'!$B$7:$B$49,'[11]2025 Readmissions'!$AJ$7:$AJ$49)</f>
        <v>0.11627906976744186</v>
      </c>
      <c r="E40" s="102">
        <f t="shared" si="0"/>
        <v>1.1129411764705883</v>
      </c>
      <c r="F40" s="103">
        <f>_xlfn.XLOOKUP(A40,'[12]3.CY2025 Improve All Payers'!$A$7:$A$49,'[12]3.CY2025 Improve All Payers'!$N$7:$N$49)</f>
        <v>0.1285</v>
      </c>
      <c r="G40" s="104">
        <f t="shared" si="1"/>
        <v>0.14299999999999999</v>
      </c>
      <c r="H40" s="105"/>
    </row>
    <row r="41" spans="1:8" ht="15" customHeight="1">
      <c r="A41" s="100">
        <v>210060</v>
      </c>
      <c r="B41" s="100" t="str">
        <f>VLOOKUP(A41,'[10]3.CY2025 Improve All Payers'!$A$7:$B$58,2,0)</f>
        <v>Adventist-Ft. Washington</v>
      </c>
      <c r="C41" s="101">
        <f>_xlfn.XLOOKUP($A41,'[11]2025 Readmissions'!$B$7:$B$49,'[11]2025 Readmissions'!$W$7:$W$49)</f>
        <v>0.15</v>
      </c>
      <c r="D41" s="101">
        <f>_xlfn.XLOOKUP($A41,'[11]2025 Readmissions'!$B$7:$B$49,'[11]2025 Readmissions'!$AJ$7:$AJ$49)</f>
        <v>0.10451977401129943</v>
      </c>
      <c r="E41" s="102">
        <f t="shared" si="0"/>
        <v>1.4351351351351351</v>
      </c>
      <c r="F41" s="103">
        <f>_xlfn.XLOOKUP(A41,'[12]3.CY2025 Improve All Payers'!$A$7:$A$49,'[12]3.CY2025 Improve All Payers'!$N$7:$N$49)</f>
        <v>8.1500000000000003E-2</v>
      </c>
      <c r="G41" s="104">
        <f t="shared" si="1"/>
        <v>0.11700000000000001</v>
      </c>
      <c r="H41" s="105"/>
    </row>
    <row r="42" spans="1:8" ht="15" customHeight="1">
      <c r="A42" s="100">
        <v>210061</v>
      </c>
      <c r="B42" s="100" t="str">
        <f>VLOOKUP(A42,'[10]3.CY2025 Improve All Payers'!$A$7:$B$58,2,0)</f>
        <v>Atlantic General</v>
      </c>
      <c r="C42" s="101">
        <f>_xlfn.XLOOKUP($A42,'[11]2025 Readmissions'!$B$7:$B$49,'[11]2025 Readmissions'!$W$7:$W$49)</f>
        <v>0.11313591495823842</v>
      </c>
      <c r="D42" s="101">
        <f>_xlfn.XLOOKUP($A42,'[11]2025 Readmissions'!$B$7:$B$49,'[11]2025 Readmissions'!$AJ$7:$AJ$49)</f>
        <v>9.5238095238095233E-2</v>
      </c>
      <c r="E42" s="102">
        <f t="shared" si="0"/>
        <v>1.1879271070615036</v>
      </c>
      <c r="F42" s="103">
        <f>_xlfn.XLOOKUP(A42,'[12]3.CY2025 Improve All Payers'!$A$7:$A$49,'[12]3.CY2025 Improve All Payers'!$N$7:$N$49)</f>
        <v>8.8700000000000001E-2</v>
      </c>
      <c r="G42" s="104">
        <f t="shared" si="1"/>
        <v>0.10539999999999999</v>
      </c>
      <c r="H42" s="105"/>
    </row>
    <row r="43" spans="1:8" ht="15" customHeight="1">
      <c r="A43" s="100">
        <v>210062</v>
      </c>
      <c r="B43" s="100" t="str">
        <f>VLOOKUP(A43,'[10]3.CY2025 Improve All Payers'!$A$7:$B$58,2,0)</f>
        <v>MedStar- Southern MD</v>
      </c>
      <c r="C43" s="101">
        <f>_xlfn.XLOOKUP($A43,'[11]2025 Readmissions'!$B$7:$B$49,'[11]2025 Readmissions'!$W$7:$W$49)</f>
        <v>0.14508928571428573</v>
      </c>
      <c r="D43" s="101">
        <f>_xlfn.XLOOKUP($A43,'[11]2025 Readmissions'!$B$7:$B$49,'[11]2025 Readmissions'!$AJ$7:$AJ$49)</f>
        <v>0.11251352326000721</v>
      </c>
      <c r="E43" s="102">
        <f t="shared" si="0"/>
        <v>1.2895275297619049</v>
      </c>
      <c r="F43" s="103">
        <f>_xlfn.XLOOKUP(A43,'[12]3.CY2025 Improve All Payers'!$A$7:$A$49,'[12]3.CY2025 Improve All Payers'!$N$7:$N$49)</f>
        <v>8.4400000000000003E-2</v>
      </c>
      <c r="G43" s="104">
        <f t="shared" si="1"/>
        <v>0.10879999999999999</v>
      </c>
      <c r="H43" s="105"/>
    </row>
    <row r="44" spans="1:8" ht="15" customHeight="1">
      <c r="A44" s="100">
        <v>210063</v>
      </c>
      <c r="B44" s="100" t="str">
        <f>VLOOKUP(A44,'[10]3.CY2025 Improve All Payers'!$A$7:$B$58,2,0)</f>
        <v>UMMS- St. Joe</v>
      </c>
      <c r="C44" s="101">
        <f>_xlfn.XLOOKUP($A44,'[11]2025 Readmissions'!$B$7:$B$49,'[11]2025 Readmissions'!$W$7:$W$49)</f>
        <v>0.12973425402803934</v>
      </c>
      <c r="D44" s="101">
        <f>_xlfn.XLOOKUP($A44,'[11]2025 Readmissions'!$B$7:$B$49,'[11]2025 Readmissions'!$AJ$7:$AJ$49)</f>
        <v>0.12821585442376071</v>
      </c>
      <c r="E44" s="102">
        <f t="shared" si="0"/>
        <v>1.011842526114284</v>
      </c>
      <c r="F44" s="103">
        <f>_xlfn.XLOOKUP(A44,'[12]3.CY2025 Improve All Payers'!$A$7:$A$49,'[12]3.CY2025 Improve All Payers'!$N$7:$N$49)</f>
        <v>0.11600000000000001</v>
      </c>
      <c r="G44" s="104">
        <f t="shared" si="1"/>
        <v>0.1174</v>
      </c>
      <c r="H44" s="105"/>
    </row>
    <row r="45" spans="1:8" ht="15" customHeight="1">
      <c r="A45" s="100">
        <v>210064</v>
      </c>
      <c r="B45" s="100" t="str">
        <f>VLOOKUP(A45,'[10]3.CY2025 Improve All Payers'!$A$7:$B$58,2,0)</f>
        <v>Lifebridge- Levindale</v>
      </c>
      <c r="C45" s="101">
        <f>_xlfn.XLOOKUP($A45,'[11]2025 Readmissions'!$B$7:$B$49,'[11]2025 Readmissions'!$W$7:$W$49)</f>
        <v>0.10996563573883161</v>
      </c>
      <c r="D45" s="101">
        <f>_xlfn.XLOOKUP($A45,'[11]2025 Readmissions'!$B$7:$B$49,'[11]2025 Readmissions'!$AJ$7:$AJ$49)</f>
        <v>0.10652920962199312</v>
      </c>
      <c r="E45" s="102">
        <f t="shared" si="0"/>
        <v>1.032258064516129</v>
      </c>
      <c r="F45" s="103">
        <f>_xlfn.XLOOKUP(A45,'[12]3.CY2025 Improve All Payers'!$A$7:$A$49,'[12]3.CY2025 Improve All Payers'!$N$7:$N$49)</f>
        <v>8.9499999999999996E-2</v>
      </c>
      <c r="G45" s="104">
        <f t="shared" si="1"/>
        <v>9.2399999999999996E-2</v>
      </c>
      <c r="H45" s="105"/>
    </row>
    <row r="46" spans="1:8" ht="15" customHeight="1">
      <c r="A46" s="100">
        <v>210065</v>
      </c>
      <c r="B46" s="100" t="str">
        <f>VLOOKUP(A46,'[10]3.CY2025 Improve All Payers'!$A$7:$B$58,2,0)</f>
        <v>Trinity - Holy Cross Germantown</v>
      </c>
      <c r="C46" s="101">
        <f>_xlfn.XLOOKUP($A46,'[11]2025 Readmissions'!$B$7:$B$49,'[11]2025 Readmissions'!$W$7:$W$49)</f>
        <v>0.16086130462317924</v>
      </c>
      <c r="D46" s="101">
        <f>_xlfn.XLOOKUP($A46,'[11]2025 Readmissions'!$B$7:$B$49,'[11]2025 Readmissions'!$AJ$7:$AJ$49)</f>
        <v>0.15746549560853199</v>
      </c>
      <c r="E46" s="102">
        <f t="shared" si="0"/>
        <v>1.0215654166109471</v>
      </c>
      <c r="F46" s="103">
        <f>_xlfn.XLOOKUP(A46,'[12]3.CY2025 Improve All Payers'!$A$7:$A$49,'[12]3.CY2025 Improve All Payers'!$N$7:$N$49)</f>
        <v>0.11840000000000001</v>
      </c>
      <c r="G46" s="104">
        <f t="shared" si="1"/>
        <v>0.121</v>
      </c>
      <c r="H46" s="105"/>
    </row>
  </sheetData>
  <autoFilter ref="A3:G3" xr:uid="{00000000-0001-0000-0100-000000000000}">
    <sortState xmlns:xlrd2="http://schemas.microsoft.com/office/spreadsheetml/2017/richdata2" ref="A4:G46">
      <sortCondition ref="A3"/>
    </sortState>
  </autoFilter>
  <mergeCells count="1">
    <mergeCell ref="I4:I15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73ACBF-4D56-46CC-98E5-E81CDDF91BAE}"/>
</file>

<file path=customXml/itemProps2.xml><?xml version="1.0" encoding="utf-8"?>
<ds:datastoreItem xmlns:ds="http://schemas.openxmlformats.org/officeDocument/2006/customXml" ds:itemID="{495E527E-3CEC-40D4-99C3-74C2D99C563B}"/>
</file>

<file path=customXml/itemProps3.xml><?xml version="1.0" encoding="utf-8"?>
<ds:datastoreItem xmlns:ds="http://schemas.openxmlformats.org/officeDocument/2006/customXml" ds:itemID="{A1264722-E5A6-4122-894D-B5F87A0623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RRIP + Disparity</vt:lpstr>
      <vt:lpstr>RRIP Revenue Adjustments</vt:lpstr>
      <vt:lpstr>Disparity Gap Revenue Adjustmen</vt:lpstr>
      <vt:lpstr>3.CY2025 Improve All Payers</vt:lpstr>
      <vt:lpstr>2.  CY25 Readmit Attainment</vt:lpstr>
      <vt:lpstr>'RRIP Revenue Adjustments'!AttMaxPenaltyScore</vt:lpstr>
      <vt:lpstr>'RRIP Revenue Adjustments'!AttMaxRewardScore</vt:lpstr>
      <vt:lpstr>'RRIP Revenue Adjustments'!AttTarget</vt:lpstr>
      <vt:lpstr>'RRIP Revenue Adjustments'!ImpMaxPenaltyScore</vt:lpstr>
      <vt:lpstr>'RRIP Revenue Adjustments'!ImpMaxRewardScore</vt:lpstr>
      <vt:lpstr>'RRIP Revenue Adjustments'!ImpTarget</vt:lpstr>
      <vt:lpstr>'RRIP Revenue Adjustments'!MaxPenalty</vt:lpstr>
      <vt:lpstr>'RRIP Revenue Adjustments'!MaxReward</vt:lpstr>
      <vt:lpstr>'3.CY2025 Improve All Payers'!Print_Titles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 Collins</dc:creator>
  <cp:lastModifiedBy>Princess Collins</cp:lastModifiedBy>
  <dcterms:created xsi:type="dcterms:W3CDTF">2026-03-25T14:43:49Z</dcterms:created>
  <dcterms:modified xsi:type="dcterms:W3CDTF">2026-05-18T14:50:34Z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