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PBM\Quality\SCALING\RY2027\"/>
    </mc:Choice>
  </mc:AlternateContent>
  <xr:revisionPtr revIDLastSave="0" documentId="13_ncr:1_{81DB5121-B193-45C7-9C70-B8601357C5A9}" xr6:coauthVersionLast="47" xr6:coauthVersionMax="47" xr10:uidLastSave="{00000000-0000-0000-0000-000000000000}"/>
  <bookViews>
    <workbookView xWindow="-120" yWindow="-120" windowWidth="29040" windowHeight="15720" xr2:uid="{615F26E6-240B-4EA9-A4FE-584FD91F2E17}"/>
  </bookViews>
  <sheets>
    <sheet name="MHAC Revenue Adjustments" sheetId="10" r:id="rId1"/>
    <sheet name="Hospital Scores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'Hospital Scores'!$A$4:$F$47</definedName>
    <definedName name="_xlnm._FilterDatabase" localSheetId="0" hidden="1">'MHAC Revenue Adjustments'!$A$2:$F$2</definedName>
    <definedName name="finally" localSheetId="1">[1]finally!$A$1:$AN$76</definedName>
    <definedName name="finally">[2]finally!$A$1:$AN$76</definedName>
    <definedName name="imptab17fr2" localSheetId="1">[1]imptab17fr2!$A$1:$AN$76</definedName>
    <definedName name="imptab17fr2">[2]imptab17fr2!$A$1:$AN$76</definedName>
    <definedName name="low" localSheetId="1">'[3]5.QBR Scaling '!$B$4</definedName>
    <definedName name="low">'[4]5.QBR Scaling '!$B$4</definedName>
    <definedName name="MHAAC_MIN">'[5]Current Method Results'!$B$53</definedName>
    <definedName name="MHAC_Best">'[5]Current Method Results'!$B$55</definedName>
    <definedName name="MHAC_Cutpoint">'MHAC Revenue Adjustments'!$B$57</definedName>
    <definedName name="MHAC_Highest_Score" localSheetId="0">'MHAC Revenue Adjustments'!$B$55</definedName>
    <definedName name="MHAC_Highest_Score">#REF!</definedName>
    <definedName name="MHAC_Lowest_Score" localSheetId="0">'MHAC Revenue Adjustments'!$B$53</definedName>
    <definedName name="MHAC_Lowest_Score">#REF!</definedName>
    <definedName name="MHAC_MAX">'[5]Current Method Results'!$B$54</definedName>
    <definedName name="MHAC_Max_Penalty" localSheetId="0">'MHAC Revenue Adjustments'!$B$54</definedName>
    <definedName name="MHAC_Max_Penalty">#REF!</definedName>
    <definedName name="MHAC_Max_Reward" localSheetId="0">'MHAC Revenue Adjustments'!$B$56</definedName>
    <definedName name="MHAC_Max_Reward">#REF!</definedName>
    <definedName name="MHAC_Penalty_Threshold" localSheetId="0">'MHAC Revenue Adjustments'!#REF!</definedName>
    <definedName name="MHAC_Penalty_Threshold">#REF!</definedName>
    <definedName name="MHAC_Reward">'[5]Current Method Results'!$B$56</definedName>
    <definedName name="MHAC_Reward_Threshold" localSheetId="0">'MHAC Revenue Adjustments'!#REF!</definedName>
    <definedName name="MHAC_Reward_Threshold">#REF!</definedName>
    <definedName name="_xlnm.Print_Titles" localSheetId="1">'Hospital Scores'!$1:$5</definedName>
    <definedName name="QBR_Highest_Score" localSheetId="1">[6]QBR!$J$4</definedName>
    <definedName name="QBR_Highest_Score">[7]QBR!$J$4</definedName>
    <definedName name="QBR_Lowest_Score" localSheetId="1">[6]QBR!$J$2</definedName>
    <definedName name="QBR_Lowest_Score">[7]QBR!$J$2</definedName>
    <definedName name="QBR_Max_Penalty" localSheetId="1">[6]QBR!$J$3</definedName>
    <definedName name="QBR_Max_Penalty">[7]QBR!$J$3</definedName>
    <definedName name="QBR_Max_Reward" localSheetId="1">[6]QBR!$J$5</definedName>
    <definedName name="QBR_Max_Reward">[7]QBR!$J$5</definedName>
    <definedName name="QBR_Penalty_Threshold" localSheetId="1">[6]QBR!$J$6</definedName>
    <definedName name="QBR_Penalty_Threshold">[7]QBR!$J$6</definedName>
    <definedName name="rfbn_table" localSheetId="1">[1]rfbn_table!$A$1:$H$53</definedName>
    <definedName name="rfbn_table">[2]rfbn_table!$A$1:$H$53</definedName>
    <definedName name="rfbnout" localSheetId="1">[1]rfbnout!$A$1:$K$53</definedName>
    <definedName name="rfbnout">[2]rfbnout!$A$1:$K$53</definedName>
    <definedName name="RRIP_Att_MaxPenalty" localSheetId="1">'[6]3.Readmission Scaling'!$G$46</definedName>
    <definedName name="RRIP_Att_MaxPenalty">'[7]3.Readmission Scaling'!$G$46</definedName>
    <definedName name="RRIP_Att_MaxPenaltyRate" localSheetId="1">'[6]3.Readmission Scaling'!$E$46</definedName>
    <definedName name="RRIP_Att_MaxPenaltyRate">'[7]3.Readmission Scaling'!$E$46</definedName>
    <definedName name="RRIP_Att_MaxRewardRate" localSheetId="1">'[6]3.Readmission Scaling'!$E$16</definedName>
    <definedName name="RRIP_Att_MaxRewardRate">'[7]3.Readmission Scaling'!$E$16</definedName>
    <definedName name="RRIP_Att_Reward" localSheetId="1">'[6]3.Readmission Scaling'!$G$16</definedName>
    <definedName name="RRIP_Att_Reward">'[7]3.Readmission Scaling'!$G$16</definedName>
    <definedName name="RRIP_Imp_MaxPenalty" localSheetId="1">'[6]3.Readmission Scaling'!$C$46</definedName>
    <definedName name="RRIP_Imp_MaxPenalty">'[7]3.Readmission Scaling'!$C$46</definedName>
    <definedName name="RRIP_Imp_MaxPenaltyRate" localSheetId="1">'[6]3.Readmission Scaling'!$A$46</definedName>
    <definedName name="RRIP_Imp_MaxPenaltyRate">'[7]3.Readmission Scaling'!$A$46</definedName>
    <definedName name="RRIP_Imp_MaxReward" localSheetId="1">'[6]3.Readmission Scaling'!$C$16</definedName>
    <definedName name="RRIP_Imp_MaxReward">'[7]3.Readmission Scaling'!$C$16</definedName>
    <definedName name="RRIP_Imp_MaxRewardRate" localSheetId="1">'[6]3.Readmission Scaling'!$A$16</definedName>
    <definedName name="RRIP_Imp_MaxRewardRate">'[7]3.Readmission Scaling'!$A$16</definedName>
    <definedName name="tableii" localSheetId="1">[1]tableii!$A$1:$E$76</definedName>
    <definedName name="tableii">[2]tableii!$A$1:$E$76</definedName>
    <definedName name="Top_80_percent">#REF!</definedName>
    <definedName name="totpay17" localSheetId="1">[1]totpay17!$A$1:$HM$5</definedName>
    <definedName name="totpay17">[2]totpay17!$A$1:$HM$5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" l="1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3" i="10"/>
  <c r="H4" i="11"/>
  <c r="E23" i="10"/>
  <c r="E24" i="10"/>
  <c r="E25" i="10"/>
  <c r="F2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3" i="10"/>
  <c r="F24" i="10"/>
  <c r="F25" i="10"/>
  <c r="F3" i="10"/>
  <c r="C47" i="10"/>
  <c r="F10" i="10"/>
  <c r="F7" i="10"/>
  <c r="F17" i="10"/>
  <c r="F9" i="10"/>
  <c r="F30" i="10"/>
  <c r="F37" i="10"/>
  <c r="F34" i="10"/>
  <c r="F13" i="10"/>
  <c r="F26" i="10"/>
  <c r="F12" i="10"/>
  <c r="F14" i="10"/>
  <c r="F33" i="10"/>
  <c r="F6" i="10"/>
  <c r="F45" i="10"/>
  <c r="F35" i="10"/>
  <c r="F22" i="10"/>
  <c r="F21" i="10"/>
  <c r="F15" i="10"/>
  <c r="F36" i="10"/>
  <c r="F20" i="10"/>
  <c r="F11" i="10"/>
  <c r="F40" i="10"/>
  <c r="F19" i="10"/>
  <c r="F41" i="10"/>
  <c r="F38" i="10"/>
  <c r="F27" i="10"/>
  <c r="F39" i="10"/>
  <c r="F16" i="10"/>
  <c r="F42" i="10"/>
  <c r="F4" i="10"/>
  <c r="F43" i="10"/>
  <c r="F31" i="10"/>
  <c r="F5" i="10"/>
  <c r="F32" i="10"/>
  <c r="F44" i="10"/>
  <c r="F29" i="10"/>
  <c r="F8" i="10"/>
  <c r="F18" i="10"/>
  <c r="F28" i="10"/>
  <c r="F50" i="10"/>
  <c r="F51" i="10"/>
  <c r="F47" i="10"/>
  <c r="F48" i="10"/>
  <c r="F49" i="10"/>
</calcChain>
</file>

<file path=xl/sharedStrings.xml><?xml version="1.0" encoding="utf-8"?>
<sst xmlns="http://schemas.openxmlformats.org/spreadsheetml/2006/main" count="117" uniqueCount="75">
  <si>
    <t>Hospital ID</t>
  </si>
  <si>
    <t>Hospital Name</t>
  </si>
  <si>
    <t>% Adjustment</t>
  </si>
  <si>
    <t>State Total</t>
  </si>
  <si>
    <t>Penalty</t>
  </si>
  <si>
    <t>% Inpatient</t>
  </si>
  <si>
    <t>Reward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</si>
  <si>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</si>
  <si>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</si>
  <si>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</si>
  <si>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</si>
  <si>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</si>
  <si>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</si>
  <si>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Meritus</t>
  </si>
  <si>
    <t>Frederick</t>
  </si>
  <si>
    <t>Mercy</t>
  </si>
  <si>
    <t>Garrett</t>
  </si>
  <si>
    <t>ChristianaCare, Union</t>
  </si>
  <si>
    <t>Calvert</t>
  </si>
  <si>
    <t>GBMC</t>
  </si>
  <si>
    <t>Atlantic General</t>
  </si>
  <si>
    <t>Western Maryland</t>
  </si>
  <si>
    <t>$ Adjustment</t>
  </si>
  <si>
    <t>State Net Total</t>
  </si>
  <si>
    <t>UMMS- UMMC</t>
  </si>
  <si>
    <t>UMMS- Capital Region</t>
  </si>
  <si>
    <t>Trinity - Holy Cross</t>
  </si>
  <si>
    <t>JHH- Johns Hopkins</t>
  </si>
  <si>
    <t>Lifebridge- Sinai</t>
  </si>
  <si>
    <t>MedStar- Franklin Square</t>
  </si>
  <si>
    <t>Adventist- White Oak</t>
  </si>
  <si>
    <t>MedStar- Montgomery</t>
  </si>
  <si>
    <t>Tidal- Peninsula</t>
  </si>
  <si>
    <t>JHH- Suburban</t>
  </si>
  <si>
    <t>Luminis- Anne Arundel</t>
  </si>
  <si>
    <t>MedStar- Union Mem</t>
  </si>
  <si>
    <t>MedStar- St. Mary's</t>
  </si>
  <si>
    <t>JHH- Bayview</t>
  </si>
  <si>
    <t>Lifebridge- Carroll</t>
  </si>
  <si>
    <t>MedStar- Harbor</t>
  </si>
  <si>
    <t>UMMS- Charles</t>
  </si>
  <si>
    <t>UMMS- Easton</t>
  </si>
  <si>
    <t>UMMS- Midtown</t>
  </si>
  <si>
    <t>Lifebridge- Northwest</t>
  </si>
  <si>
    <t>UMMS- BWMC</t>
  </si>
  <si>
    <t>JHH- Howard County</t>
  </si>
  <si>
    <t>UMMS-Upper Chesapeake</t>
  </si>
  <si>
    <t>Luminis- Doctors</t>
  </si>
  <si>
    <t>MedStar- Good Sam</t>
  </si>
  <si>
    <t>Adventist- Shady Grove</t>
  </si>
  <si>
    <t>UMMS- UMROI</t>
  </si>
  <si>
    <t>Adventist-Ft. Washington</t>
  </si>
  <si>
    <t>MedStar- Southern MD</t>
  </si>
  <si>
    <t>UMMS- St. Joe</t>
  </si>
  <si>
    <t>Lifebridge- Levindale</t>
  </si>
  <si>
    <t>Trinity - Holy Cross Germantown</t>
  </si>
  <si>
    <t>St. Agnes</t>
  </si>
  <si>
    <t>FY26 Estimated Inpatient Revenue</t>
  </si>
  <si>
    <t>MHAC Revenue Adjustments RY 2027</t>
  </si>
  <si>
    <t>CY 2025 MHAC score</t>
  </si>
  <si>
    <t>MHAC Cutpoint</t>
  </si>
  <si>
    <t>UMMC-Chestertown</t>
  </si>
  <si>
    <t>Hospital scores CY2025 YTD</t>
  </si>
  <si>
    <t>Excluded ACS/POD cases and Palliative Care cases</t>
  </si>
  <si>
    <t>HOSPITAL ID</t>
  </si>
  <si>
    <t>HOSPITAL NAME</t>
  </si>
  <si>
    <t>NUMBER OF YEARS OF PERFORMANCE PERIOD DATA</t>
  </si>
  <si>
    <t>WEIGHTED FINAL HOSPITAL POINTS</t>
  </si>
  <si>
    <t>WEIGHTED DENOMINATOR</t>
  </si>
  <si>
    <t>WEIGHTED SCORE</t>
  </si>
  <si>
    <t>CY25 YTD Statewide Average</t>
  </si>
  <si>
    <t>If CY25 actual Statewide Average is &gt;10 percentage points different from 83.80%, then the revenue adjustment cutpoint will be reconsidered by the Commission.</t>
  </si>
  <si>
    <t>Saint Agnes</t>
  </si>
  <si>
    <t>UMMS- Chestertown</t>
  </si>
  <si>
    <t xml:space="preserve">Note: Due to an approved ECE, Frederick Health's (210005) Q1 CY 2025 data has been excluded from final CY 2025 performance assessments.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</si>
</sst>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"/>
    <numFmt numFmtId="166" formatCode="\ #,##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Helvetica"/>
    </font>
    <font>
      <b/>
      <sz val="12"/>
      <name val="Arial"/>
    </font>
    <font>
      <b/>
      <sz val="9"/>
      <color indexed="8"/>
      <name val="Arial"/>
    </font>
    <font>
      <sz val="8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6F5E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64" fontId="5" fillId="3" borderId="1" xfId="2" applyNumberFormat="1" applyFont="1" applyFill="1" applyBorder="1" applyAlignment="1" applyProtection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wrapText="1"/>
    </xf>
    <xf numFmtId="164" fontId="5" fillId="3" borderId="0" xfId="2" applyNumberFormat="1" applyFont="1" applyFill="1" applyBorder="1" applyAlignment="1" applyProtection="1">
      <alignment horizontal="center" wrapText="1"/>
    </xf>
    <xf numFmtId="2" fontId="4" fillId="0" borderId="0" xfId="1" applyNumberFormat="1" applyFont="1" applyFill="1" applyBorder="1" applyAlignment="1" applyProtection="1">
      <alignment horizontal="center" wrapText="1"/>
    </xf>
    <xf numFmtId="0" fontId="7" fillId="4" borderId="1" xfId="0" applyFont="1" applyFill="1" applyBorder="1" applyAlignment="1">
      <alignment horizontal="left"/>
    </xf>
    <xf numFmtId="164" fontId="8" fillId="5" borderId="1" xfId="2" applyNumberFormat="1" applyFont="1" applyFill="1" applyBorder="1" applyAlignment="1" applyProtection="1">
      <alignment horizontal="center" wrapText="1"/>
    </xf>
    <xf numFmtId="2" fontId="6" fillId="0" borderId="0" xfId="0" applyNumberFormat="1" applyFont="1"/>
    <xf numFmtId="0" fontId="6" fillId="0" borderId="1" xfId="0" applyFont="1" applyBorder="1"/>
    <xf numFmtId="0" fontId="9" fillId="0" borderId="0" xfId="0" applyFont="1"/>
    <xf numFmtId="0" fontId="6" fillId="0" borderId="1" xfId="0" applyFont="1" applyBorder="1" applyAlignment="1">
      <alignment horizontal="right"/>
    </xf>
    <xf numFmtId="2" fontId="7" fillId="0" borderId="0" xfId="0" applyNumberFormat="1" applyFont="1" applyAlignment="1">
      <alignment horizontal="center" wrapText="1"/>
    </xf>
    <xf numFmtId="0" fontId="10" fillId="6" borderId="1" xfId="0" applyFont="1" applyFill="1" applyBorder="1"/>
    <xf numFmtId="164" fontId="6" fillId="0" borderId="0" xfId="0" applyNumberFormat="1" applyFont="1"/>
    <xf numFmtId="0" fontId="11" fillId="6" borderId="1" xfId="0" applyFont="1" applyFill="1" applyBorder="1"/>
    <xf numFmtId="2" fontId="11" fillId="7" borderId="1" xfId="0" applyNumberFormat="1" applyFont="1" applyFill="1" applyBorder="1"/>
    <xf numFmtId="10" fontId="11" fillId="7" borderId="1" xfId="0" applyNumberFormat="1" applyFont="1" applyFill="1" applyBorder="1"/>
    <xf numFmtId="164" fontId="8" fillId="5" borderId="1" xfId="2" applyNumberFormat="1" applyFont="1" applyFill="1" applyBorder="1" applyAlignment="1" applyProtection="1">
      <alignment horizontal="right" wrapText="1"/>
    </xf>
    <xf numFmtId="164" fontId="6" fillId="0" borderId="1" xfId="2" applyNumberFormat="1" applyFont="1" applyBorder="1" applyAlignment="1">
      <alignment horizontal="right"/>
    </xf>
    <xf numFmtId="10" fontId="6" fillId="0" borderId="1" xfId="3" applyNumberFormat="1" applyFont="1" applyBorder="1" applyAlignment="1">
      <alignment horizontal="right"/>
    </xf>
    <xf numFmtId="10" fontId="6" fillId="0" borderId="0" xfId="3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 applyProtection="1">
      <alignment horizontal="center" wrapText="1"/>
    </xf>
    <xf numFmtId="165" fontId="11" fillId="7" borderId="1" xfId="0" applyNumberFormat="1" applyFont="1" applyFill="1" applyBorder="1"/>
    <xf numFmtId="10" fontId="6" fillId="0" borderId="1" xfId="3" applyNumberFormat="1" applyFont="1" applyBorder="1"/>
    <xf numFmtId="0" fontId="0" fillId="9" borderId="0" xfId="0" applyFill="1"/>
    <xf numFmtId="0" fontId="14" fillId="10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10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 wrapText="1"/>
    </xf>
    <xf numFmtId="0" fontId="15" fillId="8" borderId="2" xfId="0" applyFont="1" applyFill="1" applyBorder="1" applyAlignment="1">
      <alignment horizontal="left" wrapText="1"/>
    </xf>
    <xf numFmtId="0" fontId="15" fillId="8" borderId="2" xfId="0" applyFont="1" applyFill="1" applyBorder="1" applyAlignment="1">
      <alignment horizontal="right" wrapText="1"/>
    </xf>
    <xf numFmtId="166" fontId="15" fillId="8" borderId="2" xfId="0" applyNumberFormat="1" applyFont="1" applyFill="1" applyBorder="1" applyAlignment="1">
      <alignment horizontal="right" wrapText="1"/>
    </xf>
    <xf numFmtId="0" fontId="13" fillId="8" borderId="0" xfId="0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B7524D45-42D9-4C1D-9F74-61E8F32DA30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etrix.local\files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hematica.Net\NDrive\CPBM\Quality\QBR\FY2017%20RESULTS\Points%20and%20Scaling%20Calculation\Modeling%20of%20Final%20Scaling%2009-27-2016%20ALTERNATIVE%20FINAL%20top%20and%20bottom%2025th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BR/FY2017%20RESULTS/Points%20and%20Scaling%20Calculation/Modeling%20of%20Final%20Scaling%2009-27-2016%20ALTERNATIVE%20FINAL%20top%20and%20bottom%2025th.xlsx" TargetMode="External"/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hematica.Net\NDrive\CPBM\Quality\SCALING\RY%202019\RY%202019%20Estimated%20Aggregate%20Revenue%20at%20Risk%20Scaling%20Workbook%208.14.1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RY%202019/RY%202019%20Estimated%20Aggregate%20Revenue%20at%20Risk%20Scaling%20Workbook%208.14.17.xlsx" TargetMode="External"/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Y26%20Estimated%20IP%20Revenue%20as%20of%205.18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Statewide Rev Adj Summary"/>
      <sheetName val="By Hosp Revenue Adjustment Comp"/>
      <sheetName val="Current Method Results"/>
      <sheetName val="By Hospital PPC Comparison"/>
      <sheetName val="By Hosp PPC scoring Curr Meth "/>
      <sheetName val="By Hosp PPC Score Comp"/>
      <sheetName val="Medstar Southern MD"/>
      <sheetName val="Umms"/>
      <sheetName val="UMMS changes"/>
      <sheetName val="Cost Weights"/>
      <sheetName val="B&amp;T"/>
      <sheetName val="Rev Diff"/>
      <sheetName val="MHAC Option 2 2 Yrs SMALL"/>
      <sheetName val="MHAC Option3 2 Yrs SMALL"/>
      <sheetName val="MHAC current FY2324  "/>
      <sheetName val="MHAC Option 1 FY2324 "/>
      <sheetName val="MHAC Option 2 FY2324 "/>
      <sheetName val="MHAC Option3 FY2324 "/>
    </sheetNames>
    <sheetDataSet>
      <sheetData sheetId="0"/>
      <sheetData sheetId="1"/>
      <sheetData sheetId="2"/>
      <sheetData sheetId="3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6 Est IP %"/>
      <sheetName val="FY26 Revenue Split"/>
      <sheetName val="FY25 IP Revenue %"/>
    </sheetNames>
    <sheetDataSet>
      <sheetData sheetId="0">
        <row r="4">
          <cell r="A4">
            <v>210001</v>
          </cell>
          <cell r="F4">
            <v>307533751.11357439</v>
          </cell>
        </row>
        <row r="5">
          <cell r="A5">
            <v>210002</v>
          </cell>
          <cell r="F5">
            <v>1681703531.3867106</v>
          </cell>
        </row>
        <row r="6">
          <cell r="A6">
            <v>210003</v>
          </cell>
          <cell r="F6">
            <v>351225505.57128847</v>
          </cell>
        </row>
        <row r="7">
          <cell r="A7">
            <v>210004</v>
          </cell>
          <cell r="F7">
            <v>481503548.76985598</v>
          </cell>
        </row>
        <row r="8">
          <cell r="A8">
            <v>210005</v>
          </cell>
          <cell r="F8">
            <v>286140344.38165301</v>
          </cell>
        </row>
        <row r="9">
          <cell r="A9">
            <v>0</v>
          </cell>
          <cell r="F9">
            <v>0</v>
          </cell>
        </row>
        <row r="10">
          <cell r="A10">
            <v>210008</v>
          </cell>
          <cell r="F10">
            <v>249515475.54244184</v>
          </cell>
        </row>
        <row r="11">
          <cell r="A11">
            <v>210009</v>
          </cell>
          <cell r="F11">
            <v>1994948023.4112122</v>
          </cell>
        </row>
        <row r="12">
          <cell r="A12">
            <v>0</v>
          </cell>
          <cell r="F12">
            <v>0</v>
          </cell>
        </row>
        <row r="13">
          <cell r="A13">
            <v>210011</v>
          </cell>
          <cell r="F13">
            <v>269943037.17233765</v>
          </cell>
        </row>
        <row r="14">
          <cell r="A14">
            <v>210012</v>
          </cell>
          <cell r="F14">
            <v>576915176.55214787</v>
          </cell>
        </row>
        <row r="15">
          <cell r="A15">
            <v>0</v>
          </cell>
          <cell r="F15">
            <v>0</v>
          </cell>
        </row>
        <row r="16">
          <cell r="A16">
            <v>210015</v>
          </cell>
          <cell r="F16">
            <v>437038001.56903821</v>
          </cell>
        </row>
        <row r="17">
          <cell r="A17">
            <v>210016</v>
          </cell>
          <cell r="F17">
            <v>306648357.46320349</v>
          </cell>
        </row>
        <row r="18">
          <cell r="A18">
            <v>210017</v>
          </cell>
          <cell r="F18">
            <v>30285668.088669937</v>
          </cell>
        </row>
        <row r="19">
          <cell r="A19">
            <v>210018</v>
          </cell>
          <cell r="F19">
            <v>110817148.97467273</v>
          </cell>
        </row>
        <row r="20">
          <cell r="A20">
            <v>210019</v>
          </cell>
          <cell r="F20">
            <v>394776978.84324616</v>
          </cell>
        </row>
        <row r="21">
          <cell r="A21">
            <v>210022</v>
          </cell>
          <cell r="F21">
            <v>288335347.45023447</v>
          </cell>
        </row>
        <row r="22">
          <cell r="A22">
            <v>210023</v>
          </cell>
          <cell r="F22">
            <v>471678197.8514123</v>
          </cell>
        </row>
        <row r="23">
          <cell r="A23">
            <v>210024</v>
          </cell>
          <cell r="F23">
            <v>316870786.3947897</v>
          </cell>
        </row>
        <row r="24">
          <cell r="A24">
            <v>210027</v>
          </cell>
          <cell r="F24">
            <v>202494634.7754958</v>
          </cell>
        </row>
        <row r="25">
          <cell r="A25">
            <v>210028</v>
          </cell>
          <cell r="F25">
            <v>98519519.675211266</v>
          </cell>
        </row>
        <row r="26">
          <cell r="A26">
            <v>210029</v>
          </cell>
          <cell r="F26">
            <v>522055592.26230383</v>
          </cell>
        </row>
        <row r="27">
          <cell r="A27">
            <v>210030</v>
          </cell>
          <cell r="F27">
            <v>12960314.798002152</v>
          </cell>
        </row>
        <row r="28">
          <cell r="A28">
            <v>210032</v>
          </cell>
          <cell r="F28">
            <v>113367022.13126963</v>
          </cell>
        </row>
        <row r="29">
          <cell r="A29">
            <v>210033</v>
          </cell>
          <cell r="F29">
            <v>178074348.95664525</v>
          </cell>
        </row>
        <row r="30">
          <cell r="A30">
            <v>210034</v>
          </cell>
          <cell r="F30">
            <v>149220673.07207054</v>
          </cell>
        </row>
        <row r="31">
          <cell r="A31">
            <v>210035</v>
          </cell>
          <cell r="F31">
            <v>111580307.85697657</v>
          </cell>
        </row>
        <row r="32">
          <cell r="A32">
            <v>210037</v>
          </cell>
          <cell r="F32">
            <v>162954562.36091301</v>
          </cell>
        </row>
        <row r="33">
          <cell r="A33">
            <v>210038</v>
          </cell>
          <cell r="F33">
            <v>155503757.1879037</v>
          </cell>
        </row>
        <row r="34">
          <cell r="A34">
            <v>210039</v>
          </cell>
          <cell r="F34">
            <v>89452152.076450869</v>
          </cell>
        </row>
        <row r="35">
          <cell r="A35">
            <v>210040</v>
          </cell>
          <cell r="F35">
            <v>185021825.90545994</v>
          </cell>
        </row>
        <row r="36">
          <cell r="A36">
            <v>210043</v>
          </cell>
          <cell r="F36">
            <v>354338459.40863866</v>
          </cell>
        </row>
        <row r="37">
          <cell r="A37">
            <v>210044</v>
          </cell>
          <cell r="F37">
            <v>285831224.90596032</v>
          </cell>
        </row>
        <row r="38">
          <cell r="A38">
            <v>0</v>
          </cell>
          <cell r="F38">
            <v>0</v>
          </cell>
        </row>
        <row r="39">
          <cell r="A39">
            <v>210048</v>
          </cell>
          <cell r="F39">
            <v>260887191.77287638</v>
          </cell>
        </row>
        <row r="40">
          <cell r="A40">
            <v>210049</v>
          </cell>
          <cell r="F40">
            <v>279739543.00483841</v>
          </cell>
        </row>
        <row r="41">
          <cell r="A41">
            <v>210051</v>
          </cell>
          <cell r="F41">
            <v>202488644.27347702</v>
          </cell>
        </row>
        <row r="42">
          <cell r="A42">
            <v>0</v>
          </cell>
          <cell r="F42">
            <v>0</v>
          </cell>
        </row>
        <row r="43">
          <cell r="A43">
            <v>210056</v>
          </cell>
          <cell r="F43">
            <v>196413974.34356731</v>
          </cell>
        </row>
        <row r="44">
          <cell r="A44">
            <v>210057</v>
          </cell>
          <cell r="F44">
            <v>364335481.64403492</v>
          </cell>
        </row>
        <row r="45">
          <cell r="A45">
            <v>210058</v>
          </cell>
          <cell r="F45">
            <v>96097992.750167459</v>
          </cell>
        </row>
        <row r="46">
          <cell r="A46">
            <v>210060</v>
          </cell>
          <cell r="F46">
            <v>39131159.060058422</v>
          </cell>
        </row>
        <row r="47">
          <cell r="A47">
            <v>210061</v>
          </cell>
          <cell r="F47">
            <v>49382101.469445482</v>
          </cell>
        </row>
        <row r="48">
          <cell r="A48">
            <v>210062</v>
          </cell>
          <cell r="F48">
            <v>212102097.2833789</v>
          </cell>
        </row>
        <row r="49">
          <cell r="A49">
            <v>210063</v>
          </cell>
          <cell r="F49">
            <v>328728893.0028258</v>
          </cell>
        </row>
        <row r="50">
          <cell r="A50">
            <v>0</v>
          </cell>
          <cell r="F50">
            <v>0</v>
          </cell>
        </row>
        <row r="51">
          <cell r="A51">
            <v>0</v>
          </cell>
          <cell r="F51">
            <v>0</v>
          </cell>
        </row>
        <row r="52">
          <cell r="A52">
            <v>0</v>
          </cell>
          <cell r="F52">
            <v>0</v>
          </cell>
        </row>
        <row r="53">
          <cell r="A53">
            <v>210064</v>
          </cell>
          <cell r="F53">
            <v>74648445.459958866</v>
          </cell>
        </row>
        <row r="54">
          <cell r="A54">
            <v>0</v>
          </cell>
          <cell r="F54">
            <v>259012967.90009105</v>
          </cell>
        </row>
        <row r="55">
          <cell r="A55">
            <v>210065</v>
          </cell>
          <cell r="F55">
            <v>112922741.51930852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B34A-7329-4292-A653-959B35A130B4}">
  <sheetPr>
    <tabColor theme="9"/>
    <pageSetUpPr fitToPage="1"/>
  </sheetPr>
  <dimension ref="A1:I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28515625" defaultRowHeight="15.75" x14ac:dyDescent="0.25"/>
  <cols>
    <col min="1" max="1" width="28.140625" style="6" customWidth="1"/>
    <col min="2" max="2" width="32.42578125" style="6" customWidth="1"/>
    <col min="3" max="3" width="18.7109375" style="6" bestFit="1" customWidth="1"/>
    <col min="4" max="4" width="19.7109375" style="14" customWidth="1"/>
    <col min="5" max="5" width="16.42578125" style="6" customWidth="1"/>
    <col min="6" max="6" width="21.42578125" style="18" customWidth="1"/>
    <col min="7" max="7" width="36.7109375" style="6" customWidth="1"/>
    <col min="8" max="8" width="9.28515625" style="6"/>
    <col min="9" max="9" width="21.28515625" style="6" bestFit="1" customWidth="1"/>
    <col min="10" max="10" width="23.28515625" style="6" customWidth="1"/>
    <col min="11" max="11" width="19.42578125" style="6" customWidth="1"/>
    <col min="12" max="16384" width="9.28515625" style="6"/>
  </cols>
  <sheetData>
    <row r="1" spans="1:9" s="2" customFormat="1" ht="27" customHeight="1" x14ac:dyDescent="0.25">
      <c r="A1" s="1" t="s">
        <v>58</v>
      </c>
      <c r="I1" s="1"/>
    </row>
    <row r="2" spans="1:9" s="2" customFormat="1" ht="64.5" customHeight="1" x14ac:dyDescent="0.2">
      <c r="A2" s="3" t="s">
        <v>0</v>
      </c>
      <c r="B2" s="3" t="s">
        <v>1</v>
      </c>
      <c r="C2" s="3" t="s">
        <v>57</v>
      </c>
      <c r="D2" s="26" t="s">
        <v>59</v>
      </c>
      <c r="E2" s="3" t="s">
        <v>2</v>
      </c>
      <c r="F2" s="3" t="s">
        <v>22</v>
      </c>
    </row>
    <row r="3" spans="1:9" ht="15" x14ac:dyDescent="0.2">
      <c r="A3" s="4">
        <v>210001</v>
      </c>
      <c r="B3" s="4" t="s">
        <v>13</v>
      </c>
      <c r="C3" s="5">
        <f>_xlfn.XLOOKUP(A3,'[8]FY26 Est IP %'!$A$4:$A$55,'[8]FY26 Est IP %'!$F$4:$F$55)</f>
        <v>307533751.11357439</v>
      </c>
      <c r="D3" s="27">
        <f>_xlfn.XLOOKUP(A3,'Hospital Scores'!$A$5:$A$47,'Hospital Scores'!$F$5:$F$47)</f>
        <v>1</v>
      </c>
      <c r="E3" s="29">
        <f t="shared" ref="E3:E45" si="0">ROUND(IF(D3&gt;=MHAC_Highest_Score,MHAC_Max_Reward,IF(D3&lt;=MHAC_Lowest_Score,MHAC_Max_Penalty,IF(D3&gt;=MHAC_Cutpoint,MHAC_Max_Reward*(D3-MHAC_Cutpoint)/(MHAC_Highest_Score-MHAC_Cutpoint),MHAC_Max_Penalty*((D3-MHAC_Cutpoint)/(MHAC_Lowest_Score-MHAC_Cutpoint))))),4)</f>
        <v>0.02</v>
      </c>
      <c r="F3" s="5">
        <f t="shared" ref="F3:F45" si="1">ROUND(E3*C3,0)</f>
        <v>6150675</v>
      </c>
    </row>
    <row r="4" spans="1:9" x14ac:dyDescent="0.25">
      <c r="A4" s="4">
        <v>210002</v>
      </c>
      <c r="B4" s="4" t="s">
        <v>24</v>
      </c>
      <c r="C4" s="5">
        <f>_xlfn.XLOOKUP(A4,'[8]FY26 Est IP %'!$A$4:$A$55,'[8]FY26 Est IP %'!$F$4:$F$55)</f>
        <v>1681703531.3867106</v>
      </c>
      <c r="D4" s="27">
        <f>_xlfn.XLOOKUP(A4,'Hospital Scores'!$A$5:$A$47,'Hospital Scores'!$F$5:$F$47)</f>
        <v>0.69</v>
      </c>
      <c r="E4" s="29">
        <f t="shared" si="0"/>
        <v>-1E-3</v>
      </c>
      <c r="F4" s="5">
        <f t="shared" si="1"/>
        <v>-1681704</v>
      </c>
      <c r="H4"/>
    </row>
    <row r="5" spans="1:9" x14ac:dyDescent="0.25">
      <c r="A5" s="4">
        <v>210003</v>
      </c>
      <c r="B5" s="4" t="s">
        <v>25</v>
      </c>
      <c r="C5" s="5">
        <f>_xlfn.XLOOKUP(A5,'[8]FY26 Est IP %'!$A$4:$A$55,'[8]FY26 Est IP %'!$F$4:$F$55)</f>
        <v>351225505.57128847</v>
      </c>
      <c r="D5" s="27">
        <f>_xlfn.XLOOKUP(A5,'Hospital Scores'!$A$5:$A$47,'Hospital Scores'!$F$5:$F$47)</f>
        <v>0.66849999999999998</v>
      </c>
      <c r="E5" s="29">
        <f t="shared" si="0"/>
        <v>-1.6000000000000001E-3</v>
      </c>
      <c r="F5" s="5">
        <f t="shared" si="1"/>
        <v>-561961</v>
      </c>
      <c r="H5"/>
    </row>
    <row r="6" spans="1:9" x14ac:dyDescent="0.25">
      <c r="A6" s="4">
        <v>210004</v>
      </c>
      <c r="B6" s="4" t="s">
        <v>26</v>
      </c>
      <c r="C6" s="5">
        <f>_xlfn.XLOOKUP(A6,'[8]FY26 Est IP %'!$A$4:$A$55,'[8]FY26 Est IP %'!$F$4:$F$55)</f>
        <v>481503548.76985598</v>
      </c>
      <c r="D6" s="27">
        <f>_xlfn.XLOOKUP(A6,'Hospital Scores'!$A$5:$A$47,'Hospital Scores'!$F$5:$F$47)</f>
        <v>0.36020000000000002</v>
      </c>
      <c r="E6" s="29">
        <f t="shared" si="0"/>
        <v>-1.01E-2</v>
      </c>
      <c r="F6" s="5">
        <f t="shared" si="1"/>
        <v>-4863186</v>
      </c>
      <c r="H6"/>
    </row>
    <row r="7" spans="1:9" x14ac:dyDescent="0.25">
      <c r="A7" s="4">
        <v>210005</v>
      </c>
      <c r="B7" s="4" t="s">
        <v>14</v>
      </c>
      <c r="C7" s="5">
        <f>_xlfn.XLOOKUP(A7,'[8]FY26 Est IP %'!$A$4:$A$55,'[8]FY26 Est IP %'!$F$4:$F$55)</f>
        <v>286140344.38165301</v>
      </c>
      <c r="D7" s="27">
        <f>_xlfn.XLOOKUP(A7,'Hospital Scores'!$A$5:$A$47,'Hospital Scores'!$F$5:$F$47)</f>
        <v>1</v>
      </c>
      <c r="E7" s="29">
        <f t="shared" si="0"/>
        <v>0.02</v>
      </c>
      <c r="F7" s="5">
        <f t="shared" si="1"/>
        <v>5722807</v>
      </c>
      <c r="H7"/>
    </row>
    <row r="8" spans="1:9" x14ac:dyDescent="0.25">
      <c r="A8" s="4">
        <v>210008</v>
      </c>
      <c r="B8" s="4" t="s">
        <v>15</v>
      </c>
      <c r="C8" s="5">
        <f>_xlfn.XLOOKUP(A8,'[8]FY26 Est IP %'!$A$4:$A$55,'[8]FY26 Est IP %'!$F$4:$F$55)</f>
        <v>249515475.54244184</v>
      </c>
      <c r="D8" s="27">
        <f>_xlfn.XLOOKUP(A8,'Hospital Scores'!$A$5:$A$47,'Hospital Scores'!$F$5:$F$47)</f>
        <v>0.54200000000000004</v>
      </c>
      <c r="E8" s="29">
        <f t="shared" si="0"/>
        <v>-5.1000000000000004E-3</v>
      </c>
      <c r="F8" s="5">
        <f t="shared" si="1"/>
        <v>-1272529</v>
      </c>
      <c r="H8"/>
    </row>
    <row r="9" spans="1:9" x14ac:dyDescent="0.25">
      <c r="A9" s="4">
        <v>210009</v>
      </c>
      <c r="B9" s="4" t="s">
        <v>27</v>
      </c>
      <c r="C9" s="5">
        <f>_xlfn.XLOOKUP(A9,'[8]FY26 Est IP %'!$A$4:$A$55,'[8]FY26 Est IP %'!$F$4:$F$55)</f>
        <v>1994948023.4112122</v>
      </c>
      <c r="D9" s="27">
        <f>_xlfn.XLOOKUP(A9,'Hospital Scores'!$A$5:$A$47,'Hospital Scores'!$F$5:$F$47)</f>
        <v>0.66059999999999997</v>
      </c>
      <c r="E9" s="29">
        <f t="shared" si="0"/>
        <v>-1.9E-3</v>
      </c>
      <c r="F9" s="5">
        <f t="shared" si="1"/>
        <v>-3790401</v>
      </c>
      <c r="H9"/>
    </row>
    <row r="10" spans="1:9" x14ac:dyDescent="0.25">
      <c r="A10" s="4">
        <v>210011</v>
      </c>
      <c r="B10" s="4" t="s">
        <v>56</v>
      </c>
      <c r="C10" s="5">
        <f>_xlfn.XLOOKUP(A10,'[8]FY26 Est IP %'!$A$4:$A$55,'[8]FY26 Est IP %'!$F$4:$F$55)</f>
        <v>269943037.17233765</v>
      </c>
      <c r="D10" s="27">
        <f>_xlfn.XLOOKUP(A10,'Hospital Scores'!$A$5:$A$47,'Hospital Scores'!$F$5:$F$47)</f>
        <v>0.88100000000000001</v>
      </c>
      <c r="E10" s="29">
        <f t="shared" si="0"/>
        <v>1.12E-2</v>
      </c>
      <c r="F10" s="5">
        <f t="shared" si="1"/>
        <v>3023362</v>
      </c>
      <c r="H10"/>
    </row>
    <row r="11" spans="1:9" x14ac:dyDescent="0.25">
      <c r="A11" s="4">
        <v>210012</v>
      </c>
      <c r="B11" s="4" t="s">
        <v>28</v>
      </c>
      <c r="C11" s="5">
        <f>_xlfn.XLOOKUP(A11,'[8]FY26 Est IP %'!$A$4:$A$55,'[8]FY26 Est IP %'!$F$4:$F$55)</f>
        <v>576915176.55214787</v>
      </c>
      <c r="D11" s="27">
        <f>_xlfn.XLOOKUP(A11,'Hospital Scores'!$A$5:$A$47,'Hospital Scores'!$F$5:$F$47)</f>
        <v>1</v>
      </c>
      <c r="E11" s="29">
        <f t="shared" si="0"/>
        <v>0.02</v>
      </c>
      <c r="F11" s="5">
        <f t="shared" si="1"/>
        <v>11538304</v>
      </c>
      <c r="H11"/>
    </row>
    <row r="12" spans="1:9" x14ac:dyDescent="0.25">
      <c r="A12" s="4">
        <v>210015</v>
      </c>
      <c r="B12" s="4" t="s">
        <v>29</v>
      </c>
      <c r="C12" s="5">
        <f>_xlfn.XLOOKUP(A12,'[8]FY26 Est IP %'!$A$4:$A$55,'[8]FY26 Est IP %'!$F$4:$F$55)</f>
        <v>437038001.56903821</v>
      </c>
      <c r="D12" s="27">
        <f>_xlfn.XLOOKUP(A12,'Hospital Scores'!$A$5:$A$47,'Hospital Scores'!$F$5:$F$47)</f>
        <v>0.85429999999999995</v>
      </c>
      <c r="E12" s="29">
        <f t="shared" si="0"/>
        <v>9.2999999999999992E-3</v>
      </c>
      <c r="F12" s="5">
        <f t="shared" si="1"/>
        <v>4064453</v>
      </c>
      <c r="H12"/>
    </row>
    <row r="13" spans="1:9" x14ac:dyDescent="0.25">
      <c r="A13" s="4">
        <v>210016</v>
      </c>
      <c r="B13" s="4" t="s">
        <v>30</v>
      </c>
      <c r="C13" s="5">
        <f>_xlfn.XLOOKUP(A13,'[8]FY26 Est IP %'!$A$4:$A$55,'[8]FY26 Est IP %'!$F$4:$F$55)</f>
        <v>306648357.46320349</v>
      </c>
      <c r="D13" s="27">
        <f>_xlfn.XLOOKUP(A13,'Hospital Scores'!$A$5:$A$47,'Hospital Scores'!$F$5:$F$47)</f>
        <v>0.95820000000000005</v>
      </c>
      <c r="E13" s="29">
        <f t="shared" si="0"/>
        <v>1.6899999999999998E-2</v>
      </c>
      <c r="F13" s="5">
        <f t="shared" si="1"/>
        <v>5182357</v>
      </c>
      <c r="H13"/>
    </row>
    <row r="14" spans="1:9" x14ac:dyDescent="0.25">
      <c r="A14" s="4">
        <v>210017</v>
      </c>
      <c r="B14" s="4" t="s">
        <v>16</v>
      </c>
      <c r="C14" s="5">
        <f>_xlfn.XLOOKUP(A14,'[8]FY26 Est IP %'!$A$4:$A$55,'[8]FY26 Est IP %'!$F$4:$F$55)</f>
        <v>30285668.088669937</v>
      </c>
      <c r="D14" s="27">
        <f>_xlfn.XLOOKUP(A14,'Hospital Scores'!$A$5:$A$47,'Hospital Scores'!$F$5:$F$47)</f>
        <v>0.89910000000000001</v>
      </c>
      <c r="E14" s="29">
        <f t="shared" si="0"/>
        <v>1.26E-2</v>
      </c>
      <c r="F14" s="5">
        <f t="shared" si="1"/>
        <v>381599</v>
      </c>
      <c r="H14"/>
    </row>
    <row r="15" spans="1:9" x14ac:dyDescent="0.25">
      <c r="A15" s="4">
        <v>210018</v>
      </c>
      <c r="B15" s="4" t="s">
        <v>31</v>
      </c>
      <c r="C15" s="5">
        <f>_xlfn.XLOOKUP(A15,'[8]FY26 Est IP %'!$A$4:$A$55,'[8]FY26 Est IP %'!$F$4:$F$55)</f>
        <v>110817148.97467273</v>
      </c>
      <c r="D15" s="27">
        <f>_xlfn.XLOOKUP(A15,'Hospital Scores'!$A$5:$A$47,'Hospital Scores'!$F$5:$F$47)</f>
        <v>0.46560000000000001</v>
      </c>
      <c r="E15" s="29">
        <f t="shared" si="0"/>
        <v>-7.1999999999999998E-3</v>
      </c>
      <c r="F15" s="5">
        <f t="shared" si="1"/>
        <v>-797883</v>
      </c>
      <c r="H15"/>
    </row>
    <row r="16" spans="1:9" x14ac:dyDescent="0.25">
      <c r="A16" s="4">
        <v>210019</v>
      </c>
      <c r="B16" s="4" t="s">
        <v>32</v>
      </c>
      <c r="C16" s="5">
        <f>_xlfn.XLOOKUP(A16,'[8]FY26 Est IP %'!$A$4:$A$55,'[8]FY26 Est IP %'!$F$4:$F$55)</f>
        <v>394776978.84324616</v>
      </c>
      <c r="D16" s="27">
        <f>_xlfn.XLOOKUP(A16,'Hospital Scores'!$A$5:$A$47,'Hospital Scores'!$F$5:$F$47)</f>
        <v>9.1499999999999998E-2</v>
      </c>
      <c r="E16" s="29">
        <f t="shared" si="0"/>
        <v>-1.7500000000000002E-2</v>
      </c>
      <c r="F16" s="5">
        <f t="shared" si="1"/>
        <v>-6908597</v>
      </c>
      <c r="H16"/>
    </row>
    <row r="17" spans="1:8" x14ac:dyDescent="0.25">
      <c r="A17" s="4">
        <v>210022</v>
      </c>
      <c r="B17" s="4" t="s">
        <v>33</v>
      </c>
      <c r="C17" s="5">
        <f>_xlfn.XLOOKUP(A17,'[8]FY26 Est IP %'!$A$4:$A$55,'[8]FY26 Est IP %'!$F$4:$F$55)</f>
        <v>288335347.45023447</v>
      </c>
      <c r="D17" s="27">
        <f>_xlfn.XLOOKUP(A17,'Hospital Scores'!$A$5:$A$47,'Hospital Scores'!$F$5:$F$47)</f>
        <v>0.55930000000000002</v>
      </c>
      <c r="E17" s="29">
        <f t="shared" si="0"/>
        <v>-4.5999999999999999E-3</v>
      </c>
      <c r="F17" s="5">
        <f t="shared" si="1"/>
        <v>-1326343</v>
      </c>
      <c r="H17"/>
    </row>
    <row r="18" spans="1:8" x14ac:dyDescent="0.25">
      <c r="A18" s="4">
        <v>210023</v>
      </c>
      <c r="B18" s="4" t="s">
        <v>34</v>
      </c>
      <c r="C18" s="5">
        <f>_xlfn.XLOOKUP(A18,'[8]FY26 Est IP %'!$A$4:$A$55,'[8]FY26 Est IP %'!$F$4:$F$55)</f>
        <v>471678197.8514123</v>
      </c>
      <c r="D18" s="27">
        <f>_xlfn.XLOOKUP(A18,'Hospital Scores'!$A$5:$A$47,'Hospital Scores'!$F$5:$F$47)</f>
        <v>0.9113</v>
      </c>
      <c r="E18" s="29">
        <f t="shared" si="0"/>
        <v>1.35E-2</v>
      </c>
      <c r="F18" s="5">
        <f t="shared" si="1"/>
        <v>6367656</v>
      </c>
      <c r="H18"/>
    </row>
    <row r="19" spans="1:8" x14ac:dyDescent="0.25">
      <c r="A19" s="4">
        <v>210024</v>
      </c>
      <c r="B19" s="4" t="s">
        <v>35</v>
      </c>
      <c r="C19" s="5">
        <f>_xlfn.XLOOKUP(A19,'[8]FY26 Est IP %'!$A$4:$A$55,'[8]FY26 Est IP %'!$F$4:$F$55)</f>
        <v>316870786.3947897</v>
      </c>
      <c r="D19" s="27">
        <f>_xlfn.XLOOKUP(A19,'Hospital Scores'!$A$5:$A$47,'Hospital Scores'!$F$5:$F$47)</f>
        <v>1</v>
      </c>
      <c r="E19" s="29">
        <f t="shared" si="0"/>
        <v>0.02</v>
      </c>
      <c r="F19" s="5">
        <f t="shared" si="1"/>
        <v>6337416</v>
      </c>
      <c r="H19"/>
    </row>
    <row r="20" spans="1:8" x14ac:dyDescent="0.25">
      <c r="A20" s="4">
        <v>210027</v>
      </c>
      <c r="B20" s="4" t="s">
        <v>21</v>
      </c>
      <c r="C20" s="5">
        <f>_xlfn.XLOOKUP(A20,'[8]FY26 Est IP %'!$A$4:$A$55,'[8]FY26 Est IP %'!$F$4:$F$55)</f>
        <v>202494634.7754958</v>
      </c>
      <c r="D20" s="27">
        <f>_xlfn.XLOOKUP(A20,'Hospital Scores'!$A$5:$A$47,'Hospital Scores'!$F$5:$F$47)</f>
        <v>1</v>
      </c>
      <c r="E20" s="29">
        <f t="shared" si="0"/>
        <v>0.02</v>
      </c>
      <c r="F20" s="5">
        <f t="shared" si="1"/>
        <v>4049893</v>
      </c>
      <c r="H20"/>
    </row>
    <row r="21" spans="1:8" x14ac:dyDescent="0.25">
      <c r="A21" s="4">
        <v>210028</v>
      </c>
      <c r="B21" s="4" t="s">
        <v>36</v>
      </c>
      <c r="C21" s="5">
        <f>_xlfn.XLOOKUP(A21,'[8]FY26 Est IP %'!$A$4:$A$55,'[8]FY26 Est IP %'!$F$4:$F$55)</f>
        <v>98519519.675211266</v>
      </c>
      <c r="D21" s="27">
        <f>_xlfn.XLOOKUP(A21,'Hospital Scores'!$A$5:$A$47,'Hospital Scores'!$F$5:$F$47)</f>
        <v>0.43830000000000002</v>
      </c>
      <c r="E21" s="29">
        <f t="shared" si="0"/>
        <v>-8.0000000000000002E-3</v>
      </c>
      <c r="F21" s="5">
        <f t="shared" si="1"/>
        <v>-788156</v>
      </c>
      <c r="H21"/>
    </row>
    <row r="22" spans="1:8" x14ac:dyDescent="0.25">
      <c r="A22" s="4">
        <v>210029</v>
      </c>
      <c r="B22" s="4" t="s">
        <v>37</v>
      </c>
      <c r="C22" s="5">
        <f>_xlfn.XLOOKUP(A22,'[8]FY26 Est IP %'!$A$4:$A$55,'[8]FY26 Est IP %'!$F$4:$F$55)</f>
        <v>522055592.26230383</v>
      </c>
      <c r="D22" s="27">
        <f>_xlfn.XLOOKUP(A22,'Hospital Scores'!$A$5:$A$47,'Hospital Scores'!$F$5:$F$47)</f>
        <v>0.47389999999999999</v>
      </c>
      <c r="E22" s="29">
        <f t="shared" si="0"/>
        <v>-7.0000000000000001E-3</v>
      </c>
      <c r="F22" s="5">
        <f t="shared" si="1"/>
        <v>-3654389</v>
      </c>
      <c r="H22"/>
    </row>
    <row r="23" spans="1:8" x14ac:dyDescent="0.25">
      <c r="A23" s="4">
        <v>210030</v>
      </c>
      <c r="B23" s="4" t="s">
        <v>61</v>
      </c>
      <c r="C23" s="5">
        <f>_xlfn.XLOOKUP(A23,'[8]FY26 Est IP %'!$A$4:$A$55,'[8]FY26 Est IP %'!$F$4:$F$55)</f>
        <v>12960314.798002152</v>
      </c>
      <c r="D23" s="27">
        <f>_xlfn.XLOOKUP(A23,'Hospital Scores'!$A$5:$A$47,'Hospital Scores'!$F$5:$F$47)</f>
        <v>1</v>
      </c>
      <c r="E23" s="29">
        <f t="shared" si="0"/>
        <v>0.02</v>
      </c>
      <c r="F23" s="5">
        <f t="shared" si="1"/>
        <v>259206</v>
      </c>
      <c r="H23"/>
    </row>
    <row r="24" spans="1:8" x14ac:dyDescent="0.25">
      <c r="A24" s="4">
        <v>210032</v>
      </c>
      <c r="B24" s="4" t="s">
        <v>17</v>
      </c>
      <c r="C24" s="5">
        <f>_xlfn.XLOOKUP(A24,'[8]FY26 Est IP %'!$A$4:$A$55,'[8]FY26 Est IP %'!$F$4:$F$55)</f>
        <v>113367022.13126963</v>
      </c>
      <c r="D24" s="27">
        <f>_xlfn.XLOOKUP(A24,'Hospital Scores'!$A$5:$A$47,'Hospital Scores'!$F$5:$F$47)</f>
        <v>1</v>
      </c>
      <c r="E24" s="29">
        <f t="shared" si="0"/>
        <v>0.02</v>
      </c>
      <c r="F24" s="5">
        <f t="shared" si="1"/>
        <v>2267340</v>
      </c>
      <c r="H24"/>
    </row>
    <row r="25" spans="1:8" x14ac:dyDescent="0.25">
      <c r="A25" s="4">
        <v>210033</v>
      </c>
      <c r="B25" s="4" t="s">
        <v>38</v>
      </c>
      <c r="C25" s="5">
        <f>_xlfn.XLOOKUP(A25,'[8]FY26 Est IP %'!$A$4:$A$55,'[8]FY26 Est IP %'!$F$4:$F$55)</f>
        <v>178074348.95664525</v>
      </c>
      <c r="D25" s="27">
        <f>_xlfn.XLOOKUP(A25,'Hospital Scores'!$A$5:$A$47,'Hospital Scores'!$F$5:$F$47)</f>
        <v>1</v>
      </c>
      <c r="E25" s="29">
        <f t="shared" si="0"/>
        <v>0.02</v>
      </c>
      <c r="F25" s="5">
        <f t="shared" si="1"/>
        <v>3561487</v>
      </c>
      <c r="H25"/>
    </row>
    <row r="26" spans="1:8" x14ac:dyDescent="0.25">
      <c r="A26" s="4">
        <v>210034</v>
      </c>
      <c r="B26" s="4" t="s">
        <v>39</v>
      </c>
      <c r="C26" s="5">
        <f>_xlfn.XLOOKUP(A26,'[8]FY26 Est IP %'!$A$4:$A$55,'[8]FY26 Est IP %'!$F$4:$F$55)</f>
        <v>149220673.07207054</v>
      </c>
      <c r="D26" s="27">
        <f>_xlfn.XLOOKUP(A26,'Hospital Scores'!$A$5:$A$47,'Hospital Scores'!$F$5:$F$47)</f>
        <v>0.68320000000000003</v>
      </c>
      <c r="E26" s="29">
        <f t="shared" si="0"/>
        <v>-1.1999999999999999E-3</v>
      </c>
      <c r="F26" s="5">
        <f t="shared" si="1"/>
        <v>-179065</v>
      </c>
      <c r="H26"/>
    </row>
    <row r="27" spans="1:8" x14ac:dyDescent="0.25">
      <c r="A27" s="4">
        <v>210035</v>
      </c>
      <c r="B27" s="4" t="s">
        <v>40</v>
      </c>
      <c r="C27" s="5">
        <f>_xlfn.XLOOKUP(A27,'[8]FY26 Est IP %'!$A$4:$A$55,'[8]FY26 Est IP %'!$F$4:$F$55)</f>
        <v>111580307.85697657</v>
      </c>
      <c r="D27" s="27">
        <f>_xlfn.XLOOKUP(A27,'Hospital Scores'!$A$5:$A$47,'Hospital Scores'!$F$5:$F$47)</f>
        <v>0.53049999999999997</v>
      </c>
      <c r="E27" s="29">
        <f t="shared" si="0"/>
        <v>-5.4000000000000003E-3</v>
      </c>
      <c r="F27" s="5">
        <f t="shared" si="1"/>
        <v>-602534</v>
      </c>
      <c r="H27"/>
    </row>
    <row r="28" spans="1:8" x14ac:dyDescent="0.25">
      <c r="A28" s="4">
        <v>210037</v>
      </c>
      <c r="B28" s="4" t="s">
        <v>41</v>
      </c>
      <c r="C28" s="5">
        <f>_xlfn.XLOOKUP(A28,'[8]FY26 Est IP %'!$A$4:$A$55,'[8]FY26 Est IP %'!$F$4:$F$55)</f>
        <v>162954562.36091301</v>
      </c>
      <c r="D28" s="27">
        <f>_xlfn.XLOOKUP(A28,'Hospital Scores'!$A$5:$A$47,'Hospital Scores'!$F$5:$F$47)</f>
        <v>0.28029999999999999</v>
      </c>
      <c r="E28" s="29">
        <f t="shared" si="0"/>
        <v>-1.23E-2</v>
      </c>
      <c r="F28" s="5">
        <f t="shared" si="1"/>
        <v>-2004341</v>
      </c>
      <c r="H28"/>
    </row>
    <row r="29" spans="1:8" x14ac:dyDescent="0.25">
      <c r="A29" s="4">
        <v>210038</v>
      </c>
      <c r="B29" s="4" t="s">
        <v>42</v>
      </c>
      <c r="C29" s="5">
        <f>_xlfn.XLOOKUP(A29,'[8]FY26 Est IP %'!$A$4:$A$55,'[8]FY26 Est IP %'!$F$4:$F$55)</f>
        <v>155503757.1879037</v>
      </c>
      <c r="D29" s="27">
        <f>_xlfn.XLOOKUP(A29,'Hospital Scores'!$A$5:$A$47,'Hospital Scores'!$F$5:$F$47)</f>
        <v>0.68920000000000003</v>
      </c>
      <c r="E29" s="29">
        <f t="shared" si="0"/>
        <v>-1.1000000000000001E-3</v>
      </c>
      <c r="F29" s="5">
        <f t="shared" si="1"/>
        <v>-171054</v>
      </c>
      <c r="H29"/>
    </row>
    <row r="30" spans="1:8" x14ac:dyDescent="0.25">
      <c r="A30" s="4">
        <v>210039</v>
      </c>
      <c r="B30" s="4" t="s">
        <v>18</v>
      </c>
      <c r="C30" s="5">
        <f>_xlfn.XLOOKUP(A30,'[8]FY26 Est IP %'!$A$4:$A$55,'[8]FY26 Est IP %'!$F$4:$F$55)</f>
        <v>89452152.076450869</v>
      </c>
      <c r="D30" s="27">
        <f>_xlfn.XLOOKUP(A30,'Hospital Scores'!$A$5:$A$47,'Hospital Scores'!$F$5:$F$47)</f>
        <v>0.2082</v>
      </c>
      <c r="E30" s="29">
        <f t="shared" si="0"/>
        <v>-1.43E-2</v>
      </c>
      <c r="F30" s="5">
        <f t="shared" si="1"/>
        <v>-1279166</v>
      </c>
      <c r="H30"/>
    </row>
    <row r="31" spans="1:8" x14ac:dyDescent="0.25">
      <c r="A31" s="4">
        <v>210040</v>
      </c>
      <c r="B31" s="4" t="s">
        <v>43</v>
      </c>
      <c r="C31" s="5">
        <f>_xlfn.XLOOKUP(A31,'[8]FY26 Est IP %'!$A$4:$A$55,'[8]FY26 Est IP %'!$F$4:$F$55)</f>
        <v>185021825.90545994</v>
      </c>
      <c r="D31" s="27">
        <f>_xlfn.XLOOKUP(A31,'Hospital Scores'!$A$5:$A$47,'Hospital Scores'!$F$5:$F$47)</f>
        <v>1</v>
      </c>
      <c r="E31" s="29">
        <f t="shared" si="0"/>
        <v>0.02</v>
      </c>
      <c r="F31" s="5">
        <f t="shared" si="1"/>
        <v>3700437</v>
      </c>
      <c r="H31"/>
    </row>
    <row r="32" spans="1:8" x14ac:dyDescent="0.25">
      <c r="A32" s="4">
        <v>210043</v>
      </c>
      <c r="B32" s="4" t="s">
        <v>44</v>
      </c>
      <c r="C32" s="5">
        <f>_xlfn.XLOOKUP(A32,'[8]FY26 Est IP %'!$A$4:$A$55,'[8]FY26 Est IP %'!$F$4:$F$55)</f>
        <v>354338459.40863866</v>
      </c>
      <c r="D32" s="27">
        <f>_xlfn.XLOOKUP(A32,'Hospital Scores'!$A$5:$A$47,'Hospital Scores'!$F$5:$F$47)</f>
        <v>0.79979999999999996</v>
      </c>
      <c r="E32" s="29">
        <f t="shared" si="0"/>
        <v>5.3E-3</v>
      </c>
      <c r="F32" s="5">
        <f t="shared" si="1"/>
        <v>1877994</v>
      </c>
      <c r="H32"/>
    </row>
    <row r="33" spans="1:8" ht="18" customHeight="1" x14ac:dyDescent="0.25">
      <c r="A33" s="4">
        <v>210044</v>
      </c>
      <c r="B33" s="4" t="s">
        <v>19</v>
      </c>
      <c r="C33" s="5">
        <f>_xlfn.XLOOKUP(A33,'[8]FY26 Est IP %'!$A$4:$A$55,'[8]FY26 Est IP %'!$F$4:$F$55)</f>
        <v>285831224.90596032</v>
      </c>
      <c r="D33" s="27">
        <f>_xlfn.XLOOKUP(A33,'Hospital Scores'!$A$5:$A$47,'Hospital Scores'!$F$5:$F$47)</f>
        <v>6.8099999999999994E-2</v>
      </c>
      <c r="E33" s="29">
        <f t="shared" si="0"/>
        <v>-1.8100000000000002E-2</v>
      </c>
      <c r="F33" s="5">
        <f t="shared" si="1"/>
        <v>-5173545</v>
      </c>
      <c r="H33"/>
    </row>
    <row r="34" spans="1:8" x14ac:dyDescent="0.25">
      <c r="A34" s="4">
        <v>210048</v>
      </c>
      <c r="B34" s="4" t="s">
        <v>45</v>
      </c>
      <c r="C34" s="5">
        <f>_xlfn.XLOOKUP(A34,'[8]FY26 Est IP %'!$A$4:$A$55,'[8]FY26 Est IP %'!$F$4:$F$55)</f>
        <v>260887191.77287638</v>
      </c>
      <c r="D34" s="27">
        <f>_xlfn.XLOOKUP(A34,'Hospital Scores'!$A$5:$A$47,'Hospital Scores'!$F$5:$F$47)</f>
        <v>0.1072</v>
      </c>
      <c r="E34" s="29">
        <f t="shared" si="0"/>
        <v>-1.7100000000000001E-2</v>
      </c>
      <c r="F34" s="5">
        <f t="shared" si="1"/>
        <v>-4461171</v>
      </c>
      <c r="H34"/>
    </row>
    <row r="35" spans="1:8" x14ac:dyDescent="0.25">
      <c r="A35" s="4">
        <v>210049</v>
      </c>
      <c r="B35" s="4" t="s">
        <v>46</v>
      </c>
      <c r="C35" s="5">
        <f>_xlfn.XLOOKUP(A35,'[8]FY26 Est IP %'!$A$4:$A$55,'[8]FY26 Est IP %'!$F$4:$F$55)</f>
        <v>279739543.00483841</v>
      </c>
      <c r="D35" s="27">
        <f>_xlfn.XLOOKUP(A35,'Hospital Scores'!$A$5:$A$47,'Hospital Scores'!$F$5:$F$47)</f>
        <v>0.85980000000000001</v>
      </c>
      <c r="E35" s="29">
        <f t="shared" si="0"/>
        <v>9.7000000000000003E-3</v>
      </c>
      <c r="F35" s="5">
        <f t="shared" si="1"/>
        <v>2713474</v>
      </c>
      <c r="H35"/>
    </row>
    <row r="36" spans="1:8" x14ac:dyDescent="0.25">
      <c r="A36" s="4">
        <v>210051</v>
      </c>
      <c r="B36" s="4" t="s">
        <v>47</v>
      </c>
      <c r="C36" s="5">
        <f>_xlfn.XLOOKUP(A36,'[8]FY26 Est IP %'!$A$4:$A$55,'[8]FY26 Est IP %'!$F$4:$F$55)</f>
        <v>202488644.27347702</v>
      </c>
      <c r="D36" s="27">
        <f>_xlfn.XLOOKUP(A36,'Hospital Scores'!$A$5:$A$47,'Hospital Scores'!$F$5:$F$47)</f>
        <v>0.61280000000000001</v>
      </c>
      <c r="E36" s="29">
        <f t="shared" si="0"/>
        <v>-3.2000000000000002E-3</v>
      </c>
      <c r="F36" s="5">
        <f t="shared" si="1"/>
        <v>-647964</v>
      </c>
      <c r="H36"/>
    </row>
    <row r="37" spans="1:8" x14ac:dyDescent="0.25">
      <c r="A37" s="4">
        <v>210056</v>
      </c>
      <c r="B37" s="4" t="s">
        <v>48</v>
      </c>
      <c r="C37" s="5">
        <f>_xlfn.XLOOKUP(A37,'[8]FY26 Est IP %'!$A$4:$A$55,'[8]FY26 Est IP %'!$F$4:$F$55)</f>
        <v>196413974.34356731</v>
      </c>
      <c r="D37" s="27">
        <f>_xlfn.XLOOKUP(A37,'Hospital Scores'!$A$5:$A$47,'Hospital Scores'!$F$5:$F$47)</f>
        <v>1</v>
      </c>
      <c r="E37" s="29">
        <f t="shared" si="0"/>
        <v>0.02</v>
      </c>
      <c r="F37" s="5">
        <f t="shared" si="1"/>
        <v>3928279</v>
      </c>
      <c r="H37"/>
    </row>
    <row r="38" spans="1:8" x14ac:dyDescent="0.25">
      <c r="A38" s="4">
        <v>210057</v>
      </c>
      <c r="B38" s="4" t="s">
        <v>49</v>
      </c>
      <c r="C38" s="5">
        <f>_xlfn.XLOOKUP(A38,'[8]FY26 Est IP %'!$A$4:$A$55,'[8]FY26 Est IP %'!$F$4:$F$55)</f>
        <v>364335481.64403492</v>
      </c>
      <c r="D38" s="27">
        <f>_xlfn.XLOOKUP(A38,'Hospital Scores'!$A$5:$A$47,'Hospital Scores'!$F$5:$F$47)</f>
        <v>1</v>
      </c>
      <c r="E38" s="29">
        <f t="shared" si="0"/>
        <v>0.02</v>
      </c>
      <c r="F38" s="5">
        <f t="shared" si="1"/>
        <v>7286710</v>
      </c>
      <c r="H38"/>
    </row>
    <row r="39" spans="1:8" x14ac:dyDescent="0.25">
      <c r="A39" s="4">
        <v>210058</v>
      </c>
      <c r="B39" s="4" t="s">
        <v>50</v>
      </c>
      <c r="C39" s="5">
        <f>_xlfn.XLOOKUP(A39,'[8]FY26 Est IP %'!$A$4:$A$55,'[8]FY26 Est IP %'!$F$4:$F$55)</f>
        <v>96097992.750167459</v>
      </c>
      <c r="D39" s="27">
        <f>_xlfn.XLOOKUP(A39,'Hospital Scores'!$A$5:$A$47,'Hospital Scores'!$F$5:$F$47)</f>
        <v>1</v>
      </c>
      <c r="E39" s="29">
        <f t="shared" si="0"/>
        <v>0.02</v>
      </c>
      <c r="F39" s="5">
        <f t="shared" si="1"/>
        <v>1921960</v>
      </c>
      <c r="H39"/>
    </row>
    <row r="40" spans="1:8" x14ac:dyDescent="0.25">
      <c r="A40" s="4">
        <v>210060</v>
      </c>
      <c r="B40" s="4" t="s">
        <v>51</v>
      </c>
      <c r="C40" s="5">
        <f>_xlfn.XLOOKUP(A40,'[8]FY26 Est IP %'!$A$4:$A$55,'[8]FY26 Est IP %'!$F$4:$F$55)</f>
        <v>39131159.060058422</v>
      </c>
      <c r="D40" s="27">
        <f>_xlfn.XLOOKUP(A40,'Hospital Scores'!$A$5:$A$47,'Hospital Scores'!$F$5:$F$47)</f>
        <v>0.95040000000000002</v>
      </c>
      <c r="E40" s="29">
        <f t="shared" si="0"/>
        <v>1.6400000000000001E-2</v>
      </c>
      <c r="F40" s="5">
        <f t="shared" si="1"/>
        <v>641751</v>
      </c>
      <c r="H40"/>
    </row>
    <row r="41" spans="1:8" x14ac:dyDescent="0.25">
      <c r="A41" s="4">
        <v>210061</v>
      </c>
      <c r="B41" s="4" t="s">
        <v>20</v>
      </c>
      <c r="C41" s="5">
        <f>_xlfn.XLOOKUP(A41,'[8]FY26 Est IP %'!$A$4:$A$55,'[8]FY26 Est IP %'!$F$4:$F$55)</f>
        <v>49382101.469445482</v>
      </c>
      <c r="D41" s="27">
        <f>_xlfn.XLOOKUP(A41,'Hospital Scores'!$A$5:$A$47,'Hospital Scores'!$F$5:$F$47)</f>
        <v>0.54430000000000001</v>
      </c>
      <c r="E41" s="29">
        <f t="shared" si="0"/>
        <v>-5.0000000000000001E-3</v>
      </c>
      <c r="F41" s="5">
        <f t="shared" si="1"/>
        <v>-246911</v>
      </c>
      <c r="H41"/>
    </row>
    <row r="42" spans="1:8" x14ac:dyDescent="0.25">
      <c r="A42" s="4">
        <v>210062</v>
      </c>
      <c r="B42" s="4" t="s">
        <v>52</v>
      </c>
      <c r="C42" s="5">
        <f>_xlfn.XLOOKUP(A42,'[8]FY26 Est IP %'!$A$4:$A$55,'[8]FY26 Est IP %'!$F$4:$F$55)</f>
        <v>212102097.2833789</v>
      </c>
      <c r="D42" s="27">
        <f>_xlfn.XLOOKUP(A42,'Hospital Scores'!$A$5:$A$47,'Hospital Scores'!$F$5:$F$47)</f>
        <v>1</v>
      </c>
      <c r="E42" s="29">
        <f t="shared" si="0"/>
        <v>0.02</v>
      </c>
      <c r="F42" s="5">
        <f t="shared" si="1"/>
        <v>4242042</v>
      </c>
      <c r="H42"/>
    </row>
    <row r="43" spans="1:8" x14ac:dyDescent="0.25">
      <c r="A43" s="4">
        <v>210063</v>
      </c>
      <c r="B43" s="4" t="s">
        <v>53</v>
      </c>
      <c r="C43" s="5">
        <f>_xlfn.XLOOKUP(A43,'[8]FY26 Est IP %'!$A$4:$A$55,'[8]FY26 Est IP %'!$F$4:$F$55)</f>
        <v>328728893.0028258</v>
      </c>
      <c r="D43" s="27">
        <f>_xlfn.XLOOKUP(A43,'Hospital Scores'!$A$5:$A$47,'Hospital Scores'!$F$5:$F$47)</f>
        <v>1</v>
      </c>
      <c r="E43" s="29">
        <f t="shared" si="0"/>
        <v>0.02</v>
      </c>
      <c r="F43" s="5">
        <f t="shared" si="1"/>
        <v>6574578</v>
      </c>
      <c r="H43"/>
    </row>
    <row r="44" spans="1:8" x14ac:dyDescent="0.25">
      <c r="A44" s="4">
        <v>210064</v>
      </c>
      <c r="B44" s="4" t="s">
        <v>54</v>
      </c>
      <c r="C44" s="5">
        <f>_xlfn.XLOOKUP(A44,'[8]FY26 Est IP %'!$A$4:$A$55,'[8]FY26 Est IP %'!$F$4:$F$55)</f>
        <v>74648445.459958866</v>
      </c>
      <c r="D44" s="27">
        <f>_xlfn.XLOOKUP(A44,'Hospital Scores'!$A$5:$A$47,'Hospital Scores'!$F$5:$F$47)</f>
        <v>1</v>
      </c>
      <c r="E44" s="29">
        <f t="shared" si="0"/>
        <v>0.02</v>
      </c>
      <c r="F44" s="5">
        <f t="shared" si="1"/>
        <v>1492969</v>
      </c>
      <c r="H44"/>
    </row>
    <row r="45" spans="1:8" ht="30.75" x14ac:dyDescent="0.25">
      <c r="A45" s="4">
        <v>210065</v>
      </c>
      <c r="B45" s="4" t="s">
        <v>55</v>
      </c>
      <c r="C45" s="5">
        <f>_xlfn.XLOOKUP(A45,'[8]FY26 Est IP %'!$A$4:$A$55,'[8]FY26 Est IP %'!$F$4:$F$55)</f>
        <v>112922741.51930852</v>
      </c>
      <c r="D45" s="27">
        <f>_xlfn.XLOOKUP(A45,'Hospital Scores'!$A$5:$A$47,'Hospital Scores'!$F$5:$F$47)</f>
        <v>0.51880000000000004</v>
      </c>
      <c r="E45" s="29">
        <f t="shared" si="0"/>
        <v>-5.7000000000000002E-3</v>
      </c>
      <c r="F45" s="5">
        <f t="shared" si="1"/>
        <v>-643660</v>
      </c>
      <c r="H45"/>
    </row>
    <row r="46" spans="1:8" ht="15" x14ac:dyDescent="0.2">
      <c r="A46" s="7"/>
      <c r="B46" s="7"/>
      <c r="C46" s="8"/>
      <c r="D46" s="9"/>
      <c r="F46" s="6"/>
    </row>
    <row r="47" spans="1:8" x14ac:dyDescent="0.25">
      <c r="B47" s="10" t="s">
        <v>3</v>
      </c>
      <c r="C47" s="11">
        <f>SUM(C3:C45)</f>
        <v>13394131541.493732</v>
      </c>
      <c r="D47" s="12"/>
      <c r="E47" s="10" t="s">
        <v>23</v>
      </c>
      <c r="F47" s="22">
        <f>SUM(F3:F45)</f>
        <v>52232189</v>
      </c>
      <c r="G47" s="25"/>
    </row>
    <row r="48" spans="1:8" ht="15" x14ac:dyDescent="0.2">
      <c r="D48" s="12"/>
      <c r="E48" s="13" t="s">
        <v>4</v>
      </c>
      <c r="F48" s="23">
        <f>SUMIF(F3:F45,"&lt;0",F3:F45)</f>
        <v>-41054560</v>
      </c>
    </row>
    <row r="49" spans="1:6" x14ac:dyDescent="0.25">
      <c r="E49" s="15" t="s">
        <v>5</v>
      </c>
      <c r="F49" s="24">
        <f>F48/$C$47</f>
        <v>-3.0651154853016723E-3</v>
      </c>
    </row>
    <row r="50" spans="1:6" x14ac:dyDescent="0.25">
      <c r="E50" s="13" t="s">
        <v>6</v>
      </c>
      <c r="F50" s="23">
        <f>SUMIF(F3:F45,"&gt;0",F3:F45)</f>
        <v>93286749</v>
      </c>
    </row>
    <row r="51" spans="1:6" x14ac:dyDescent="0.25">
      <c r="D51" s="16"/>
      <c r="E51" s="15" t="s">
        <v>5</v>
      </c>
      <c r="F51" s="24">
        <f>F50/$C$47</f>
        <v>6.9647478607333824E-3</v>
      </c>
    </row>
    <row r="52" spans="1:6" x14ac:dyDescent="0.25">
      <c r="A52" s="17" t="s">
        <v>7</v>
      </c>
      <c r="B52" s="17" t="s">
        <v>8</v>
      </c>
    </row>
    <row r="53" spans="1:6" x14ac:dyDescent="0.25">
      <c r="A53" s="19" t="s">
        <v>9</v>
      </c>
      <c r="B53" s="20">
        <v>0</v>
      </c>
    </row>
    <row r="54" spans="1:6" x14ac:dyDescent="0.25">
      <c r="A54" s="19" t="s">
        <v>10</v>
      </c>
      <c r="B54" s="21">
        <v>-0.02</v>
      </c>
    </row>
    <row r="55" spans="1:6" x14ac:dyDescent="0.25">
      <c r="A55" s="19" t="s">
        <v>11</v>
      </c>
      <c r="B55" s="20">
        <v>1</v>
      </c>
    </row>
    <row r="56" spans="1:6" x14ac:dyDescent="0.25">
      <c r="A56" s="19" t="s">
        <v>12</v>
      </c>
      <c r="B56" s="21">
        <v>0.02</v>
      </c>
    </row>
    <row r="57" spans="1:6" x14ac:dyDescent="0.25">
      <c r="A57" s="19" t="s">
        <v>60</v>
      </c>
      <c r="B57" s="28">
        <v>0.72809999999999997</v>
      </c>
    </row>
    <row r="59" spans="1:6" x14ac:dyDescent="0.25">
      <c r="A59" s="6" t="s">
        <v>74</v>
      </c>
    </row>
  </sheetData>
  <autoFilter ref="A2:F2" xr:uid="{00000000-0009-0000-0000-000001000000}">
    <sortState xmlns:xlrd2="http://schemas.microsoft.com/office/spreadsheetml/2017/richdata2" ref="A3:F44">
      <sortCondition ref="A2"/>
    </sortState>
  </autoFilter>
  <conditionalFormatting sqref="F3:F4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6FCD-6E28-48AF-9B3F-6D128A769866}">
  <sheetPr>
    <pageSetUpPr fitToPage="1"/>
  </sheetPr>
  <dimension ref="A1:I47"/>
  <sheetViews>
    <sheetView workbookViewId="0">
      <pane xSplit="2" ySplit="4" topLeftCell="C5" activePane="bottomRight" state="frozen"/>
      <selection activeCell="D5" sqref="D5"/>
      <selection pane="topRight" activeCell="D5" sqref="D5"/>
      <selection pane="bottomLeft" activeCell="D5" sqref="D5"/>
      <selection pane="bottomRight" activeCell="I4" sqref="I4"/>
    </sheetView>
  </sheetViews>
  <sheetFormatPr defaultColWidth="9.140625" defaultRowHeight="15" x14ac:dyDescent="0.25"/>
  <cols>
    <col min="1" max="1" width="12.85546875" style="30" bestFit="1" customWidth="1"/>
    <col min="2" max="2" width="32.140625" style="30" bestFit="1" customWidth="1"/>
    <col min="3" max="3" width="25.7109375" style="30" bestFit="1" customWidth="1"/>
    <col min="4" max="6" width="18" style="30" bestFit="1" customWidth="1"/>
    <col min="7" max="7" width="16.85546875" style="30" bestFit="1" customWidth="1"/>
    <col min="8" max="8" width="9.140625" style="30"/>
    <col min="9" max="9" width="72" style="30" bestFit="1" customWidth="1"/>
    <col min="10" max="16384" width="9.140625" style="30"/>
  </cols>
  <sheetData>
    <row r="1" spans="1:9" ht="15.95" customHeight="1" x14ac:dyDescent="0.25">
      <c r="A1" s="38" t="s">
        <v>62</v>
      </c>
      <c r="B1" s="38"/>
      <c r="C1" s="38"/>
      <c r="D1" s="38"/>
      <c r="E1" s="38"/>
      <c r="F1" s="38"/>
    </row>
    <row r="2" spans="1:9" ht="15.95" customHeight="1" x14ac:dyDescent="0.25">
      <c r="A2" s="38" t="s">
        <v>63</v>
      </c>
      <c r="B2" s="38"/>
      <c r="C2" s="38"/>
      <c r="D2" s="38"/>
      <c r="E2" s="38"/>
      <c r="F2" s="38"/>
    </row>
    <row r="3" spans="1:9" ht="12.95" customHeight="1" x14ac:dyDescent="0.25"/>
    <row r="4" spans="1:9" ht="37.5" customHeight="1" x14ac:dyDescent="0.25">
      <c r="A4" s="31" t="s">
        <v>64</v>
      </c>
      <c r="B4" s="31" t="s">
        <v>65</v>
      </c>
      <c r="C4" s="31" t="s">
        <v>66</v>
      </c>
      <c r="D4" s="31" t="s">
        <v>67</v>
      </c>
      <c r="E4" s="31" t="s">
        <v>68</v>
      </c>
      <c r="F4" s="31" t="s">
        <v>69</v>
      </c>
      <c r="G4" s="32" t="s">
        <v>70</v>
      </c>
      <c r="H4" s="33">
        <f>AVERAGE(F5:F47)</f>
        <v>0.7280558139534884</v>
      </c>
      <c r="I4" s="34" t="s">
        <v>71</v>
      </c>
    </row>
    <row r="5" spans="1:9" ht="15" customHeight="1" x14ac:dyDescent="0.25">
      <c r="A5" s="35">
        <v>210001</v>
      </c>
      <c r="B5" s="35" t="s">
        <v>13</v>
      </c>
      <c r="C5" s="36">
        <v>1</v>
      </c>
      <c r="D5" s="36">
        <v>100</v>
      </c>
      <c r="E5" s="36">
        <v>100</v>
      </c>
      <c r="F5" s="37">
        <v>1</v>
      </c>
    </row>
    <row r="6" spans="1:9" ht="15" customHeight="1" x14ac:dyDescent="0.25">
      <c r="A6" s="35">
        <v>210002</v>
      </c>
      <c r="B6" s="35" t="s">
        <v>24</v>
      </c>
      <c r="C6" s="36">
        <v>1</v>
      </c>
      <c r="D6" s="36">
        <v>69</v>
      </c>
      <c r="E6" s="36">
        <v>100</v>
      </c>
      <c r="F6" s="37">
        <v>0.69</v>
      </c>
    </row>
    <row r="7" spans="1:9" ht="15" customHeight="1" x14ac:dyDescent="0.25">
      <c r="A7" s="35">
        <v>210003</v>
      </c>
      <c r="B7" s="35" t="s">
        <v>25</v>
      </c>
      <c r="C7" s="36">
        <v>1</v>
      </c>
      <c r="D7" s="36">
        <v>66.849999999999994</v>
      </c>
      <c r="E7" s="36">
        <v>100</v>
      </c>
      <c r="F7" s="37">
        <v>0.66849999999999998</v>
      </c>
    </row>
    <row r="8" spans="1:9" ht="15" customHeight="1" x14ac:dyDescent="0.25">
      <c r="A8" s="35">
        <v>210004</v>
      </c>
      <c r="B8" s="35" t="s">
        <v>26</v>
      </c>
      <c r="C8" s="36">
        <v>1</v>
      </c>
      <c r="D8" s="36">
        <v>36.020000000000003</v>
      </c>
      <c r="E8" s="36">
        <v>100</v>
      </c>
      <c r="F8" s="37">
        <v>0.36020000000000002</v>
      </c>
    </row>
    <row r="9" spans="1:9" ht="15" customHeight="1" x14ac:dyDescent="0.25">
      <c r="A9" s="35">
        <v>210005</v>
      </c>
      <c r="B9" s="35" t="s">
        <v>14</v>
      </c>
      <c r="C9" s="36">
        <v>1</v>
      </c>
      <c r="D9" s="36">
        <v>100</v>
      </c>
      <c r="E9" s="36">
        <v>100</v>
      </c>
      <c r="F9" s="37">
        <v>1</v>
      </c>
    </row>
    <row r="10" spans="1:9" ht="15" customHeight="1" x14ac:dyDescent="0.25">
      <c r="A10" s="35">
        <v>210008</v>
      </c>
      <c r="B10" s="35" t="s">
        <v>15</v>
      </c>
      <c r="C10" s="36">
        <v>1</v>
      </c>
      <c r="D10" s="36">
        <v>54.2</v>
      </c>
      <c r="E10" s="36">
        <v>100</v>
      </c>
      <c r="F10" s="37">
        <v>0.54200000000000004</v>
      </c>
    </row>
    <row r="11" spans="1:9" ht="15" customHeight="1" x14ac:dyDescent="0.25">
      <c r="A11" s="35">
        <v>210009</v>
      </c>
      <c r="B11" s="35" t="s">
        <v>27</v>
      </c>
      <c r="C11" s="36">
        <v>1</v>
      </c>
      <c r="D11" s="36">
        <v>66.06</v>
      </c>
      <c r="E11" s="36">
        <v>100</v>
      </c>
      <c r="F11" s="37">
        <v>0.66059999999999997</v>
      </c>
    </row>
    <row r="12" spans="1:9" ht="15" customHeight="1" x14ac:dyDescent="0.25">
      <c r="A12" s="35">
        <v>210011</v>
      </c>
      <c r="B12" s="35" t="s">
        <v>72</v>
      </c>
      <c r="C12" s="36">
        <v>1</v>
      </c>
      <c r="D12" s="36">
        <v>88.1</v>
      </c>
      <c r="E12" s="36">
        <v>100</v>
      </c>
      <c r="F12" s="37">
        <v>0.88100000000000001</v>
      </c>
    </row>
    <row r="13" spans="1:9" ht="15" customHeight="1" x14ac:dyDescent="0.25">
      <c r="A13" s="35">
        <v>210012</v>
      </c>
      <c r="B13" s="35" t="s">
        <v>28</v>
      </c>
      <c r="C13" s="36">
        <v>1</v>
      </c>
      <c r="D13" s="36">
        <v>100</v>
      </c>
      <c r="E13" s="36">
        <v>100</v>
      </c>
      <c r="F13" s="37">
        <v>1</v>
      </c>
    </row>
    <row r="14" spans="1:9" ht="15" customHeight="1" x14ac:dyDescent="0.25">
      <c r="A14" s="35">
        <v>210015</v>
      </c>
      <c r="B14" s="35" t="s">
        <v>29</v>
      </c>
      <c r="C14" s="36">
        <v>1</v>
      </c>
      <c r="D14" s="36">
        <v>85.43</v>
      </c>
      <c r="E14" s="36">
        <v>100</v>
      </c>
      <c r="F14" s="37">
        <v>0.85429999999999995</v>
      </c>
    </row>
    <row r="15" spans="1:9" ht="15" customHeight="1" x14ac:dyDescent="0.25">
      <c r="A15" s="35">
        <v>210016</v>
      </c>
      <c r="B15" s="35" t="s">
        <v>30</v>
      </c>
      <c r="C15" s="36">
        <v>1</v>
      </c>
      <c r="D15" s="36">
        <v>95.82</v>
      </c>
      <c r="E15" s="36">
        <v>100</v>
      </c>
      <c r="F15" s="37">
        <v>0.95820000000000005</v>
      </c>
    </row>
    <row r="16" spans="1:9" ht="15" customHeight="1" x14ac:dyDescent="0.25">
      <c r="A16" s="35">
        <v>210017</v>
      </c>
      <c r="B16" s="35" t="s">
        <v>16</v>
      </c>
      <c r="C16" s="36">
        <v>2</v>
      </c>
      <c r="D16" s="36">
        <v>89.91</v>
      </c>
      <c r="E16" s="36">
        <v>100</v>
      </c>
      <c r="F16" s="37">
        <v>0.89910000000000001</v>
      </c>
    </row>
    <row r="17" spans="1:6" ht="15" customHeight="1" x14ac:dyDescent="0.25">
      <c r="A17" s="35">
        <v>210018</v>
      </c>
      <c r="B17" s="35" t="s">
        <v>31</v>
      </c>
      <c r="C17" s="36">
        <v>1</v>
      </c>
      <c r="D17" s="36">
        <v>46.56</v>
      </c>
      <c r="E17" s="36">
        <v>100</v>
      </c>
      <c r="F17" s="37">
        <v>0.46560000000000001</v>
      </c>
    </row>
    <row r="18" spans="1:6" ht="15" customHeight="1" x14ac:dyDescent="0.25">
      <c r="A18" s="35">
        <v>210019</v>
      </c>
      <c r="B18" s="35" t="s">
        <v>32</v>
      </c>
      <c r="C18" s="36">
        <v>1</v>
      </c>
      <c r="D18" s="36">
        <v>9.15</v>
      </c>
      <c r="E18" s="36">
        <v>100</v>
      </c>
      <c r="F18" s="37">
        <v>9.1499999999999998E-2</v>
      </c>
    </row>
    <row r="19" spans="1:6" ht="15" customHeight="1" x14ac:dyDescent="0.25">
      <c r="A19" s="35">
        <v>210022</v>
      </c>
      <c r="B19" s="35" t="s">
        <v>33</v>
      </c>
      <c r="C19" s="36">
        <v>1</v>
      </c>
      <c r="D19" s="36">
        <v>55.93</v>
      </c>
      <c r="E19" s="36">
        <v>100</v>
      </c>
      <c r="F19" s="37">
        <v>0.55930000000000002</v>
      </c>
    </row>
    <row r="20" spans="1:6" ht="15" customHeight="1" x14ac:dyDescent="0.25">
      <c r="A20" s="35">
        <v>210023</v>
      </c>
      <c r="B20" s="35" t="s">
        <v>34</v>
      </c>
      <c r="C20" s="36">
        <v>1</v>
      </c>
      <c r="D20" s="36">
        <v>91.13</v>
      </c>
      <c r="E20" s="36">
        <v>100</v>
      </c>
      <c r="F20" s="37">
        <v>0.9113</v>
      </c>
    </row>
    <row r="21" spans="1:6" ht="15" customHeight="1" x14ac:dyDescent="0.25">
      <c r="A21" s="35">
        <v>210024</v>
      </c>
      <c r="B21" s="35" t="s">
        <v>35</v>
      </c>
      <c r="C21" s="36">
        <v>1</v>
      </c>
      <c r="D21" s="36">
        <v>100</v>
      </c>
      <c r="E21" s="36">
        <v>100</v>
      </c>
      <c r="F21" s="37">
        <v>1</v>
      </c>
    </row>
    <row r="22" spans="1:6" ht="15" customHeight="1" x14ac:dyDescent="0.25">
      <c r="A22" s="35">
        <v>210027</v>
      </c>
      <c r="B22" s="35" t="s">
        <v>21</v>
      </c>
      <c r="C22" s="36">
        <v>1</v>
      </c>
      <c r="D22" s="36">
        <v>100</v>
      </c>
      <c r="E22" s="36">
        <v>100</v>
      </c>
      <c r="F22" s="37">
        <v>1</v>
      </c>
    </row>
    <row r="23" spans="1:6" ht="15" customHeight="1" x14ac:dyDescent="0.25">
      <c r="A23" s="35">
        <v>210028</v>
      </c>
      <c r="B23" s="35" t="s">
        <v>36</v>
      </c>
      <c r="C23" s="36">
        <v>1</v>
      </c>
      <c r="D23" s="36">
        <v>43.83</v>
      </c>
      <c r="E23" s="36">
        <v>100</v>
      </c>
      <c r="F23" s="37">
        <v>0.43830000000000002</v>
      </c>
    </row>
    <row r="24" spans="1:6" ht="15" customHeight="1" x14ac:dyDescent="0.25">
      <c r="A24" s="35">
        <v>210029</v>
      </c>
      <c r="B24" s="35" t="s">
        <v>37</v>
      </c>
      <c r="C24" s="36">
        <v>1</v>
      </c>
      <c r="D24" s="36">
        <v>47.39</v>
      </c>
      <c r="E24" s="36">
        <v>100</v>
      </c>
      <c r="F24" s="37">
        <v>0.47389999999999999</v>
      </c>
    </row>
    <row r="25" spans="1:6" ht="15" customHeight="1" x14ac:dyDescent="0.25">
      <c r="A25" s="35">
        <v>210030</v>
      </c>
      <c r="B25" s="35" t="s">
        <v>73</v>
      </c>
      <c r="C25" s="36">
        <v>2</v>
      </c>
      <c r="D25" s="36">
        <v>100</v>
      </c>
      <c r="E25" s="36">
        <v>100</v>
      </c>
      <c r="F25" s="37">
        <v>1</v>
      </c>
    </row>
    <row r="26" spans="1:6" ht="15" customHeight="1" x14ac:dyDescent="0.25">
      <c r="A26" s="35">
        <v>210032</v>
      </c>
      <c r="B26" s="35" t="s">
        <v>17</v>
      </c>
      <c r="C26" s="36">
        <v>1</v>
      </c>
      <c r="D26" s="36">
        <v>100</v>
      </c>
      <c r="E26" s="36">
        <v>100</v>
      </c>
      <c r="F26" s="37">
        <v>1</v>
      </c>
    </row>
    <row r="27" spans="1:6" ht="15" customHeight="1" x14ac:dyDescent="0.25">
      <c r="A27" s="35">
        <v>210033</v>
      </c>
      <c r="B27" s="35" t="s">
        <v>38</v>
      </c>
      <c r="C27" s="36">
        <v>1</v>
      </c>
      <c r="D27" s="36">
        <v>100</v>
      </c>
      <c r="E27" s="36">
        <v>100</v>
      </c>
      <c r="F27" s="37">
        <v>1</v>
      </c>
    </row>
    <row r="28" spans="1:6" ht="15" customHeight="1" x14ac:dyDescent="0.25">
      <c r="A28" s="35">
        <v>210034</v>
      </c>
      <c r="B28" s="35" t="s">
        <v>39</v>
      </c>
      <c r="C28" s="36">
        <v>1</v>
      </c>
      <c r="D28" s="36">
        <v>68.319999999999993</v>
      </c>
      <c r="E28" s="36">
        <v>100</v>
      </c>
      <c r="F28" s="37">
        <v>0.68320000000000003</v>
      </c>
    </row>
    <row r="29" spans="1:6" ht="15" customHeight="1" x14ac:dyDescent="0.25">
      <c r="A29" s="35">
        <v>210035</v>
      </c>
      <c r="B29" s="35" t="s">
        <v>40</v>
      </c>
      <c r="C29" s="36">
        <v>1</v>
      </c>
      <c r="D29" s="36">
        <v>53.05</v>
      </c>
      <c r="E29" s="36">
        <v>100</v>
      </c>
      <c r="F29" s="37">
        <v>0.53049999999999997</v>
      </c>
    </row>
    <row r="30" spans="1:6" ht="15" customHeight="1" x14ac:dyDescent="0.25">
      <c r="A30" s="35">
        <v>210037</v>
      </c>
      <c r="B30" s="35" t="s">
        <v>41</v>
      </c>
      <c r="C30" s="36">
        <v>1</v>
      </c>
      <c r="D30" s="36">
        <v>28.03</v>
      </c>
      <c r="E30" s="36">
        <v>100</v>
      </c>
      <c r="F30" s="37">
        <v>0.28029999999999999</v>
      </c>
    </row>
    <row r="31" spans="1:6" ht="15" customHeight="1" x14ac:dyDescent="0.25">
      <c r="A31" s="35">
        <v>210038</v>
      </c>
      <c r="B31" s="35" t="s">
        <v>42</v>
      </c>
      <c r="C31" s="36">
        <v>1</v>
      </c>
      <c r="D31" s="36">
        <v>68.92</v>
      </c>
      <c r="E31" s="36">
        <v>100</v>
      </c>
      <c r="F31" s="37">
        <v>0.68920000000000003</v>
      </c>
    </row>
    <row r="32" spans="1:6" ht="15" customHeight="1" x14ac:dyDescent="0.25">
      <c r="A32" s="35">
        <v>210039</v>
      </c>
      <c r="B32" s="35" t="s">
        <v>18</v>
      </c>
      <c r="C32" s="36">
        <v>1</v>
      </c>
      <c r="D32" s="36">
        <v>20.82</v>
      </c>
      <c r="E32" s="36">
        <v>100</v>
      </c>
      <c r="F32" s="37">
        <v>0.2082</v>
      </c>
    </row>
    <row r="33" spans="1:6" ht="15" customHeight="1" x14ac:dyDescent="0.25">
      <c r="A33" s="35">
        <v>210040</v>
      </c>
      <c r="B33" s="35" t="s">
        <v>43</v>
      </c>
      <c r="C33" s="36">
        <v>1</v>
      </c>
      <c r="D33" s="36">
        <v>100</v>
      </c>
      <c r="E33" s="36">
        <v>100</v>
      </c>
      <c r="F33" s="37">
        <v>1</v>
      </c>
    </row>
    <row r="34" spans="1:6" ht="15" customHeight="1" x14ac:dyDescent="0.25">
      <c r="A34" s="35">
        <v>210043</v>
      </c>
      <c r="B34" s="35" t="s">
        <v>44</v>
      </c>
      <c r="C34" s="36">
        <v>1</v>
      </c>
      <c r="D34" s="36">
        <v>79.98</v>
      </c>
      <c r="E34" s="36">
        <v>100</v>
      </c>
      <c r="F34" s="37">
        <v>0.79979999999999996</v>
      </c>
    </row>
    <row r="35" spans="1:6" ht="15" customHeight="1" x14ac:dyDescent="0.25">
      <c r="A35" s="35">
        <v>210044</v>
      </c>
      <c r="B35" s="35" t="s">
        <v>19</v>
      </c>
      <c r="C35" s="36">
        <v>1</v>
      </c>
      <c r="D35" s="36">
        <v>6.81</v>
      </c>
      <c r="E35" s="36">
        <v>100</v>
      </c>
      <c r="F35" s="37">
        <v>6.8099999999999994E-2</v>
      </c>
    </row>
    <row r="36" spans="1:6" ht="15" customHeight="1" x14ac:dyDescent="0.25">
      <c r="A36" s="35">
        <v>210048</v>
      </c>
      <c r="B36" s="35" t="s">
        <v>45</v>
      </c>
      <c r="C36" s="36">
        <v>1</v>
      </c>
      <c r="D36" s="36">
        <v>10.72</v>
      </c>
      <c r="E36" s="36">
        <v>100</v>
      </c>
      <c r="F36" s="37">
        <v>0.1072</v>
      </c>
    </row>
    <row r="37" spans="1:6" ht="15" customHeight="1" x14ac:dyDescent="0.25">
      <c r="A37" s="35">
        <v>210049</v>
      </c>
      <c r="B37" s="35" t="s">
        <v>46</v>
      </c>
      <c r="C37" s="36">
        <v>1</v>
      </c>
      <c r="D37" s="36">
        <v>85.98</v>
      </c>
      <c r="E37" s="36">
        <v>100</v>
      </c>
      <c r="F37" s="37">
        <v>0.85980000000000001</v>
      </c>
    </row>
    <row r="38" spans="1:6" ht="15" customHeight="1" x14ac:dyDescent="0.25">
      <c r="A38" s="35">
        <v>210051</v>
      </c>
      <c r="B38" s="35" t="s">
        <v>47</v>
      </c>
      <c r="C38" s="36">
        <v>1</v>
      </c>
      <c r="D38" s="36">
        <v>61.28</v>
      </c>
      <c r="E38" s="36">
        <v>100</v>
      </c>
      <c r="F38" s="37">
        <v>0.61280000000000001</v>
      </c>
    </row>
    <row r="39" spans="1:6" ht="15" customHeight="1" x14ac:dyDescent="0.25">
      <c r="A39" s="35">
        <v>210056</v>
      </c>
      <c r="B39" s="35" t="s">
        <v>48</v>
      </c>
      <c r="C39" s="36">
        <v>1</v>
      </c>
      <c r="D39" s="36">
        <v>100</v>
      </c>
      <c r="E39" s="36">
        <v>100</v>
      </c>
      <c r="F39" s="37">
        <v>1</v>
      </c>
    </row>
    <row r="40" spans="1:6" ht="15" customHeight="1" x14ac:dyDescent="0.25">
      <c r="A40" s="35">
        <v>210057</v>
      </c>
      <c r="B40" s="35" t="s">
        <v>49</v>
      </c>
      <c r="C40" s="36">
        <v>1</v>
      </c>
      <c r="D40" s="36">
        <v>100</v>
      </c>
      <c r="E40" s="36">
        <v>100</v>
      </c>
      <c r="F40" s="37">
        <v>1</v>
      </c>
    </row>
    <row r="41" spans="1:6" ht="15" customHeight="1" x14ac:dyDescent="0.25">
      <c r="A41" s="35">
        <v>210058</v>
      </c>
      <c r="B41" s="35" t="s">
        <v>50</v>
      </c>
      <c r="C41" s="36">
        <v>1</v>
      </c>
      <c r="D41" s="36">
        <v>100</v>
      </c>
      <c r="E41" s="36">
        <v>100</v>
      </c>
      <c r="F41" s="37">
        <v>1</v>
      </c>
    </row>
    <row r="42" spans="1:6" ht="15" customHeight="1" x14ac:dyDescent="0.25">
      <c r="A42" s="35">
        <v>210060</v>
      </c>
      <c r="B42" s="35" t="s">
        <v>51</v>
      </c>
      <c r="C42" s="36">
        <v>2</v>
      </c>
      <c r="D42" s="36">
        <v>95.04</v>
      </c>
      <c r="E42" s="36">
        <v>100</v>
      </c>
      <c r="F42" s="37">
        <v>0.95040000000000002</v>
      </c>
    </row>
    <row r="43" spans="1:6" ht="15" customHeight="1" x14ac:dyDescent="0.25">
      <c r="A43" s="35">
        <v>210061</v>
      </c>
      <c r="B43" s="35" t="s">
        <v>20</v>
      </c>
      <c r="C43" s="36">
        <v>1</v>
      </c>
      <c r="D43" s="36">
        <v>54.43</v>
      </c>
      <c r="E43" s="36">
        <v>100</v>
      </c>
      <c r="F43" s="37">
        <v>0.54430000000000001</v>
      </c>
    </row>
    <row r="44" spans="1:6" ht="15" customHeight="1" x14ac:dyDescent="0.25">
      <c r="A44" s="35">
        <v>210062</v>
      </c>
      <c r="B44" s="35" t="s">
        <v>52</v>
      </c>
      <c r="C44" s="36">
        <v>1</v>
      </c>
      <c r="D44" s="36">
        <v>100</v>
      </c>
      <c r="E44" s="36">
        <v>100</v>
      </c>
      <c r="F44" s="37">
        <v>1</v>
      </c>
    </row>
    <row r="45" spans="1:6" ht="15" customHeight="1" x14ac:dyDescent="0.25">
      <c r="A45" s="35">
        <v>210063</v>
      </c>
      <c r="B45" s="35" t="s">
        <v>53</v>
      </c>
      <c r="C45" s="36">
        <v>1</v>
      </c>
      <c r="D45" s="36">
        <v>100</v>
      </c>
      <c r="E45" s="36">
        <v>100</v>
      </c>
      <c r="F45" s="37">
        <v>1</v>
      </c>
    </row>
    <row r="46" spans="1:6" ht="15" customHeight="1" x14ac:dyDescent="0.25">
      <c r="A46" s="35">
        <v>210064</v>
      </c>
      <c r="B46" s="35" t="s">
        <v>54</v>
      </c>
      <c r="C46" s="36">
        <v>2</v>
      </c>
      <c r="D46" s="36">
        <v>100</v>
      </c>
      <c r="E46" s="36">
        <v>100</v>
      </c>
      <c r="F46" s="37">
        <v>1</v>
      </c>
    </row>
    <row r="47" spans="1:6" ht="15" customHeight="1" x14ac:dyDescent="0.25">
      <c r="A47" s="35">
        <v>210065</v>
      </c>
      <c r="B47" s="35" t="s">
        <v>55</v>
      </c>
      <c r="C47" s="36">
        <v>1</v>
      </c>
      <c r="D47" s="36">
        <v>51.88</v>
      </c>
      <c r="E47" s="36">
        <v>100</v>
      </c>
      <c r="F47" s="37">
        <v>0.51880000000000004</v>
      </c>
    </row>
  </sheetData>
  <autoFilter ref="A4:F47" xr:uid="{1CD4A533-4AA3-4C8A-8635-D03F97C3127D}"/>
  <mergeCells count="2">
    <mergeCell ref="A1:F1"/>
    <mergeCell ref="A2:F2"/>
  </mergeCells>
  <printOptions horizontalCentered="1"/>
  <pageMargins left="0" right="0" top="0" bottom="0" header="0.5" footer="0.5"/>
  <pageSetup fitToHeight="10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360A42-247D-4A62-8615-E63B66DC776F}"/>
</file>

<file path=customXml/itemProps2.xml><?xml version="1.0" encoding="utf-8"?>
<ds:datastoreItem xmlns:ds="http://schemas.openxmlformats.org/officeDocument/2006/customXml" ds:itemID="{91FEAF71-8A9D-4B76-9745-881A381373DE}"/>
</file>

<file path=customXml/itemProps3.xml><?xml version="1.0" encoding="utf-8"?>
<ds:datastoreItem xmlns:ds="http://schemas.openxmlformats.org/officeDocument/2006/customXml" ds:itemID="{1C943B9C-E0D8-4E24-892B-EB3ADEAD9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MHAC Revenue Adjustments</vt:lpstr>
      <vt:lpstr>Hospital Scores</vt:lpstr>
      <vt:lpstr>MHAC_Cutpoint</vt:lpstr>
      <vt:lpstr>'MHAC Revenue Adjustments'!MHAC_Highest_Score</vt:lpstr>
      <vt:lpstr>'MHAC Revenue Adjustments'!MHAC_Lowest_Score</vt:lpstr>
      <vt:lpstr>'MHAC Revenue Adjustments'!MHAC_Max_Penalty</vt:lpstr>
      <vt:lpstr>'MHAC Revenue Adjustments'!MHAC_Max_Reward</vt:lpstr>
      <vt:lpstr>'Hospital Scores'!Print_Titles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2023-03-08T15:50:20Z</dcterms:created>
  <dcterms:modified xsi:type="dcterms:W3CDTF">2026-05-18T14:49:21Z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