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mdhscrc-my.sharepoint.com/personal/ckonsowski_mdhscrc_onmicrosoft_com/Documents/Douments2/Documents/Rate Model Inputs/FY 2027/"/>
    </mc:Choice>
  </mc:AlternateContent>
  <xr:revisionPtr revIDLastSave="4" documentId="8_{25EACACB-E21C-49FD-AB1B-83D6636642CC}" xr6:coauthVersionLast="47" xr6:coauthVersionMax="47" xr10:uidLastSave="{B05A36AF-AB31-4168-B2CE-C6758247B88A}"/>
  <bookViews>
    <workbookView xWindow="-96" yWindow="-96" windowWidth="23232" windowHeight="13872" xr2:uid="{00000000-000D-0000-FFFF-FFFF00000000}"/>
  </bookViews>
  <sheets>
    <sheet name="FY2027 Prj Inflation" sheetId="1" r:id="rId1"/>
    <sheet name="CDS-A Study 2025 over 2024" sheetId="2" r:id="rId2"/>
    <sheet name="Summary All" sheetId="3" r:id="rId3"/>
    <sheet name="Summary All - updated May26" sheetId="4" r:id="rId4"/>
    <sheet name="Sheet1" sheetId="5" r:id="rId5"/>
  </sheets>
  <externalReferences>
    <externalReference r:id="rId6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9" roundtripDataChecksum="RTMuum7+GoA8EVh84/iDh4Yu6veuaIhoreyfc0eCuZE="/>
    </ext>
  </extLst>
</workbook>
</file>

<file path=xl/calcChain.xml><?xml version="1.0" encoding="utf-8"?>
<calcChain xmlns="http://schemas.openxmlformats.org/spreadsheetml/2006/main">
  <c r="F57" i="5" l="1"/>
  <c r="E57" i="5"/>
  <c r="D57" i="5"/>
  <c r="I36" i="1"/>
  <c r="G50" i="2"/>
  <c r="G49" i="2"/>
  <c r="G48" i="2"/>
  <c r="G47" i="2"/>
  <c r="G46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G5" i="2"/>
  <c r="G4" i="2"/>
  <c r="G3" i="2"/>
  <c r="K21" i="4"/>
  <c r="F58" i="4" l="1"/>
  <c r="E58" i="4"/>
  <c r="D58" i="4"/>
  <c r="D64" i="4" s="1"/>
  <c r="I56" i="4"/>
  <c r="I55" i="4"/>
  <c r="I54" i="4"/>
  <c r="I53" i="4"/>
  <c r="I52" i="4"/>
  <c r="I51" i="4"/>
  <c r="I50" i="4"/>
  <c r="I49" i="4"/>
  <c r="I48" i="4"/>
  <c r="I47" i="4"/>
  <c r="I46" i="4"/>
  <c r="I45" i="4"/>
  <c r="I44" i="4"/>
  <c r="I43" i="4"/>
  <c r="I42" i="4"/>
  <c r="I41" i="4"/>
  <c r="I40" i="4"/>
  <c r="I39" i="4"/>
  <c r="I38" i="4"/>
  <c r="I37" i="4"/>
  <c r="I36" i="4"/>
  <c r="I35" i="4"/>
  <c r="I34" i="4"/>
  <c r="I33" i="4"/>
  <c r="I32" i="4"/>
  <c r="I31" i="4"/>
  <c r="I30" i="4"/>
  <c r="I29" i="4"/>
  <c r="I28" i="4"/>
  <c r="I27" i="4"/>
  <c r="I26" i="4"/>
  <c r="I25" i="4"/>
  <c r="I24" i="4"/>
  <c r="I23" i="4"/>
  <c r="I22" i="4"/>
  <c r="I21" i="4"/>
  <c r="I20" i="4"/>
  <c r="I19" i="4"/>
  <c r="I18" i="4"/>
  <c r="I17" i="4"/>
  <c r="I16" i="4"/>
  <c r="I15" i="4"/>
  <c r="I14" i="4"/>
  <c r="I13" i="4"/>
  <c r="I12" i="4"/>
  <c r="I11" i="4"/>
  <c r="I10" i="4"/>
  <c r="I9" i="4"/>
  <c r="I8" i="4"/>
  <c r="I7" i="4"/>
  <c r="I6" i="4"/>
  <c r="I5" i="4"/>
  <c r="F58" i="3"/>
  <c r="E58" i="3"/>
  <c r="D58" i="3"/>
  <c r="D64" i="3" s="1"/>
  <c r="I56" i="3"/>
  <c r="I55" i="3"/>
  <c r="I54" i="3"/>
  <c r="I53" i="3"/>
  <c r="I52" i="3"/>
  <c r="I51" i="3"/>
  <c r="I50" i="3"/>
  <c r="I49" i="3"/>
  <c r="I48" i="3"/>
  <c r="I47" i="3"/>
  <c r="I46" i="3"/>
  <c r="I45" i="3"/>
  <c r="I44" i="3"/>
  <c r="I43" i="3"/>
  <c r="I42" i="3"/>
  <c r="I41" i="3"/>
  <c r="I40" i="3"/>
  <c r="I39" i="3"/>
  <c r="I38" i="3"/>
  <c r="I37" i="3"/>
  <c r="I36" i="3"/>
  <c r="I35" i="3"/>
  <c r="I34" i="3"/>
  <c r="I33" i="3"/>
  <c r="I32" i="3"/>
  <c r="I31" i="3"/>
  <c r="I30" i="3"/>
  <c r="I29" i="3"/>
  <c r="I28" i="3"/>
  <c r="I27" i="3"/>
  <c r="I26" i="3"/>
  <c r="I25" i="3"/>
  <c r="I24" i="3"/>
  <c r="I23" i="3"/>
  <c r="I22" i="3"/>
  <c r="K21" i="3"/>
  <c r="I21" i="3"/>
  <c r="I20" i="3"/>
  <c r="I19" i="3"/>
  <c r="I18" i="3"/>
  <c r="I17" i="3"/>
  <c r="I16" i="3"/>
  <c r="I15" i="3"/>
  <c r="I14" i="3"/>
  <c r="I13" i="3"/>
  <c r="I12" i="3"/>
  <c r="I11" i="3"/>
  <c r="I10" i="3"/>
  <c r="I9" i="3"/>
  <c r="I8" i="3"/>
  <c r="I7" i="3"/>
  <c r="I6" i="3"/>
  <c r="I5" i="3"/>
  <c r="K59" i="1"/>
  <c r="I59" i="1"/>
  <c r="J59" i="1" s="1"/>
  <c r="F59" i="1"/>
  <c r="E59" i="1"/>
  <c r="B59" i="1"/>
  <c r="K58" i="1"/>
  <c r="I58" i="1"/>
  <c r="J58" i="1" s="1"/>
  <c r="F58" i="1"/>
  <c r="E58" i="1"/>
  <c r="B58" i="1"/>
  <c r="K57" i="1"/>
  <c r="I57" i="1"/>
  <c r="J57" i="1" s="1"/>
  <c r="F57" i="1"/>
  <c r="E57" i="1"/>
  <c r="B57" i="1"/>
  <c r="K56" i="1"/>
  <c r="I56" i="1"/>
  <c r="J56" i="1" s="1"/>
  <c r="F56" i="1"/>
  <c r="E56" i="1"/>
  <c r="B56" i="1"/>
  <c r="K55" i="1"/>
  <c r="I55" i="1"/>
  <c r="J55" i="1" s="1"/>
  <c r="F55" i="1"/>
  <c r="E55" i="1"/>
  <c r="B55" i="1"/>
  <c r="K54" i="1"/>
  <c r="I54" i="1"/>
  <c r="J54" i="1" s="1"/>
  <c r="F54" i="1"/>
  <c r="E54" i="1"/>
  <c r="B54" i="1"/>
  <c r="K53" i="1"/>
  <c r="I53" i="1"/>
  <c r="J53" i="1" s="1"/>
  <c r="F53" i="1"/>
  <c r="E53" i="1"/>
  <c r="B53" i="1"/>
  <c r="K52" i="1"/>
  <c r="I52" i="1"/>
  <c r="J52" i="1" s="1"/>
  <c r="F52" i="1"/>
  <c r="E52" i="1"/>
  <c r="B52" i="1"/>
  <c r="K51" i="1"/>
  <c r="I51" i="1"/>
  <c r="J51" i="1" s="1"/>
  <c r="F51" i="1"/>
  <c r="E51" i="1"/>
  <c r="B51" i="1"/>
  <c r="K50" i="1"/>
  <c r="I50" i="1"/>
  <c r="J50" i="1" s="1"/>
  <c r="F50" i="1"/>
  <c r="E50" i="1"/>
  <c r="B50" i="1"/>
  <c r="K49" i="1"/>
  <c r="I49" i="1"/>
  <c r="J49" i="1" s="1"/>
  <c r="F49" i="1"/>
  <c r="E49" i="1"/>
  <c r="K48" i="1"/>
  <c r="I48" i="1"/>
  <c r="J48" i="1" s="1"/>
  <c r="F48" i="1"/>
  <c r="E48" i="1"/>
  <c r="K47" i="1"/>
  <c r="I47" i="1"/>
  <c r="J47" i="1" s="1"/>
  <c r="F47" i="1"/>
  <c r="E47" i="1"/>
  <c r="K46" i="1"/>
  <c r="I46" i="1"/>
  <c r="J46" i="1" s="1"/>
  <c r="F46" i="1"/>
  <c r="E46" i="1"/>
  <c r="B46" i="1"/>
  <c r="K45" i="1"/>
  <c r="I45" i="1"/>
  <c r="J45" i="1" s="1"/>
  <c r="F45" i="1"/>
  <c r="E45" i="1"/>
  <c r="B45" i="1"/>
  <c r="K44" i="1"/>
  <c r="I44" i="1"/>
  <c r="J44" i="1" s="1"/>
  <c r="F44" i="1"/>
  <c r="E44" i="1"/>
  <c r="B44" i="1"/>
  <c r="K43" i="1"/>
  <c r="I43" i="1"/>
  <c r="J43" i="1" s="1"/>
  <c r="F43" i="1"/>
  <c r="E43" i="1"/>
  <c r="B43" i="1"/>
  <c r="K42" i="1"/>
  <c r="I42" i="1"/>
  <c r="F42" i="1"/>
  <c r="E42" i="1"/>
  <c r="B42" i="1"/>
  <c r="K41" i="1"/>
  <c r="I41" i="1"/>
  <c r="J41" i="1" s="1"/>
  <c r="F41" i="1"/>
  <c r="E41" i="1"/>
  <c r="B41" i="1"/>
  <c r="K40" i="1"/>
  <c r="I40" i="1"/>
  <c r="J40" i="1" s="1"/>
  <c r="F40" i="1"/>
  <c r="E40" i="1"/>
  <c r="B40" i="1"/>
  <c r="K39" i="1"/>
  <c r="I39" i="1"/>
  <c r="J39" i="1" s="1"/>
  <c r="F39" i="1"/>
  <c r="E39" i="1"/>
  <c r="B39" i="1"/>
  <c r="K38" i="1"/>
  <c r="I38" i="1"/>
  <c r="J38" i="1" s="1"/>
  <c r="F38" i="1"/>
  <c r="E38" i="1"/>
  <c r="B38" i="1"/>
  <c r="K37" i="1"/>
  <c r="I37" i="1"/>
  <c r="J37" i="1" s="1"/>
  <c r="F37" i="1"/>
  <c r="E37" i="1"/>
  <c r="B37" i="1"/>
  <c r="K36" i="1"/>
  <c r="J36" i="1"/>
  <c r="F36" i="1"/>
  <c r="E36" i="1"/>
  <c r="B36" i="1"/>
  <c r="K35" i="1"/>
  <c r="I35" i="1"/>
  <c r="J35" i="1" s="1"/>
  <c r="F35" i="1"/>
  <c r="E35" i="1"/>
  <c r="B35" i="1"/>
  <c r="K34" i="1"/>
  <c r="I34" i="1"/>
  <c r="J34" i="1" s="1"/>
  <c r="F34" i="1"/>
  <c r="E34" i="1"/>
  <c r="B34" i="1"/>
  <c r="K33" i="1"/>
  <c r="I33" i="1"/>
  <c r="J33" i="1" s="1"/>
  <c r="F33" i="1"/>
  <c r="E33" i="1"/>
  <c r="B33" i="1"/>
  <c r="K32" i="1"/>
  <c r="I32" i="1"/>
  <c r="J32" i="1" s="1"/>
  <c r="F32" i="1"/>
  <c r="E32" i="1"/>
  <c r="B32" i="1"/>
  <c r="K31" i="1"/>
  <c r="I31" i="1"/>
  <c r="J31" i="1" s="1"/>
  <c r="F31" i="1"/>
  <c r="E31" i="1"/>
  <c r="B31" i="1"/>
  <c r="K30" i="1"/>
  <c r="I30" i="1"/>
  <c r="J30" i="1" s="1"/>
  <c r="F30" i="1"/>
  <c r="E30" i="1"/>
  <c r="B30" i="1"/>
  <c r="K29" i="1"/>
  <c r="I29" i="1"/>
  <c r="J29" i="1" s="1"/>
  <c r="F29" i="1"/>
  <c r="E29" i="1"/>
  <c r="G29" i="1" s="1"/>
  <c r="B29" i="1"/>
  <c r="K28" i="1"/>
  <c r="I28" i="1"/>
  <c r="J28" i="1" s="1"/>
  <c r="F28" i="1"/>
  <c r="E28" i="1"/>
  <c r="B28" i="1"/>
  <c r="K27" i="1"/>
  <c r="I27" i="1"/>
  <c r="J27" i="1" s="1"/>
  <c r="F27" i="1"/>
  <c r="E27" i="1"/>
  <c r="B27" i="1"/>
  <c r="K26" i="1"/>
  <c r="I26" i="1"/>
  <c r="J26" i="1" s="1"/>
  <c r="L26" i="1" s="1"/>
  <c r="F26" i="1"/>
  <c r="E26" i="1"/>
  <c r="B26" i="1"/>
  <c r="K25" i="1"/>
  <c r="I25" i="1"/>
  <c r="J25" i="1" s="1"/>
  <c r="L25" i="1" s="1"/>
  <c r="F25" i="1"/>
  <c r="E25" i="1"/>
  <c r="B25" i="1"/>
  <c r="K24" i="1"/>
  <c r="I24" i="1"/>
  <c r="J24" i="1" s="1"/>
  <c r="F24" i="1"/>
  <c r="E24" i="1"/>
  <c r="B24" i="1"/>
  <c r="K23" i="1"/>
  <c r="I23" i="1"/>
  <c r="J23" i="1" s="1"/>
  <c r="F23" i="1"/>
  <c r="E23" i="1"/>
  <c r="B23" i="1"/>
  <c r="K22" i="1"/>
  <c r="I22" i="1"/>
  <c r="J22" i="1" s="1"/>
  <c r="L22" i="1" s="1"/>
  <c r="F22" i="1"/>
  <c r="E22" i="1"/>
  <c r="B22" i="1"/>
  <c r="K21" i="1"/>
  <c r="J21" i="1"/>
  <c r="L21" i="1" s="1"/>
  <c r="I21" i="1"/>
  <c r="F21" i="1"/>
  <c r="E21" i="1"/>
  <c r="B21" i="1"/>
  <c r="K20" i="1"/>
  <c r="I20" i="1"/>
  <c r="J20" i="1" s="1"/>
  <c r="L20" i="1" s="1"/>
  <c r="F20" i="1"/>
  <c r="E20" i="1"/>
  <c r="B20" i="1"/>
  <c r="K19" i="1"/>
  <c r="I19" i="1"/>
  <c r="J19" i="1" s="1"/>
  <c r="L19" i="1" s="1"/>
  <c r="F19" i="1"/>
  <c r="E19" i="1"/>
  <c r="B19" i="1"/>
  <c r="K18" i="1"/>
  <c r="I18" i="1"/>
  <c r="J18" i="1" s="1"/>
  <c r="F18" i="1"/>
  <c r="E18" i="1"/>
  <c r="B18" i="1"/>
  <c r="K17" i="1"/>
  <c r="I17" i="1"/>
  <c r="J17" i="1" s="1"/>
  <c r="L17" i="1" s="1"/>
  <c r="F17" i="1"/>
  <c r="E17" i="1"/>
  <c r="B17" i="1"/>
  <c r="K16" i="1"/>
  <c r="I16" i="1"/>
  <c r="J16" i="1" s="1"/>
  <c r="L16" i="1" s="1"/>
  <c r="F16" i="1"/>
  <c r="E16" i="1"/>
  <c r="B16" i="1"/>
  <c r="K15" i="1"/>
  <c r="I15" i="1"/>
  <c r="J15" i="1" s="1"/>
  <c r="L15" i="1" s="1"/>
  <c r="F15" i="1"/>
  <c r="E15" i="1"/>
  <c r="B15" i="1"/>
  <c r="K14" i="1"/>
  <c r="I14" i="1"/>
  <c r="J14" i="1" s="1"/>
  <c r="L14" i="1" s="1"/>
  <c r="F14" i="1"/>
  <c r="E14" i="1"/>
  <c r="B14" i="1"/>
  <c r="K13" i="1"/>
  <c r="I13" i="1"/>
  <c r="J13" i="1" s="1"/>
  <c r="L13" i="1" s="1"/>
  <c r="F13" i="1"/>
  <c r="E13" i="1"/>
  <c r="B13" i="1"/>
  <c r="K12" i="1"/>
  <c r="I12" i="1"/>
  <c r="J12" i="1" s="1"/>
  <c r="L12" i="1" s="1"/>
  <c r="F12" i="1"/>
  <c r="E12" i="1"/>
  <c r="B12" i="1"/>
  <c r="K11" i="1"/>
  <c r="I11" i="1"/>
  <c r="J11" i="1" s="1"/>
  <c r="F11" i="1"/>
  <c r="E11" i="1"/>
  <c r="B11" i="1"/>
  <c r="K10" i="1"/>
  <c r="I10" i="1"/>
  <c r="F10" i="1"/>
  <c r="E10" i="1"/>
  <c r="B10" i="1"/>
  <c r="K9" i="1"/>
  <c r="I9" i="1"/>
  <c r="J9" i="1" s="1"/>
  <c r="F9" i="1"/>
  <c r="E9" i="1"/>
  <c r="B9" i="1"/>
  <c r="K8" i="1"/>
  <c r="I8" i="1"/>
  <c r="J8" i="1" s="1"/>
  <c r="F8" i="1"/>
  <c r="E8" i="1"/>
  <c r="B8" i="1"/>
  <c r="L5" i="1"/>
  <c r="G30" i="1" l="1"/>
  <c r="M30" i="1" s="1"/>
  <c r="L55" i="1"/>
  <c r="L54" i="1"/>
  <c r="L49" i="1"/>
  <c r="L46" i="1"/>
  <c r="L40" i="1"/>
  <c r="L37" i="1"/>
  <c r="L31" i="1"/>
  <c r="L29" i="1"/>
  <c r="L56" i="1"/>
  <c r="L52" i="1"/>
  <c r="L48" i="1"/>
  <c r="L47" i="1"/>
  <c r="L44" i="1"/>
  <c r="L41" i="1"/>
  <c r="L36" i="1"/>
  <c r="L34" i="1"/>
  <c r="L32" i="1"/>
  <c r="L30" i="1"/>
  <c r="L28" i="1"/>
  <c r="L11" i="1"/>
  <c r="L9" i="1"/>
  <c r="I7" i="1"/>
  <c r="L23" i="1"/>
  <c r="J10" i="1"/>
  <c r="L10" i="1" s="1"/>
  <c r="L38" i="1"/>
  <c r="L45" i="1"/>
  <c r="L58" i="1"/>
  <c r="L35" i="1"/>
  <c r="L39" i="1"/>
  <c r="L51" i="1"/>
  <c r="L43" i="1"/>
  <c r="L59" i="1"/>
  <c r="L53" i="1"/>
  <c r="L57" i="1"/>
  <c r="L27" i="1"/>
  <c r="L50" i="1"/>
  <c r="G27" i="1"/>
  <c r="G50" i="1"/>
  <c r="G11" i="1"/>
  <c r="G39" i="1"/>
  <c r="M39" i="1" s="1"/>
  <c r="G31" i="1"/>
  <c r="M31" i="1" s="1"/>
  <c r="G36" i="1"/>
  <c r="M36" i="1" s="1"/>
  <c r="G43" i="1"/>
  <c r="G40" i="1"/>
  <c r="M40" i="1" s="1"/>
  <c r="G45" i="1"/>
  <c r="G38" i="1"/>
  <c r="M38" i="1" s="1"/>
  <c r="G24" i="1"/>
  <c r="G21" i="1"/>
  <c r="M21" i="1" s="1"/>
  <c r="G48" i="1"/>
  <c r="M48" i="1" s="1"/>
  <c r="G51" i="1"/>
  <c r="G10" i="1"/>
  <c r="G14" i="1"/>
  <c r="M14" i="1" s="1"/>
  <c r="G18" i="1"/>
  <c r="G32" i="1"/>
  <c r="G25" i="1"/>
  <c r="M25" i="1" s="1"/>
  <c r="G55" i="1"/>
  <c r="M55" i="1" s="1"/>
  <c r="G59" i="1"/>
  <c r="G44" i="1"/>
  <c r="G15" i="1"/>
  <c r="M15" i="1" s="1"/>
  <c r="G33" i="1"/>
  <c r="M33" i="1" s="1"/>
  <c r="G19" i="1"/>
  <c r="M19" i="1" s="1"/>
  <c r="G26" i="1"/>
  <c r="M26" i="1" s="1"/>
  <c r="G56" i="1"/>
  <c r="M56" i="1" s="1"/>
  <c r="G41" i="1"/>
  <c r="G23" i="1"/>
  <c r="G53" i="1"/>
  <c r="G12" i="1"/>
  <c r="M12" i="1" s="1"/>
  <c r="G16" i="1"/>
  <c r="M16" i="1" s="1"/>
  <c r="G20" i="1"/>
  <c r="M20" i="1" s="1"/>
  <c r="G9" i="1"/>
  <c r="G58" i="1"/>
  <c r="G22" i="1"/>
  <c r="M22" i="1" s="1"/>
  <c r="G13" i="1"/>
  <c r="M13" i="1" s="1"/>
  <c r="F7" i="1"/>
  <c r="M29" i="1"/>
  <c r="G47" i="1"/>
  <c r="M47" i="1" s="1"/>
  <c r="G37" i="1"/>
  <c r="M37" i="1" s="1"/>
  <c r="G52" i="1"/>
  <c r="M52" i="1" s="1"/>
  <c r="G17" i="1"/>
  <c r="M17" i="1" s="1"/>
  <c r="G34" i="1"/>
  <c r="M34" i="1" s="1"/>
  <c r="G49" i="1"/>
  <c r="G28" i="1"/>
  <c r="M28" i="1" s="1"/>
  <c r="M49" i="1"/>
  <c r="G35" i="1"/>
  <c r="G57" i="1"/>
  <c r="G46" i="1"/>
  <c r="M46" i="1" s="1"/>
  <c r="G54" i="1"/>
  <c r="M54" i="1" s="1"/>
  <c r="L18" i="1"/>
  <c r="J7" i="1"/>
  <c r="L24" i="1"/>
  <c r="E7" i="1"/>
  <c r="G8" i="1"/>
  <c r="L8" i="1"/>
  <c r="M50" i="1" l="1"/>
  <c r="M27" i="1"/>
  <c r="M10" i="1"/>
  <c r="M32" i="1"/>
  <c r="M59" i="1"/>
  <c r="M44" i="1"/>
  <c r="M41" i="1"/>
  <c r="M23" i="1"/>
  <c r="M9" i="1"/>
  <c r="M58" i="1"/>
  <c r="M11" i="1"/>
  <c r="M45" i="1"/>
  <c r="M51" i="1"/>
  <c r="M35" i="1"/>
  <c r="M53" i="1"/>
  <c r="M43" i="1"/>
  <c r="M57" i="1"/>
  <c r="M24" i="1"/>
  <c r="M18" i="1"/>
  <c r="G7" i="1"/>
  <c r="M7" i="1" s="1"/>
  <c r="L7" i="1"/>
  <c r="D5" i="1" s="1"/>
  <c r="M8" i="1"/>
  <c r="D37" i="1" l="1"/>
  <c r="H37" i="1" s="1"/>
  <c r="N37" i="1" s="1"/>
  <c r="O37" i="1" s="1"/>
  <c r="D42" i="1"/>
  <c r="D52" i="1"/>
  <c r="H52" i="1" s="1"/>
  <c r="N52" i="1" s="1"/>
  <c r="O52" i="1" s="1"/>
  <c r="D25" i="1"/>
  <c r="H25" i="1" s="1"/>
  <c r="N25" i="1" s="1"/>
  <c r="O25" i="1" s="1"/>
  <c r="D59" i="1"/>
  <c r="H59" i="1" s="1"/>
  <c r="N59" i="1" s="1"/>
  <c r="O59" i="1" s="1"/>
  <c r="D19" i="1"/>
  <c r="H19" i="1" s="1"/>
  <c r="N19" i="1" s="1"/>
  <c r="O19" i="1" s="1"/>
  <c r="D29" i="1"/>
  <c r="H29" i="1" s="1"/>
  <c r="N29" i="1" s="1"/>
  <c r="O29" i="1" s="1"/>
  <c r="D33" i="1"/>
  <c r="H33" i="1" s="1"/>
  <c r="N33" i="1" s="1"/>
  <c r="O33" i="1" s="1"/>
  <c r="D18" i="1"/>
  <c r="H18" i="1" s="1"/>
  <c r="N18" i="1" s="1"/>
  <c r="O18" i="1" s="1"/>
  <c r="D20" i="1"/>
  <c r="H20" i="1" s="1"/>
  <c r="N20" i="1" s="1"/>
  <c r="O20" i="1" s="1"/>
  <c r="D48" i="1"/>
  <c r="H48" i="1" s="1"/>
  <c r="N48" i="1" s="1"/>
  <c r="O48" i="1" s="1"/>
  <c r="D54" i="1"/>
  <c r="H54" i="1" s="1"/>
  <c r="N54" i="1" s="1"/>
  <c r="O54" i="1" s="1"/>
  <c r="D36" i="1"/>
  <c r="H36" i="1" s="1"/>
  <c r="N36" i="1" s="1"/>
  <c r="O36" i="1" s="1"/>
  <c r="D17" i="1"/>
  <c r="H17" i="1" s="1"/>
  <c r="N17" i="1" s="1"/>
  <c r="O17" i="1" s="1"/>
  <c r="D10" i="1"/>
  <c r="H10" i="1" s="1"/>
  <c r="N10" i="1" s="1"/>
  <c r="O10" i="1" s="1"/>
  <c r="D13" i="1"/>
  <c r="H13" i="1" s="1"/>
  <c r="N13" i="1" s="1"/>
  <c r="O13" i="1" s="1"/>
  <c r="D14" i="1"/>
  <c r="H14" i="1" s="1"/>
  <c r="N14" i="1" s="1"/>
  <c r="O14" i="1" s="1"/>
  <c r="D58" i="1"/>
  <c r="H58" i="1" s="1"/>
  <c r="N58" i="1" s="1"/>
  <c r="O58" i="1" s="1"/>
  <c r="D40" i="1"/>
  <c r="H40" i="1" s="1"/>
  <c r="N40" i="1" s="1"/>
  <c r="O40" i="1" s="1"/>
  <c r="D15" i="1"/>
  <c r="H15" i="1" s="1"/>
  <c r="N15" i="1" s="1"/>
  <c r="O15" i="1" s="1"/>
  <c r="D49" i="1"/>
  <c r="H49" i="1" s="1"/>
  <c r="N49" i="1" s="1"/>
  <c r="O49" i="1" s="1"/>
  <c r="D9" i="1"/>
  <c r="H9" i="1" s="1"/>
  <c r="N9" i="1" s="1"/>
  <c r="O9" i="1" s="1"/>
  <c r="D53" i="1"/>
  <c r="H53" i="1" s="1"/>
  <c r="N53" i="1" s="1"/>
  <c r="O53" i="1" s="1"/>
  <c r="D22" i="1"/>
  <c r="H22" i="1" s="1"/>
  <c r="N22" i="1" s="1"/>
  <c r="O22" i="1" s="1"/>
  <c r="D30" i="1"/>
  <c r="H30" i="1" s="1"/>
  <c r="N30" i="1" s="1"/>
  <c r="O30" i="1" s="1"/>
  <c r="D32" i="1"/>
  <c r="H32" i="1" s="1"/>
  <c r="N32" i="1" s="1"/>
  <c r="O32" i="1" s="1"/>
  <c r="D57" i="1"/>
  <c r="H57" i="1" s="1"/>
  <c r="N57" i="1" s="1"/>
  <c r="O57" i="1" s="1"/>
  <c r="D56" i="1"/>
  <c r="H56" i="1" s="1"/>
  <c r="N56" i="1" s="1"/>
  <c r="O56" i="1" s="1"/>
  <c r="D50" i="1"/>
  <c r="H50" i="1" s="1"/>
  <c r="N50" i="1" s="1"/>
  <c r="O50" i="1" s="1"/>
  <c r="D39" i="1"/>
  <c r="H39" i="1" s="1"/>
  <c r="N39" i="1" s="1"/>
  <c r="O39" i="1" s="1"/>
  <c r="D21" i="1"/>
  <c r="H21" i="1" s="1"/>
  <c r="N21" i="1" s="1"/>
  <c r="O21" i="1" s="1"/>
  <c r="D16" i="1"/>
  <c r="H16" i="1" s="1"/>
  <c r="N16" i="1" s="1"/>
  <c r="O16" i="1" s="1"/>
  <c r="D43" i="1"/>
  <c r="H43" i="1" s="1"/>
  <c r="N43" i="1" s="1"/>
  <c r="O43" i="1" s="1"/>
  <c r="D34" i="1"/>
  <c r="H34" i="1" s="1"/>
  <c r="N34" i="1" s="1"/>
  <c r="O34" i="1" s="1"/>
  <c r="D47" i="1"/>
  <c r="H47" i="1" s="1"/>
  <c r="N47" i="1" s="1"/>
  <c r="O47" i="1" s="1"/>
  <c r="D12" i="1"/>
  <c r="H12" i="1" s="1"/>
  <c r="N12" i="1" s="1"/>
  <c r="O12" i="1" s="1"/>
  <c r="D46" i="1"/>
  <c r="H46" i="1" s="1"/>
  <c r="N46" i="1" s="1"/>
  <c r="O46" i="1" s="1"/>
  <c r="D11" i="1"/>
  <c r="H11" i="1" s="1"/>
  <c r="N11" i="1" s="1"/>
  <c r="O11" i="1" s="1"/>
  <c r="D31" i="1"/>
  <c r="H31" i="1" s="1"/>
  <c r="N31" i="1" s="1"/>
  <c r="O31" i="1" s="1"/>
  <c r="D27" i="1"/>
  <c r="H27" i="1" s="1"/>
  <c r="N27" i="1" s="1"/>
  <c r="O27" i="1" s="1"/>
  <c r="D44" i="1"/>
  <c r="H44" i="1" s="1"/>
  <c r="N44" i="1" s="1"/>
  <c r="O44" i="1" s="1"/>
  <c r="D41" i="1"/>
  <c r="H41" i="1" s="1"/>
  <c r="N41" i="1" s="1"/>
  <c r="O41" i="1" s="1"/>
  <c r="D26" i="1"/>
  <c r="H26" i="1" s="1"/>
  <c r="N26" i="1" s="1"/>
  <c r="O26" i="1" s="1"/>
  <c r="D55" i="1"/>
  <c r="H55" i="1" s="1"/>
  <c r="N55" i="1" s="1"/>
  <c r="O55" i="1" s="1"/>
  <c r="D51" i="1"/>
  <c r="H51" i="1" s="1"/>
  <c r="N51" i="1" s="1"/>
  <c r="O51" i="1" s="1"/>
  <c r="D8" i="1"/>
  <c r="H8" i="1" s="1"/>
  <c r="D24" i="1"/>
  <c r="H24" i="1" s="1"/>
  <c r="N24" i="1" s="1"/>
  <c r="O24" i="1" s="1"/>
  <c r="D28" i="1"/>
  <c r="H28" i="1" s="1"/>
  <c r="N28" i="1" s="1"/>
  <c r="O28" i="1" s="1"/>
  <c r="D38" i="1"/>
  <c r="H38" i="1" s="1"/>
  <c r="N38" i="1" s="1"/>
  <c r="O38" i="1" s="1"/>
  <c r="D23" i="1"/>
  <c r="H23" i="1" s="1"/>
  <c r="N23" i="1" s="1"/>
  <c r="O23" i="1" s="1"/>
  <c r="N8" i="1"/>
  <c r="D45" i="1" l="1"/>
  <c r="H45" i="1" s="1"/>
  <c r="N45" i="1" s="1"/>
  <c r="O45" i="1" s="1"/>
  <c r="D35" i="1"/>
  <c r="H35" i="1" s="1"/>
  <c r="N35" i="1" s="1"/>
  <c r="O35" i="1" s="1"/>
  <c r="O8" i="1"/>
  <c r="H7" i="1" l="1"/>
  <c r="D7" i="1" s="1"/>
  <c r="N7" i="1"/>
  <c r="O7" i="1" s="1"/>
</calcChain>
</file>

<file path=xl/sharedStrings.xml><?xml version="1.0" encoding="utf-8"?>
<sst xmlns="http://schemas.openxmlformats.org/spreadsheetml/2006/main" count="673" uniqueCount="225">
  <si>
    <t xml:space="preserve">Assumed CDS-A </t>
  </si>
  <si>
    <t>Related Rx Inf. Of</t>
  </si>
  <si>
    <t>UF as Approved by Commission 061125</t>
  </si>
  <si>
    <t>Bob's Final Audit Data</t>
  </si>
  <si>
    <t>Drug Inflation</t>
  </si>
  <si>
    <t xml:space="preserve">&lt;&lt; to make drug portion of the update factor to be </t>
  </si>
  <si>
    <t>Hosp ID</t>
  </si>
  <si>
    <t>Hosp ID 2</t>
  </si>
  <si>
    <t>Hosp Name</t>
  </si>
  <si>
    <t>Rx Inf</t>
  </si>
  <si>
    <t>Total Inf</t>
  </si>
  <si>
    <t>ü</t>
  </si>
  <si>
    <t>Meritus Medical Center</t>
  </si>
  <si>
    <t>University of Maryland Medical Center</t>
  </si>
  <si>
    <t>Prince Georges Hospital Center</t>
  </si>
  <si>
    <t>Holy Cross Hospital</t>
  </si>
  <si>
    <t>Frederick Memorial Hospital</t>
  </si>
  <si>
    <t>Harford Memorial Hospital</t>
  </si>
  <si>
    <t>Mercy Medical Center</t>
  </si>
  <si>
    <t>Johns Hopkins Hospital</t>
  </si>
  <si>
    <t>University of Maryland Shore Medical Center at Dorchester</t>
  </si>
  <si>
    <t>St. Agnes Hospital</t>
  </si>
  <si>
    <t>Sinai Hospital</t>
  </si>
  <si>
    <t>Bon Secours Hospital</t>
  </si>
  <si>
    <t>MedStar Franklin Square Hospital Center</t>
  </si>
  <si>
    <t>Washington Adventist Hospital</t>
  </si>
  <si>
    <t>Garrett County Memorial Hospital</t>
  </si>
  <si>
    <t>MedStar Montgomery Medical Center</t>
  </si>
  <si>
    <t>Peninsula Regional Medical Center</t>
  </si>
  <si>
    <t>Suburban Hospital</t>
  </si>
  <si>
    <t>Anne Arundel Medical Center</t>
  </si>
  <si>
    <t>MedStar Union Memorial Hospital</t>
  </si>
  <si>
    <t>Western Maryland Regional Medical Center</t>
  </si>
  <si>
    <t>MedStar St. Mary's Hospital</t>
  </si>
  <si>
    <t>Johns Hopkins Bayview Medical Center</t>
  </si>
  <si>
    <t>University of Maryland Shore Medical Center at Chestertown</t>
  </si>
  <si>
    <t>Union Hospital of Cecil County</t>
  </si>
  <si>
    <t>Carroll Hospital Center</t>
  </si>
  <si>
    <t>MedStar Harbor Hospital Center</t>
  </si>
  <si>
    <t>University of Maryland Charles Regional Medical Center</t>
  </si>
  <si>
    <t>University of Maryland Shore Medical Center at Easton</t>
  </si>
  <si>
    <t>University of Maryland Medical Center Midtown Campus</t>
  </si>
  <si>
    <t>Calvert Memorial Hospital</t>
  </si>
  <si>
    <t>Northwest Hospital Center</t>
  </si>
  <si>
    <t>University of Maryland Baltimore Washington Medical Center</t>
  </si>
  <si>
    <t>Greater Baltimore Medical Center</t>
  </si>
  <si>
    <t>McCready Memorial Hospital</t>
  </si>
  <si>
    <t>Howard County General Hospital</t>
  </si>
  <si>
    <t>Upper Chesapeake Medical Center</t>
  </si>
  <si>
    <t>Doctors Community Hospital</t>
  </si>
  <si>
    <t>Laurel Regional Hospital</t>
  </si>
  <si>
    <t>MedStar Good Samaritan Hospital</t>
  </si>
  <si>
    <t>Shady Grove Adventist Hospital</t>
  </si>
  <si>
    <t>University of Maryland Rehabilitation &amp; Orthopaedic Institute</t>
  </si>
  <si>
    <t>Fort Washington Medical Center</t>
  </si>
  <si>
    <t>Atlantic General Hospital</t>
  </si>
  <si>
    <t>MedStar Southern Maryland Hospital Center</t>
  </si>
  <si>
    <t>University of Maryland St. Joseph Medical Center</t>
  </si>
  <si>
    <t>Germantown Emergency Center</t>
  </si>
  <si>
    <t>University of Maryland Queen Anne's Freestanding Emergency Center</t>
  </si>
  <si>
    <t>Bowie Emergency Center</t>
  </si>
  <si>
    <t>Levindale</t>
  </si>
  <si>
    <t>University of Maryland - MIEMSS</t>
  </si>
  <si>
    <t>Holy Cross Hospital - Germantown</t>
  </si>
  <si>
    <t xml:space="preserve">Notes: </t>
  </si>
  <si>
    <t>Carroll drug inflation added to Sinai</t>
  </si>
  <si>
    <t xml:space="preserve">McCready Revenue added to PRMC </t>
  </si>
  <si>
    <t>Hosp #</t>
  </si>
  <si>
    <t>Hosp. Contact</t>
  </si>
  <si>
    <t>Rate Analyst</t>
  </si>
  <si>
    <t>2024 Volume</t>
  </si>
  <si>
    <t>2023 Volume</t>
  </si>
  <si>
    <t>Change Retro Adj.</t>
  </si>
  <si>
    <t>Measured at</t>
  </si>
  <si>
    <t>Basis for Prospective Inflation Provision</t>
  </si>
  <si>
    <t>Meritus</t>
  </si>
  <si>
    <t>Theresa Augustin</t>
  </si>
  <si>
    <t>Andrea</t>
  </si>
  <si>
    <t>340B</t>
  </si>
  <si>
    <t>UM UMMC</t>
  </si>
  <si>
    <t>Phil Gallagher</t>
  </si>
  <si>
    <t>Chris</t>
  </si>
  <si>
    <t>UM Capital Region (Prince George's)</t>
  </si>
  <si>
    <t>Holy Cross</t>
  </si>
  <si>
    <t>Neil Marshall</t>
  </si>
  <si>
    <t>Deon</t>
  </si>
  <si>
    <t>Frederick</t>
  </si>
  <si>
    <t>Teneshia</t>
  </si>
  <si>
    <t>Harford included in UMUC</t>
  </si>
  <si>
    <t>Daniela</t>
  </si>
  <si>
    <t>ASP</t>
  </si>
  <si>
    <t>Paige Glaser</t>
  </si>
  <si>
    <t>Johns Hopkins</t>
  </si>
  <si>
    <t>Kim Scott</t>
  </si>
  <si>
    <t>UM Dorchester</t>
  </si>
  <si>
    <t>St. Agnes</t>
  </si>
  <si>
    <t>Esin Caba</t>
  </si>
  <si>
    <t>Sinai, alone</t>
  </si>
  <si>
    <t>John Carroll</t>
  </si>
  <si>
    <t>LifeBridge Grace / Bon Secours</t>
  </si>
  <si>
    <t>MedStar Franklin Square</t>
  </si>
  <si>
    <t>Adam Lichtfuss</t>
  </si>
  <si>
    <t>Washington Adventist White Oak</t>
  </si>
  <si>
    <t>Karen Bowne</t>
  </si>
  <si>
    <t>Garrett County</t>
  </si>
  <si>
    <t>Lori Dixon</t>
  </si>
  <si>
    <t>MedStar Montgomery</t>
  </si>
  <si>
    <t>TidalHealth Peninsula Regional</t>
  </si>
  <si>
    <t>Kathy Talbot</t>
  </si>
  <si>
    <t>Suburban</t>
  </si>
  <si>
    <t>Colleen Finnegan</t>
  </si>
  <si>
    <t>MedStar Union Memorial</t>
  </si>
  <si>
    <t>Western Maryland</t>
  </si>
  <si>
    <t>Cody Morton</t>
  </si>
  <si>
    <t>Mixed</t>
  </si>
  <si>
    <t>MedStar St. Mary's</t>
  </si>
  <si>
    <t>JH Bayview Medical Center</t>
  </si>
  <si>
    <t>UM Chestertown</t>
  </si>
  <si>
    <t>Christiana Care Union Hosp. of Cecil</t>
  </si>
  <si>
    <t>Alycia Neidigh</t>
  </si>
  <si>
    <t>Carroll's Kalhert at Sinai</t>
  </si>
  <si>
    <t>MedStar Harbor</t>
  </si>
  <si>
    <t>UM Charles Regional</t>
  </si>
  <si>
    <t>UM Easton &amp; Queen Anne's</t>
  </si>
  <si>
    <t>UM Midtown</t>
  </si>
  <si>
    <t>Calvert</t>
  </si>
  <si>
    <t>Rich Pellegrino</t>
  </si>
  <si>
    <t>Northwest Hospital</t>
  </si>
  <si>
    <t>UM Balt Wash Medical Center</t>
  </si>
  <si>
    <t>GBMC</t>
  </si>
  <si>
    <t>Carl Prazenica</t>
  </si>
  <si>
    <t>McCready</t>
  </si>
  <si>
    <t>Howard County General</t>
  </si>
  <si>
    <t>UM Upper Chesapeake &amp; Harford</t>
  </si>
  <si>
    <t>Doctors Community</t>
  </si>
  <si>
    <t>UM Laurel Regional</t>
  </si>
  <si>
    <t>MedStar Good Samaritan</t>
  </si>
  <si>
    <t>Shady Grove</t>
  </si>
  <si>
    <t>UM Rehab &amp; Ortho</t>
  </si>
  <si>
    <t>Fort Washington</t>
  </si>
  <si>
    <t>Atlantic General</t>
  </si>
  <si>
    <t>MedStar Southern Maryland</t>
  </si>
  <si>
    <t>UM St. Joseph</t>
  </si>
  <si>
    <t>Holy Cross Germantown</t>
  </si>
  <si>
    <t>UM Shock Trauma</t>
  </si>
  <si>
    <t>FY25 Permanent, One-Time, and Total Revenue</t>
  </si>
  <si>
    <t>as of 4.11</t>
  </si>
  <si>
    <t>Hospital ID</t>
  </si>
  <si>
    <t>HospID</t>
  </si>
  <si>
    <t>Hospital Name</t>
  </si>
  <si>
    <t xml:space="preserve">Permanent </t>
  </si>
  <si>
    <t>One-Time</t>
  </si>
  <si>
    <t>Total</t>
  </si>
  <si>
    <t>UMMC</t>
  </si>
  <si>
    <t>UM-Capital Region</t>
  </si>
  <si>
    <t>UM-Harford</t>
  </si>
  <si>
    <t>Mercy</t>
  </si>
  <si>
    <t>UM-Cambridge</t>
  </si>
  <si>
    <t>St Agnes</t>
  </si>
  <si>
    <t>Sinai</t>
  </si>
  <si>
    <t>Grace Medical Center</t>
  </si>
  <si>
    <t>MedStar Franklin Sq</t>
  </si>
  <si>
    <t>Adventist White Oak</t>
  </si>
  <si>
    <t>Garrett</t>
  </si>
  <si>
    <t>Peninsula</t>
  </si>
  <si>
    <t>Anne Arundel</t>
  </si>
  <si>
    <t>MedStar Union</t>
  </si>
  <si>
    <t>Western MD</t>
  </si>
  <si>
    <t>MedStar St Mary's</t>
  </si>
  <si>
    <t>JH - Bayview</t>
  </si>
  <si>
    <t>UM-Chestertown</t>
  </si>
  <si>
    <t>ChristianaCare, Union</t>
  </si>
  <si>
    <t>Carroll</t>
  </si>
  <si>
    <t>UM-Charles Regional</t>
  </si>
  <si>
    <t>UM-Easton</t>
  </si>
  <si>
    <t>UM-Midtown</t>
  </si>
  <si>
    <t>Northwest</t>
  </si>
  <si>
    <t>UM-BWMC</t>
  </si>
  <si>
    <t>Howard County</t>
  </si>
  <si>
    <t>UM-Upper Chesapeake</t>
  </si>
  <si>
    <t>Doctors</t>
  </si>
  <si>
    <t>UM-Laurel</t>
  </si>
  <si>
    <t>MedStar Good Sam</t>
  </si>
  <si>
    <t>UMROI</t>
  </si>
  <si>
    <t>Ft Washington</t>
  </si>
  <si>
    <t>MedStar Southern MD</t>
  </si>
  <si>
    <t>UM-St Joe</t>
  </si>
  <si>
    <t>Germantown ED</t>
  </si>
  <si>
    <t>UM-Queen Anne's ED</t>
  </si>
  <si>
    <t>UM-Bowie ED</t>
  </si>
  <si>
    <t>UM-Shock Trauma</t>
  </si>
  <si>
    <t>HC Germantown</t>
  </si>
  <si>
    <t>Statewide</t>
  </si>
  <si>
    <t>be115</t>
  </si>
  <si>
    <t>be160</t>
  </si>
  <si>
    <t>be162</t>
  </si>
  <si>
    <t>permanent revenue adjusted</t>
  </si>
  <si>
    <t>current year one-time</t>
  </si>
  <si>
    <t>budgeted GBR rev</t>
  </si>
  <si>
    <t>#REF!</t>
  </si>
  <si>
    <t>UM-Aberdeen FMF</t>
  </si>
  <si>
    <t>Declined 100% Indicates Deregulation</t>
  </si>
  <si>
    <t>St. Agnes decline measured at ASP, but prospective buys at 340B</t>
  </si>
  <si>
    <t>As amended by LifeBridge for certain 2025 drug volumes.</t>
  </si>
  <si>
    <t>Garrett failed DSH %, and lost 340B status 05/31/25…Therefore was 340B for 11 of 12 months.  Garrett re-gained 340B status as SCH 10/01/2025… Therefore will be 340B for 9 of 12 months in 2026 save for Rare dignosis which will be ASP.  Researched FDA Search Orphan Drug Designations &amp; Approvals.</t>
  </si>
  <si>
    <t>Retro Adj includes all drugs on list for 2025.  Prospective inludes all regulated drugs plus recurring deregulated drugs</t>
  </si>
  <si>
    <t>Western MD is 340B due to SCH not DSH…SCH all 12 months</t>
  </si>
  <si>
    <t>Union of Cecil volume decline at ASP, but prospective buys at 340B</t>
  </si>
  <si>
    <t>Values are net of those drugs deregulated on 01/01/2024, for which adjustments were taken in FY2024.</t>
  </si>
  <si>
    <t>Down 30% Indicates Potential for Deregulation ??!!??!!</t>
  </si>
  <si>
    <t>Volumes declined…measured at ASP…Purchases at 340B</t>
  </si>
  <si>
    <t>Combined with 210002 UMMC</t>
  </si>
  <si>
    <t>FY2027Inf Proj</t>
  </si>
  <si>
    <t>FY26 Final GBR</t>
  </si>
  <si>
    <t>FY26 One-Times Reversed</t>
  </si>
  <si>
    <t>FY27 Permanent GBR B4 Update Factor</t>
  </si>
  <si>
    <t>FY2027 Inflation Amt</t>
  </si>
  <si>
    <t>FY25 CDS-A Cost</t>
  </si>
  <si>
    <t>FY26 CDS-A Cost (Expected)</t>
  </si>
  <si>
    <t>FY26 Markup</t>
  </si>
  <si>
    <t>FY2026 Rx Est Inf Amt</t>
  </si>
  <si>
    <t>FY26 Permanent, OneTime, and Total Revenue as of 6.12.26</t>
  </si>
  <si>
    <t>Permanent</t>
  </si>
  <si>
    <t>One Time</t>
  </si>
  <si>
    <t>JH Howard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</si>
</sst>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5" formatCode="&quot;$&quot;#,##0_);\(&quot;$&quot;#,##0\)"/>
    <numFmt numFmtId="6" formatCode="&quot;$&quot;#,##0_);[Red]\(&quot;$&quot;#,##0\)"/>
    <numFmt numFmtId="8" formatCode="&quot;$&quot;#,##0.00_);[Red]\(&quot;$&quot;#,##0.00\)"/>
    <numFmt numFmtId="43" formatCode="_(* #,##0.00_);_(* \(#,##0.00\);_(* &quot;-&quot;??_);_(@_)"/>
    <numFmt numFmtId="164" formatCode="0.0%"/>
    <numFmt numFmtId="165" formatCode="0.0000000%"/>
    <numFmt numFmtId="166" formatCode="0.000%"/>
    <numFmt numFmtId="167" formatCode="#,##0.0000"/>
    <numFmt numFmtId="168" formatCode="&quot;$&quot;#,##0.00"/>
    <numFmt numFmtId="169" formatCode="_(* #,##0_);_(* \(#,##0\);_(* &quot;-&quot;??_);_(@_)"/>
  </numFmts>
  <fonts count="20">
    <font>
      <sz val="11"/>
      <color theme="1"/>
      <name val="Times New Roman"/>
      <scheme val="minor"/>
    </font>
    <font>
      <sz val="11"/>
      <color theme="1"/>
      <name val="Times New Roman"/>
      <family val="2"/>
      <scheme val="minor"/>
    </font>
    <font>
      <sz val="11"/>
      <color theme="1"/>
      <name val="Times New Roman"/>
    </font>
    <font>
      <b/>
      <sz val="11"/>
      <color theme="1"/>
      <name val="Times New Roman"/>
    </font>
    <font>
      <i/>
      <u/>
      <sz val="11"/>
      <color theme="1"/>
      <name val="Times New Roman"/>
    </font>
    <font>
      <sz val="11"/>
      <color theme="1"/>
      <name val="Times New Roman"/>
      <scheme val="minor"/>
    </font>
    <font>
      <sz val="18"/>
      <color theme="1"/>
      <name val="Noto Sans Symbols"/>
    </font>
    <font>
      <i/>
      <u/>
      <sz val="11"/>
      <color theme="1"/>
      <name val="Times New Roman"/>
    </font>
    <font>
      <i/>
      <u/>
      <sz val="11"/>
      <color theme="1"/>
      <name val="Times New Roman"/>
    </font>
    <font>
      <i/>
      <u/>
      <sz val="11"/>
      <color theme="1"/>
      <name val="Times New Roman"/>
    </font>
    <font>
      <b/>
      <i/>
      <u/>
      <sz val="11"/>
      <color theme="1"/>
      <name val="Times New Roman"/>
    </font>
    <font>
      <u/>
      <sz val="11"/>
      <color theme="1"/>
      <name val="Times New Roman"/>
    </font>
    <font>
      <sz val="11"/>
      <color rgb="FFF2F2F2"/>
      <name val="Times New Roman"/>
    </font>
    <font>
      <sz val="12"/>
      <color theme="1"/>
      <name val="Times New Roman"/>
    </font>
    <font>
      <sz val="11"/>
      <color rgb="FFFF0000"/>
      <name val="Times New Roman"/>
    </font>
    <font>
      <sz val="12"/>
      <color rgb="FFC00000"/>
      <name val="Times New Roman"/>
    </font>
    <font>
      <b/>
      <sz val="11"/>
      <color theme="1"/>
      <name val="Times New Roman"/>
      <family val="2"/>
      <scheme val="minor"/>
    </font>
    <font>
      <u/>
      <sz val="11"/>
      <color theme="1"/>
      <name val="Times New Roman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5"/>
        <bgColor theme="5"/>
      </patternFill>
    </fill>
    <fill>
      <patternFill patternType="solid">
        <fgColor rgb="FFFFFF00"/>
        <bgColor rgb="FFFFFF00"/>
      </patternFill>
    </fill>
    <fill>
      <patternFill patternType="solid">
        <fgColor theme="9"/>
        <bgColor theme="9"/>
      </patternFill>
    </fill>
    <fill>
      <patternFill patternType="solid">
        <fgColor rgb="FFF7CAAC"/>
        <bgColor rgb="FFF7CAAC"/>
      </patternFill>
    </fill>
    <fill>
      <patternFill patternType="solid">
        <fgColor rgb="FFBDD6EE"/>
        <bgColor rgb="FFBDD6EE"/>
      </patternFill>
    </fill>
    <fill>
      <patternFill patternType="solid">
        <fgColor rgb="FFC5E0B3"/>
        <bgColor rgb="FFC5E0B3"/>
      </patternFill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1"/>
    <xf numFmtId="43" fontId="1" fillId="0" borderId="1" applyFont="0" applyFill="0" applyBorder="0" applyAlignment="0" applyProtection="0"/>
    <xf numFmtId="43" fontId="5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0" applyFont="1"/>
    <xf numFmtId="164" fontId="2" fillId="0" borderId="0" xfId="0" applyNumberFormat="1" applyFont="1"/>
    <xf numFmtId="43" fontId="2" fillId="0" borderId="0" xfId="0" applyNumberFormat="1" applyFont="1"/>
    <xf numFmtId="165" fontId="2" fillId="0" borderId="0" xfId="0" applyNumberFormat="1" applyFont="1"/>
    <xf numFmtId="8" fontId="2" fillId="0" borderId="0" xfId="0" applyNumberFormat="1" applyFont="1"/>
    <xf numFmtId="10" fontId="2" fillId="0" borderId="0" xfId="0" applyNumberFormat="1" applyFont="1"/>
    <xf numFmtId="0" fontId="2" fillId="0" borderId="0" xfId="0" applyFont="1" applyAlignment="1">
      <alignment horizontal="right"/>
    </xf>
    <xf numFmtId="0" fontId="3" fillId="2" borderId="1" xfId="0" applyFont="1" applyFill="1" applyBorder="1"/>
    <xf numFmtId="10" fontId="2" fillId="0" borderId="0" xfId="0" applyNumberFormat="1" applyFont="1" applyAlignment="1">
      <alignment horizontal="center"/>
    </xf>
    <xf numFmtId="10" fontId="2" fillId="3" borderId="1" xfId="0" applyNumberFormat="1" applyFont="1" applyFill="1" applyBorder="1"/>
    <xf numFmtId="166" fontId="2" fillId="0" borderId="0" xfId="0" applyNumberFormat="1" applyFont="1"/>
    <xf numFmtId="10" fontId="4" fillId="0" borderId="0" xfId="0" applyNumberFormat="1" applyFont="1"/>
    <xf numFmtId="0" fontId="5" fillId="0" borderId="0" xfId="0" applyFont="1"/>
    <xf numFmtId="9" fontId="2" fillId="0" borderId="0" xfId="0" applyNumberFormat="1" applyFont="1"/>
    <xf numFmtId="0" fontId="2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7" fillId="0" borderId="0" xfId="0" applyFont="1"/>
    <xf numFmtId="6" fontId="8" fillId="0" borderId="0" xfId="0" applyNumberFormat="1" applyFont="1"/>
    <xf numFmtId="6" fontId="2" fillId="0" borderId="0" xfId="0" applyNumberFormat="1" applyFont="1"/>
    <xf numFmtId="166" fontId="9" fillId="0" borderId="0" xfId="0" applyNumberFormat="1" applyFont="1"/>
    <xf numFmtId="10" fontId="10" fillId="0" borderId="0" xfId="0" applyNumberFormat="1" applyFont="1"/>
    <xf numFmtId="167" fontId="2" fillId="0" borderId="0" xfId="0" applyNumberFormat="1" applyFont="1"/>
    <xf numFmtId="168" fontId="2" fillId="0" borderId="0" xfId="0" applyNumberFormat="1" applyFont="1"/>
    <xf numFmtId="0" fontId="2" fillId="0" borderId="0" xfId="0" applyFont="1" applyAlignment="1">
      <alignment horizontal="center" wrapText="1"/>
    </xf>
    <xf numFmtId="5" fontId="2" fillId="0" borderId="0" xfId="0" applyNumberFormat="1" applyFont="1"/>
    <xf numFmtId="169" fontId="2" fillId="0" borderId="0" xfId="0" applyNumberFormat="1" applyFont="1"/>
    <xf numFmtId="0" fontId="2" fillId="4" borderId="1" xfId="0" applyFont="1" applyFill="1" applyBorder="1"/>
    <xf numFmtId="0" fontId="2" fillId="3" borderId="1" xfId="0" applyFont="1" applyFill="1" applyBorder="1"/>
    <xf numFmtId="0" fontId="2" fillId="5" borderId="1" xfId="0" applyFont="1" applyFill="1" applyBorder="1"/>
    <xf numFmtId="0" fontId="2" fillId="6" borderId="1" xfId="0" applyFont="1" applyFill="1" applyBorder="1"/>
    <xf numFmtId="0" fontId="2" fillId="7" borderId="1" xfId="0" applyFont="1" applyFill="1" applyBorder="1"/>
    <xf numFmtId="5" fontId="11" fillId="0" borderId="0" xfId="0" applyNumberFormat="1" applyFont="1"/>
    <xf numFmtId="0" fontId="12" fillId="0" borderId="0" xfId="0" applyFont="1"/>
    <xf numFmtId="0" fontId="13" fillId="0" borderId="0" xfId="0" applyFont="1" applyAlignment="1">
      <alignment horizontal="center"/>
    </xf>
    <xf numFmtId="0" fontId="14" fillId="0" borderId="0" xfId="0" applyFont="1"/>
    <xf numFmtId="0" fontId="1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3" fontId="0" fillId="0" borderId="0" xfId="0" applyNumberFormat="1"/>
    <xf numFmtId="5" fontId="0" fillId="0" borderId="0" xfId="0" applyNumberFormat="1"/>
    <xf numFmtId="0" fontId="16" fillId="0" borderId="0" xfId="0" applyFont="1"/>
    <xf numFmtId="0" fontId="16" fillId="8" borderId="0" xfId="0" applyFont="1" applyFill="1"/>
    <xf numFmtId="5" fontId="16" fillId="0" borderId="0" xfId="0" applyNumberFormat="1" applyFont="1"/>
    <xf numFmtId="5" fontId="16" fillId="0" borderId="2" xfId="0" applyNumberFormat="1" applyFont="1" applyBorder="1"/>
    <xf numFmtId="5" fontId="17" fillId="0" borderId="0" xfId="0" applyNumberFormat="1" applyFont="1"/>
    <xf numFmtId="0" fontId="18" fillId="0" borderId="1" xfId="1" applyFont="1"/>
    <xf numFmtId="0" fontId="19" fillId="0" borderId="1" xfId="1" applyFont="1"/>
    <xf numFmtId="169" fontId="19" fillId="0" borderId="1" xfId="1" applyNumberFormat="1" applyFont="1"/>
    <xf numFmtId="169" fontId="19" fillId="0" borderId="0" xfId="3" applyNumberFormat="1" applyFont="1"/>
  </cellXfs>
  <cellStyles count="4">
    <cellStyle name="Comma" xfId="3" builtinId="3"/>
    <cellStyle name="Comma 2" xfId="2" xr:uid="{D4856738-78FF-4F2B-AC16-36E5551A42B3}"/>
    <cellStyle name="Normal" xfId="0" builtinId="0"/>
    <cellStyle name="Normal 2" xfId="1" xr:uid="{E1E38BA2-AA39-410F-9E99-AA897CF2254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customschemas.google.com/relationships/workbookmetadata" Target="metadata"/><Relationship Id="rId14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dtamayo_mdhscrc_onmicrosoft_com/Documents/Daniela_One%20Drive/Daniela%20All%20Files/Web%20Inputs/1%20July%20Assessments/Inflation%20by%20Hospitals/FY25%20Summary%20All%20as%20of%204.11.25%20(1).xlsx" TargetMode="External"/><Relationship Id="rId1" Type="http://schemas.openxmlformats.org/officeDocument/2006/relationships/externalLinkPath" Target="/personal/dtamayo_mdhscrc_onmicrosoft_com/Documents/Daniela_One%20Drive/Daniela%20All%20Files/Web%20Inputs/1%20July%20Assessments/Inflation%20by%20Hospitals/FY25%20Summary%20All%20as%20of%204.11.25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Summary All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Times New Roman"/>
        <a:ea typeface="Times New Roman"/>
        <a:cs typeface="Times New Roman"/>
      </a:majorFont>
      <a:minorFont>
        <a:latin typeface="Times New Roman"/>
        <a:ea typeface="Times New Roma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tabSelected="1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E45" sqref="E45"/>
    </sheetView>
  </sheetViews>
  <sheetFormatPr defaultColWidth="12.578125" defaultRowHeight="15" customHeight="1"/>
  <cols>
    <col min="1" max="2" width="8.578125" customWidth="1"/>
    <col min="3" max="3" width="51.578125" customWidth="1"/>
    <col min="4" max="4" width="8.578125" customWidth="1"/>
    <col min="5" max="5" width="19.578125" customWidth="1"/>
    <col min="6" max="6" width="15.83984375" customWidth="1"/>
    <col min="7" max="7" width="17.578125" customWidth="1"/>
    <col min="8" max="8" width="14.83984375" customWidth="1"/>
    <col min="9" max="12" width="17.15625" customWidth="1"/>
    <col min="13" max="13" width="9.578125" customWidth="1"/>
    <col min="14" max="14" width="18" customWidth="1"/>
    <col min="15" max="15" width="11" customWidth="1"/>
    <col min="16" max="16" width="11.26171875" customWidth="1"/>
    <col min="17" max="17" width="13.83984375" customWidth="1"/>
    <col min="18" max="18" width="11" customWidth="1"/>
    <col min="19" max="26" width="8.578125" customWidth="1"/>
  </cols>
  <sheetData>
    <row r="1" spans="1:26" ht="14.1">
      <c r="I1" s="1"/>
      <c r="J1" s="1"/>
      <c r="K1" s="1"/>
      <c r="L1" s="1" t="s">
        <v>0</v>
      </c>
      <c r="N1" s="2"/>
    </row>
    <row r="2" spans="1:26" ht="14.1">
      <c r="L2" s="1" t="s">
        <v>1</v>
      </c>
      <c r="N2" s="3"/>
      <c r="O2" s="4"/>
    </row>
    <row r="3" spans="1:26" ht="14.1">
      <c r="J3" s="5"/>
      <c r="N3" s="6"/>
      <c r="O3" s="4"/>
    </row>
    <row r="4" spans="1:26" ht="14.1">
      <c r="C4" s="7" t="s">
        <v>2</v>
      </c>
      <c r="D4" s="8">
        <v>3.3700000000000001E-2</v>
      </c>
      <c r="I4" s="7" t="s">
        <v>3</v>
      </c>
      <c r="J4" s="6"/>
      <c r="L4" s="9"/>
    </row>
    <row r="5" spans="1:26" ht="14.1">
      <c r="D5" s="10">
        <f>D4-M7</f>
        <v>3.2996077916318152E-2</v>
      </c>
      <c r="E5" s="11"/>
      <c r="J5" s="12">
        <v>0.03</v>
      </c>
      <c r="K5" s="13" t="s">
        <v>4</v>
      </c>
      <c r="L5" s="9">
        <f>J5</f>
        <v>0.03</v>
      </c>
      <c r="M5" s="14" t="s">
        <v>5</v>
      </c>
    </row>
    <row r="6" spans="1:26" ht="42.9">
      <c r="A6" s="15" t="s">
        <v>6</v>
      </c>
      <c r="B6" s="15" t="s">
        <v>7</v>
      </c>
      <c r="C6" s="15" t="s">
        <v>8</v>
      </c>
      <c r="D6" s="16" t="s">
        <v>212</v>
      </c>
      <c r="E6" s="16" t="s">
        <v>213</v>
      </c>
      <c r="F6" s="16" t="s">
        <v>214</v>
      </c>
      <c r="G6" s="16" t="s">
        <v>215</v>
      </c>
      <c r="H6" s="16" t="s">
        <v>216</v>
      </c>
      <c r="I6" s="16" t="s">
        <v>217</v>
      </c>
      <c r="J6" s="16" t="s">
        <v>218</v>
      </c>
      <c r="K6" s="16" t="s">
        <v>219</v>
      </c>
      <c r="L6" s="16" t="s">
        <v>220</v>
      </c>
      <c r="M6" s="16" t="s">
        <v>9</v>
      </c>
      <c r="N6" s="16" t="s">
        <v>10</v>
      </c>
      <c r="O6" s="17" t="s">
        <v>11</v>
      </c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</row>
    <row r="7" spans="1:26" ht="14.1">
      <c r="A7" s="18">
        <v>999</v>
      </c>
      <c r="B7" s="18"/>
      <c r="C7" s="18"/>
      <c r="D7" s="12">
        <f>H7/G7</f>
        <v>3.2996077916318166E-2</v>
      </c>
      <c r="E7" s="19">
        <f t="shared" ref="E7:J7" si="0">SUM(E8:E59)</f>
        <v>24024936737.104183</v>
      </c>
      <c r="F7" s="19">
        <f t="shared" si="0"/>
        <v>-1216677263.1965382</v>
      </c>
      <c r="G7" s="19">
        <f t="shared" si="0"/>
        <v>22808259473.907639</v>
      </c>
      <c r="H7" s="19">
        <f t="shared" si="0"/>
        <v>752583106.73665845</v>
      </c>
      <c r="I7" s="19">
        <f t="shared" si="0"/>
        <v>470238165.95903558</v>
      </c>
      <c r="J7" s="20">
        <f t="shared" si="0"/>
        <v>484345310.93780649</v>
      </c>
      <c r="K7" s="19"/>
      <c r="L7" s="19">
        <f>SUM(L8:L59)</f>
        <v>16055237.534029312</v>
      </c>
      <c r="M7" s="21">
        <f>L7/G7</f>
        <v>7.0392208368184786E-4</v>
      </c>
      <c r="N7" s="19">
        <f>SUM(N8:N59)</f>
        <v>768638344.27068746</v>
      </c>
      <c r="O7" s="22">
        <f t="shared" ref="O7:O41" si="1">N7/G7</f>
        <v>3.3700000000000001E-2</v>
      </c>
    </row>
    <row r="8" spans="1:26" ht="14.1">
      <c r="A8" s="1">
        <v>1</v>
      </c>
      <c r="B8" s="1">
        <f t="shared" ref="B8:B46" si="2">A8</f>
        <v>1</v>
      </c>
      <c r="C8" s="1" t="s">
        <v>12</v>
      </c>
      <c r="D8" s="6">
        <f t="shared" ref="D8:D59" si="3">$D$5</f>
        <v>3.2996077916318152E-2</v>
      </c>
      <c r="E8" s="20">
        <f>IF(A8=19,SUMIFS('Summary All - updated May26'!F:F,'Summary All - updated May26'!A:A,A8)+SUMIFS('Summary All - updated May26'!F:F,'Summary All - updated May26'!A:A,45),IF(A8=45,0,SUMIFS('Summary All - updated May26'!F:F,'Summary All - updated May26'!A:A,A8)))</f>
        <v>590799783.89487207</v>
      </c>
      <c r="F8" s="20">
        <f>-1*(IF(A8=19,SUMIFS('Summary All - updated May26'!E:E,'Summary All - updated May26'!A:A,A8)+SUMIFS('Summary All - updated May26'!E:E,'Summary All - updated May26'!A:A,45),IF(A8=45,0,SUMIFS('Summary All - updated May26'!E:E,'Summary All - updated May26'!A:A,A8))))</f>
        <v>-30668992.474126335</v>
      </c>
      <c r="G8" s="20">
        <f t="shared" ref="G8:G41" si="4">SUM(E8:F8)</f>
        <v>560130791.42074573</v>
      </c>
      <c r="H8" s="20">
        <f t="shared" ref="H8:H41" si="5">G8*D8</f>
        <v>18482119.237047877</v>
      </c>
      <c r="I8" s="20">
        <f>IFERROR(VLOOKUP(A8,'CDS-A Study 2025 over 2024'!$A$3:$J$50,10,FALSE),0)</f>
        <v>32402972.732543752</v>
      </c>
      <c r="J8" s="20">
        <f t="shared" ref="J8:J41" si="6">I8*(1+$J$5)</f>
        <v>33375061.914520066</v>
      </c>
      <c r="K8" s="23">
        <f>VLOOKUP(A8,'Summary All'!A5:$G$56,7,FALSE)</f>
        <v>1.1108398074122914</v>
      </c>
      <c r="L8" s="20">
        <f t="shared" ref="L8:L17" si="7">J8*K8*$L$5</f>
        <v>1112230.4204849631</v>
      </c>
      <c r="M8" s="6">
        <f t="shared" ref="M8:M41" si="8">L8/G8</f>
        <v>1.9856619873794873E-3</v>
      </c>
      <c r="N8" s="20">
        <f t="shared" ref="N8:N17" si="9">H8+L8</f>
        <v>19594349.657532841</v>
      </c>
      <c r="O8" s="6">
        <f t="shared" si="1"/>
        <v>3.4981739903697642E-2</v>
      </c>
      <c r="P8" s="6"/>
      <c r="Q8" s="20"/>
      <c r="R8" s="6"/>
    </row>
    <row r="9" spans="1:26" ht="14.1">
      <c r="A9" s="1">
        <v>2</v>
      </c>
      <c r="B9" s="1">
        <f t="shared" si="2"/>
        <v>2</v>
      </c>
      <c r="C9" s="1" t="s">
        <v>13</v>
      </c>
      <c r="D9" s="6">
        <f t="shared" si="3"/>
        <v>3.2996077916318152E-2</v>
      </c>
      <c r="E9" s="20">
        <f>IF(A9=19,SUMIFS('Summary All - updated May26'!F:F,'Summary All - updated May26'!A:A,A9)+SUMIFS('Summary All - updated May26'!F:F,'Summary All - updated May26'!A:A,45),IF(A9=45,0,SUMIFS('Summary All - updated May26'!F:F,'Summary All - updated May26'!A:A,A9)))</f>
        <v>2171623296.8037643</v>
      </c>
      <c r="F9" s="20">
        <f>-1*(IF(A9=19,SUMIFS('Summary All - updated May26'!E:E,'Summary All - updated May26'!A:A,A9)+SUMIFS('Summary All - updated May26'!E:E,'Summary All - updated May26'!A:A,45),IF(A9=45,0,SUMIFS('Summary All - updated May26'!E:E,'Summary All - updated May26'!A:A,A9))))</f>
        <v>-106828195.87964788</v>
      </c>
      <c r="G9" s="20">
        <f t="shared" si="4"/>
        <v>2064795100.9241164</v>
      </c>
      <c r="H9" s="20">
        <f t="shared" si="5"/>
        <v>68130140.031324148</v>
      </c>
      <c r="I9" s="20">
        <f>IFERROR(VLOOKUP(A9,'CDS-A Study 2025 over 2024'!$A$3:$J$50,10,FALSE),0)</f>
        <v>85075876.934215203</v>
      </c>
      <c r="J9" s="20">
        <f t="shared" si="6"/>
        <v>87628153.242241666</v>
      </c>
      <c r="K9" s="23">
        <f>VLOOKUP(A9,'Summary All'!A6:$G$56,7,FALSE)</f>
        <v>1.1069882626965968</v>
      </c>
      <c r="L9" s="20">
        <f t="shared" si="7"/>
        <v>2910100.1136282077</v>
      </c>
      <c r="M9" s="6">
        <f t="shared" si="8"/>
        <v>1.4093892959770042E-3</v>
      </c>
      <c r="N9" s="20">
        <f t="shared" si="9"/>
        <v>71040240.144952357</v>
      </c>
      <c r="O9" s="6">
        <f t="shared" si="1"/>
        <v>3.4405467212295156E-2</v>
      </c>
      <c r="P9" s="6"/>
      <c r="Q9" s="20"/>
      <c r="R9" s="6"/>
    </row>
    <row r="10" spans="1:26" ht="14.1">
      <c r="A10" s="1">
        <v>3</v>
      </c>
      <c r="B10" s="1">
        <f t="shared" si="2"/>
        <v>3</v>
      </c>
      <c r="C10" s="1" t="s">
        <v>14</v>
      </c>
      <c r="D10" s="6">
        <f t="shared" si="3"/>
        <v>3.2996077916318152E-2</v>
      </c>
      <c r="E10" s="20">
        <f>IF(A10=19,SUMIFS('Summary All - updated May26'!F:F,'Summary All - updated May26'!A:A,A10)+SUMIFS('Summary All - updated May26'!F:F,'Summary All - updated May26'!A:A,45),IF(A10=45,0,SUMIFS('Summary All - updated May26'!F:F,'Summary All - updated May26'!A:A,A10)))</f>
        <v>517983452.78274006</v>
      </c>
      <c r="F10" s="20">
        <f>-1*(IF(A10=19,SUMIFS('Summary All - updated May26'!E:E,'Summary All - updated May26'!A:A,A10)+SUMIFS('Summary All - updated May26'!E:E,'Summary All - updated May26'!A:A,45),IF(A10=45,0,SUMIFS('Summary All - updated May26'!E:E,'Summary All - updated May26'!A:A,A10))))</f>
        <v>-37044912.874027833</v>
      </c>
      <c r="G10" s="20">
        <f t="shared" si="4"/>
        <v>480938539.90871221</v>
      </c>
      <c r="H10" s="20">
        <f t="shared" si="5"/>
        <v>15869085.535788154</v>
      </c>
      <c r="I10" s="20">
        <f>IFERROR(VLOOKUP(A10,'CDS-A Study 2025 over 2024'!$A$3:$J$50,10,FALSE),0)</f>
        <v>218951.46382866142</v>
      </c>
      <c r="J10" s="20">
        <f t="shared" si="6"/>
        <v>225520.00774352127</v>
      </c>
      <c r="K10" s="23">
        <f>VLOOKUP(A10,'Summary All'!A7:$G$56,7,FALSE)</f>
        <v>1.1093994547412418</v>
      </c>
      <c r="L10" s="20">
        <f t="shared" si="7"/>
        <v>7505.7532087170939</v>
      </c>
      <c r="M10" s="6">
        <f t="shared" si="8"/>
        <v>1.5606470652449217E-5</v>
      </c>
      <c r="N10" s="20">
        <f t="shared" si="9"/>
        <v>15876591.288996872</v>
      </c>
      <c r="O10" s="6">
        <f t="shared" si="1"/>
        <v>3.3011684386970601E-2</v>
      </c>
      <c r="P10" s="6"/>
      <c r="Q10" s="20"/>
      <c r="R10" s="6"/>
    </row>
    <row r="11" spans="1:26" ht="14.1">
      <c r="A11" s="1">
        <v>4</v>
      </c>
      <c r="B11" s="1">
        <f t="shared" si="2"/>
        <v>4</v>
      </c>
      <c r="C11" s="1" t="s">
        <v>15</v>
      </c>
      <c r="D11" s="6">
        <f t="shared" si="3"/>
        <v>3.2996077916318152E-2</v>
      </c>
      <c r="E11" s="20">
        <f>IF(A11=19,SUMIFS('Summary All - updated May26'!F:F,'Summary All - updated May26'!A:A,A11)+SUMIFS('Summary All - updated May26'!F:F,'Summary All - updated May26'!A:A,45),IF(A11=45,0,SUMIFS('Summary All - updated May26'!F:F,'Summary All - updated May26'!A:A,A11)))</f>
        <v>691089122.53291655</v>
      </c>
      <c r="F11" s="20">
        <f>-1*(IF(A11=19,SUMIFS('Summary All - updated May26'!E:E,'Summary All - updated May26'!A:A,A11)+SUMIFS('Summary All - updated May26'!E:E,'Summary All - updated May26'!A:A,45),IF(A11=45,0,SUMIFS('Summary All - updated May26'!E:E,'Summary All - updated May26'!A:A,A11))))</f>
        <v>-32835647.172777202</v>
      </c>
      <c r="G11" s="20">
        <f t="shared" si="4"/>
        <v>658253475.36013937</v>
      </c>
      <c r="H11" s="20">
        <f t="shared" si="5"/>
        <v>21719782.961670369</v>
      </c>
      <c r="I11" s="20">
        <f>IFERROR(VLOOKUP(A11,'CDS-A Study 2025 over 2024'!$A$3:$J$50,10,FALSE),0)</f>
        <v>728433.46508257033</v>
      </c>
      <c r="J11" s="20">
        <f t="shared" si="6"/>
        <v>750286.46903504746</v>
      </c>
      <c r="K11" s="23">
        <f>VLOOKUP(A11,'Summary All'!A8:$G$56,7,FALSE)</f>
        <v>1.1044281285775217</v>
      </c>
      <c r="L11" s="20">
        <f t="shared" si="7"/>
        <v>24859.124426802424</v>
      </c>
      <c r="M11" s="6">
        <f t="shared" si="8"/>
        <v>3.7765276382630054E-5</v>
      </c>
      <c r="N11" s="20">
        <f t="shared" si="9"/>
        <v>21744642.08609717</v>
      </c>
      <c r="O11" s="6">
        <f t="shared" si="1"/>
        <v>3.3033843192700779E-2</v>
      </c>
      <c r="P11" s="6"/>
      <c r="Q11" s="20"/>
      <c r="R11" s="6"/>
    </row>
    <row r="12" spans="1:26" ht="14.1">
      <c r="A12" s="1">
        <v>5</v>
      </c>
      <c r="B12" s="1">
        <f t="shared" si="2"/>
        <v>5</v>
      </c>
      <c r="C12" s="1" t="s">
        <v>16</v>
      </c>
      <c r="D12" s="6">
        <f t="shared" si="3"/>
        <v>3.2996077916318152E-2</v>
      </c>
      <c r="E12" s="20">
        <f>IF(A12=19,SUMIFS('Summary All - updated May26'!F:F,'Summary All - updated May26'!A:A,A12)+SUMIFS('Summary All - updated May26'!F:F,'Summary All - updated May26'!A:A,45),IF(A12=45,0,SUMIFS('Summary All - updated May26'!F:F,'Summary All - updated May26'!A:A,A12)))</f>
        <v>511737910.18311107</v>
      </c>
      <c r="F12" s="20">
        <f>-1*(IF(A12=19,SUMIFS('Summary All - updated May26'!E:E,'Summary All - updated May26'!A:A,A12)+SUMIFS('Summary All - updated May26'!E:E,'Summary All - updated May26'!A:A,45),IF(A12=45,0,SUMIFS('Summary All - updated May26'!E:E,'Summary All - updated May26'!A:A,A12))))</f>
        <v>-38114443.745964378</v>
      </c>
      <c r="G12" s="20">
        <f t="shared" si="4"/>
        <v>473623466.43714666</v>
      </c>
      <c r="H12" s="20">
        <f t="shared" si="5"/>
        <v>15627716.801556787</v>
      </c>
      <c r="I12" s="20">
        <f>IFERROR(VLOOKUP(A12,'CDS-A Study 2025 over 2024'!$A$3:$J$50,10,FALSE),0)</f>
        <v>0</v>
      </c>
      <c r="J12" s="20">
        <f t="shared" si="6"/>
        <v>0</v>
      </c>
      <c r="K12" s="23">
        <f>VLOOKUP(A12,'Summary All'!A9:$G$56,7,FALSE)</f>
        <v>1.1044793981154166</v>
      </c>
      <c r="L12" s="20">
        <f t="shared" si="7"/>
        <v>0</v>
      </c>
      <c r="M12" s="6">
        <f t="shared" si="8"/>
        <v>0</v>
      </c>
      <c r="N12" s="20">
        <f t="shared" si="9"/>
        <v>15627716.801556787</v>
      </c>
      <c r="O12" s="6">
        <f t="shared" si="1"/>
        <v>3.2996077916318152E-2</v>
      </c>
      <c r="P12" s="6"/>
      <c r="Q12" s="20"/>
      <c r="R12" s="6"/>
    </row>
    <row r="13" spans="1:26" ht="14.1">
      <c r="A13" s="1">
        <v>6</v>
      </c>
      <c r="B13" s="1">
        <f t="shared" si="2"/>
        <v>6</v>
      </c>
      <c r="C13" s="1" t="s">
        <v>17</v>
      </c>
      <c r="D13" s="6">
        <f t="shared" si="3"/>
        <v>3.2996077916318152E-2</v>
      </c>
      <c r="E13" s="20">
        <f>IF(A13=19,SUMIFS('Summary All - updated May26'!F:F,'Summary All - updated May26'!A:A,A13)+SUMIFS('Summary All - updated May26'!F:F,'Summary All - updated May26'!A:A,45),IF(A13=45,0,SUMIFS('Summary All - updated May26'!F:F,'Summary All - updated May26'!A:A,A13)))</f>
        <v>34841970.87623208</v>
      </c>
      <c r="F13" s="20">
        <f>-1*(IF(A13=19,SUMIFS('Summary All - updated May26'!E:E,'Summary All - updated May26'!A:A,A13)+SUMIFS('Summary All - updated May26'!E:E,'Summary All - updated May26'!A:A,45),IF(A13=45,0,SUMIFS('Summary All - updated May26'!E:E,'Summary All - updated May26'!A:A,A13))))</f>
        <v>-805573.34945940587</v>
      </c>
      <c r="G13" s="20">
        <f t="shared" si="4"/>
        <v>34036397.526772678</v>
      </c>
      <c r="H13" s="20">
        <f t="shared" si="5"/>
        <v>1123067.6247841697</v>
      </c>
      <c r="I13" s="20">
        <f>IFERROR(VLOOKUP(A13,'CDS-A Study 2025 over 2024'!$A$3:$J$50,10,FALSE),0)</f>
        <v>0</v>
      </c>
      <c r="J13" s="20">
        <f t="shared" si="6"/>
        <v>0</v>
      </c>
      <c r="K13" s="23">
        <f>VLOOKUP(A13,'Summary All'!A10:$G$56,7,FALSE)</f>
        <v>1.119141061711947</v>
      </c>
      <c r="L13" s="20">
        <f t="shared" si="7"/>
        <v>0</v>
      </c>
      <c r="M13" s="6">
        <f t="shared" si="8"/>
        <v>0</v>
      </c>
      <c r="N13" s="20">
        <f t="shared" si="9"/>
        <v>1123067.6247841697</v>
      </c>
      <c r="O13" s="6">
        <f t="shared" si="1"/>
        <v>3.2996077916318152E-2</v>
      </c>
      <c r="P13" s="6"/>
      <c r="Q13" s="20"/>
      <c r="R13" s="6"/>
    </row>
    <row r="14" spans="1:26" ht="14.1">
      <c r="A14" s="1">
        <v>8</v>
      </c>
      <c r="B14" s="1">
        <f t="shared" si="2"/>
        <v>8</v>
      </c>
      <c r="C14" s="1" t="s">
        <v>18</v>
      </c>
      <c r="D14" s="6">
        <f t="shared" si="3"/>
        <v>3.2996077916318152E-2</v>
      </c>
      <c r="E14" s="20">
        <f>IF(A14=19,SUMIFS('Summary All - updated May26'!F:F,'Summary All - updated May26'!A:A,A14)+SUMIFS('Summary All - updated May26'!F:F,'Summary All - updated May26'!A:A,45),IF(A14=45,0,SUMIFS('Summary All - updated May26'!F:F,'Summary All - updated May26'!A:A,A14)))</f>
        <v>767439587.9655993</v>
      </c>
      <c r="F14" s="20">
        <f>-1*(IF(A14=19,SUMIFS('Summary All - updated May26'!E:E,'Summary All - updated May26'!A:A,A14)+SUMIFS('Summary All - updated May26'!E:E,'Summary All - updated May26'!A:A,45),IF(A14=45,0,SUMIFS('Summary All - updated May26'!E:E,'Summary All - updated May26'!A:A,A14))))</f>
        <v>-34652551.73630508</v>
      </c>
      <c r="G14" s="20">
        <f t="shared" si="4"/>
        <v>732787036.22929418</v>
      </c>
      <c r="H14" s="20">
        <f t="shared" si="5"/>
        <v>24179098.143489644</v>
      </c>
      <c r="I14" s="20">
        <f>IFERROR(VLOOKUP(A14,'CDS-A Study 2025 over 2024'!$A$3:$J$50,10,FALSE),0)</f>
        <v>11622171.838961005</v>
      </c>
      <c r="J14" s="20">
        <f t="shared" si="6"/>
        <v>11970836.994129837</v>
      </c>
      <c r="K14" s="23">
        <f>VLOOKUP(A14,'Summary All'!A11:$G$56,7,FALSE)</f>
        <v>1.1019093076839275</v>
      </c>
      <c r="L14" s="20">
        <f t="shared" si="7"/>
        <v>395723.30113796267</v>
      </c>
      <c r="M14" s="6">
        <f t="shared" si="8"/>
        <v>5.4002497529737699E-4</v>
      </c>
      <c r="N14" s="20">
        <f t="shared" si="9"/>
        <v>24574821.444627605</v>
      </c>
      <c r="O14" s="6">
        <f t="shared" si="1"/>
        <v>3.353610289161553E-2</v>
      </c>
      <c r="P14" s="6"/>
      <c r="Q14" s="20"/>
      <c r="R14" s="6"/>
    </row>
    <row r="15" spans="1:26" ht="14.1">
      <c r="A15" s="1">
        <v>9</v>
      </c>
      <c r="B15" s="1">
        <f t="shared" si="2"/>
        <v>9</v>
      </c>
      <c r="C15" s="1" t="s">
        <v>19</v>
      </c>
      <c r="D15" s="6">
        <f t="shared" si="3"/>
        <v>3.2996077916318152E-2</v>
      </c>
      <c r="E15" s="20">
        <f>IF(A15=19,SUMIFS('Summary All - updated May26'!F:F,'Summary All - updated May26'!A:A,A15)+SUMIFS('Summary All - updated May26'!F:F,'Summary All - updated May26'!A:A,45),IF(A15=45,0,SUMIFS('Summary All - updated May26'!F:F,'Summary All - updated May26'!A:A,A15)))</f>
        <v>3508707797.8029246</v>
      </c>
      <c r="F15" s="20">
        <f>-1*(IF(A15=19,SUMIFS('Summary All - updated May26'!E:E,'Summary All - updated May26'!A:A,A15)+SUMIFS('Summary All - updated May26'!E:E,'Summary All - updated May26'!A:A,45),IF(A15=45,0,SUMIFS('Summary All - updated May26'!E:E,'Summary All - updated May26'!A:A,A15))))</f>
        <v>-142550672.80417663</v>
      </c>
      <c r="G15" s="20">
        <f t="shared" si="4"/>
        <v>3366157124.9987478</v>
      </c>
      <c r="H15" s="20">
        <f t="shared" si="5"/>
        <v>111069982.77502818</v>
      </c>
      <c r="I15" s="20">
        <f>IFERROR(VLOOKUP(A15,'CDS-A Study 2025 over 2024'!$A$3:$J$50,10,FALSE),0)</f>
        <v>156534236.81367442</v>
      </c>
      <c r="J15" s="20">
        <f t="shared" si="6"/>
        <v>161230263.91808465</v>
      </c>
      <c r="K15" s="23">
        <f>VLOOKUP(A15,'Summary All'!A12:$G$56,7,FALSE)</f>
        <v>1.0978625282392054</v>
      </c>
      <c r="L15" s="20">
        <f t="shared" si="7"/>
        <v>5310259.9552134816</v>
      </c>
      <c r="M15" s="6">
        <f t="shared" si="8"/>
        <v>1.5775436968693067E-3</v>
      </c>
      <c r="N15" s="20">
        <f t="shared" si="9"/>
        <v>116380242.73024167</v>
      </c>
      <c r="O15" s="6">
        <f t="shared" si="1"/>
        <v>3.4573621613187458E-2</v>
      </c>
      <c r="P15" s="6"/>
      <c r="Q15" s="20"/>
      <c r="R15" s="6"/>
    </row>
    <row r="16" spans="1:26" ht="14.1">
      <c r="A16" s="1">
        <v>10</v>
      </c>
      <c r="B16" s="1">
        <f t="shared" si="2"/>
        <v>10</v>
      </c>
      <c r="C16" s="1" t="s">
        <v>20</v>
      </c>
      <c r="D16" s="6">
        <f t="shared" si="3"/>
        <v>3.2996077916318152E-2</v>
      </c>
      <c r="E16" s="20">
        <f>IF(A16=19,SUMIFS('Summary All - updated May26'!F:F,'Summary All - updated May26'!A:A,A16)+SUMIFS('Summary All - updated May26'!F:F,'Summary All - updated May26'!A:A,45),IF(A16=45,0,SUMIFS('Summary All - updated May26'!F:F,'Summary All - updated May26'!A:A,A16)))</f>
        <v>18359438.061057657</v>
      </c>
      <c r="F16" s="20">
        <f>-1*(IF(A16=19,SUMIFS('Summary All - updated May26'!E:E,'Summary All - updated May26'!A:A,A16)+SUMIFS('Summary All - updated May26'!E:E,'Summary All - updated May26'!A:A,45),IF(A16=45,0,SUMIFS('Summary All - updated May26'!E:E,'Summary All - updated May26'!A:A,A16))))</f>
        <v>-550757.55330162123</v>
      </c>
      <c r="G16" s="20">
        <f t="shared" si="4"/>
        <v>17808680.507756036</v>
      </c>
      <c r="H16" s="20">
        <f t="shared" si="5"/>
        <v>587616.60962073447</v>
      </c>
      <c r="I16" s="20">
        <f>IFERROR(VLOOKUP(A16,'CDS-A Study 2025 over 2024'!$A$3:$J$50,10,FALSE),0)</f>
        <v>71786.20199999999</v>
      </c>
      <c r="J16" s="20">
        <f t="shared" si="6"/>
        <v>73939.788059999992</v>
      </c>
      <c r="K16" s="23">
        <f>VLOOKUP(A16,'Summary All'!A13:$G$56,7,FALSE)</f>
        <v>1.157385249289089</v>
      </c>
      <c r="L16" s="20">
        <f t="shared" si="7"/>
        <v>2567.3046010861649</v>
      </c>
      <c r="M16" s="6">
        <f t="shared" si="8"/>
        <v>1.4416029306427573E-4</v>
      </c>
      <c r="N16" s="20">
        <f t="shared" si="9"/>
        <v>590183.91422182065</v>
      </c>
      <c r="O16" s="6">
        <f t="shared" si="1"/>
        <v>3.314023820938243E-2</v>
      </c>
      <c r="P16" s="6"/>
      <c r="Q16" s="20"/>
      <c r="R16" s="6"/>
    </row>
    <row r="17" spans="1:26" ht="14.1">
      <c r="A17" s="1">
        <v>11</v>
      </c>
      <c r="B17" s="1">
        <f t="shared" si="2"/>
        <v>11</v>
      </c>
      <c r="C17" s="1" t="s">
        <v>21</v>
      </c>
      <c r="D17" s="6">
        <f t="shared" si="3"/>
        <v>3.2996077916318152E-2</v>
      </c>
      <c r="E17" s="20">
        <f>IF(A17=19,SUMIFS('Summary All - updated May26'!F:F,'Summary All - updated May26'!A:A,A17)+SUMIFS('Summary All - updated May26'!F:F,'Summary All - updated May26'!A:A,45),IF(A17=45,0,SUMIFS('Summary All - updated May26'!F:F,'Summary All - updated May26'!A:A,A17)))</f>
        <v>579610899.55230355</v>
      </c>
      <c r="F17" s="20">
        <f>-1*(IF(A17=19,SUMIFS('Summary All - updated May26'!E:E,'Summary All - updated May26'!A:A,A17)+SUMIFS('Summary All - updated May26'!E:E,'Summary All - updated May26'!A:A,45),IF(A17=45,0,SUMIFS('Summary All - updated May26'!E:E,'Summary All - updated May26'!A:A,A17))))</f>
        <v>-30609832.220788199</v>
      </c>
      <c r="G17" s="20">
        <f t="shared" si="4"/>
        <v>549001067.33151531</v>
      </c>
      <c r="H17" s="20">
        <f t="shared" si="5"/>
        <v>18114881.993812509</v>
      </c>
      <c r="I17" s="20">
        <f>IFERROR(VLOOKUP(A17,'CDS-A Study 2025 over 2024'!$A$3:$J$50,10,FALSE),0)</f>
        <v>13313363.558145339</v>
      </c>
      <c r="J17" s="20">
        <f t="shared" si="6"/>
        <v>13712764.4648897</v>
      </c>
      <c r="K17" s="23">
        <f>VLOOKUP(A17,'Summary All'!A14:$G$56,7,FALSE)</f>
        <v>1.1100319422531442</v>
      </c>
      <c r="L17" s="20">
        <f t="shared" si="7"/>
        <v>456648.19717864232</v>
      </c>
      <c r="M17" s="6">
        <f t="shared" si="8"/>
        <v>8.3178016282961877E-4</v>
      </c>
      <c r="N17" s="20">
        <f t="shared" si="9"/>
        <v>18571530.190991152</v>
      </c>
      <c r="O17" s="6">
        <f t="shared" si="1"/>
        <v>3.3827858079147774E-2</v>
      </c>
      <c r="P17" s="6"/>
      <c r="Q17" s="20"/>
      <c r="R17" s="6"/>
    </row>
    <row r="18" spans="1:26" ht="14.1">
      <c r="A18" s="1">
        <v>12</v>
      </c>
      <c r="B18" s="1">
        <f t="shared" si="2"/>
        <v>12</v>
      </c>
      <c r="C18" s="1" t="s">
        <v>22</v>
      </c>
      <c r="D18" s="6">
        <f t="shared" si="3"/>
        <v>3.2996077916318152E-2</v>
      </c>
      <c r="E18" s="20">
        <f>IF(A18=19,SUMIFS('Summary All - updated May26'!F:F,'Summary All - updated May26'!A:A,A18)+SUMIFS('Summary All - updated May26'!F:F,'Summary All - updated May26'!A:A,45),IF(A18=45,0,SUMIFS('Summary All - updated May26'!F:F,'Summary All - updated May26'!A:A,A18)))</f>
        <v>1056230607.0821447</v>
      </c>
      <c r="F18" s="20">
        <f>-1*(IF(A18=19,SUMIFS('Summary All - updated May26'!E:E,'Summary All - updated May26'!A:A,A18)+SUMIFS('Summary All - updated May26'!E:E,'Summary All - updated May26'!A:A,45),IF(A18=45,0,SUMIFS('Summary All - updated May26'!E:E,'Summary All - updated May26'!A:A,A18))))</f>
        <v>-51666708.331858963</v>
      </c>
      <c r="G18" s="20">
        <f t="shared" si="4"/>
        <v>1004563898.7502857</v>
      </c>
      <c r="H18" s="20">
        <f t="shared" si="5"/>
        <v>33146668.675084766</v>
      </c>
      <c r="I18" s="20">
        <f>IFERROR(VLOOKUP(A18,'CDS-A Study 2025 over 2024'!$A$3:$J$50,10,FALSE),0)</f>
        <v>20315364.726958588</v>
      </c>
      <c r="J18" s="20">
        <f t="shared" si="6"/>
        <v>20924825.668767344</v>
      </c>
      <c r="K18" s="23">
        <f>VLOOKUP(A18,'Summary All'!A15:$G$56,7,FALSE)</f>
        <v>1.1106643719580063</v>
      </c>
      <c r="L18" s="20">
        <f>J18*K18*$L$5+(J33*K33*$L$5)</f>
        <v>1191931.6977671287</v>
      </c>
      <c r="M18" s="6">
        <f t="shared" si="8"/>
        <v>1.1865165563384622E-3</v>
      </c>
      <c r="N18" s="20">
        <f>H18+L18+L33</f>
        <v>34338600.372851893</v>
      </c>
      <c r="O18" s="6">
        <f t="shared" si="1"/>
        <v>3.4182594472656612E-2</v>
      </c>
      <c r="P18" s="6"/>
      <c r="Q18" s="20"/>
      <c r="R18" s="6"/>
    </row>
    <row r="19" spans="1:26" ht="14.1">
      <c r="A19" s="1">
        <v>13</v>
      </c>
      <c r="B19" s="1">
        <f t="shared" si="2"/>
        <v>13</v>
      </c>
      <c r="C19" s="1" t="s">
        <v>23</v>
      </c>
      <c r="D19" s="6">
        <f t="shared" si="3"/>
        <v>3.2996077916318152E-2</v>
      </c>
      <c r="E19" s="20">
        <f>IF(A19=19,SUMIFS('Summary All - updated May26'!F:F,'Summary All - updated May26'!A:A,A19)+SUMIFS('Summary All - updated May26'!F:F,'Summary All - updated May26'!A:A,45),IF(A19=45,0,SUMIFS('Summary All - updated May26'!F:F,'Summary All - updated May26'!A:A,A19)))</f>
        <v>36517175.032911479</v>
      </c>
      <c r="F19" s="20">
        <f>-1*(IF(A19=19,SUMIFS('Summary All - updated May26'!E:E,'Summary All - updated May26'!A:A,A19)+SUMIFS('Summary All - updated May26'!E:E,'Summary All - updated May26'!A:A,45),IF(A19=45,0,SUMIFS('Summary All - updated May26'!E:E,'Summary All - updated May26'!A:A,A19))))</f>
        <v>-1772605.0749187574</v>
      </c>
      <c r="G19" s="20">
        <f t="shared" si="4"/>
        <v>34744569.957992725</v>
      </c>
      <c r="H19" s="20">
        <f t="shared" si="5"/>
        <v>1146434.5375028949</v>
      </c>
      <c r="I19" s="20">
        <f>IFERROR(VLOOKUP(A19,'CDS-A Study 2025 over 2024'!$A$3:$J$50,10,FALSE),0)</f>
        <v>0</v>
      </c>
      <c r="J19" s="20">
        <f t="shared" si="6"/>
        <v>0</v>
      </c>
      <c r="K19" s="23">
        <f>VLOOKUP(A19,'Summary All'!A16:$G$56,7,FALSE)</f>
        <v>1.1356941313880358</v>
      </c>
      <c r="L19" s="20">
        <f t="shared" ref="L19:L32" si="10">J19*K19*$L$5</f>
        <v>0</v>
      </c>
      <c r="M19" s="6">
        <f t="shared" si="8"/>
        <v>0</v>
      </c>
      <c r="N19" s="20">
        <f t="shared" ref="N19:N32" si="11">H19+L19</f>
        <v>1146434.5375028949</v>
      </c>
      <c r="O19" s="6">
        <f t="shared" si="1"/>
        <v>3.2996077916318152E-2</v>
      </c>
      <c r="P19" s="6"/>
      <c r="Q19" s="20"/>
      <c r="R19" s="6"/>
    </row>
    <row r="20" spans="1:26" ht="14.1">
      <c r="A20" s="1">
        <v>15</v>
      </c>
      <c r="B20" s="1">
        <f t="shared" si="2"/>
        <v>15</v>
      </c>
      <c r="C20" s="1" t="s">
        <v>24</v>
      </c>
      <c r="D20" s="6">
        <f t="shared" si="3"/>
        <v>3.2996077916318152E-2</v>
      </c>
      <c r="E20" s="20">
        <f>IF(A20=19,SUMIFS('Summary All - updated May26'!F:F,'Summary All - updated May26'!A:A,A20)+SUMIFS('Summary All - updated May26'!F:F,'Summary All - updated May26'!A:A,45),IF(A20=45,0,SUMIFS('Summary All - updated May26'!F:F,'Summary All - updated May26'!A:A,A20)))</f>
        <v>790759401.38205504</v>
      </c>
      <c r="F20" s="20">
        <f>-1*(IF(A20=19,SUMIFS('Summary All - updated May26'!E:E,'Summary All - updated May26'!A:A,A20)+SUMIFS('Summary All - updated May26'!E:E,'Summary All - updated May26'!A:A,45),IF(A20=45,0,SUMIFS('Summary All - updated May26'!E:E,'Summary All - updated May26'!A:A,A20))))</f>
        <v>-34054766.659358151</v>
      </c>
      <c r="G20" s="20">
        <f t="shared" si="4"/>
        <v>756704634.7226969</v>
      </c>
      <c r="H20" s="20">
        <f t="shared" si="5"/>
        <v>24968285.086949173</v>
      </c>
      <c r="I20" s="20">
        <f>IFERROR(VLOOKUP(A20,'CDS-A Study 2025 over 2024'!$A$3:$J$50,10,FALSE),0)</f>
        <v>38541259.007285126</v>
      </c>
      <c r="J20" s="20">
        <f t="shared" si="6"/>
        <v>39697496.777503677</v>
      </c>
      <c r="K20" s="23">
        <f>VLOOKUP(A20,'Summary All'!A17:$G$56,7,FALSE)</f>
        <v>1.1115472000493964</v>
      </c>
      <c r="L20" s="20">
        <f t="shared" si="10"/>
        <v>1323769.2417601245</v>
      </c>
      <c r="M20" s="6">
        <f t="shared" si="8"/>
        <v>1.7493869880223938E-3</v>
      </c>
      <c r="N20" s="20">
        <f t="shared" si="11"/>
        <v>26292054.328709297</v>
      </c>
      <c r="O20" s="6">
        <f t="shared" si="1"/>
        <v>3.4745464904340544E-2</v>
      </c>
      <c r="P20" s="6"/>
      <c r="Q20" s="20"/>
      <c r="R20" s="6"/>
    </row>
    <row r="21" spans="1:26" ht="15.75" customHeight="1">
      <c r="A21" s="1">
        <v>16</v>
      </c>
      <c r="B21" s="1">
        <f t="shared" si="2"/>
        <v>16</v>
      </c>
      <c r="C21" s="1" t="s">
        <v>25</v>
      </c>
      <c r="D21" s="6">
        <f t="shared" si="3"/>
        <v>3.2996077916318152E-2</v>
      </c>
      <c r="E21" s="20">
        <f>IF(A21=19,SUMIFS('Summary All - updated May26'!F:F,'Summary All - updated May26'!A:A,A21)+SUMIFS('Summary All - updated May26'!F:F,'Summary All - updated May26'!A:A,45),IF(A21=45,0,SUMIFS('Summary All - updated May26'!F:F,'Summary All - updated May26'!A:A,A21)))</f>
        <v>477243046.48534262</v>
      </c>
      <c r="F21" s="20">
        <f>-1*(IF(A21=19,SUMIFS('Summary All - updated May26'!E:E,'Summary All - updated May26'!A:A,A21)+SUMIFS('Summary All - updated May26'!E:E,'Summary All - updated May26'!A:A,45),IF(A21=45,0,SUMIFS('Summary All - updated May26'!E:E,'Summary All - updated May26'!A:A,A21))))</f>
        <v>-27217483.389088128</v>
      </c>
      <c r="G21" s="20">
        <f t="shared" si="4"/>
        <v>450025563.09625447</v>
      </c>
      <c r="H21" s="20">
        <f t="shared" si="5"/>
        <v>14849078.544258963</v>
      </c>
      <c r="I21" s="20">
        <f>IFERROR(VLOOKUP(A21,'CDS-A Study 2025 over 2024'!$A$3:$J$50,10,FALSE),0)</f>
        <v>192783.8931573483</v>
      </c>
      <c r="J21" s="20">
        <f t="shared" si="6"/>
        <v>198567.40995206876</v>
      </c>
      <c r="K21" s="23">
        <f>VLOOKUP(A21,'Summary All'!A18:$G$56,7,FALSE)</f>
        <v>1.1122300224898785</v>
      </c>
      <c r="L21" s="20">
        <f t="shared" si="10"/>
        <v>6625.5790451023904</v>
      </c>
      <c r="M21" s="6">
        <f t="shared" si="8"/>
        <v>1.4722672640010157E-5</v>
      </c>
      <c r="N21" s="20">
        <f t="shared" si="11"/>
        <v>14855704.123304065</v>
      </c>
      <c r="O21" s="6">
        <f t="shared" si="1"/>
        <v>3.301080058895816E-2</v>
      </c>
      <c r="P21" s="6"/>
      <c r="Q21" s="20"/>
      <c r="R21" s="6"/>
    </row>
    <row r="22" spans="1:26" ht="15.75" customHeight="1">
      <c r="A22" s="1">
        <v>17</v>
      </c>
      <c r="B22" s="1">
        <f t="shared" si="2"/>
        <v>17</v>
      </c>
      <c r="C22" s="1" t="s">
        <v>26</v>
      </c>
      <c r="D22" s="6">
        <f t="shared" si="3"/>
        <v>3.2996077916318152E-2</v>
      </c>
      <c r="E22" s="20">
        <f>IF(A22=19,SUMIFS('Summary All - updated May26'!F:F,'Summary All - updated May26'!A:A,A22)+SUMIFS('Summary All - updated May26'!F:F,'Summary All - updated May26'!A:A,45),IF(A22=45,0,SUMIFS('Summary All - updated May26'!F:F,'Summary All - updated May26'!A:A,A22)))</f>
        <v>104997003.27151783</v>
      </c>
      <c r="F22" s="20">
        <f>-1*(IF(A22=19,SUMIFS('Summary All - updated May26'!E:E,'Summary All - updated May26'!A:A,A22)+SUMIFS('Summary All - updated May26'!E:E,'Summary All - updated May26'!A:A,45),IF(A22=45,0,SUMIFS('Summary All - updated May26'!E:E,'Summary All - updated May26'!A:A,A22))))</f>
        <v>-4666136.0451902319</v>
      </c>
      <c r="G22" s="20">
        <f t="shared" si="4"/>
        <v>100330867.2263276</v>
      </c>
      <c r="H22" s="20">
        <f t="shared" si="5"/>
        <v>3310525.1124116769</v>
      </c>
      <c r="I22" s="20">
        <f>IFERROR(VLOOKUP(A22,'CDS-A Study 2025 over 2024'!$A$3:$J$50,10,FALSE),0)</f>
        <v>6055813.5074933404</v>
      </c>
      <c r="J22" s="20">
        <f t="shared" si="6"/>
        <v>6237487.9127181405</v>
      </c>
      <c r="K22" s="23">
        <f>VLOOKUP(A22,'Summary All'!A19:$G$56,7,FALSE)</f>
        <v>1.1104578951489315</v>
      </c>
      <c r="L22" s="20">
        <f t="shared" si="10"/>
        <v>207794.03095721663</v>
      </c>
      <c r="M22" s="6">
        <f t="shared" si="8"/>
        <v>2.0710877589493202E-3</v>
      </c>
      <c r="N22" s="20">
        <f t="shared" si="11"/>
        <v>3518319.1433688933</v>
      </c>
      <c r="O22" s="6">
        <f t="shared" si="1"/>
        <v>3.5067165675267471E-2</v>
      </c>
      <c r="P22" s="24"/>
      <c r="Q22" s="20"/>
      <c r="R22" s="6"/>
      <c r="S22" s="1"/>
      <c r="T22" s="1"/>
      <c r="U22" s="1"/>
      <c r="V22" s="1"/>
      <c r="W22" s="1"/>
      <c r="X22" s="1"/>
      <c r="Y22" s="1"/>
      <c r="Z22" s="1"/>
    </row>
    <row r="23" spans="1:26" ht="15.75" customHeight="1">
      <c r="A23" s="1">
        <v>18</v>
      </c>
      <c r="B23" s="1">
        <f t="shared" si="2"/>
        <v>18</v>
      </c>
      <c r="C23" s="1" t="s">
        <v>27</v>
      </c>
      <c r="D23" s="6">
        <f t="shared" si="3"/>
        <v>3.2996077916318152E-2</v>
      </c>
      <c r="E23" s="20">
        <f>IF(A23=19,SUMIFS('Summary All - updated May26'!F:F,'Summary All - updated May26'!A:A,A23)+SUMIFS('Summary All - updated May26'!F:F,'Summary All - updated May26'!A:A,45),IF(A23=45,0,SUMIFS('Summary All - updated May26'!F:F,'Summary All - updated May26'!A:A,A23)))</f>
        <v>254853693.1138635</v>
      </c>
      <c r="F23" s="20">
        <f>-1*(IF(A23=19,SUMIFS('Summary All - updated May26'!E:E,'Summary All - updated May26'!A:A,A23)+SUMIFS('Summary All - updated May26'!E:E,'Summary All - updated May26'!A:A,45),IF(A23=45,0,SUMIFS('Summary All - updated May26'!E:E,'Summary All - updated May26'!A:A,A23))))</f>
        <v>-16062075.027911969</v>
      </c>
      <c r="G23" s="20">
        <f t="shared" si="4"/>
        <v>238791618.08595154</v>
      </c>
      <c r="H23" s="20">
        <f t="shared" si="5"/>
        <v>7879186.8361277441</v>
      </c>
      <c r="I23" s="20">
        <f>IFERROR(VLOOKUP(A23,'CDS-A Study 2025 over 2024'!$A$3:$J$50,10,FALSE),0)</f>
        <v>8688003.1610000022</v>
      </c>
      <c r="J23" s="20">
        <f t="shared" si="6"/>
        <v>8948643.2558300029</v>
      </c>
      <c r="K23" s="23">
        <f>VLOOKUP(A23,'Summary All'!A20:$G$56,7,FALSE)</f>
        <v>1.1081096220042206</v>
      </c>
      <c r="L23" s="20">
        <f t="shared" si="10"/>
        <v>297482.3308700521</v>
      </c>
      <c r="M23" s="6">
        <f t="shared" si="8"/>
        <v>1.24578213110887E-3</v>
      </c>
      <c r="N23" s="20">
        <f t="shared" si="11"/>
        <v>8176669.1669977959</v>
      </c>
      <c r="O23" s="6">
        <f t="shared" si="1"/>
        <v>3.424186004742702E-2</v>
      </c>
      <c r="P23" s="6"/>
      <c r="Q23" s="20"/>
      <c r="R23" s="6"/>
    </row>
    <row r="24" spans="1:26" ht="15.75" customHeight="1">
      <c r="A24" s="1">
        <v>19</v>
      </c>
      <c r="B24" s="1">
        <f t="shared" si="2"/>
        <v>19</v>
      </c>
      <c r="C24" s="1" t="s">
        <v>28</v>
      </c>
      <c r="D24" s="6">
        <f t="shared" si="3"/>
        <v>3.2996077916318152E-2</v>
      </c>
      <c r="E24" s="20">
        <f>IF(A24=19,SUMIFS('Summary All - updated May26'!F:F,'Summary All - updated May26'!A:A,A24)+SUMIFS('Summary All - updated May26'!F:F,'Summary All - updated May26'!A:A,45),IF(A24=45,0,SUMIFS('Summary All - updated May26'!F:F,'Summary All - updated May26'!A:A,A24)))</f>
        <v>717251874.23813987</v>
      </c>
      <c r="F24" s="20">
        <f>-1*(IF(A24=19,SUMIFS('Summary All - updated May26'!E:E,'Summary All - updated May26'!A:A,A24)+SUMIFS('Summary All - updated May26'!E:E,'Summary All - updated May26'!A:A,45),IF(A24=45,0,SUMIFS('Summary All - updated May26'!E:E,'Summary All - updated May26'!A:A,A24))))</f>
        <v>-44724907.411350675</v>
      </c>
      <c r="G24" s="20">
        <f t="shared" si="4"/>
        <v>672526966.82678914</v>
      </c>
      <c r="H24" s="20">
        <f t="shared" si="5"/>
        <v>22190752.198241848</v>
      </c>
      <c r="I24" s="20">
        <f>IFERROR(VLOOKUP(A24,'CDS-A Study 2025 over 2024'!$A$3:$J$50,10,FALSE),0)</f>
        <v>4402505.5682282541</v>
      </c>
      <c r="J24" s="20">
        <f t="shared" si="6"/>
        <v>4534580.7352751018</v>
      </c>
      <c r="K24" s="23">
        <f>VLOOKUP(A24,'Summary All'!A21:$G$56,7,FALSE)</f>
        <v>1.1126306816815457</v>
      </c>
      <c r="L24" s="20">
        <f t="shared" si="10"/>
        <v>151359.40963887423</v>
      </c>
      <c r="M24" s="6">
        <f t="shared" si="8"/>
        <v>2.2506072931623752E-4</v>
      </c>
      <c r="N24" s="20">
        <f t="shared" si="11"/>
        <v>22342111.607880723</v>
      </c>
      <c r="O24" s="6">
        <f t="shared" si="1"/>
        <v>3.322113864563439E-2</v>
      </c>
      <c r="P24" s="6"/>
      <c r="Q24" s="20"/>
      <c r="R24" s="6"/>
    </row>
    <row r="25" spans="1:26" ht="15.75" customHeight="1">
      <c r="A25" s="1">
        <v>22</v>
      </c>
      <c r="B25" s="1">
        <f t="shared" si="2"/>
        <v>22</v>
      </c>
      <c r="C25" s="1" t="s">
        <v>29</v>
      </c>
      <c r="D25" s="6">
        <f t="shared" si="3"/>
        <v>3.2996077916318152E-2</v>
      </c>
      <c r="E25" s="20">
        <f>IF(A25=19,SUMIFS('Summary All - updated May26'!F:F,'Summary All - updated May26'!A:A,A25)+SUMIFS('Summary All - updated May26'!F:F,'Summary All - updated May26'!A:A,45),IF(A25=45,0,SUMIFS('Summary All - updated May26'!F:F,'Summary All - updated May26'!A:A,A25)))</f>
        <v>513027956.27969563</v>
      </c>
      <c r="F25" s="20">
        <f>-1*(IF(A25=19,SUMIFS('Summary All - updated May26'!E:E,'Summary All - updated May26'!A:A,A25)+SUMIFS('Summary All - updated May26'!E:E,'Summary All - updated May26'!A:A,45),IF(A25=45,0,SUMIFS('Summary All - updated May26'!E:E,'Summary All - updated May26'!A:A,A25))))</f>
        <v>-27849933.126939312</v>
      </c>
      <c r="G25" s="20">
        <f t="shared" si="4"/>
        <v>485178023.15275633</v>
      </c>
      <c r="H25" s="20">
        <f t="shared" si="5"/>
        <v>16008971.855233559</v>
      </c>
      <c r="I25" s="20">
        <f>IFERROR(VLOOKUP(A25,'CDS-A Study 2025 over 2024'!$A$3:$J$50,10,FALSE),0)</f>
        <v>276487.33600000001</v>
      </c>
      <c r="J25" s="20">
        <f t="shared" si="6"/>
        <v>284781.95608000003</v>
      </c>
      <c r="K25" s="23">
        <f>VLOOKUP(A25,'Summary All'!A22:$G$56,7,FALSE)</f>
        <v>1.0989038307068886</v>
      </c>
      <c r="L25" s="20">
        <f t="shared" si="10"/>
        <v>9388.4394735753885</v>
      </c>
      <c r="M25" s="6">
        <f t="shared" si="8"/>
        <v>1.9350504403657781E-5</v>
      </c>
      <c r="N25" s="20">
        <f t="shared" si="11"/>
        <v>16018360.294707134</v>
      </c>
      <c r="O25" s="6">
        <f t="shared" si="1"/>
        <v>3.3015428420721804E-2</v>
      </c>
      <c r="P25" s="6"/>
      <c r="Q25" s="20"/>
      <c r="R25" s="6"/>
    </row>
    <row r="26" spans="1:26" ht="15.75" customHeight="1">
      <c r="A26" s="1">
        <v>23</v>
      </c>
      <c r="B26" s="1">
        <f t="shared" si="2"/>
        <v>23</v>
      </c>
      <c r="C26" s="1" t="s">
        <v>30</v>
      </c>
      <c r="D26" s="6">
        <f t="shared" si="3"/>
        <v>3.2996077916318152E-2</v>
      </c>
      <c r="E26" s="20">
        <f>IF(A26=19,SUMIFS('Summary All - updated May26'!F:F,'Summary All - updated May26'!A:A,A26)+SUMIFS('Summary All - updated May26'!F:F,'Summary All - updated May26'!A:A,45),IF(A26=45,0,SUMIFS('Summary All - updated May26'!F:F,'Summary All - updated May26'!A:A,A26)))</f>
        <v>895813643.0288167</v>
      </c>
      <c r="F26" s="20">
        <f>-1*(IF(A26=19,SUMIFS('Summary All - updated May26'!E:E,'Summary All - updated May26'!A:A,A26)+SUMIFS('Summary All - updated May26'!E:E,'Summary All - updated May26'!A:A,45),IF(A26=45,0,SUMIFS('Summary All - updated May26'!E:E,'Summary All - updated May26'!A:A,A26))))</f>
        <v>-72204390.90498364</v>
      </c>
      <c r="G26" s="20">
        <f t="shared" si="4"/>
        <v>823609252.12383306</v>
      </c>
      <c r="H26" s="20">
        <f t="shared" si="5"/>
        <v>27175875.055678517</v>
      </c>
      <c r="I26" s="20">
        <f>IFERROR(VLOOKUP(A26,'CDS-A Study 2025 over 2024'!$A$3:$J$50,10,FALSE),0)</f>
        <v>10360823.714000002</v>
      </c>
      <c r="J26" s="20">
        <f t="shared" si="6"/>
        <v>10671648.425420001</v>
      </c>
      <c r="K26" s="23">
        <f>VLOOKUP(A26,'Summary All'!A23:$G$56,7,FALSE)</f>
        <v>1.1027763842055001</v>
      </c>
      <c r="L26" s="20">
        <f t="shared" si="10"/>
        <v>353053.25592290959</v>
      </c>
      <c r="M26" s="6">
        <f t="shared" si="8"/>
        <v>4.2866596630925972E-4</v>
      </c>
      <c r="N26" s="20">
        <f t="shared" si="11"/>
        <v>27528928.311601426</v>
      </c>
      <c r="O26" s="6">
        <f t="shared" si="1"/>
        <v>3.3424743882627408E-2</v>
      </c>
      <c r="P26" s="6"/>
      <c r="Q26" s="20"/>
      <c r="R26" s="6"/>
    </row>
    <row r="27" spans="1:26" ht="15.75" customHeight="1">
      <c r="A27" s="1">
        <v>24</v>
      </c>
      <c r="B27" s="1">
        <f t="shared" si="2"/>
        <v>24</v>
      </c>
      <c r="C27" s="1" t="s">
        <v>31</v>
      </c>
      <c r="D27" s="6">
        <f t="shared" si="3"/>
        <v>3.2996077916318152E-2</v>
      </c>
      <c r="E27" s="20">
        <f>IF(A27=19,SUMIFS('Summary All - updated May26'!F:F,'Summary All - updated May26'!A:A,A27)+SUMIFS('Summary All - updated May26'!F:F,'Summary All - updated May26'!A:A,45),IF(A27=45,0,SUMIFS('Summary All - updated May26'!F:F,'Summary All - updated May26'!A:A,A27)))</f>
        <v>548347544.06089103</v>
      </c>
      <c r="F27" s="20">
        <f>-1*(IF(A27=19,SUMIFS('Summary All - updated May26'!E:E,'Summary All - updated May26'!A:A,A27)+SUMIFS('Summary All - updated May26'!E:E,'Summary All - updated May26'!A:A,45),IF(A27=45,0,SUMIFS('Summary All - updated May26'!E:E,'Summary All - updated May26'!A:A,A27))))</f>
        <v>-20650441.814738832</v>
      </c>
      <c r="G27" s="20">
        <f t="shared" si="4"/>
        <v>527697102.24615222</v>
      </c>
      <c r="H27" s="20">
        <f t="shared" si="5"/>
        <v>17411934.701929346</v>
      </c>
      <c r="I27" s="20">
        <f>IFERROR(VLOOKUP(A27,'CDS-A Study 2025 over 2024'!$A$3:$J$50,10,FALSE),0)</f>
        <v>116109.22007861813</v>
      </c>
      <c r="J27" s="20">
        <f t="shared" si="6"/>
        <v>119592.49668097668</v>
      </c>
      <c r="K27" s="23">
        <f>VLOOKUP(A27,'Summary All'!A24:$G$56,7,FALSE)</f>
        <v>1.1123755185638844</v>
      </c>
      <c r="L27" s="20">
        <f t="shared" si="10"/>
        <v>3990.9529653555314</v>
      </c>
      <c r="M27" s="6">
        <f t="shared" si="8"/>
        <v>7.5629616845875569E-6</v>
      </c>
      <c r="N27" s="20">
        <f t="shared" si="11"/>
        <v>17415925.654894702</v>
      </c>
      <c r="O27" s="6">
        <f t="shared" si="1"/>
        <v>3.3003640878002741E-2</v>
      </c>
      <c r="P27" s="6"/>
      <c r="Q27" s="20"/>
      <c r="R27" s="6"/>
    </row>
    <row r="28" spans="1:26" ht="15.75" customHeight="1">
      <c r="A28" s="1">
        <v>27</v>
      </c>
      <c r="B28" s="1">
        <f t="shared" si="2"/>
        <v>27</v>
      </c>
      <c r="C28" s="1" t="s">
        <v>32</v>
      </c>
      <c r="D28" s="6">
        <f t="shared" si="3"/>
        <v>3.2996077916318152E-2</v>
      </c>
      <c r="E28" s="20">
        <f>IF(A28=19,SUMIFS('Summary All - updated May26'!F:F,'Summary All - updated May26'!A:A,A28)+SUMIFS('Summary All - updated May26'!F:F,'Summary All - updated May26'!A:A,45),IF(A28=45,0,SUMIFS('Summary All - updated May26'!F:F,'Summary All - updated May26'!A:A,A28)))</f>
        <v>420081535.23872352</v>
      </c>
      <c r="F28" s="20">
        <f>-1*(IF(A28=19,SUMIFS('Summary All - updated May26'!E:E,'Summary All - updated May26'!A:A,A28)+SUMIFS('Summary All - updated May26'!E:E,'Summary All - updated May26'!A:A,45),IF(A28=45,0,SUMIFS('Summary All - updated May26'!E:E,'Summary All - updated May26'!A:A,A28))))</f>
        <v>-19060874.924211111</v>
      </c>
      <c r="G28" s="20">
        <f t="shared" si="4"/>
        <v>401020660.31451243</v>
      </c>
      <c r="H28" s="20">
        <f t="shared" si="5"/>
        <v>13232108.953791007</v>
      </c>
      <c r="I28" s="20">
        <f>IFERROR(VLOOKUP(A28,'CDS-A Study 2025 over 2024'!$A$3:$J$50,10,FALSE),0)</f>
        <v>18203979.427943889</v>
      </c>
      <c r="J28" s="20">
        <f t="shared" si="6"/>
        <v>18750098.810782205</v>
      </c>
      <c r="K28" s="23">
        <f>VLOOKUP(A28,'Summary All'!A25:$G$56,7,FALSE)</f>
        <v>1.1148372996814699</v>
      </c>
      <c r="L28" s="20">
        <f t="shared" si="10"/>
        <v>627099.28580919513</v>
      </c>
      <c r="M28" s="6">
        <f t="shared" si="8"/>
        <v>1.5637580500649862E-3</v>
      </c>
      <c r="N28" s="20">
        <f t="shared" si="11"/>
        <v>13859208.239600202</v>
      </c>
      <c r="O28" s="6">
        <f t="shared" si="1"/>
        <v>3.4559835966383137E-2</v>
      </c>
      <c r="P28" s="6"/>
      <c r="Q28" s="20"/>
      <c r="R28" s="6"/>
    </row>
    <row r="29" spans="1:26" ht="15.75" customHeight="1">
      <c r="A29" s="1">
        <v>28</v>
      </c>
      <c r="B29" s="1">
        <f t="shared" si="2"/>
        <v>28</v>
      </c>
      <c r="C29" s="1" t="s">
        <v>33</v>
      </c>
      <c r="D29" s="6">
        <f t="shared" si="3"/>
        <v>3.2996077916318152E-2</v>
      </c>
      <c r="E29" s="20">
        <f>IF(A29=19,SUMIFS('Summary All - updated May26'!F:F,'Summary All - updated May26'!A:A,A29)+SUMIFS('Summary All - updated May26'!F:F,'Summary All - updated May26'!A:A,45),IF(A29=45,0,SUMIFS('Summary All - updated May26'!F:F,'Summary All - updated May26'!A:A,A29)))</f>
        <v>274650991.02602136</v>
      </c>
      <c r="F29" s="20">
        <f>-1*(IF(A29=19,SUMIFS('Summary All - updated May26'!E:E,'Summary All - updated May26'!A:A,A29)+SUMIFS('Summary All - updated May26'!E:E,'Summary All - updated May26'!A:A,45),IF(A29=45,0,SUMIFS('Summary All - updated May26'!E:E,'Summary All - updated May26'!A:A,A29))))</f>
        <v>-19145619.171343751</v>
      </c>
      <c r="G29" s="20">
        <f t="shared" si="4"/>
        <v>255505371.85467762</v>
      </c>
      <c r="H29" s="20">
        <f t="shared" si="5"/>
        <v>8430675.1577547863</v>
      </c>
      <c r="I29" s="20">
        <f>IFERROR(VLOOKUP(A29,'CDS-A Study 2025 over 2024'!$A$3:$J$50,10,FALSE),0)</f>
        <v>7469230.1494373195</v>
      </c>
      <c r="J29" s="20">
        <f t="shared" si="6"/>
        <v>7693307.0539204394</v>
      </c>
      <c r="K29" s="23">
        <f>VLOOKUP(A29,'Summary All'!A26:$G$56,7,FALSE)</f>
        <v>1.1041138581041612</v>
      </c>
      <c r="L29" s="20">
        <f t="shared" si="10"/>
        <v>254828.60798652162</v>
      </c>
      <c r="M29" s="6">
        <f t="shared" si="8"/>
        <v>9.9735127342629446E-4</v>
      </c>
      <c r="N29" s="20">
        <f t="shared" si="11"/>
        <v>8685503.7657413073</v>
      </c>
      <c r="O29" s="6">
        <f t="shared" si="1"/>
        <v>3.3993429189744448E-2</v>
      </c>
      <c r="P29" s="6"/>
      <c r="Q29" s="20"/>
      <c r="R29" s="6"/>
    </row>
    <row r="30" spans="1:26" ht="15.75" customHeight="1">
      <c r="A30" s="1">
        <v>29</v>
      </c>
      <c r="B30" s="1">
        <f t="shared" si="2"/>
        <v>29</v>
      </c>
      <c r="C30" s="1" t="s">
        <v>34</v>
      </c>
      <c r="D30" s="6">
        <f t="shared" si="3"/>
        <v>3.2996077916318152E-2</v>
      </c>
      <c r="E30" s="20">
        <f>IF(A30=19,SUMIFS('Summary All - updated May26'!F:F,'Summary All - updated May26'!A:A,A30)+SUMIFS('Summary All - updated May26'!F:F,'Summary All - updated May26'!A:A,45),IF(A30=45,0,SUMIFS('Summary All - updated May26'!F:F,'Summary All - updated May26'!A:A,A30)))</f>
        <v>895134778.95311785</v>
      </c>
      <c r="F30" s="20">
        <f>-1*(IF(A30=19,SUMIFS('Summary All - updated May26'!E:E,'Summary All - updated May26'!A:A,A30)+SUMIFS('Summary All - updated May26'!E:E,'Summary All - updated May26'!A:A,45),IF(A30=45,0,SUMIFS('Summary All - updated May26'!E:E,'Summary All - updated May26'!A:A,A30))))</f>
        <v>-24275086.708216209</v>
      </c>
      <c r="G30" s="20">
        <f t="shared" si="4"/>
        <v>870859692.24490166</v>
      </c>
      <c r="H30" s="20">
        <f t="shared" si="5"/>
        <v>28734954.259493623</v>
      </c>
      <c r="I30" s="20">
        <f>IFERROR(VLOOKUP(A30,'CDS-A Study 2025 over 2024'!$A$3:$J$50,10,FALSE),0)</f>
        <v>21701556.749006923</v>
      </c>
      <c r="J30" s="20">
        <f t="shared" si="6"/>
        <v>22352603.451477133</v>
      </c>
      <c r="K30" s="23">
        <f>VLOOKUP(A30,'Summary All'!A27:$G$56,7,FALSE)</f>
        <v>1.1045274887578007</v>
      </c>
      <c r="L30" s="20">
        <f t="shared" si="10"/>
        <v>740671.94872376963</v>
      </c>
      <c r="M30" s="6">
        <f t="shared" si="8"/>
        <v>8.5050663765877811E-4</v>
      </c>
      <c r="N30" s="20">
        <f t="shared" si="11"/>
        <v>29475626.208217394</v>
      </c>
      <c r="O30" s="6">
        <f t="shared" si="1"/>
        <v>3.3846584553976933E-2</v>
      </c>
      <c r="P30" s="6"/>
      <c r="Q30" s="20"/>
      <c r="R30" s="6"/>
    </row>
    <row r="31" spans="1:26" ht="15.75" customHeight="1">
      <c r="A31" s="1">
        <v>30</v>
      </c>
      <c r="B31" s="1">
        <f t="shared" si="2"/>
        <v>30</v>
      </c>
      <c r="C31" s="1" t="s">
        <v>35</v>
      </c>
      <c r="D31" s="6">
        <f t="shared" si="3"/>
        <v>3.2996077916318152E-2</v>
      </c>
      <c r="E31" s="20">
        <f>IF(A31=19,SUMIFS('Summary All - updated May26'!F:F,'Summary All - updated May26'!A:A,A31)+SUMIFS('Summary All - updated May26'!F:F,'Summary All - updated May26'!A:A,45),IF(A31=45,0,SUMIFS('Summary All - updated May26'!F:F,'Summary All - updated May26'!A:A,A31)))</f>
        <v>60820305.630031161</v>
      </c>
      <c r="F31" s="20">
        <f>-1*(IF(A31=19,SUMIFS('Summary All - updated May26'!E:E,'Summary All - updated May26'!A:A,A31)+SUMIFS('Summary All - updated May26'!E:E,'Summary All - updated May26'!A:A,45),IF(A31=45,0,SUMIFS('Summary All - updated May26'!E:E,'Summary All - updated May26'!A:A,A31))))</f>
        <v>-3178752.3653017399</v>
      </c>
      <c r="G31" s="20">
        <f t="shared" si="4"/>
        <v>57641553.264729418</v>
      </c>
      <c r="H31" s="20">
        <f t="shared" si="5"/>
        <v>1901945.1827406147</v>
      </c>
      <c r="I31" s="20">
        <f>IFERROR(VLOOKUP(A31,'CDS-A Study 2025 over 2024'!$A$3:$J$50,10,FALSE),0)</f>
        <v>176863.48800000001</v>
      </c>
      <c r="J31" s="20">
        <f t="shared" si="6"/>
        <v>182169.39264000001</v>
      </c>
      <c r="K31" s="23">
        <f>VLOOKUP(A31,'Summary All'!A28:$G$56,7,FALSE)</f>
        <v>1.1131067235333414</v>
      </c>
      <c r="L31" s="20">
        <f t="shared" si="10"/>
        <v>6083.2192730870756</v>
      </c>
      <c r="M31" s="6">
        <f t="shared" si="8"/>
        <v>1.0553531139504125E-4</v>
      </c>
      <c r="N31" s="20">
        <f t="shared" si="11"/>
        <v>1908028.4020137019</v>
      </c>
      <c r="O31" s="6">
        <f t="shared" si="1"/>
        <v>3.3101613227713191E-2</v>
      </c>
      <c r="P31" s="6"/>
      <c r="Q31" s="20"/>
      <c r="R31" s="6"/>
    </row>
    <row r="32" spans="1:26" ht="15.75" customHeight="1">
      <c r="A32" s="1">
        <v>32</v>
      </c>
      <c r="B32" s="1">
        <f t="shared" si="2"/>
        <v>32</v>
      </c>
      <c r="C32" s="1" t="s">
        <v>36</v>
      </c>
      <c r="D32" s="6">
        <f t="shared" si="3"/>
        <v>3.2996077916318152E-2</v>
      </c>
      <c r="E32" s="20">
        <f>IF(A32=19,SUMIFS('Summary All - updated May26'!F:F,'Summary All - updated May26'!A:A,A32)+SUMIFS('Summary All - updated May26'!F:F,'Summary All - updated May26'!A:A,45),IF(A32=45,0,SUMIFS('Summary All - updated May26'!F:F,'Summary All - updated May26'!A:A,A32)))</f>
        <v>236884314.878115</v>
      </c>
      <c r="F32" s="20">
        <f>-1*(IF(A32=19,SUMIFS('Summary All - updated May26'!E:E,'Summary All - updated May26'!A:A,A32)+SUMIFS('Summary All - updated May26'!E:E,'Summary All - updated May26'!A:A,45),IF(A32=45,0,SUMIFS('Summary All - updated May26'!E:E,'Summary All - updated May26'!A:A,A32))))</f>
        <v>-21328589.113295812</v>
      </c>
      <c r="G32" s="20">
        <f t="shared" si="4"/>
        <v>215555725.76481918</v>
      </c>
      <c r="H32" s="20">
        <f t="shared" si="5"/>
        <v>7112493.5226444816</v>
      </c>
      <c r="I32" s="20">
        <f>IFERROR(VLOOKUP(A32,'CDS-A Study 2025 over 2024'!$A$3:$J$50,10,FALSE),0)</f>
        <v>5265117.7341813697</v>
      </c>
      <c r="J32" s="20">
        <f t="shared" si="6"/>
        <v>5423071.2662068112</v>
      </c>
      <c r="K32" s="23">
        <f>VLOOKUP(A32,'Summary All'!A29:$G$56,7,FALSE)</f>
        <v>1.108872133341924</v>
      </c>
      <c r="L32" s="20">
        <f t="shared" si="10"/>
        <v>180404.77812672107</v>
      </c>
      <c r="M32" s="6">
        <f t="shared" si="8"/>
        <v>8.3692872219757531E-4</v>
      </c>
      <c r="N32" s="20">
        <f t="shared" si="11"/>
        <v>7292898.3007712029</v>
      </c>
      <c r="O32" s="6">
        <f t="shared" si="1"/>
        <v>3.3833006638515725E-2</v>
      </c>
      <c r="P32" s="6"/>
      <c r="Q32" s="20"/>
      <c r="R32" s="6"/>
    </row>
    <row r="33" spans="1:18" ht="15.75" customHeight="1">
      <c r="A33" s="1">
        <v>33</v>
      </c>
      <c r="B33" s="1">
        <f t="shared" si="2"/>
        <v>33</v>
      </c>
      <c r="C33" s="1" t="s">
        <v>37</v>
      </c>
      <c r="D33" s="6">
        <f t="shared" si="3"/>
        <v>3.2996077916318152E-2</v>
      </c>
      <c r="E33" s="20">
        <f>IF(A33=19,SUMIFS('Summary All - updated May26'!F:F,'Summary All - updated May26'!A:A,A33)+SUMIFS('Summary All - updated May26'!F:F,'Summary All - updated May26'!A:A,45),IF(A33=45,0,SUMIFS('Summary All - updated May26'!F:F,'Summary All - updated May26'!A:A,A33)))</f>
        <v>324495302.10112679</v>
      </c>
      <c r="F33" s="20">
        <f>-1*(IF(A33=19,SUMIFS('Summary All - updated May26'!E:E,'Summary All - updated May26'!A:A,A33)+SUMIFS('Summary All - updated May26'!E:E,'Summary All - updated May26'!A:A,45),IF(A33=45,0,SUMIFS('Summary All - updated May26'!E:E,'Summary All - updated May26'!A:A,A33))))</f>
        <v>-30893722.005959522</v>
      </c>
      <c r="G33" s="20">
        <f t="shared" si="4"/>
        <v>293601580.09516728</v>
      </c>
      <c r="H33" s="20">
        <f t="shared" si="5"/>
        <v>9687700.6131742634</v>
      </c>
      <c r="I33" s="20">
        <f>IFERROR(VLOOKUP(A33,'CDS-A Study 2025 over 2024'!$A$3:$J$50,10,FALSE),0)</f>
        <v>14439586.92876818</v>
      </c>
      <c r="J33" s="20">
        <f t="shared" si="6"/>
        <v>14872774.536631227</v>
      </c>
      <c r="K33" s="23">
        <f>VLOOKUP(A33,'Summary All'!A30:$G$56,7,FALSE)</f>
        <v>1.1087775311788322</v>
      </c>
      <c r="L33" s="20">
        <v>0</v>
      </c>
      <c r="M33" s="6">
        <f t="shared" si="8"/>
        <v>0</v>
      </c>
      <c r="N33" s="20">
        <f>H33</f>
        <v>9687700.6131742634</v>
      </c>
      <c r="O33" s="6">
        <f t="shared" si="1"/>
        <v>3.2996077916318152E-2</v>
      </c>
      <c r="P33" s="6"/>
      <c r="Q33" s="20"/>
      <c r="R33" s="6"/>
    </row>
    <row r="34" spans="1:18" ht="15.75" customHeight="1">
      <c r="A34" s="1">
        <v>34</v>
      </c>
      <c r="B34" s="1">
        <f t="shared" si="2"/>
        <v>34</v>
      </c>
      <c r="C34" s="1" t="s">
        <v>38</v>
      </c>
      <c r="D34" s="6">
        <f t="shared" si="3"/>
        <v>3.2996077916318152E-2</v>
      </c>
      <c r="E34" s="20">
        <f>IF(A34=19,SUMIFS('Summary All - updated May26'!F:F,'Summary All - updated May26'!A:A,A34)+SUMIFS('Summary All - updated May26'!F:F,'Summary All - updated May26'!A:A,45),IF(A34=45,0,SUMIFS('Summary All - updated May26'!F:F,'Summary All - updated May26'!A:A,A34)))</f>
        <v>247755515.12846079</v>
      </c>
      <c r="F34" s="20">
        <f>-1*(IF(A34=19,SUMIFS('Summary All - updated May26'!E:E,'Summary All - updated May26'!A:A,A34)+SUMIFS('Summary All - updated May26'!E:E,'Summary All - updated May26'!A:A,45),IF(A34=45,0,SUMIFS('Summary All - updated May26'!E:E,'Summary All - updated May26'!A:A,A34))))</f>
        <v>-11150114.182522761</v>
      </c>
      <c r="G34" s="20">
        <f t="shared" si="4"/>
        <v>236605400.94593802</v>
      </c>
      <c r="H34" s="20">
        <f t="shared" si="5"/>
        <v>7807050.2450338677</v>
      </c>
      <c r="I34" s="20">
        <f>IFERROR(VLOOKUP(A34,'CDS-A Study 2025 over 2024'!$A$3:$J$50,10,FALSE),0)</f>
        <v>261611.97761312994</v>
      </c>
      <c r="J34" s="20">
        <f t="shared" si="6"/>
        <v>269460.33694152383</v>
      </c>
      <c r="K34" s="23">
        <f>VLOOKUP(A34,'Summary All'!A31:$G$56,7,FALSE)</f>
        <v>1.1127664088469946</v>
      </c>
      <c r="L34" s="20">
        <f t="shared" ref="L34:L41" si="12">J34*K34*$L$5</f>
        <v>8995.3923439536175</v>
      </c>
      <c r="M34" s="6">
        <f t="shared" si="8"/>
        <v>3.8018541876011422E-5</v>
      </c>
      <c r="N34" s="20">
        <f t="shared" ref="N34:N41" si="13">H34+L34</f>
        <v>7816045.6373778209</v>
      </c>
      <c r="O34" s="6">
        <f t="shared" si="1"/>
        <v>3.3034096458194162E-2</v>
      </c>
      <c r="P34" s="6"/>
      <c r="Q34" s="20"/>
      <c r="R34" s="6"/>
    </row>
    <row r="35" spans="1:18" ht="15.75" customHeight="1">
      <c r="A35" s="1">
        <v>35</v>
      </c>
      <c r="B35" s="1">
        <f t="shared" si="2"/>
        <v>35</v>
      </c>
      <c r="C35" s="1" t="s">
        <v>39</v>
      </c>
      <c r="D35" s="6">
        <f t="shared" si="3"/>
        <v>3.2996077916318152E-2</v>
      </c>
      <c r="E35" s="20">
        <f>IF(A35=19,SUMIFS('Summary All - updated May26'!F:F,'Summary All - updated May26'!A:A,A35)+SUMIFS('Summary All - updated May26'!F:F,'Summary All - updated May26'!A:A,45),IF(A35=45,0,SUMIFS('Summary All - updated May26'!F:F,'Summary All - updated May26'!A:A,A35)))</f>
        <v>201497323.36232936</v>
      </c>
      <c r="F35" s="20">
        <f>-1*(IF(A35=19,SUMIFS('Summary All - updated May26'!E:E,'Summary All - updated May26'!A:A,A35)+SUMIFS('Summary All - updated May26'!E:E,'Summary All - updated May26'!A:A,45),IF(A35=45,0,SUMIFS('Summary All - updated May26'!E:E,'Summary All - updated May26'!A:A,A35))))</f>
        <v>-2445630.6518666241</v>
      </c>
      <c r="G35" s="20">
        <f t="shared" si="4"/>
        <v>199051692.71046275</v>
      </c>
      <c r="H35" s="20">
        <f t="shared" si="5"/>
        <v>6567925.1620494472</v>
      </c>
      <c r="I35" s="20">
        <f>IFERROR(VLOOKUP(A35,'CDS-A Study 2025 over 2024'!$A$3:$J$50,10,FALSE),0)</f>
        <v>907871.69900000002</v>
      </c>
      <c r="J35" s="20">
        <f t="shared" si="6"/>
        <v>935107.8499700001</v>
      </c>
      <c r="K35" s="23">
        <f>VLOOKUP(A35,'Summary All'!A32:$G$56,7,FALSE)</f>
        <v>1.1071061597172378</v>
      </c>
      <c r="L35" s="20">
        <f t="shared" si="12"/>
        <v>31057.909821051893</v>
      </c>
      <c r="M35" s="6">
        <f t="shared" si="8"/>
        <v>1.5602936804073406E-4</v>
      </c>
      <c r="N35" s="20">
        <f t="shared" si="13"/>
        <v>6598983.0718704993</v>
      </c>
      <c r="O35" s="6">
        <f t="shared" si="1"/>
        <v>3.3152107284358891E-2</v>
      </c>
      <c r="P35" s="6"/>
      <c r="Q35" s="20"/>
      <c r="R35" s="6"/>
    </row>
    <row r="36" spans="1:18" ht="15.75" customHeight="1">
      <c r="A36" s="1">
        <v>37</v>
      </c>
      <c r="B36" s="1">
        <f t="shared" si="2"/>
        <v>37</v>
      </c>
      <c r="C36" s="1" t="s">
        <v>40</v>
      </c>
      <c r="D36" s="6">
        <f t="shared" si="3"/>
        <v>3.2996077916318152E-2</v>
      </c>
      <c r="E36" s="20">
        <f>IF(A36=19,SUMIFS('Summary All - updated May26'!F:F,'Summary All - updated May26'!A:A,A36)+SUMIFS('Summary All - updated May26'!F:F,'Summary All - updated May26'!A:A,45),IF(A36=45,0,SUMIFS('Summary All - updated May26'!F:F,'Summary All - updated May26'!A:A,A36)))</f>
        <v>316867818.2473287</v>
      </c>
      <c r="F36" s="20">
        <f>-1*(IF(A36=19,SUMIFS('Summary All - updated May26'!E:E,'Summary All - updated May26'!A:A,A36)+SUMIFS('Summary All - updated May26'!E:E,'Summary All - updated May26'!A:A,45),IF(A36=45,0,SUMIFS('Summary All - updated May26'!E:E,'Summary All - updated May26'!A:A,A36))))</f>
        <v>-4181381.581076853</v>
      </c>
      <c r="G36" s="20">
        <f t="shared" si="4"/>
        <v>312686436.66625184</v>
      </c>
      <c r="H36" s="20">
        <f t="shared" si="5"/>
        <v>10317426.027615527</v>
      </c>
      <c r="I36" s="20">
        <f>IFERROR(VLOOKUP(A36,'CDS-A Study 2025 over 2024'!$A$3:$J$50,10,FALSE),0)</f>
        <v>664777.6399999999</v>
      </c>
      <c r="J36" s="20">
        <f t="shared" si="6"/>
        <v>684720.96919999993</v>
      </c>
      <c r="K36" s="23">
        <f>VLOOKUP(A36,'Summary All'!A33:$G$56,7,FALSE)</f>
        <v>1.1139604624219062</v>
      </c>
      <c r="L36" s="20">
        <f t="shared" si="12"/>
        <v>22882.562624400231</v>
      </c>
      <c r="M36" s="6">
        <f t="shared" si="8"/>
        <v>7.3180541082516168E-5</v>
      </c>
      <c r="N36" s="20">
        <f t="shared" si="13"/>
        <v>10340308.590239927</v>
      </c>
      <c r="O36" s="6">
        <f t="shared" si="1"/>
        <v>3.306925845740067E-2</v>
      </c>
      <c r="P36" s="6"/>
      <c r="Q36" s="20"/>
      <c r="R36" s="6"/>
    </row>
    <row r="37" spans="1:18" ht="15.75" customHeight="1">
      <c r="A37" s="1">
        <v>38</v>
      </c>
      <c r="B37" s="1">
        <f t="shared" si="2"/>
        <v>38</v>
      </c>
      <c r="C37" s="1" t="s">
        <v>41</v>
      </c>
      <c r="D37" s="6">
        <f t="shared" si="3"/>
        <v>3.2996077916318152E-2</v>
      </c>
      <c r="E37" s="20">
        <f>IF(A37=19,SUMIFS('Summary All - updated May26'!F:F,'Summary All - updated May26'!A:A,A37)+SUMIFS('Summary All - updated May26'!F:F,'Summary All - updated May26'!A:A,45),IF(A37=45,0,SUMIFS('Summary All - updated May26'!F:F,'Summary All - updated May26'!A:A,A37)))</f>
        <v>302201649.9138025</v>
      </c>
      <c r="F37" s="20">
        <f>-1*(IF(A37=19,SUMIFS('Summary All - updated May26'!E:E,'Summary All - updated May26'!A:A,A37)+SUMIFS('Summary All - updated May26'!E:E,'Summary All - updated May26'!A:A,45),IF(A37=45,0,SUMIFS('Summary All - updated May26'!E:E,'Summary All - updated May26'!A:A,A37))))</f>
        <v>-13979390.473795285</v>
      </c>
      <c r="G37" s="20">
        <f t="shared" si="4"/>
        <v>288222259.44000721</v>
      </c>
      <c r="H37" s="20">
        <f t="shared" si="5"/>
        <v>9510204.1296997424</v>
      </c>
      <c r="I37" s="20">
        <f>IFERROR(VLOOKUP(A37,'CDS-A Study 2025 over 2024'!$A$3:$J$50,10,FALSE),0)</f>
        <v>902583.02179714374</v>
      </c>
      <c r="J37" s="20">
        <f t="shared" si="6"/>
        <v>929660.51245105802</v>
      </c>
      <c r="K37" s="23">
        <f>VLOOKUP(A37,'Summary All'!A34:$G$56,7,FALSE)</f>
        <v>1.1134147633928151</v>
      </c>
      <c r="L37" s="20">
        <f t="shared" si="12"/>
        <v>31052.93218519014</v>
      </c>
      <c r="M37" s="6">
        <f t="shared" si="8"/>
        <v>1.0773953491837689E-4</v>
      </c>
      <c r="N37" s="20">
        <f t="shared" si="13"/>
        <v>9541257.0618849322</v>
      </c>
      <c r="O37" s="6">
        <f t="shared" si="1"/>
        <v>3.3103817451236528E-2</v>
      </c>
      <c r="P37" s="6"/>
      <c r="Q37" s="20"/>
      <c r="R37" s="6"/>
    </row>
    <row r="38" spans="1:18" ht="15.75" customHeight="1">
      <c r="A38" s="1">
        <v>39</v>
      </c>
      <c r="B38" s="1">
        <f t="shared" si="2"/>
        <v>39</v>
      </c>
      <c r="C38" s="1" t="s">
        <v>42</v>
      </c>
      <c r="D38" s="6">
        <f t="shared" si="3"/>
        <v>3.2996077916318152E-2</v>
      </c>
      <c r="E38" s="20">
        <f>IF(A38=19,SUMIFS('Summary All - updated May26'!F:F,'Summary All - updated May26'!A:A,A38)+SUMIFS('Summary All - updated May26'!F:F,'Summary All - updated May26'!A:A,45),IF(A38=45,0,SUMIFS('Summary All - updated May26'!F:F,'Summary All - updated May26'!A:A,A38)))</f>
        <v>206540804.31197852</v>
      </c>
      <c r="F38" s="20">
        <f>-1*(IF(A38=19,SUMIFS('Summary All - updated May26'!E:E,'Summary All - updated May26'!A:A,A38)+SUMIFS('Summary All - updated May26'!E:E,'Summary All - updated May26'!A:A,45),IF(A38=45,0,SUMIFS('Summary All - updated May26'!E:E,'Summary All - updated May26'!A:A,A38))))</f>
        <v>-11459875.541209595</v>
      </c>
      <c r="G38" s="20">
        <f t="shared" si="4"/>
        <v>195080928.77076891</v>
      </c>
      <c r="H38" s="20">
        <f t="shared" si="5"/>
        <v>6436905.525708002</v>
      </c>
      <c r="I38" s="20">
        <f>IFERROR(VLOOKUP(A38,'CDS-A Study 2025 over 2024'!$A$3:$J$50,10,FALSE),0)</f>
        <v>6422407.1120000007</v>
      </c>
      <c r="J38" s="20">
        <f t="shared" si="6"/>
        <v>6615079.3253600011</v>
      </c>
      <c r="K38" s="23">
        <f>VLOOKUP(A38,'Summary All'!A35:$G$56,7,FALSE)</f>
        <v>1.1028726941007061</v>
      </c>
      <c r="L38" s="20">
        <f t="shared" si="12"/>
        <v>218867.71071748997</v>
      </c>
      <c r="M38" s="6">
        <f t="shared" si="8"/>
        <v>1.1219328926543705E-3</v>
      </c>
      <c r="N38" s="20">
        <f t="shared" si="13"/>
        <v>6655773.236425492</v>
      </c>
      <c r="O38" s="6">
        <f t="shared" si="1"/>
        <v>3.4118010808972518E-2</v>
      </c>
      <c r="P38" s="6"/>
      <c r="Q38" s="20"/>
      <c r="R38" s="6"/>
    </row>
    <row r="39" spans="1:18" ht="15.75" customHeight="1">
      <c r="A39" s="1">
        <v>40</v>
      </c>
      <c r="B39" s="1">
        <f t="shared" si="2"/>
        <v>40</v>
      </c>
      <c r="C39" s="1" t="s">
        <v>43</v>
      </c>
      <c r="D39" s="6">
        <f t="shared" si="3"/>
        <v>3.2996077916318152E-2</v>
      </c>
      <c r="E39" s="20">
        <f>IF(A39=19,SUMIFS('Summary All - updated May26'!F:F,'Summary All - updated May26'!A:A,A39)+SUMIFS('Summary All - updated May26'!F:F,'Summary All - updated May26'!A:A,45),IF(A39=45,0,SUMIFS('Summary All - updated May26'!F:F,'Summary All - updated May26'!A:A,A39)))</f>
        <v>354346536.7923246</v>
      </c>
      <c r="F39" s="20">
        <f>-1*(IF(A39=19,SUMIFS('Summary All - updated May26'!E:E,'Summary All - updated May26'!A:A,A39)+SUMIFS('Summary All - updated May26'!E:E,'Summary All - updated May26'!A:A,45),IF(A39=45,0,SUMIFS('Summary All - updated May26'!E:E,'Summary All - updated May26'!A:A,A39))))</f>
        <v>-34701203.439840153</v>
      </c>
      <c r="G39" s="20">
        <f t="shared" si="4"/>
        <v>319645333.35248446</v>
      </c>
      <c r="H39" s="20">
        <f t="shared" si="5"/>
        <v>10547042.324886067</v>
      </c>
      <c r="I39" s="20">
        <f>IFERROR(VLOOKUP(A39,'CDS-A Study 2025 over 2024'!$A$3:$J$50,10,FALSE),0)</f>
        <v>265783.18400000001</v>
      </c>
      <c r="J39" s="20">
        <f t="shared" si="6"/>
        <v>273756.67952000001</v>
      </c>
      <c r="K39" s="23">
        <f>VLOOKUP(A39,'Summary All'!A36:$G$56,7,FALSE)</f>
        <v>1.1114012744269663</v>
      </c>
      <c r="L39" s="20">
        <f t="shared" si="12"/>
        <v>9127.6056750426778</v>
      </c>
      <c r="M39" s="6">
        <f t="shared" si="8"/>
        <v>2.855541665292306E-5</v>
      </c>
      <c r="N39" s="20">
        <f t="shared" si="13"/>
        <v>10556169.93056111</v>
      </c>
      <c r="O39" s="6">
        <f t="shared" si="1"/>
        <v>3.3024633332971079E-2</v>
      </c>
      <c r="P39" s="6"/>
      <c r="Q39" s="20"/>
      <c r="R39" s="6"/>
    </row>
    <row r="40" spans="1:18" ht="15.75" customHeight="1">
      <c r="A40" s="1">
        <v>43</v>
      </c>
      <c r="B40" s="1">
        <f t="shared" si="2"/>
        <v>43</v>
      </c>
      <c r="C40" s="1" t="s">
        <v>44</v>
      </c>
      <c r="D40" s="6">
        <f t="shared" si="3"/>
        <v>3.2996077916318152E-2</v>
      </c>
      <c r="E40" s="20">
        <f>IF(A40=19,SUMIFS('Summary All - updated May26'!F:F,'Summary All - updated May26'!A:A,A40)+SUMIFS('Summary All - updated May26'!F:F,'Summary All - updated May26'!A:A,45),IF(A40=45,0,SUMIFS('Summary All - updated May26'!F:F,'Summary All - updated May26'!A:A,A40)))</f>
        <v>590561016.78280246</v>
      </c>
      <c r="F40" s="20">
        <f>-1*(IF(A40=19,SUMIFS('Summary All - updated May26'!E:E,'Summary All - updated May26'!A:A,A40)+SUMIFS('Summary All - updated May26'!E:E,'Summary All - updated May26'!A:A,45),IF(A40=45,0,SUMIFS('Summary All - updated May26'!E:E,'Summary All - updated May26'!A:A,A40))))</f>
        <v>-15660629.65477748</v>
      </c>
      <c r="G40" s="20">
        <f t="shared" si="4"/>
        <v>574900387.12802494</v>
      </c>
      <c r="H40" s="20">
        <f t="shared" si="5"/>
        <v>18969457.967797779</v>
      </c>
      <c r="I40" s="20">
        <f>IFERROR(VLOOKUP(A40,'CDS-A Study 2025 over 2024'!$A$3:$J$50,10,FALSE),0)</f>
        <v>1358653.1980000003</v>
      </c>
      <c r="J40" s="20">
        <f t="shared" si="6"/>
        <v>1399412.7939400005</v>
      </c>
      <c r="K40" s="23">
        <f>VLOOKUP(A40,'Summary All'!A37:$G$56,7,FALSE)</f>
        <v>1.1082872659553493</v>
      </c>
      <c r="L40" s="20">
        <f t="shared" si="12"/>
        <v>46528.541380160998</v>
      </c>
      <c r="M40" s="6">
        <f t="shared" si="8"/>
        <v>8.0933223253856543E-5</v>
      </c>
      <c r="N40" s="20">
        <f t="shared" si="13"/>
        <v>19015986.509177938</v>
      </c>
      <c r="O40" s="6">
        <f t="shared" si="1"/>
        <v>3.3077011139572003E-2</v>
      </c>
      <c r="P40" s="6"/>
      <c r="Q40" s="20"/>
      <c r="R40" s="6"/>
    </row>
    <row r="41" spans="1:18" ht="15.75" customHeight="1">
      <c r="A41" s="1">
        <v>44</v>
      </c>
      <c r="B41" s="1">
        <f t="shared" si="2"/>
        <v>44</v>
      </c>
      <c r="C41" s="1" t="s">
        <v>45</v>
      </c>
      <c r="D41" s="6">
        <f t="shared" si="3"/>
        <v>3.2996077916318152E-2</v>
      </c>
      <c r="E41" s="20">
        <f>IF(A41=19,SUMIFS('Summary All - updated May26'!F:F,'Summary All - updated May26'!A:A,A41)+SUMIFS('Summary All - updated May26'!F:F,'Summary All - updated May26'!A:A,45),IF(A41=45,0,SUMIFS('Summary All - updated May26'!F:F,'Summary All - updated May26'!A:A,A41)))</f>
        <v>579150114.37692928</v>
      </c>
      <c r="F41" s="20">
        <f>-1*(IF(A41=19,SUMIFS('Summary All - updated May26'!E:E,'Summary All - updated May26'!A:A,A41)+SUMIFS('Summary All - updated May26'!E:E,'Summary All - updated May26'!A:A,45),IF(A41=45,0,SUMIFS('Summary All - updated May26'!E:E,'Summary All - updated May26'!A:A,A41))))</f>
        <v>-34316521.926259257</v>
      </c>
      <c r="G41" s="20">
        <f t="shared" si="4"/>
        <v>544833592.45067</v>
      </c>
      <c r="H41" s="20">
        <f t="shared" si="5"/>
        <v>17977371.667929836</v>
      </c>
      <c r="I41" s="20">
        <f>IFERROR(VLOOKUP(A41,'CDS-A Study 2025 over 2024'!$A$3:$J$50,10,FALSE),0)</f>
        <v>0</v>
      </c>
      <c r="J41" s="20">
        <f t="shared" si="6"/>
        <v>0</v>
      </c>
      <c r="K41" s="23">
        <f>VLOOKUP(A41,'Summary All'!A38:$G$56,7,FALSE)</f>
        <v>1.1010259657011205</v>
      </c>
      <c r="L41" s="20">
        <f t="shared" si="12"/>
        <v>0</v>
      </c>
      <c r="M41" s="6">
        <f t="shared" si="8"/>
        <v>0</v>
      </c>
      <c r="N41" s="20">
        <f t="shared" si="13"/>
        <v>17977371.667929836</v>
      </c>
      <c r="O41" s="6">
        <f t="shared" si="1"/>
        <v>3.2996077916318152E-2</v>
      </c>
      <c r="P41" s="6"/>
      <c r="Q41" s="20"/>
      <c r="R41" s="6"/>
    </row>
    <row r="42" spans="1:18" ht="16.5" customHeight="1">
      <c r="A42" s="1">
        <v>45</v>
      </c>
      <c r="B42" s="1">
        <f t="shared" si="2"/>
        <v>45</v>
      </c>
      <c r="C42" s="1" t="s">
        <v>46</v>
      </c>
      <c r="D42" s="6">
        <f t="shared" si="3"/>
        <v>3.2996077916318152E-2</v>
      </c>
      <c r="E42" s="20">
        <f>IF(A42=19,SUMIFS('Summary All - updated May26'!F:F,'Summary All - updated May26'!A:A,A42)+SUMIFS('Summary All - updated May26'!F:F,'Summary All - updated May26'!A:A,45),IF(A42=45,0,SUMIFS('Summary All - updated May26'!F:F,'Summary All - updated May26'!A:A,A42)))</f>
        <v>0</v>
      </c>
      <c r="F42" s="20">
        <f>-1*(IF(A42=19,SUMIFS('Summary All - updated May26'!E:E,'Summary All - updated May26'!A:A,A42)+SUMIFS('Summary All - updated May26'!E:E,'Summary All - updated May26'!A:A,45),IF(A42=45,0,SUMIFS('Summary All - updated May26'!E:E,'Summary All - updated May26'!A:A,A42))))</f>
        <v>0</v>
      </c>
      <c r="G42" s="20"/>
      <c r="H42" s="20"/>
      <c r="I42" s="20">
        <f>IFERROR(VLOOKUP(A42,'CDS-A Study 2025 over 2024'!$A$3:$J$50,10,FALSE),0)</f>
        <v>0</v>
      </c>
      <c r="J42" s="20"/>
      <c r="K42" s="23">
        <f>VLOOKUP(A42,'Summary All'!A39:$G$56,7,FALSE)</f>
        <v>0</v>
      </c>
      <c r="L42" s="20"/>
      <c r="M42" s="6"/>
      <c r="N42" s="20"/>
      <c r="O42" s="6"/>
      <c r="P42" s="6"/>
      <c r="Q42" s="20"/>
      <c r="R42" s="6"/>
    </row>
    <row r="43" spans="1:18" ht="15.75" customHeight="1">
      <c r="A43" s="1">
        <v>48</v>
      </c>
      <c r="B43" s="1">
        <f t="shared" si="2"/>
        <v>48</v>
      </c>
      <c r="C43" s="1" t="s">
        <v>47</v>
      </c>
      <c r="D43" s="6">
        <f t="shared" si="3"/>
        <v>3.2996077916318152E-2</v>
      </c>
      <c r="E43" s="20">
        <f>IF(A43=19,SUMIFS('Summary All - updated May26'!F:F,'Summary All - updated May26'!A:A,A43)+SUMIFS('Summary All - updated May26'!F:F,'Summary All - updated May26'!A:A,45),IF(A43=45,0,SUMIFS('Summary All - updated May26'!F:F,'Summary All - updated May26'!A:A,A43)))</f>
        <v>442497884.26893628</v>
      </c>
      <c r="F43" s="20">
        <f>-1*(IF(A43=19,SUMIFS('Summary All - updated May26'!E:E,'Summary All - updated May26'!A:A,A43)+SUMIFS('Summary All - updated May26'!E:E,'Summary All - updated May26'!A:A,45),IF(A43=45,0,SUMIFS('Summary All - updated May26'!E:E,'Summary All - updated May26'!A:A,A43))))</f>
        <v>-25203451.938803948</v>
      </c>
      <c r="G43" s="20">
        <f t="shared" ref="G43:G59" si="14">SUM(E43:F43)</f>
        <v>417294432.33013231</v>
      </c>
      <c r="H43" s="20">
        <f t="shared" ref="H43:H59" si="15">G43*D43</f>
        <v>13769079.603210798</v>
      </c>
      <c r="I43" s="20">
        <f>IFERROR(VLOOKUP(A43,'CDS-A Study 2025 over 2024'!$A$3:$J$50,10,FALSE),0)</f>
        <v>570526.152</v>
      </c>
      <c r="J43" s="20">
        <f t="shared" ref="J43:J59" si="16">I43*(1+$J$5)</f>
        <v>587641.93656000006</v>
      </c>
      <c r="K43" s="23">
        <f>VLOOKUP(A43,'Summary All'!A40:$G$56,7,FALSE)</f>
        <v>1.0987062035593929</v>
      </c>
      <c r="L43" s="20">
        <f t="shared" ref="L43:L59" si="17">J43*K43*$L$5</f>
        <v>19369.375235103817</v>
      </c>
      <c r="M43" s="6">
        <f t="shared" ref="M43:M59" si="18">L43/G43</f>
        <v>4.6416567618568675E-5</v>
      </c>
      <c r="N43" s="20">
        <f t="shared" ref="N43:N59" si="19">H43+L43</f>
        <v>13788448.978445901</v>
      </c>
      <c r="O43" s="6">
        <f t="shared" ref="O43:O59" si="20">N43/G43</f>
        <v>3.3042494483936716E-2</v>
      </c>
      <c r="P43" s="6"/>
      <c r="Q43" s="20"/>
      <c r="R43" s="6"/>
    </row>
    <row r="44" spans="1:18" ht="15.75" customHeight="1">
      <c r="A44" s="1">
        <v>49</v>
      </c>
      <c r="B44" s="1">
        <f t="shared" si="2"/>
        <v>49</v>
      </c>
      <c r="C44" s="1" t="s">
        <v>48</v>
      </c>
      <c r="D44" s="6">
        <f t="shared" si="3"/>
        <v>3.2996077916318152E-2</v>
      </c>
      <c r="E44" s="20">
        <f>IF(A44=19,SUMIFS('Summary All - updated May26'!F:F,'Summary All - updated May26'!A:A,A44)+SUMIFS('Summary All - updated May26'!F:F,'Summary All - updated May26'!A:A,45),IF(A44=45,0,SUMIFS('Summary All - updated May26'!F:F,'Summary All - updated May26'!A:A,A44)))</f>
        <v>487858531.04169273</v>
      </c>
      <c r="F44" s="20">
        <f>-1*(IF(A44=19,SUMIFS('Summary All - updated May26'!E:E,'Summary All - updated May26'!A:A,A44)+SUMIFS('Summary All - updated May26'!E:E,'Summary All - updated May26'!A:A,45),IF(A44=45,0,SUMIFS('Summary All - updated May26'!E:E,'Summary All - updated May26'!A:A,A44))))</f>
        <v>-15353767.963660024</v>
      </c>
      <c r="G44" s="20">
        <f t="shared" si="14"/>
        <v>472504763.07803273</v>
      </c>
      <c r="H44" s="20">
        <f t="shared" si="15"/>
        <v>15590803.978354216</v>
      </c>
      <c r="I44" s="20">
        <f>IFERROR(VLOOKUP(A44,'CDS-A Study 2025 over 2024'!$A$3:$J$50,10,FALSE),0)</f>
        <v>654366.34299999988</v>
      </c>
      <c r="J44" s="20">
        <f t="shared" si="16"/>
        <v>673997.33328999986</v>
      </c>
      <c r="K44" s="23">
        <f>VLOOKUP(A44,'Summary All'!A41:$G$56,7,FALSE)</f>
        <v>1.1075109223201143</v>
      </c>
      <c r="L44" s="20">
        <f t="shared" si="17"/>
        <v>22393.782246999155</v>
      </c>
      <c r="M44" s="6">
        <f t="shared" si="18"/>
        <v>4.7393770384703803E-5</v>
      </c>
      <c r="N44" s="20">
        <f t="shared" si="19"/>
        <v>15613197.760601215</v>
      </c>
      <c r="O44" s="6">
        <f t="shared" si="20"/>
        <v>3.3043471686702852E-2</v>
      </c>
      <c r="P44" s="6"/>
      <c r="Q44" s="20"/>
      <c r="R44" s="6"/>
    </row>
    <row r="45" spans="1:18" ht="15.75" customHeight="1">
      <c r="A45" s="1">
        <v>51</v>
      </c>
      <c r="B45" s="1">
        <f t="shared" si="2"/>
        <v>51</v>
      </c>
      <c r="C45" s="1" t="s">
        <v>49</v>
      </c>
      <c r="D45" s="6">
        <f t="shared" si="3"/>
        <v>3.2996077916318152E-2</v>
      </c>
      <c r="E45" s="20">
        <f>IF(A45=19,SUMIFS('Summary All - updated May26'!F:F,'Summary All - updated May26'!A:A,A45)+SUMIFS('Summary All - updated May26'!F:F,'Summary All - updated May26'!A:A,45),IF(A45=45,0,SUMIFS('Summary All - updated May26'!F:F,'Summary All - updated May26'!A:A,A45)))</f>
        <v>342731120.26311952</v>
      </c>
      <c r="F45" s="20">
        <f>-1*(IF(A45=19,SUMIFS('Summary All - updated May26'!E:E,'Summary All - updated May26'!A:A,A45)+SUMIFS('Summary All - updated May26'!E:E,'Summary All - updated May26'!A:A,45),IF(A45=45,0,SUMIFS('Summary All - updated May26'!E:E,'Summary All - updated May26'!A:A,A45))))</f>
        <v>-17524495.214927819</v>
      </c>
      <c r="G45" s="20">
        <f t="shared" si="14"/>
        <v>325206625.04819173</v>
      </c>
      <c r="H45" s="20">
        <f t="shared" si="15"/>
        <v>10730543.138992997</v>
      </c>
      <c r="I45" s="20">
        <f>IFERROR(VLOOKUP(A45,'CDS-A Study 2025 over 2024'!$A$3:$J$50,10,FALSE),0)</f>
        <v>308961.28399999993</v>
      </c>
      <c r="J45" s="20">
        <f t="shared" si="16"/>
        <v>318230.12251999992</v>
      </c>
      <c r="K45" s="23">
        <f>VLOOKUP(A45,'Summary All'!A42:$G$56,7,FALSE)</f>
        <v>1.1052740376971517</v>
      </c>
      <c r="L45" s="20">
        <f t="shared" si="17"/>
        <v>10551.944773036188</v>
      </c>
      <c r="M45" s="6">
        <f t="shared" si="18"/>
        <v>3.2446893637153047E-5</v>
      </c>
      <c r="N45" s="20">
        <f t="shared" si="19"/>
        <v>10741095.083766034</v>
      </c>
      <c r="O45" s="6">
        <f t="shared" si="20"/>
        <v>3.3028524809955308E-2</v>
      </c>
      <c r="P45" s="6"/>
      <c r="Q45" s="20"/>
      <c r="R45" s="6"/>
    </row>
    <row r="46" spans="1:18" ht="15.75" customHeight="1">
      <c r="A46" s="1">
        <v>55</v>
      </c>
      <c r="B46" s="1">
        <f t="shared" si="2"/>
        <v>55</v>
      </c>
      <c r="C46" s="1" t="s">
        <v>50</v>
      </c>
      <c r="D46" s="6">
        <f t="shared" si="3"/>
        <v>3.2996077916318152E-2</v>
      </c>
      <c r="E46" s="20">
        <f>IF(A46=19,SUMIFS('Summary All - updated May26'!F:F,'Summary All - updated May26'!A:A,A46)+SUMIFS('Summary All - updated May26'!F:F,'Summary All - updated May26'!A:A,45),IF(A46=45,0,SUMIFS('Summary All - updated May26'!F:F,'Summary All - updated May26'!A:A,A46)))</f>
        <v>47325295.73672916</v>
      </c>
      <c r="F46" s="20">
        <f>-1*(IF(A46=19,SUMIFS('Summary All - updated May26'!E:E,'Summary All - updated May26'!A:A,A46)+SUMIFS('Summary All - updated May26'!E:E,'Summary All - updated May26'!A:A,45),IF(A46=45,0,SUMIFS('Summary All - updated May26'!E:E,'Summary All - updated May26'!A:A,A46))))</f>
        <v>-1814434.6953989815</v>
      </c>
      <c r="G46" s="20">
        <f t="shared" si="14"/>
        <v>45510861.041330181</v>
      </c>
      <c r="H46" s="20">
        <f t="shared" si="15"/>
        <v>1501679.916958459</v>
      </c>
      <c r="I46" s="20">
        <f>IFERROR(VLOOKUP(A46,'CDS-A Study 2025 over 2024'!$A$3:$J$50,10,FALSE),0)</f>
        <v>94097.948000000004</v>
      </c>
      <c r="J46" s="20">
        <f t="shared" si="16"/>
        <v>96920.886440000002</v>
      </c>
      <c r="K46" s="23">
        <f>VLOOKUP(A46,'Summary All'!A43:$G$56,7,FALSE)</f>
        <v>1.2210335861912607</v>
      </c>
      <c r="L46" s="20">
        <f t="shared" si="17"/>
        <v>3550.3097264000739</v>
      </c>
      <c r="M46" s="6">
        <f t="shared" si="18"/>
        <v>7.8010163841459734E-5</v>
      </c>
      <c r="N46" s="20">
        <f t="shared" si="19"/>
        <v>1505230.226684859</v>
      </c>
      <c r="O46" s="6">
        <f t="shared" si="20"/>
        <v>3.307408808015961E-2</v>
      </c>
      <c r="P46" s="6"/>
      <c r="Q46" s="20"/>
      <c r="R46" s="6"/>
    </row>
    <row r="47" spans="1:18" ht="15.75" customHeight="1">
      <c r="A47" s="1">
        <v>2004</v>
      </c>
      <c r="B47" s="1">
        <v>56</v>
      </c>
      <c r="C47" s="1" t="s">
        <v>51</v>
      </c>
      <c r="D47" s="6">
        <f t="shared" si="3"/>
        <v>3.2996077916318152E-2</v>
      </c>
      <c r="E47" s="20">
        <f>IF(A47=19,SUMIFS('Summary All - updated May26'!F:F,'Summary All - updated May26'!A:A,A47)+SUMIFS('Summary All - updated May26'!F:F,'Summary All - updated May26'!A:A,45),IF(A47=45,0,SUMIFS('Summary All - updated May26'!F:F,'Summary All - updated May26'!A:A,A47)))</f>
        <v>75783933.434313461</v>
      </c>
      <c r="F47" s="20">
        <f>-1*(IF(A47=19,SUMIFS('Summary All - updated May26'!E:E,'Summary All - updated May26'!A:A,A47)+SUMIFS('Summary All - updated May26'!E:E,'Summary All - updated May26'!A:A,45),IF(A47=45,0,SUMIFS('Summary All - updated May26'!E:E,'Summary All - updated May26'!A:A,A47))))</f>
        <v>-4634421.0020847647</v>
      </c>
      <c r="G47" s="20">
        <f t="shared" si="14"/>
        <v>71149512.432228699</v>
      </c>
      <c r="H47" s="20">
        <f t="shared" si="15"/>
        <v>2347654.855921865</v>
      </c>
      <c r="I47" s="20">
        <f>IFERROR(VLOOKUP(A47,'CDS-A Study 2025 over 2024'!$A$3:$J$50,10,FALSE),0)</f>
        <v>129705.91046915535</v>
      </c>
      <c r="J47" s="20">
        <f t="shared" si="16"/>
        <v>133597.08778323</v>
      </c>
      <c r="K47" s="23">
        <f>VLOOKUP(A47,'Summary All'!A44:$G$56,7,FALSE)</f>
        <v>1.1180598123532361</v>
      </c>
      <c r="L47" s="20">
        <f t="shared" si="17"/>
        <v>4481.0860469357085</v>
      </c>
      <c r="M47" s="6">
        <f t="shared" si="18"/>
        <v>6.2981261483752686E-5</v>
      </c>
      <c r="N47" s="20">
        <f t="shared" si="19"/>
        <v>2352135.9419688005</v>
      </c>
      <c r="O47" s="6">
        <f t="shared" si="20"/>
        <v>3.30590591778019E-2</v>
      </c>
      <c r="P47" s="6"/>
      <c r="Q47" s="20"/>
      <c r="R47" s="6"/>
    </row>
    <row r="48" spans="1:18" ht="15.75" customHeight="1">
      <c r="A48" s="1">
        <v>5050</v>
      </c>
      <c r="B48" s="1">
        <v>57</v>
      </c>
      <c r="C48" s="1" t="s">
        <v>52</v>
      </c>
      <c r="D48" s="6">
        <f t="shared" si="3"/>
        <v>3.2996077916318152E-2</v>
      </c>
      <c r="E48" s="20">
        <f>IF(A48=19,SUMIFS('Summary All - updated May26'!F:F,'Summary All - updated May26'!A:A,A48)+SUMIFS('Summary All - updated May26'!F:F,'Summary All - updated May26'!A:A,45),IF(A48=45,0,SUMIFS('Summary All - updated May26'!F:F,'Summary All - updated May26'!A:A,A48)))</f>
        <v>151552052.78589526</v>
      </c>
      <c r="F48" s="20">
        <f>-1*(IF(A48=19,SUMIFS('Summary All - updated May26'!E:E,'Summary All - updated May26'!A:A,A48)+SUMIFS('Summary All - updated May26'!E:E,'Summary All - updated May26'!A:A,45),IF(A48=45,0,SUMIFS('Summary All - updated May26'!E:E,'Summary All - updated May26'!A:A,A48))))</f>
        <v>-7407549.9385029515</v>
      </c>
      <c r="G48" s="20">
        <f t="shared" si="14"/>
        <v>144144502.84739232</v>
      </c>
      <c r="H48" s="20">
        <f t="shared" si="15"/>
        <v>4756203.2471615011</v>
      </c>
      <c r="I48" s="20">
        <f>IFERROR(VLOOKUP(A48,'CDS-A Study 2025 over 2024'!$A$3:$J$50,10,FALSE),0)</f>
        <v>825846.73102225573</v>
      </c>
      <c r="J48" s="20">
        <f t="shared" si="16"/>
        <v>850622.13295292342</v>
      </c>
      <c r="K48" s="23">
        <f>VLOOKUP(A48,'Summary All'!A45:$G$56,7,FALSE)</f>
        <v>1.102106206150002</v>
      </c>
      <c r="L48" s="20">
        <f t="shared" si="17"/>
        <v>28124.277954479072</v>
      </c>
      <c r="M48" s="6">
        <f t="shared" si="18"/>
        <v>1.9511169277301274E-4</v>
      </c>
      <c r="N48" s="20">
        <f t="shared" si="19"/>
        <v>4784327.5251159798</v>
      </c>
      <c r="O48" s="6">
        <f t="shared" si="20"/>
        <v>3.3191189609091162E-2</v>
      </c>
      <c r="P48" s="6"/>
      <c r="Q48" s="20"/>
      <c r="R48" s="6"/>
    </row>
    <row r="49" spans="1:18" ht="15.75" customHeight="1">
      <c r="A49" s="1">
        <v>2001</v>
      </c>
      <c r="B49" s="1">
        <v>58</v>
      </c>
      <c r="C49" s="1" t="s">
        <v>53</v>
      </c>
      <c r="D49" s="6">
        <f t="shared" si="3"/>
        <v>3.2996077916318152E-2</v>
      </c>
      <c r="E49" s="20">
        <f>IF(A49=19,SUMIFS('Summary All - updated May26'!F:F,'Summary All - updated May26'!A:A,A49)+SUMIFS('Summary All - updated May26'!F:F,'Summary All - updated May26'!A:A,45),IF(A49=45,0,SUMIFS('Summary All - updated May26'!F:F,'Summary All - updated May26'!A:A,A49)))</f>
        <v>387752618.09708703</v>
      </c>
      <c r="F49" s="20">
        <f>-1*(IF(A49=19,SUMIFS('Summary All - updated May26'!E:E,'Summary All - updated May26'!A:A,A49)+SUMIFS('Summary All - updated May26'!E:E,'Summary All - updated May26'!A:A,45),IF(A49=45,0,SUMIFS('Summary All - updated May26'!E:E,'Summary All - updated May26'!A:A,A49))))</f>
        <v>-24828441.480071336</v>
      </c>
      <c r="G49" s="20">
        <f t="shared" si="14"/>
        <v>362924176.61701572</v>
      </c>
      <c r="H49" s="20">
        <f t="shared" si="15"/>
        <v>11975074.409370661</v>
      </c>
      <c r="I49" s="20">
        <f>IFERROR(VLOOKUP(A49,'CDS-A Study 2025 over 2024'!$A$3:$J$50,10,FALSE),0)</f>
        <v>0</v>
      </c>
      <c r="J49" s="20">
        <f t="shared" si="16"/>
        <v>0</v>
      </c>
      <c r="K49" s="23">
        <f>VLOOKUP(A49,'Summary All'!A46:$G$56,7,FALSE)</f>
        <v>1.1040332385731941</v>
      </c>
      <c r="L49" s="20">
        <f t="shared" si="17"/>
        <v>0</v>
      </c>
      <c r="M49" s="6">
        <f t="shared" si="18"/>
        <v>0</v>
      </c>
      <c r="N49" s="20">
        <f t="shared" si="19"/>
        <v>11975074.409370661</v>
      </c>
      <c r="O49" s="6">
        <f t="shared" si="20"/>
        <v>3.2996077916318152E-2</v>
      </c>
      <c r="P49" s="6"/>
      <c r="Q49" s="20"/>
      <c r="R49" s="6"/>
    </row>
    <row r="50" spans="1:18" ht="15.75" customHeight="1">
      <c r="A50" s="1">
        <v>60</v>
      </c>
      <c r="B50" s="1">
        <f t="shared" ref="B50:B59" si="21">A50</f>
        <v>60</v>
      </c>
      <c r="C50" s="1" t="s">
        <v>54</v>
      </c>
      <c r="D50" s="6">
        <f t="shared" si="3"/>
        <v>3.2996077916318152E-2</v>
      </c>
      <c r="E50" s="20">
        <f>IF(A50=19,SUMIFS('Summary All - updated May26'!F:F,'Summary All - updated May26'!A:A,A50)+SUMIFS('Summary All - updated May26'!F:F,'Summary All - updated May26'!A:A,45),IF(A50=45,0,SUMIFS('Summary All - updated May26'!F:F,'Summary All - updated May26'!A:A,A50)))</f>
        <v>546120767.3605628</v>
      </c>
      <c r="F50" s="20">
        <f>-1*(IF(A50=19,SUMIFS('Summary All - updated May26'!E:E,'Summary All - updated May26'!A:A,A50)+SUMIFS('Summary All - updated May26'!E:E,'Summary All - updated May26'!A:A,45),IF(A50=45,0,SUMIFS('Summary All - updated May26'!E:E,'Summary All - updated May26'!A:A,A50))))</f>
        <v>-29794249.787082214</v>
      </c>
      <c r="G50" s="20">
        <f t="shared" si="14"/>
        <v>516326517.57348061</v>
      </c>
      <c r="H50" s="20">
        <f t="shared" si="15"/>
        <v>17036750.004115779</v>
      </c>
      <c r="I50" s="20">
        <f>IFERROR(VLOOKUP(A50,'CDS-A Study 2025 over 2024'!$A$3:$J$50,10,FALSE),0)</f>
        <v>212380.36799999996</v>
      </c>
      <c r="J50" s="20">
        <f t="shared" si="16"/>
        <v>218751.77903999996</v>
      </c>
      <c r="K50" s="23">
        <f>VLOOKUP(A50,'Summary All'!A47:$G$56,7,FALSE)</f>
        <v>1.1103717057311988</v>
      </c>
      <c r="L50" s="20">
        <f t="shared" si="17"/>
        <v>7286.8735807313724</v>
      </c>
      <c r="M50" s="6">
        <f t="shared" si="18"/>
        <v>1.411291756808587E-5</v>
      </c>
      <c r="N50" s="20">
        <f t="shared" si="19"/>
        <v>17044036.87769651</v>
      </c>
      <c r="O50" s="6">
        <f t="shared" si="20"/>
        <v>3.301019083388624E-2</v>
      </c>
      <c r="P50" s="6"/>
      <c r="Q50" s="20"/>
      <c r="R50" s="6"/>
    </row>
    <row r="51" spans="1:18" ht="15.75" customHeight="1">
      <c r="A51" s="1">
        <v>61</v>
      </c>
      <c r="B51" s="1">
        <f t="shared" si="21"/>
        <v>61</v>
      </c>
      <c r="C51" s="1" t="s">
        <v>55</v>
      </c>
      <c r="D51" s="6">
        <f t="shared" si="3"/>
        <v>3.2996077916318152E-2</v>
      </c>
      <c r="E51" s="20">
        <f>IF(A51=19,SUMIFS('Summary All - updated May26'!F:F,'Summary All - updated May26'!A:A,A51)+SUMIFS('Summary All - updated May26'!F:F,'Summary All - updated May26'!A:A,45),IF(A51=45,0,SUMIFS('Summary All - updated May26'!F:F,'Summary All - updated May26'!A:A,A51)))</f>
        <v>204223074.62374705</v>
      </c>
      <c r="F51" s="20">
        <f>-1*(IF(A51=19,SUMIFS('Summary All - updated May26'!E:E,'Summary All - updated May26'!A:A,A51)+SUMIFS('Summary All - updated May26'!E:E,'Summary All - updated May26'!A:A,45),IF(A51=45,0,SUMIFS('Summary All - updated May26'!E:E,'Summary All - updated May26'!A:A,A51))))</f>
        <v>-11138259.393902799</v>
      </c>
      <c r="G51" s="20">
        <f t="shared" si="14"/>
        <v>193084815.22984424</v>
      </c>
      <c r="H51" s="20">
        <f t="shared" si="15"/>
        <v>6371041.607781834</v>
      </c>
      <c r="I51" s="20">
        <f>IFERROR(VLOOKUP(A51,'CDS-A Study 2025 over 2024'!$A$3:$J$50,10,FALSE),0)</f>
        <v>0</v>
      </c>
      <c r="J51" s="20">
        <f t="shared" si="16"/>
        <v>0</v>
      </c>
      <c r="K51" s="23">
        <f>VLOOKUP(A51,'Summary All'!A48:$G$56,7,FALSE)</f>
        <v>1.1073288751725858</v>
      </c>
      <c r="L51" s="20">
        <f t="shared" si="17"/>
        <v>0</v>
      </c>
      <c r="M51" s="6">
        <f t="shared" si="18"/>
        <v>0</v>
      </c>
      <c r="N51" s="20">
        <f t="shared" si="19"/>
        <v>6371041.607781834</v>
      </c>
      <c r="O51" s="6">
        <f t="shared" si="20"/>
        <v>3.2996077916318152E-2</v>
      </c>
      <c r="P51" s="6"/>
      <c r="Q51" s="20"/>
      <c r="R51" s="6"/>
    </row>
    <row r="52" spans="1:18" ht="15.75" customHeight="1">
      <c r="A52" s="1">
        <v>62</v>
      </c>
      <c r="B52" s="1">
        <f t="shared" si="21"/>
        <v>62</v>
      </c>
      <c r="C52" s="1" t="s">
        <v>56</v>
      </c>
      <c r="D52" s="6">
        <f t="shared" si="3"/>
        <v>3.2996077916318152E-2</v>
      </c>
      <c r="E52" s="20">
        <f>IF(A52=19,SUMIFS('Summary All - updated May26'!F:F,'Summary All - updated May26'!A:A,A52)+SUMIFS('Summary All - updated May26'!F:F,'Summary All - updated May26'!A:A,45),IF(A52=45,0,SUMIFS('Summary All - updated May26'!F:F,'Summary All - updated May26'!A:A,A52)))</f>
        <v>19653949.667855818</v>
      </c>
      <c r="F52" s="20">
        <f>-1*(IF(A52=19,SUMIFS('Summary All - updated May26'!E:E,'Summary All - updated May26'!A:A,A52)+SUMIFS('Summary All - updated May26'!E:E,'Summary All - updated May26'!A:A,45),IF(A52=45,0,SUMIFS('Summary All - updated May26'!E:E,'Summary All - updated May26'!A:A,A52))))</f>
        <v>-151552.30069730247</v>
      </c>
      <c r="G52" s="20">
        <f t="shared" si="14"/>
        <v>19502397.367158514</v>
      </c>
      <c r="H52" s="20">
        <f t="shared" si="15"/>
        <v>643502.62308176025</v>
      </c>
      <c r="I52" s="20">
        <f>IFERROR(VLOOKUP(A52,'CDS-A Study 2025 over 2024'!$A$3:$J$50,10,FALSE),0)</f>
        <v>238388.65299103642</v>
      </c>
      <c r="J52" s="20">
        <f t="shared" si="16"/>
        <v>245540.31258076752</v>
      </c>
      <c r="K52" s="23">
        <f>VLOOKUP(A52,'Summary All'!A49:$G$56,7,FALSE)</f>
        <v>1.1060638416481374</v>
      </c>
      <c r="L52" s="20">
        <f t="shared" si="17"/>
        <v>8147.4978423770463</v>
      </c>
      <c r="M52" s="6">
        <f t="shared" si="18"/>
        <v>4.1776904085121365E-4</v>
      </c>
      <c r="N52" s="20">
        <f t="shared" si="19"/>
        <v>651650.1209241373</v>
      </c>
      <c r="O52" s="6">
        <f t="shared" si="20"/>
        <v>3.3413846957169362E-2</v>
      </c>
      <c r="P52" s="6"/>
      <c r="Q52" s="20"/>
      <c r="R52" s="6"/>
    </row>
    <row r="53" spans="1:18" ht="15.75" customHeight="1">
      <c r="A53" s="1">
        <v>63</v>
      </c>
      <c r="B53" s="1">
        <f t="shared" si="21"/>
        <v>63</v>
      </c>
      <c r="C53" s="1" t="s">
        <v>57</v>
      </c>
      <c r="D53" s="6">
        <f t="shared" si="3"/>
        <v>3.2996077916318152E-2</v>
      </c>
      <c r="E53" s="20">
        <f>IF(A53=19,SUMIFS('Summary All - updated May26'!F:F,'Summary All - updated May26'!A:A,A53)+SUMIFS('Summary All - updated May26'!F:F,'Summary All - updated May26'!A:A,45),IF(A53=45,0,SUMIFS('Summary All - updated May26'!F:F,'Summary All - updated May26'!A:A,A53)))</f>
        <v>9753570.4479944631</v>
      </c>
      <c r="F53" s="20">
        <f>-1*(IF(A53=19,SUMIFS('Summary All - updated May26'!E:E,'Summary All - updated May26'!A:A,A53)+SUMIFS('Summary All - updated May26'!E:E,'Summary All - updated May26'!A:A,45),IF(A53=45,0,SUMIFS('Summary All - updated May26'!E:E,'Summary All - updated May26'!A:A,A53))))</f>
        <v>-4879.6560072796983</v>
      </c>
      <c r="G53" s="20">
        <f t="shared" si="14"/>
        <v>9748690.7919871826</v>
      </c>
      <c r="H53" s="20">
        <f t="shared" si="15"/>
        <v>321668.56095450238</v>
      </c>
      <c r="I53" s="20">
        <f>IFERROR(VLOOKUP(A53,'CDS-A Study 2025 over 2024'!$A$3:$J$50,10,FALSE),0)</f>
        <v>124273.06799999998</v>
      </c>
      <c r="J53" s="20">
        <f t="shared" si="16"/>
        <v>128001.26003999999</v>
      </c>
      <c r="K53" s="23">
        <f>VLOOKUP(A53,'Summary All'!A50:$G$56,7,FALSE)</f>
        <v>1.1070230133056445</v>
      </c>
      <c r="L53" s="20">
        <f t="shared" si="17"/>
        <v>4251.0102178920051</v>
      </c>
      <c r="M53" s="6">
        <f t="shared" si="18"/>
        <v>4.3605960108880171E-4</v>
      </c>
      <c r="N53" s="20">
        <f t="shared" si="19"/>
        <v>325919.57117239438</v>
      </c>
      <c r="O53" s="6">
        <f t="shared" si="20"/>
        <v>3.3432137517406951E-2</v>
      </c>
      <c r="P53" s="6"/>
      <c r="Q53" s="20"/>
      <c r="R53" s="6"/>
    </row>
    <row r="54" spans="1:18" ht="15.75" customHeight="1">
      <c r="A54" s="1">
        <v>87</v>
      </c>
      <c r="B54" s="1">
        <f t="shared" si="21"/>
        <v>87</v>
      </c>
      <c r="C54" s="1" t="s">
        <v>58</v>
      </c>
      <c r="D54" s="6">
        <f t="shared" si="3"/>
        <v>3.2996077916318152E-2</v>
      </c>
      <c r="E54" s="20">
        <f>IF(A54=19,SUMIFS('Summary All - updated May26'!F:F,'Summary All - updated May26'!A:A,A54)+SUMIFS('Summary All - updated May26'!F:F,'Summary All - updated May26'!A:A,45),IF(A54=45,0,SUMIFS('Summary All - updated May26'!F:F,'Summary All - updated May26'!A:A,A54)))</f>
        <v>25704555.610513929</v>
      </c>
      <c r="F54" s="20">
        <f>-1*(IF(A54=19,SUMIFS('Summary All - updated May26'!E:E,'Summary All - updated May26'!A:A,A54)+SUMIFS('Summary All - updated May26'!E:E,'Summary All - updated May26'!A:A,45),IF(A54=45,0,SUMIFS('Summary All - updated May26'!E:E,'Summary All - updated May26'!A:A,A54))))</f>
        <v>-80741.490079473588</v>
      </c>
      <c r="G54" s="20">
        <f t="shared" si="14"/>
        <v>25623814.120434456</v>
      </c>
      <c r="H54" s="20">
        <f t="shared" si="15"/>
        <v>845485.3672311086</v>
      </c>
      <c r="I54" s="20">
        <f>IFERROR(VLOOKUP(A54,'CDS-A Study 2025 over 2024'!$A$3:$J$50,10,FALSE),0)</f>
        <v>0</v>
      </c>
      <c r="J54" s="20">
        <f t="shared" si="16"/>
        <v>0</v>
      </c>
      <c r="K54" s="23">
        <f>VLOOKUP(A54,'Summary All'!A51:$G$56,7,FALSE)</f>
        <v>1.342045021307537</v>
      </c>
      <c r="L54" s="20">
        <f t="shared" si="17"/>
        <v>0</v>
      </c>
      <c r="M54" s="6">
        <f t="shared" si="18"/>
        <v>0</v>
      </c>
      <c r="N54" s="20">
        <f t="shared" si="19"/>
        <v>845485.3672311086</v>
      </c>
      <c r="O54" s="6">
        <f t="shared" si="20"/>
        <v>3.2996077916318152E-2</v>
      </c>
      <c r="P54" s="6"/>
      <c r="Q54" s="20"/>
      <c r="R54" s="6"/>
    </row>
    <row r="55" spans="1:18" ht="15.75" customHeight="1">
      <c r="A55" s="1">
        <v>88</v>
      </c>
      <c r="B55" s="1">
        <f t="shared" si="21"/>
        <v>88</v>
      </c>
      <c r="C55" s="1" t="s">
        <v>59</v>
      </c>
      <c r="D55" s="6">
        <f t="shared" si="3"/>
        <v>3.2996077916318152E-2</v>
      </c>
      <c r="E55" s="20">
        <f>IF(A55=19,SUMIFS('Summary All - updated May26'!F:F,'Summary All - updated May26'!A:A,A55)+SUMIFS('Summary All - updated May26'!F:F,'Summary All - updated May26'!A:A,45),IF(A55=45,0,SUMIFS('Summary All - updated May26'!F:F,'Summary All - updated May26'!A:A,A55)))</f>
        <v>163767293.53540692</v>
      </c>
      <c r="F55" s="20">
        <f>-1*(IF(A55=19,SUMIFS('Summary All - updated May26'!E:E,'Summary All - updated May26'!A:A,A55)+SUMIFS('Summary All - updated May26'!E:E,'Summary All - updated May26'!A:A,45),IF(A55=45,0,SUMIFS('Summary All - updated May26'!E:E,'Summary All - updated May26'!A:A,A55))))</f>
        <v>-6980582.1584246159</v>
      </c>
      <c r="G55" s="20">
        <f t="shared" si="14"/>
        <v>156786711.3769823</v>
      </c>
      <c r="H55" s="20">
        <f t="shared" si="15"/>
        <v>5173346.5448381938</v>
      </c>
      <c r="I55" s="20">
        <f>IFERROR(VLOOKUP(A55,'CDS-A Study 2025 over 2024'!$A$3:$J$50,10,FALSE),0)</f>
        <v>0</v>
      </c>
      <c r="J55" s="20">
        <f t="shared" si="16"/>
        <v>0</v>
      </c>
      <c r="K55" s="23">
        <f>VLOOKUP(A55,'Summary All'!A52:$G$56,7,FALSE)</f>
        <v>1.1647184354320621</v>
      </c>
      <c r="L55" s="20">
        <f t="shared" si="17"/>
        <v>0</v>
      </c>
      <c r="M55" s="6">
        <f t="shared" si="18"/>
        <v>0</v>
      </c>
      <c r="N55" s="20">
        <f t="shared" si="19"/>
        <v>5173346.5448381938</v>
      </c>
      <c r="O55" s="6">
        <f t="shared" si="20"/>
        <v>3.2996077916318152E-2</v>
      </c>
      <c r="P55" s="6"/>
      <c r="Q55" s="20"/>
      <c r="R55" s="6"/>
    </row>
    <row r="56" spans="1:18" ht="15.75" customHeight="1">
      <c r="A56" s="1">
        <v>333</v>
      </c>
      <c r="B56" s="1">
        <f t="shared" si="21"/>
        <v>333</v>
      </c>
      <c r="C56" s="1" t="s">
        <v>60</v>
      </c>
      <c r="D56" s="6">
        <f t="shared" si="3"/>
        <v>3.2996077916318152E-2</v>
      </c>
      <c r="E56" s="20">
        <f>IF(A56=19,SUMIFS('Summary All - updated May26'!F:F,'Summary All - updated May26'!A:A,A56)+SUMIFS('Summary All - updated May26'!F:F,'Summary All - updated May26'!A:A,45),IF(A56=45,0,SUMIFS('Summary All - updated May26'!F:F,'Summary All - updated May26'!A:A,A56)))</f>
        <v>343006990.27702892</v>
      </c>
      <c r="F56" s="20">
        <f>-1*(IF(A56=19,SUMIFS('Summary All - updated May26'!E:E,'Summary All - updated May26'!A:A,A56)+SUMIFS('Summary All - updated May26'!E:E,'Summary All - updated May26'!A:A,45),IF(A56=45,0,SUMIFS('Summary All - updated May26'!E:E,'Summary All - updated May26'!A:A,A56))))</f>
        <v>-13884442.48609703</v>
      </c>
      <c r="G56" s="20">
        <f t="shared" si="14"/>
        <v>329122547.79093188</v>
      </c>
      <c r="H56" s="20">
        <f t="shared" si="15"/>
        <v>10859753.230926733</v>
      </c>
      <c r="I56" s="20">
        <f>IFERROR(VLOOKUP(A56,'CDS-A Study 2025 over 2024'!$A$3:$J$50,10,FALSE),0)</f>
        <v>0</v>
      </c>
      <c r="J56" s="20">
        <f t="shared" si="16"/>
        <v>0</v>
      </c>
      <c r="K56" s="23">
        <f>VLOOKUP(A56,'Summary All'!A53:$G$56,7,FALSE)</f>
        <v>1.2538942772829043</v>
      </c>
      <c r="L56" s="20">
        <f t="shared" si="17"/>
        <v>0</v>
      </c>
      <c r="M56" s="6">
        <f t="shared" si="18"/>
        <v>0</v>
      </c>
      <c r="N56" s="20">
        <f t="shared" si="19"/>
        <v>10859753.230926733</v>
      </c>
      <c r="O56" s="6">
        <f t="shared" si="20"/>
        <v>3.2996077916318152E-2</v>
      </c>
      <c r="P56" s="6"/>
      <c r="Q56" s="20"/>
      <c r="R56" s="6"/>
    </row>
    <row r="57" spans="1:18" ht="15.75" customHeight="1">
      <c r="A57" s="1">
        <v>5033</v>
      </c>
      <c r="B57" s="1">
        <f t="shared" si="21"/>
        <v>5033</v>
      </c>
      <c r="C57" s="1" t="s">
        <v>61</v>
      </c>
      <c r="D57" s="6">
        <f t="shared" si="3"/>
        <v>3.2996077916318152E-2</v>
      </c>
      <c r="E57" s="20">
        <f>IF(A57=19,SUMIFS('Summary All - updated May26'!F:F,'Summary All - updated May26'!A:A,A57)+SUMIFS('Summary All - updated May26'!F:F,'Summary All - updated May26'!A:A,45),IF(A57=45,0,SUMIFS('Summary All - updated May26'!F:F,'Summary All - updated May26'!A:A,A57)))</f>
        <v>83240643.287557572</v>
      </c>
      <c r="F57" s="20">
        <f>-1*(IF(A57=19,SUMIFS('Summary All - updated May26'!E:E,'Summary All - updated May26'!A:A,A57)+SUMIFS('Summary All - updated May26'!E:E,'Summary All - updated May26'!A:A,45),IF(A57=45,0,SUMIFS('Summary All - updated May26'!E:E,'Summary All - updated May26'!A:A,A57))))</f>
        <v>-6485132.3575341925</v>
      </c>
      <c r="G57" s="20">
        <f t="shared" si="14"/>
        <v>76755510.930023372</v>
      </c>
      <c r="H57" s="20">
        <f t="shared" si="15"/>
        <v>2532630.8191538607</v>
      </c>
      <c r="I57" s="20">
        <f>IFERROR(VLOOKUP(A57,'CDS-A Study 2025 over 2024'!$A$3:$J$50,10,FALSE),0)</f>
        <v>0</v>
      </c>
      <c r="J57" s="20">
        <f t="shared" si="16"/>
        <v>0</v>
      </c>
      <c r="K57" s="23">
        <f>VLOOKUP(A57,'Summary All'!A54:$G$56,7,FALSE)</f>
        <v>1.1242110610152374</v>
      </c>
      <c r="L57" s="20">
        <f t="shared" si="17"/>
        <v>0</v>
      </c>
      <c r="M57" s="6">
        <f t="shared" si="18"/>
        <v>0</v>
      </c>
      <c r="N57" s="20">
        <f t="shared" si="19"/>
        <v>2532630.8191538607</v>
      </c>
      <c r="O57" s="6">
        <f t="shared" si="20"/>
        <v>3.2996077916318152E-2</v>
      </c>
      <c r="P57" s="6"/>
      <c r="Q57" s="20"/>
      <c r="R57" s="6"/>
    </row>
    <row r="58" spans="1:18" ht="15.75" customHeight="1">
      <c r="A58" s="1">
        <v>8992</v>
      </c>
      <c r="B58" s="1">
        <f t="shared" si="21"/>
        <v>8992</v>
      </c>
      <c r="C58" s="1" t="s">
        <v>62</v>
      </c>
      <c r="D58" s="6">
        <f t="shared" si="3"/>
        <v>3.2996077916318152E-2</v>
      </c>
      <c r="E58" s="20">
        <f>IF(A58=19,SUMIFS('Summary All - updated May26'!F:F,'Summary All - updated May26'!A:A,A58)+SUMIFS('Summary All - updated May26'!F:F,'Summary All - updated May26'!A:A,45),IF(A58=45,0,SUMIFS('Summary All - updated May26'!F:F,'Summary All - updated May26'!A:A,A58)))</f>
        <v>593215194.80438197</v>
      </c>
      <c r="F58" s="20">
        <f>-1*(IF(A58=19,SUMIFS('Summary All - updated May26'!E:E,'Summary All - updated May26'!A:A,A58)+SUMIFS('Summary All - updated May26'!E:E,'Summary All - updated May26'!A:A,45),IF(A58=45,0,SUMIFS('Summary All - updated May26'!E:E,'Summary All - updated May26'!A:A,A58))))</f>
        <v>-39833333.753704682</v>
      </c>
      <c r="G58" s="20">
        <f t="shared" si="14"/>
        <v>553381861.0506773</v>
      </c>
      <c r="H58" s="20">
        <f t="shared" si="15"/>
        <v>18259431.004705295</v>
      </c>
      <c r="I58" s="20">
        <f>IFERROR(VLOOKUP(A58,'CDS-A Study 2025 over 2024'!$A$3:$J$50,10,FALSE),0)</f>
        <v>0</v>
      </c>
      <c r="J58" s="20">
        <f t="shared" si="16"/>
        <v>0</v>
      </c>
      <c r="K58" s="23">
        <f>VLOOKUP(A58,'Summary All'!A55:$G$56,7,FALSE)</f>
        <v>1.1072852719869402</v>
      </c>
      <c r="L58" s="20">
        <f t="shared" si="17"/>
        <v>0</v>
      </c>
      <c r="M58" s="6">
        <f t="shared" si="18"/>
        <v>0</v>
      </c>
      <c r="N58" s="20">
        <f t="shared" si="19"/>
        <v>18259431.004705295</v>
      </c>
      <c r="O58" s="6">
        <f t="shared" si="20"/>
        <v>3.2996077916318152E-2</v>
      </c>
      <c r="P58" s="6"/>
      <c r="Q58" s="20"/>
      <c r="R58" s="6"/>
    </row>
    <row r="59" spans="1:18" ht="15.75" customHeight="1">
      <c r="A59" s="1">
        <v>65</v>
      </c>
      <c r="B59" s="1">
        <f t="shared" si="21"/>
        <v>65</v>
      </c>
      <c r="C59" s="1" t="s">
        <v>63</v>
      </c>
      <c r="D59" s="6">
        <f t="shared" si="3"/>
        <v>3.2996077916318152E-2</v>
      </c>
      <c r="E59" s="20">
        <f>IF(A59=19,SUMIFS('Summary All - updated May26'!F:F,'Summary All - updated May26'!A:A,A59)+SUMIFS('Summary All - updated May26'!F:F,'Summary All - updated May26'!A:A,45),IF(A59=45,0,SUMIFS('Summary All - updated May26'!F:F,'Summary All - updated May26'!A:A,A59)))</f>
        <v>302526050.68736941</v>
      </c>
      <c r="F59" s="20">
        <f>-1*(IF(A59=19,SUMIFS('Summary All - updated May26'!E:E,'Summary All - updated May26'!A:A,A59)+SUMIFS('Summary All - updated May26'!E:E,'Summary All - updated May26'!A:A,45),IF(A59=45,0,SUMIFS('Summary All - updated May26'!E:E,'Summary All - updated May26'!A:A,A59))))</f>
        <v>-10249108.242969347</v>
      </c>
      <c r="G59" s="20">
        <f t="shared" si="14"/>
        <v>292276942.44440007</v>
      </c>
      <c r="H59" s="20">
        <f t="shared" si="15"/>
        <v>9643992.76603866</v>
      </c>
      <c r="I59" s="20">
        <f>IFERROR(VLOOKUP(A59,'CDS-A Study 2025 over 2024'!$A$3:$J$50,10,FALSE),0)</f>
        <v>122654.04915294118</v>
      </c>
      <c r="J59" s="20">
        <f t="shared" si="16"/>
        <v>126333.67062752941</v>
      </c>
      <c r="K59" s="23">
        <f>VLOOKUP(A59,'Summary All'!A56:$G$56,7,FALSE)</f>
        <v>1.1060058752218735</v>
      </c>
      <c r="L59" s="20">
        <f t="shared" si="17"/>
        <v>4191.7734585717772</v>
      </c>
      <c r="M59" s="6">
        <f t="shared" si="18"/>
        <v>1.4341786332903012E-5</v>
      </c>
      <c r="N59" s="20">
        <f t="shared" si="19"/>
        <v>9648184.5394972321</v>
      </c>
      <c r="O59" s="6">
        <f t="shared" si="20"/>
        <v>3.3010419702651055E-2</v>
      </c>
      <c r="P59" s="6"/>
      <c r="Q59" s="20"/>
      <c r="R59" s="6"/>
    </row>
    <row r="60" spans="1:18" ht="15.75" customHeight="1"/>
    <row r="61" spans="1:18" ht="15.75" customHeight="1"/>
    <row r="62" spans="1:18" ht="15.75" customHeight="1">
      <c r="A62" s="1" t="s">
        <v>64</v>
      </c>
    </row>
    <row r="63" spans="1:18" ht="15.75" customHeight="1">
      <c r="A63" s="1" t="s">
        <v>65</v>
      </c>
    </row>
    <row r="64" spans="1:18" ht="15.75" customHeight="1">
      <c r="A64" s="1" t="s">
        <v>66</v>
      </c>
    </row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25" right="0.25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1000"/>
  <sheetViews>
    <sheetView zoomScale="110" zoomScaleNormal="110" workbookViewId="0">
      <selection activeCell="J3" sqref="J3"/>
    </sheetView>
  </sheetViews>
  <sheetFormatPr defaultColWidth="12.578125" defaultRowHeight="15" customHeight="1"/>
  <cols>
    <col min="1" max="1" width="12.578125" customWidth="1"/>
    <col min="2" max="2" width="29.578125" customWidth="1"/>
    <col min="3" max="3" width="14.26171875" customWidth="1"/>
    <col min="4" max="6" width="12.578125" customWidth="1"/>
    <col min="9" max="9" width="3.15625" customWidth="1"/>
    <col min="10" max="10" width="16.578125" customWidth="1"/>
    <col min="13" max="14" width="14.41796875" customWidth="1"/>
  </cols>
  <sheetData>
    <row r="1" spans="1:15" ht="46.5" customHeight="1">
      <c r="A1" s="25" t="s">
        <v>67</v>
      </c>
      <c r="B1" s="25" t="s">
        <v>8</v>
      </c>
      <c r="C1" s="25" t="s">
        <v>68</v>
      </c>
      <c r="D1" s="25" t="s">
        <v>69</v>
      </c>
      <c r="E1" s="25" t="s">
        <v>70</v>
      </c>
      <c r="F1" s="25" t="s">
        <v>71</v>
      </c>
      <c r="G1" s="25" t="s">
        <v>72</v>
      </c>
      <c r="H1" s="25" t="s">
        <v>73</v>
      </c>
      <c r="I1" s="1"/>
      <c r="J1" s="25" t="s">
        <v>74</v>
      </c>
      <c r="K1" s="25" t="s">
        <v>73</v>
      </c>
      <c r="M1" s="25"/>
      <c r="N1" s="25"/>
    </row>
    <row r="2" spans="1:15" ht="15" customHeight="1">
      <c r="A2" s="1"/>
      <c r="B2" s="1"/>
      <c r="C2" s="1"/>
      <c r="D2" s="1"/>
      <c r="E2" s="26"/>
      <c r="F2" s="26"/>
      <c r="G2" s="26"/>
      <c r="H2" s="1"/>
      <c r="I2" s="1"/>
      <c r="J2" s="26"/>
      <c r="K2" s="1"/>
      <c r="M2" s="27"/>
      <c r="N2" s="27"/>
    </row>
    <row r="3" spans="1:15" ht="15" customHeight="1">
      <c r="A3" s="1">
        <v>1</v>
      </c>
      <c r="B3" s="1" t="s">
        <v>75</v>
      </c>
      <c r="C3" s="28" t="s">
        <v>76</v>
      </c>
      <c r="D3" s="29" t="s">
        <v>77</v>
      </c>
      <c r="E3" s="26">
        <v>32402972.732543752</v>
      </c>
      <c r="F3" s="26">
        <v>28267887.504505742</v>
      </c>
      <c r="G3" s="26">
        <f>+E3-F3</f>
        <v>4135085.2280380093</v>
      </c>
      <c r="H3" s="26" t="s">
        <v>78</v>
      </c>
      <c r="I3" s="26"/>
      <c r="J3" s="41">
        <v>32402972.732543752</v>
      </c>
      <c r="K3" s="41" t="s">
        <v>78</v>
      </c>
      <c r="L3" s="42"/>
      <c r="M3" s="27"/>
      <c r="N3" s="27"/>
      <c r="O3" s="27"/>
    </row>
    <row r="4" spans="1:15" ht="15" customHeight="1">
      <c r="A4" s="1">
        <v>2</v>
      </c>
      <c r="B4" s="30" t="s">
        <v>79</v>
      </c>
      <c r="C4" s="28" t="s">
        <v>80</v>
      </c>
      <c r="D4" s="29" t="s">
        <v>81</v>
      </c>
      <c r="E4" s="26">
        <v>85075876.934215203</v>
      </c>
      <c r="F4" s="26">
        <v>74146799.102234781</v>
      </c>
      <c r="G4" s="26">
        <f t="shared" ref="G4:G50" si="0">+E4-F4</f>
        <v>10929077.831980422</v>
      </c>
      <c r="H4" s="26" t="s">
        <v>78</v>
      </c>
      <c r="I4" s="26"/>
      <c r="J4" s="41">
        <v>85075876.934215203</v>
      </c>
      <c r="K4" s="41" t="s">
        <v>78</v>
      </c>
      <c r="L4" s="42"/>
      <c r="M4" s="27"/>
      <c r="N4" s="27"/>
      <c r="O4" s="27"/>
    </row>
    <row r="5" spans="1:15" ht="15" customHeight="1">
      <c r="A5" s="1">
        <v>3</v>
      </c>
      <c r="B5" s="30" t="s">
        <v>82</v>
      </c>
      <c r="C5" s="28" t="s">
        <v>80</v>
      </c>
      <c r="D5" s="29" t="s">
        <v>81</v>
      </c>
      <c r="E5" s="26">
        <v>218951.46382866142</v>
      </c>
      <c r="F5" s="26">
        <v>216240.3191422034</v>
      </c>
      <c r="G5" s="26">
        <f t="shared" si="0"/>
        <v>2711.1446864580212</v>
      </c>
      <c r="H5" s="26" t="s">
        <v>78</v>
      </c>
      <c r="I5" s="26"/>
      <c r="J5" s="41">
        <v>218951.46382866142</v>
      </c>
      <c r="K5" s="41" t="s">
        <v>78</v>
      </c>
      <c r="L5" s="42"/>
      <c r="M5" s="27"/>
      <c r="N5" s="27"/>
      <c r="O5" s="27"/>
    </row>
    <row r="6" spans="1:15" ht="15" customHeight="1">
      <c r="A6" s="1">
        <v>4</v>
      </c>
      <c r="B6" s="1" t="s">
        <v>83</v>
      </c>
      <c r="C6" s="28" t="s">
        <v>84</v>
      </c>
      <c r="D6" s="29" t="s">
        <v>85</v>
      </c>
      <c r="E6" s="26">
        <v>728433.46508257033</v>
      </c>
      <c r="F6" s="26">
        <v>416584.3399678187</v>
      </c>
      <c r="G6" s="26">
        <f t="shared" si="0"/>
        <v>311849.12511475163</v>
      </c>
      <c r="H6" s="26" t="s">
        <v>78</v>
      </c>
      <c r="I6" s="26"/>
      <c r="J6" s="41">
        <v>728433.46508257033</v>
      </c>
      <c r="K6" s="41" t="s">
        <v>78</v>
      </c>
      <c r="L6" s="42"/>
      <c r="M6" s="27"/>
      <c r="N6" s="27"/>
      <c r="O6" s="27"/>
    </row>
    <row r="7" spans="1:15" ht="15" customHeight="1">
      <c r="A7" s="1">
        <v>5</v>
      </c>
      <c r="B7" s="1" t="s">
        <v>86</v>
      </c>
      <c r="C7" s="29"/>
      <c r="D7" s="29" t="s">
        <v>87</v>
      </c>
      <c r="E7" s="26"/>
      <c r="F7" s="26"/>
      <c r="G7" s="26">
        <f t="shared" si="0"/>
        <v>0</v>
      </c>
      <c r="H7" s="26"/>
      <c r="I7" s="26"/>
      <c r="J7" s="41"/>
      <c r="K7" s="41"/>
      <c r="L7" s="42"/>
      <c r="M7" s="27"/>
      <c r="N7" s="27"/>
      <c r="O7" s="27"/>
    </row>
    <row r="8" spans="1:15" ht="15" customHeight="1">
      <c r="A8" s="1">
        <v>6</v>
      </c>
      <c r="B8" s="30" t="s">
        <v>88</v>
      </c>
      <c r="C8" s="28" t="s">
        <v>80</v>
      </c>
      <c r="D8" s="29" t="s">
        <v>89</v>
      </c>
      <c r="E8" s="26">
        <v>0</v>
      </c>
      <c r="F8" s="26">
        <v>527912.61199999996</v>
      </c>
      <c r="G8" s="26">
        <f t="shared" si="0"/>
        <v>-527912.61199999996</v>
      </c>
      <c r="H8" s="26" t="s">
        <v>90</v>
      </c>
      <c r="I8" s="26"/>
      <c r="J8" s="41">
        <v>0</v>
      </c>
      <c r="K8" s="41" t="s">
        <v>90</v>
      </c>
      <c r="L8" s="43" t="s">
        <v>201</v>
      </c>
      <c r="M8" s="27"/>
      <c r="N8" s="27"/>
      <c r="O8" s="27"/>
    </row>
    <row r="9" spans="1:15" ht="15" customHeight="1">
      <c r="A9" s="1">
        <v>8</v>
      </c>
      <c r="B9" s="1" t="s">
        <v>18</v>
      </c>
      <c r="C9" s="28" t="s">
        <v>91</v>
      </c>
      <c r="D9" s="29" t="s">
        <v>77</v>
      </c>
      <c r="E9" s="26">
        <v>11622171.838961005</v>
      </c>
      <c r="F9" s="26">
        <v>11658919.991344268</v>
      </c>
      <c r="G9" s="26">
        <f t="shared" si="0"/>
        <v>-36748.152383262292</v>
      </c>
      <c r="H9" s="26" t="s">
        <v>78</v>
      </c>
      <c r="I9" s="26"/>
      <c r="J9" s="41">
        <v>11622171.838961005</v>
      </c>
      <c r="K9" s="41" t="s">
        <v>78</v>
      </c>
      <c r="L9" s="42"/>
      <c r="M9" s="27"/>
      <c r="N9" s="27"/>
      <c r="O9" s="27"/>
    </row>
    <row r="10" spans="1:15" ht="15" customHeight="1">
      <c r="A10" s="1">
        <v>9</v>
      </c>
      <c r="B10" s="31" t="s">
        <v>92</v>
      </c>
      <c r="C10" s="28" t="s">
        <v>93</v>
      </c>
      <c r="D10" s="29" t="s">
        <v>81</v>
      </c>
      <c r="E10" s="26">
        <v>156534236.81367442</v>
      </c>
      <c r="F10" s="26">
        <v>136001230.40889883</v>
      </c>
      <c r="G10" s="26">
        <f t="shared" si="0"/>
        <v>20533006.40477559</v>
      </c>
      <c r="H10" s="26" t="s">
        <v>78</v>
      </c>
      <c r="I10" s="26"/>
      <c r="J10" s="41">
        <v>156534236.81367442</v>
      </c>
      <c r="K10" s="41" t="s">
        <v>78</v>
      </c>
      <c r="L10" s="42"/>
      <c r="M10" s="27"/>
      <c r="N10" s="27"/>
      <c r="O10" s="27"/>
    </row>
    <row r="11" spans="1:15" ht="15" customHeight="1">
      <c r="A11" s="1">
        <v>10</v>
      </c>
      <c r="B11" s="30" t="s">
        <v>94</v>
      </c>
      <c r="C11" s="28" t="s">
        <v>80</v>
      </c>
      <c r="D11" s="29" t="s">
        <v>89</v>
      </c>
      <c r="E11" s="26">
        <v>71786.20199999999</v>
      </c>
      <c r="F11" s="26">
        <v>55898.515999999996</v>
      </c>
      <c r="G11" s="26">
        <f t="shared" si="0"/>
        <v>15887.685999999994</v>
      </c>
      <c r="H11" s="26" t="s">
        <v>90</v>
      </c>
      <c r="I11" s="26"/>
      <c r="J11" s="41">
        <v>71786.20199999999</v>
      </c>
      <c r="K11" s="41" t="s">
        <v>90</v>
      </c>
      <c r="L11" s="42"/>
      <c r="M11" s="27"/>
      <c r="N11" s="27"/>
      <c r="O11" s="27"/>
    </row>
    <row r="12" spans="1:15" ht="15" customHeight="1">
      <c r="A12" s="1">
        <v>11</v>
      </c>
      <c r="B12" s="1" t="s">
        <v>95</v>
      </c>
      <c r="C12" s="28" t="s">
        <v>96</v>
      </c>
      <c r="D12" s="29" t="s">
        <v>89</v>
      </c>
      <c r="E12" s="26">
        <v>20440947.030500013</v>
      </c>
      <c r="F12" s="26">
        <v>20885047.293783329</v>
      </c>
      <c r="G12" s="26">
        <f t="shared" si="0"/>
        <v>-444100.26328331605</v>
      </c>
      <c r="H12" s="26" t="s">
        <v>90</v>
      </c>
      <c r="I12" s="26"/>
      <c r="J12" s="41">
        <v>13313363.558145339</v>
      </c>
      <c r="K12" s="41" t="s">
        <v>78</v>
      </c>
      <c r="L12" s="42" t="s">
        <v>202</v>
      </c>
      <c r="M12" s="27"/>
      <c r="N12" s="27"/>
      <c r="O12" s="27"/>
    </row>
    <row r="13" spans="1:15" ht="15" customHeight="1">
      <c r="A13" s="1">
        <v>12</v>
      </c>
      <c r="B13" s="32" t="s">
        <v>97</v>
      </c>
      <c r="C13" s="28" t="s">
        <v>98</v>
      </c>
      <c r="D13" s="29" t="s">
        <v>77</v>
      </c>
      <c r="E13" s="26">
        <v>20315364.726958588</v>
      </c>
      <c r="F13" s="26">
        <v>19758595.887717351</v>
      </c>
      <c r="G13" s="26">
        <f t="shared" si="0"/>
        <v>556768.83924123645</v>
      </c>
      <c r="H13" s="26" t="s">
        <v>78</v>
      </c>
      <c r="I13" s="26"/>
      <c r="J13" s="41">
        <v>20315364.726958588</v>
      </c>
      <c r="K13" s="41" t="s">
        <v>78</v>
      </c>
      <c r="L13" s="42" t="s">
        <v>203</v>
      </c>
      <c r="M13" s="27"/>
      <c r="N13" s="27"/>
      <c r="O13" s="27"/>
    </row>
    <row r="14" spans="1:15" ht="15" customHeight="1">
      <c r="A14" s="1">
        <v>13</v>
      </c>
      <c r="B14" s="32" t="s">
        <v>99</v>
      </c>
      <c r="C14" s="29" t="s">
        <v>98</v>
      </c>
      <c r="D14" s="29" t="s">
        <v>77</v>
      </c>
      <c r="E14" s="26"/>
      <c r="F14" s="26"/>
      <c r="G14" s="26">
        <f t="shared" si="0"/>
        <v>0</v>
      </c>
      <c r="H14" s="26"/>
      <c r="I14" s="26"/>
      <c r="J14" s="41"/>
      <c r="K14" s="41"/>
      <c r="L14" s="42"/>
      <c r="M14" s="27"/>
      <c r="N14" s="27"/>
      <c r="O14" s="27"/>
    </row>
    <row r="15" spans="1:15" ht="15" customHeight="1">
      <c r="A15" s="1">
        <v>15</v>
      </c>
      <c r="B15" s="29" t="s">
        <v>100</v>
      </c>
      <c r="C15" s="28" t="s">
        <v>101</v>
      </c>
      <c r="D15" s="29" t="s">
        <v>85</v>
      </c>
      <c r="E15" s="26">
        <v>38541259.007285126</v>
      </c>
      <c r="F15" s="26">
        <v>31961462.085308898</v>
      </c>
      <c r="G15" s="26">
        <f t="shared" si="0"/>
        <v>6579796.9219762273</v>
      </c>
      <c r="H15" s="26" t="s">
        <v>78</v>
      </c>
      <c r="I15" s="26"/>
      <c r="J15" s="41">
        <v>38541259.007285126</v>
      </c>
      <c r="K15" s="41" t="s">
        <v>78</v>
      </c>
      <c r="L15" s="42"/>
      <c r="M15" s="27"/>
      <c r="N15" s="27"/>
      <c r="O15" s="27"/>
    </row>
    <row r="16" spans="1:15" ht="15" customHeight="1">
      <c r="A16" s="1">
        <v>16</v>
      </c>
      <c r="B16" s="1" t="s">
        <v>102</v>
      </c>
      <c r="C16" s="28" t="s">
        <v>103</v>
      </c>
      <c r="D16" s="29" t="s">
        <v>87</v>
      </c>
      <c r="E16" s="26">
        <v>192783.8931573483</v>
      </c>
      <c r="F16" s="26">
        <v>144280.78672142859</v>
      </c>
      <c r="G16" s="26">
        <f t="shared" si="0"/>
        <v>48503.106435919704</v>
      </c>
      <c r="H16" s="26" t="s">
        <v>78</v>
      </c>
      <c r="I16" s="26"/>
      <c r="J16" s="41">
        <v>192783.8931573483</v>
      </c>
      <c r="K16" s="41" t="s">
        <v>78</v>
      </c>
      <c r="L16" s="42"/>
      <c r="M16" s="27"/>
      <c r="N16" s="27"/>
      <c r="O16" s="27"/>
    </row>
    <row r="17" spans="1:15" ht="15" customHeight="1">
      <c r="A17" s="1">
        <v>17</v>
      </c>
      <c r="B17" s="1" t="s">
        <v>104</v>
      </c>
      <c r="C17" s="28" t="s">
        <v>105</v>
      </c>
      <c r="D17" s="29" t="s">
        <v>87</v>
      </c>
      <c r="E17" s="26">
        <v>4271042.6515249629</v>
      </c>
      <c r="F17" s="26">
        <v>4286650.438894989</v>
      </c>
      <c r="G17" s="26">
        <f t="shared" si="0"/>
        <v>-15607.787370026112</v>
      </c>
      <c r="H17" s="26" t="s">
        <v>78</v>
      </c>
      <c r="I17" s="26"/>
      <c r="J17" s="41">
        <v>6055813.5074933404</v>
      </c>
      <c r="K17" s="44" t="s">
        <v>78</v>
      </c>
      <c r="L17" s="42" t="s">
        <v>204</v>
      </c>
      <c r="M17" s="27"/>
      <c r="N17" s="27"/>
      <c r="O17" s="27"/>
    </row>
    <row r="18" spans="1:15" ht="15" customHeight="1">
      <c r="A18" s="1">
        <v>18</v>
      </c>
      <c r="B18" s="29" t="s">
        <v>106</v>
      </c>
      <c r="C18" s="28" t="s">
        <v>101</v>
      </c>
      <c r="D18" s="29" t="s">
        <v>85</v>
      </c>
      <c r="E18" s="26">
        <v>8688003.1610000022</v>
      </c>
      <c r="F18" s="26">
        <v>7837599.2729999982</v>
      </c>
      <c r="G18" s="26">
        <f t="shared" si="0"/>
        <v>850403.88800000399</v>
      </c>
      <c r="H18" s="26" t="s">
        <v>90</v>
      </c>
      <c r="I18" s="26"/>
      <c r="J18" s="41">
        <v>8688003.1610000022</v>
      </c>
      <c r="K18" s="41" t="s">
        <v>90</v>
      </c>
      <c r="L18" s="42"/>
      <c r="M18" s="27"/>
      <c r="N18" s="27"/>
      <c r="O18" s="27"/>
    </row>
    <row r="19" spans="1:15" ht="15" customHeight="1">
      <c r="A19" s="1">
        <v>19</v>
      </c>
      <c r="B19" s="1" t="s">
        <v>107</v>
      </c>
      <c r="C19" s="28" t="s">
        <v>108</v>
      </c>
      <c r="D19" s="29" t="s">
        <v>87</v>
      </c>
      <c r="E19" s="26">
        <v>4402505.5682282541</v>
      </c>
      <c r="F19" s="26">
        <v>5030092.0562753621</v>
      </c>
      <c r="G19" s="26">
        <f t="shared" si="0"/>
        <v>-627586.48804710805</v>
      </c>
      <c r="H19" s="26" t="s">
        <v>78</v>
      </c>
      <c r="I19" s="26"/>
      <c r="J19" s="41">
        <v>4402505.5682282541</v>
      </c>
      <c r="K19" s="41" t="s">
        <v>78</v>
      </c>
      <c r="L19" s="42"/>
      <c r="M19" s="27"/>
      <c r="N19" s="27"/>
      <c r="O19" s="27"/>
    </row>
    <row r="20" spans="1:15" ht="15" customHeight="1">
      <c r="A20" s="1">
        <v>22</v>
      </c>
      <c r="B20" s="31" t="s">
        <v>109</v>
      </c>
      <c r="C20" s="28" t="s">
        <v>93</v>
      </c>
      <c r="D20" s="29" t="s">
        <v>81</v>
      </c>
      <c r="E20" s="26">
        <v>276487.33600000001</v>
      </c>
      <c r="F20" s="26">
        <v>310883.56400000001</v>
      </c>
      <c r="G20" s="26">
        <f t="shared" si="0"/>
        <v>-34396.228000000003</v>
      </c>
      <c r="H20" s="26" t="s">
        <v>90</v>
      </c>
      <c r="I20" s="26"/>
      <c r="J20" s="41">
        <v>276487.33600000001</v>
      </c>
      <c r="K20" s="41" t="s">
        <v>90</v>
      </c>
      <c r="L20" s="42"/>
      <c r="M20" s="27"/>
      <c r="N20" s="27"/>
      <c r="O20" s="27"/>
    </row>
    <row r="21" spans="1:15" ht="15" customHeight="1">
      <c r="A21" s="1">
        <v>23</v>
      </c>
      <c r="B21" s="1" t="s">
        <v>30</v>
      </c>
      <c r="C21" s="28" t="s">
        <v>110</v>
      </c>
      <c r="D21" s="29" t="s">
        <v>85</v>
      </c>
      <c r="E21" s="26">
        <v>11119435.036000002</v>
      </c>
      <c r="F21" s="26">
        <v>9291468.8136</v>
      </c>
      <c r="G21" s="26">
        <f t="shared" si="0"/>
        <v>1827966.2224000022</v>
      </c>
      <c r="H21" s="26" t="s">
        <v>90</v>
      </c>
      <c r="I21" s="26"/>
      <c r="J21" s="41">
        <v>10360823.714000002</v>
      </c>
      <c r="K21" s="41" t="s">
        <v>90</v>
      </c>
      <c r="L21" s="42" t="s">
        <v>205</v>
      </c>
      <c r="M21" s="27"/>
      <c r="N21" s="27"/>
      <c r="O21" s="27"/>
    </row>
    <row r="22" spans="1:15" ht="15" customHeight="1" thickBot="1">
      <c r="A22" s="1">
        <v>24</v>
      </c>
      <c r="B22" s="29" t="s">
        <v>111</v>
      </c>
      <c r="C22" s="28" t="s">
        <v>101</v>
      </c>
      <c r="D22" s="29" t="s">
        <v>85</v>
      </c>
      <c r="E22" s="26">
        <v>116109.22007861813</v>
      </c>
      <c r="F22" s="26">
        <v>137694.73972331156</v>
      </c>
      <c r="G22" s="26">
        <f t="shared" si="0"/>
        <v>-21585.519644693428</v>
      </c>
      <c r="H22" s="26" t="s">
        <v>78</v>
      </c>
      <c r="I22" s="26"/>
      <c r="J22" s="41">
        <v>116109.22007861813</v>
      </c>
      <c r="K22" s="41" t="s">
        <v>78</v>
      </c>
      <c r="L22" s="42"/>
      <c r="M22" s="27"/>
      <c r="N22" s="27"/>
      <c r="O22" s="27"/>
    </row>
    <row r="23" spans="1:15" ht="15" customHeight="1" thickBot="1">
      <c r="A23" s="1">
        <v>27</v>
      </c>
      <c r="B23" s="1" t="s">
        <v>112</v>
      </c>
      <c r="C23" s="28" t="s">
        <v>113</v>
      </c>
      <c r="D23" s="29" t="s">
        <v>87</v>
      </c>
      <c r="E23" s="26">
        <v>18203979.427943889</v>
      </c>
      <c r="F23" s="26">
        <v>17367888.27476614</v>
      </c>
      <c r="G23" s="26">
        <f t="shared" si="0"/>
        <v>836091.15317774937</v>
      </c>
      <c r="H23" s="26" t="s">
        <v>114</v>
      </c>
      <c r="I23" s="26"/>
      <c r="J23" s="41">
        <v>18203979.427943889</v>
      </c>
      <c r="K23" s="45" t="s">
        <v>114</v>
      </c>
      <c r="L23" s="42" t="s">
        <v>206</v>
      </c>
      <c r="M23" s="27"/>
      <c r="N23" s="27"/>
      <c r="O23" s="27"/>
    </row>
    <row r="24" spans="1:15" ht="15" customHeight="1">
      <c r="A24" s="1">
        <v>28</v>
      </c>
      <c r="B24" s="29" t="s">
        <v>115</v>
      </c>
      <c r="C24" s="28" t="s">
        <v>101</v>
      </c>
      <c r="D24" s="29" t="s">
        <v>85</v>
      </c>
      <c r="E24" s="26">
        <v>7469230.1494373195</v>
      </c>
      <c r="F24" s="26">
        <v>5625287.4020254882</v>
      </c>
      <c r="G24" s="26">
        <f t="shared" si="0"/>
        <v>1843942.7474118313</v>
      </c>
      <c r="H24" s="26" t="s">
        <v>78</v>
      </c>
      <c r="I24" s="26"/>
      <c r="J24" s="41">
        <v>7469230.1494373195</v>
      </c>
      <c r="K24" s="41" t="s">
        <v>78</v>
      </c>
      <c r="L24" s="42"/>
      <c r="M24" s="27"/>
      <c r="N24" s="27"/>
      <c r="O24" s="27"/>
    </row>
    <row r="25" spans="1:15" ht="15" customHeight="1">
      <c r="A25" s="1">
        <v>29</v>
      </c>
      <c r="B25" s="31" t="s">
        <v>116</v>
      </c>
      <c r="C25" s="28" t="s">
        <v>93</v>
      </c>
      <c r="D25" s="29" t="s">
        <v>81</v>
      </c>
      <c r="E25" s="26">
        <v>21701556.749006923</v>
      </c>
      <c r="F25" s="26">
        <v>21199442.233162913</v>
      </c>
      <c r="G25" s="26">
        <f t="shared" si="0"/>
        <v>502114.51584400982</v>
      </c>
      <c r="H25" s="26" t="s">
        <v>78</v>
      </c>
      <c r="I25" s="26"/>
      <c r="J25" s="41">
        <v>21701556.749006923</v>
      </c>
      <c r="K25" s="41" t="s">
        <v>78</v>
      </c>
      <c r="L25" s="42"/>
      <c r="M25" s="27"/>
      <c r="N25" s="27"/>
      <c r="O25" s="27"/>
    </row>
    <row r="26" spans="1:15" ht="15" customHeight="1">
      <c r="A26" s="1">
        <v>30</v>
      </c>
      <c r="B26" s="30" t="s">
        <v>117</v>
      </c>
      <c r="C26" s="28" t="s">
        <v>80</v>
      </c>
      <c r="D26" s="29" t="s">
        <v>89</v>
      </c>
      <c r="E26" s="26">
        <v>176863.48800000001</v>
      </c>
      <c r="F26" s="26">
        <v>146654.83199999999</v>
      </c>
      <c r="G26" s="26">
        <f t="shared" si="0"/>
        <v>30208.656000000017</v>
      </c>
      <c r="H26" s="26" t="s">
        <v>90</v>
      </c>
      <c r="I26" s="26"/>
      <c r="J26" s="41">
        <v>176863.48800000001</v>
      </c>
      <c r="K26" s="41" t="s">
        <v>90</v>
      </c>
      <c r="L26" s="42"/>
      <c r="M26" s="27"/>
      <c r="N26" s="27"/>
      <c r="O26" s="27"/>
    </row>
    <row r="27" spans="1:15" ht="15" customHeight="1">
      <c r="A27" s="1">
        <v>32</v>
      </c>
      <c r="B27" s="1" t="s">
        <v>118</v>
      </c>
      <c r="C27" s="28" t="s">
        <v>119</v>
      </c>
      <c r="D27" s="29" t="s">
        <v>77</v>
      </c>
      <c r="E27" s="26">
        <v>8059273.152999999</v>
      </c>
      <c r="F27" s="26">
        <v>8594225.800999999</v>
      </c>
      <c r="G27" s="26">
        <f t="shared" si="0"/>
        <v>-534952.64800000004</v>
      </c>
      <c r="H27" s="26" t="s">
        <v>90</v>
      </c>
      <c r="I27" s="26"/>
      <c r="J27" s="41">
        <v>5265117.7341813697</v>
      </c>
      <c r="K27" s="41" t="s">
        <v>78</v>
      </c>
      <c r="L27" s="42" t="s">
        <v>207</v>
      </c>
      <c r="M27" s="27"/>
      <c r="N27" s="27"/>
      <c r="O27" s="27"/>
    </row>
    <row r="28" spans="1:15" ht="15" customHeight="1">
      <c r="A28" s="1">
        <v>33</v>
      </c>
      <c r="B28" s="32" t="s">
        <v>120</v>
      </c>
      <c r="C28" s="28" t="s">
        <v>98</v>
      </c>
      <c r="D28" s="29" t="s">
        <v>77</v>
      </c>
      <c r="E28" s="26">
        <v>14439586.92876818</v>
      </c>
      <c r="F28" s="26">
        <v>12974332.918801904</v>
      </c>
      <c r="G28" s="26">
        <f t="shared" si="0"/>
        <v>1465254.0099662766</v>
      </c>
      <c r="H28" s="26" t="s">
        <v>78</v>
      </c>
      <c r="I28" s="26"/>
      <c r="J28" s="41">
        <v>14439586.92876818</v>
      </c>
      <c r="K28" s="41" t="s">
        <v>78</v>
      </c>
      <c r="L28" s="42"/>
      <c r="M28" s="27"/>
      <c r="N28" s="27"/>
      <c r="O28" s="27"/>
    </row>
    <row r="29" spans="1:15" ht="15" customHeight="1">
      <c r="A29" s="1">
        <v>34</v>
      </c>
      <c r="B29" s="29" t="s">
        <v>121</v>
      </c>
      <c r="C29" s="28" t="s">
        <v>101</v>
      </c>
      <c r="D29" s="29" t="s">
        <v>85</v>
      </c>
      <c r="E29" s="26">
        <v>261611.97761312994</v>
      </c>
      <c r="F29" s="26">
        <v>314226.93136189884</v>
      </c>
      <c r="G29" s="26">
        <f t="shared" si="0"/>
        <v>-52614.953748768894</v>
      </c>
      <c r="H29" s="26" t="s">
        <v>78</v>
      </c>
      <c r="I29" s="26"/>
      <c r="J29" s="41">
        <v>261611.97761312994</v>
      </c>
      <c r="K29" s="41" t="s">
        <v>78</v>
      </c>
      <c r="L29" s="42"/>
      <c r="M29" s="27"/>
      <c r="N29" s="27"/>
      <c r="O29" s="27"/>
    </row>
    <row r="30" spans="1:15" ht="15" customHeight="1">
      <c r="A30" s="1">
        <v>35</v>
      </c>
      <c r="B30" s="30" t="s">
        <v>122</v>
      </c>
      <c r="C30" s="28" t="s">
        <v>80</v>
      </c>
      <c r="D30" s="29" t="s">
        <v>89</v>
      </c>
      <c r="E30" s="26">
        <v>907871.69900000002</v>
      </c>
      <c r="F30" s="26">
        <v>770266.56900000002</v>
      </c>
      <c r="G30" s="26">
        <f t="shared" si="0"/>
        <v>137605.13</v>
      </c>
      <c r="H30" s="26" t="s">
        <v>90</v>
      </c>
      <c r="I30" s="26"/>
      <c r="J30" s="41">
        <v>907871.69900000002</v>
      </c>
      <c r="K30" s="41" t="s">
        <v>90</v>
      </c>
      <c r="L30" s="42"/>
      <c r="M30" s="27"/>
      <c r="N30" s="27"/>
      <c r="O30" s="27"/>
    </row>
    <row r="31" spans="1:15" ht="15" customHeight="1">
      <c r="A31" s="1">
        <v>37</v>
      </c>
      <c r="B31" s="30" t="s">
        <v>123</v>
      </c>
      <c r="C31" s="28" t="s">
        <v>80</v>
      </c>
      <c r="D31" s="29" t="s">
        <v>89</v>
      </c>
      <c r="E31" s="26">
        <v>664777.6399999999</v>
      </c>
      <c r="F31" s="26">
        <v>621905.08600000013</v>
      </c>
      <c r="G31" s="26">
        <f t="shared" si="0"/>
        <v>42872.553999999771</v>
      </c>
      <c r="H31" s="26" t="s">
        <v>90</v>
      </c>
      <c r="I31" s="26"/>
      <c r="J31" s="41">
        <v>664777.6399999999</v>
      </c>
      <c r="K31" s="41" t="s">
        <v>90</v>
      </c>
      <c r="L31" s="43" t="s">
        <v>208</v>
      </c>
      <c r="M31" s="27"/>
      <c r="N31" s="27"/>
      <c r="O31" s="27"/>
    </row>
    <row r="32" spans="1:15" ht="15" customHeight="1">
      <c r="A32" s="1">
        <v>38</v>
      </c>
      <c r="B32" s="30" t="s">
        <v>124</v>
      </c>
      <c r="C32" s="28" t="s">
        <v>80</v>
      </c>
      <c r="D32" s="29" t="s">
        <v>81</v>
      </c>
      <c r="E32" s="26">
        <v>902583.02179714374</v>
      </c>
      <c r="F32" s="26">
        <v>567928.53746205079</v>
      </c>
      <c r="G32" s="26">
        <f t="shared" si="0"/>
        <v>334654.48433509294</v>
      </c>
      <c r="H32" s="26" t="s">
        <v>78</v>
      </c>
      <c r="I32" s="26"/>
      <c r="J32" s="41">
        <v>902583.02179714374</v>
      </c>
      <c r="K32" s="41" t="s">
        <v>78</v>
      </c>
      <c r="L32" s="42"/>
      <c r="M32" s="27"/>
      <c r="N32" s="27"/>
      <c r="O32" s="27"/>
    </row>
    <row r="33" spans="1:15" ht="15" customHeight="1">
      <c r="A33" s="1">
        <v>39</v>
      </c>
      <c r="B33" s="1" t="s">
        <v>125</v>
      </c>
      <c r="C33" s="28" t="s">
        <v>126</v>
      </c>
      <c r="D33" s="29" t="s">
        <v>87</v>
      </c>
      <c r="E33" s="26">
        <v>6422407.1120000007</v>
      </c>
      <c r="F33" s="26">
        <v>8686595.3940000013</v>
      </c>
      <c r="G33" s="26">
        <f t="shared" si="0"/>
        <v>-2264188.2820000006</v>
      </c>
      <c r="H33" s="26" t="s">
        <v>90</v>
      </c>
      <c r="I33" s="26"/>
      <c r="J33" s="41">
        <v>6422407.1120000007</v>
      </c>
      <c r="K33" s="41" t="s">
        <v>90</v>
      </c>
      <c r="L33" s="43" t="s">
        <v>209</v>
      </c>
      <c r="M33" s="27"/>
      <c r="N33" s="27"/>
      <c r="O33" s="27"/>
    </row>
    <row r="34" spans="1:15" ht="15" customHeight="1">
      <c r="A34" s="1">
        <v>40</v>
      </c>
      <c r="B34" s="32" t="s">
        <v>127</v>
      </c>
      <c r="C34" s="28" t="s">
        <v>98</v>
      </c>
      <c r="D34" s="29" t="s">
        <v>77</v>
      </c>
      <c r="E34" s="26">
        <v>265783.18400000001</v>
      </c>
      <c r="F34" s="26">
        <v>286678.11199999996</v>
      </c>
      <c r="G34" s="26">
        <f t="shared" si="0"/>
        <v>-20894.927999999956</v>
      </c>
      <c r="H34" s="26" t="s">
        <v>90</v>
      </c>
      <c r="I34" s="26"/>
      <c r="J34" s="41">
        <v>265783.18400000001</v>
      </c>
      <c r="K34" s="41" t="s">
        <v>90</v>
      </c>
      <c r="L34" s="42"/>
      <c r="M34" s="27"/>
      <c r="N34" s="27"/>
      <c r="O34" s="27"/>
    </row>
    <row r="35" spans="1:15" ht="15" customHeight="1">
      <c r="A35" s="1">
        <v>43</v>
      </c>
      <c r="B35" s="30" t="s">
        <v>128</v>
      </c>
      <c r="C35" s="28" t="s">
        <v>80</v>
      </c>
      <c r="D35" s="29" t="s">
        <v>89</v>
      </c>
      <c r="E35" s="26">
        <v>1358653.1980000003</v>
      </c>
      <c r="F35" s="26">
        <v>1412424.557</v>
      </c>
      <c r="G35" s="26">
        <f t="shared" si="0"/>
        <v>-53771.358999999706</v>
      </c>
      <c r="H35" s="26" t="s">
        <v>90</v>
      </c>
      <c r="I35" s="26"/>
      <c r="J35" s="41">
        <v>1358653.1980000003</v>
      </c>
      <c r="K35" s="41" t="s">
        <v>90</v>
      </c>
      <c r="L35" s="42"/>
      <c r="M35" s="27"/>
      <c r="N35" s="27"/>
      <c r="O35" s="27"/>
    </row>
    <row r="36" spans="1:15" ht="15" customHeight="1">
      <c r="A36" s="1">
        <v>44</v>
      </c>
      <c r="B36" s="1" t="s">
        <v>129</v>
      </c>
      <c r="C36" s="29" t="s">
        <v>130</v>
      </c>
      <c r="D36" s="29" t="s">
        <v>87</v>
      </c>
      <c r="E36" s="26"/>
      <c r="F36" s="26"/>
      <c r="G36" s="26">
        <f t="shared" si="0"/>
        <v>0</v>
      </c>
      <c r="H36" s="26"/>
      <c r="I36" s="26"/>
      <c r="J36" s="41"/>
      <c r="K36" s="41"/>
      <c r="L36" s="42"/>
      <c r="M36" s="27"/>
      <c r="N36" s="27"/>
      <c r="O36" s="27"/>
    </row>
    <row r="37" spans="1:15" ht="15" customHeight="1">
      <c r="A37" s="1">
        <v>45</v>
      </c>
      <c r="B37" s="1" t="s">
        <v>131</v>
      </c>
      <c r="C37" s="29"/>
      <c r="D37" s="29" t="s">
        <v>87</v>
      </c>
      <c r="E37" s="26"/>
      <c r="F37" s="26"/>
      <c r="G37" s="26">
        <f t="shared" si="0"/>
        <v>0</v>
      </c>
      <c r="H37" s="26"/>
      <c r="I37" s="26"/>
      <c r="J37" s="41"/>
      <c r="K37" s="41"/>
      <c r="L37" s="42"/>
      <c r="M37" s="27"/>
      <c r="N37" s="27"/>
      <c r="O37" s="27"/>
    </row>
    <row r="38" spans="1:15" ht="15" customHeight="1">
      <c r="A38" s="1">
        <v>48</v>
      </c>
      <c r="B38" s="31" t="s">
        <v>132</v>
      </c>
      <c r="C38" s="28" t="s">
        <v>93</v>
      </c>
      <c r="D38" s="29" t="s">
        <v>81</v>
      </c>
      <c r="E38" s="26">
        <v>570526.152</v>
      </c>
      <c r="F38" s="26">
        <v>463295.37899999996</v>
      </c>
      <c r="G38" s="26">
        <f t="shared" si="0"/>
        <v>107230.77300000004</v>
      </c>
      <c r="H38" s="26" t="s">
        <v>90</v>
      </c>
      <c r="I38" s="26"/>
      <c r="J38" s="41">
        <v>570526.152</v>
      </c>
      <c r="K38" s="41" t="s">
        <v>90</v>
      </c>
      <c r="L38" s="42"/>
      <c r="M38" s="27"/>
      <c r="N38" s="27"/>
      <c r="O38" s="27"/>
    </row>
    <row r="39" spans="1:15" ht="15" customHeight="1">
      <c r="A39" s="1">
        <v>49</v>
      </c>
      <c r="B39" s="30" t="s">
        <v>133</v>
      </c>
      <c r="C39" s="28" t="s">
        <v>80</v>
      </c>
      <c r="D39" s="29" t="s">
        <v>89</v>
      </c>
      <c r="E39" s="26">
        <v>654366.34299999988</v>
      </c>
      <c r="F39" s="26">
        <v>377106.272</v>
      </c>
      <c r="G39" s="26">
        <f t="shared" si="0"/>
        <v>277260.07099999988</v>
      </c>
      <c r="H39" s="26" t="s">
        <v>90</v>
      </c>
      <c r="I39" s="26"/>
      <c r="J39" s="41">
        <v>654366.34299999988</v>
      </c>
      <c r="K39" s="41" t="s">
        <v>90</v>
      </c>
      <c r="L39" s="42"/>
      <c r="M39" s="27"/>
      <c r="N39" s="27"/>
      <c r="O39" s="27"/>
    </row>
    <row r="40" spans="1:15" ht="15" customHeight="1">
      <c r="A40" s="1">
        <v>51</v>
      </c>
      <c r="B40" s="1" t="s">
        <v>134</v>
      </c>
      <c r="C40" s="28" t="s">
        <v>110</v>
      </c>
      <c r="D40" s="29" t="s">
        <v>85</v>
      </c>
      <c r="E40" s="26">
        <v>308961.28399999993</v>
      </c>
      <c r="F40" s="26">
        <v>287902.66200000001</v>
      </c>
      <c r="G40" s="26">
        <f t="shared" si="0"/>
        <v>21058.621999999916</v>
      </c>
      <c r="H40" s="26" t="s">
        <v>90</v>
      </c>
      <c r="I40" s="26"/>
      <c r="J40" s="41">
        <v>308961.28399999993</v>
      </c>
      <c r="K40" s="41" t="s">
        <v>90</v>
      </c>
      <c r="L40" s="42"/>
      <c r="M40" s="27"/>
      <c r="N40" s="27"/>
      <c r="O40" s="27"/>
    </row>
    <row r="41" spans="1:15" ht="15" customHeight="1">
      <c r="A41" s="1">
        <v>55</v>
      </c>
      <c r="B41" s="30" t="s">
        <v>135</v>
      </c>
      <c r="C41" s="29" t="s">
        <v>80</v>
      </c>
      <c r="D41" s="29" t="s">
        <v>81</v>
      </c>
      <c r="E41" s="26">
        <v>94097.948000000004</v>
      </c>
      <c r="F41" s="26">
        <v>109520.98199999999</v>
      </c>
      <c r="G41" s="26">
        <f t="shared" si="0"/>
        <v>-15423.033999999985</v>
      </c>
      <c r="H41" s="26" t="s">
        <v>90</v>
      </c>
      <c r="I41" s="26"/>
      <c r="J41" s="41">
        <v>94097.948000000004</v>
      </c>
      <c r="K41" s="41" t="s">
        <v>90</v>
      </c>
      <c r="L41" s="42"/>
      <c r="M41" s="27"/>
      <c r="N41" s="27"/>
      <c r="O41" s="27"/>
    </row>
    <row r="42" spans="1:15" ht="15" customHeight="1">
      <c r="A42" s="1">
        <v>2004</v>
      </c>
      <c r="B42" s="29" t="s">
        <v>136</v>
      </c>
      <c r="C42" s="28" t="s">
        <v>101</v>
      </c>
      <c r="D42" s="29" t="s">
        <v>85</v>
      </c>
      <c r="E42" s="26">
        <v>241827.84199999998</v>
      </c>
      <c r="F42" s="26">
        <v>236625.88399999999</v>
      </c>
      <c r="G42" s="26">
        <f t="shared" si="0"/>
        <v>5201.9579999999842</v>
      </c>
      <c r="H42" s="26" t="s">
        <v>90</v>
      </c>
      <c r="I42" s="26"/>
      <c r="J42" s="41">
        <v>129705.91046915535</v>
      </c>
      <c r="K42" s="41" t="s">
        <v>78</v>
      </c>
      <c r="L42" s="42" t="s">
        <v>210</v>
      </c>
      <c r="M42" s="27"/>
      <c r="N42" s="27"/>
      <c r="O42" s="27"/>
    </row>
    <row r="43" spans="1:15" ht="15" customHeight="1">
      <c r="A43" s="1">
        <v>5050</v>
      </c>
      <c r="B43" s="1" t="s">
        <v>137</v>
      </c>
      <c r="C43" s="28" t="s">
        <v>103</v>
      </c>
      <c r="D43" s="29" t="s">
        <v>87</v>
      </c>
      <c r="E43" s="26">
        <v>825846.73102225573</v>
      </c>
      <c r="F43" s="26">
        <v>786274.66739760828</v>
      </c>
      <c r="G43" s="26">
        <f t="shared" si="0"/>
        <v>39572.063624647446</v>
      </c>
      <c r="H43" s="26" t="s">
        <v>78</v>
      </c>
      <c r="I43" s="26"/>
      <c r="J43" s="41">
        <v>825846.73102225573</v>
      </c>
      <c r="K43" s="41" t="s">
        <v>78</v>
      </c>
      <c r="L43" s="42"/>
      <c r="M43" s="27"/>
      <c r="N43" s="27"/>
      <c r="O43" s="27"/>
    </row>
    <row r="44" spans="1:15" ht="15" customHeight="1">
      <c r="A44" s="1">
        <v>58</v>
      </c>
      <c r="B44" s="30" t="s">
        <v>138</v>
      </c>
      <c r="C44" s="29" t="s">
        <v>80</v>
      </c>
      <c r="D44" s="29" t="s">
        <v>81</v>
      </c>
      <c r="E44" s="26"/>
      <c r="F44" s="26"/>
      <c r="G44" s="26">
        <f t="shared" si="0"/>
        <v>0</v>
      </c>
      <c r="H44" s="26"/>
      <c r="I44" s="26"/>
      <c r="J44" s="41"/>
      <c r="K44" s="41"/>
      <c r="L44" s="42"/>
      <c r="M44" s="27"/>
      <c r="N44" s="27"/>
      <c r="O44" s="27"/>
    </row>
    <row r="45" spans="1:15" ht="15" customHeight="1">
      <c r="A45" s="1">
        <v>60</v>
      </c>
      <c r="B45" s="1" t="s">
        <v>139</v>
      </c>
      <c r="C45" s="29" t="s">
        <v>103</v>
      </c>
      <c r="D45" s="29" t="s">
        <v>87</v>
      </c>
      <c r="E45" s="26">
        <v>212380.36799999996</v>
      </c>
      <c r="F45" s="26">
        <v>214090.23999999999</v>
      </c>
      <c r="G45" s="26">
        <f t="shared" si="0"/>
        <v>-1709.8720000000321</v>
      </c>
      <c r="H45" s="26" t="s">
        <v>90</v>
      </c>
      <c r="I45" s="26"/>
      <c r="J45" s="41">
        <v>212380.36799999996</v>
      </c>
      <c r="K45" s="41" t="s">
        <v>90</v>
      </c>
      <c r="L45" s="42"/>
      <c r="M45" s="27"/>
      <c r="N45" s="27"/>
      <c r="O45" s="27"/>
    </row>
    <row r="46" spans="1:15" ht="15" customHeight="1">
      <c r="A46" s="1">
        <v>61</v>
      </c>
      <c r="B46" s="1" t="s">
        <v>140</v>
      </c>
      <c r="C46" s="29"/>
      <c r="D46" s="29" t="s">
        <v>77</v>
      </c>
      <c r="E46" s="26"/>
      <c r="F46" s="26"/>
      <c r="G46" s="26">
        <f t="shared" si="0"/>
        <v>0</v>
      </c>
      <c r="H46" s="26"/>
      <c r="I46" s="26"/>
      <c r="J46" s="41"/>
      <c r="K46" s="41"/>
      <c r="L46" s="42"/>
      <c r="M46" s="27"/>
      <c r="N46" s="27"/>
      <c r="O46" s="27"/>
    </row>
    <row r="47" spans="1:15" ht="15" customHeight="1">
      <c r="A47" s="1">
        <v>62</v>
      </c>
      <c r="B47" s="29" t="s">
        <v>141</v>
      </c>
      <c r="C47" s="28" t="s">
        <v>101</v>
      </c>
      <c r="D47" s="29" t="s">
        <v>85</v>
      </c>
      <c r="E47" s="26">
        <v>238388.65299103642</v>
      </c>
      <c r="F47" s="26">
        <v>228243.1576054155</v>
      </c>
      <c r="G47" s="26">
        <f t="shared" si="0"/>
        <v>10145.495385620918</v>
      </c>
      <c r="H47" s="26" t="s">
        <v>78</v>
      </c>
      <c r="I47" s="26"/>
      <c r="J47" s="41">
        <v>238388.65299103642</v>
      </c>
      <c r="K47" s="41" t="s">
        <v>78</v>
      </c>
      <c r="L47" s="42"/>
      <c r="M47" s="27"/>
      <c r="N47" s="27"/>
      <c r="O47" s="27"/>
    </row>
    <row r="48" spans="1:15" ht="15" customHeight="1">
      <c r="A48" s="1">
        <v>63</v>
      </c>
      <c r="B48" s="30" t="s">
        <v>142</v>
      </c>
      <c r="C48" s="28" t="s">
        <v>80</v>
      </c>
      <c r="D48" s="29" t="s">
        <v>89</v>
      </c>
      <c r="E48" s="26">
        <v>124273.06799999998</v>
      </c>
      <c r="F48" s="26">
        <v>179070.546</v>
      </c>
      <c r="G48" s="26">
        <f t="shared" si="0"/>
        <v>-54797.478000000017</v>
      </c>
      <c r="H48" s="26" t="s">
        <v>90</v>
      </c>
      <c r="I48" s="26"/>
      <c r="J48" s="41">
        <v>124273.06799999998</v>
      </c>
      <c r="K48" s="41" t="s">
        <v>90</v>
      </c>
      <c r="L48" s="42"/>
      <c r="M48" s="27"/>
      <c r="N48" s="27"/>
      <c r="O48" s="27"/>
    </row>
    <row r="49" spans="1:15" ht="15" customHeight="1">
      <c r="A49" s="1">
        <v>65</v>
      </c>
      <c r="B49" s="1" t="s">
        <v>143</v>
      </c>
      <c r="C49" s="28" t="s">
        <v>84</v>
      </c>
      <c r="D49" s="29" t="s">
        <v>85</v>
      </c>
      <c r="E49" s="26">
        <v>184893.70399999997</v>
      </c>
      <c r="F49" s="26">
        <v>190781.25999999998</v>
      </c>
      <c r="G49" s="26">
        <f t="shared" si="0"/>
        <v>-5887.5560000000114</v>
      </c>
      <c r="H49" s="26" t="s">
        <v>90</v>
      </c>
      <c r="I49" s="26"/>
      <c r="J49" s="41">
        <v>122654.04915294118</v>
      </c>
      <c r="K49" s="41" t="s">
        <v>78</v>
      </c>
      <c r="L49" s="42" t="s">
        <v>210</v>
      </c>
      <c r="M49" s="27"/>
      <c r="N49" s="27"/>
      <c r="O49" s="27"/>
    </row>
    <row r="50" spans="1:15" ht="15" customHeight="1">
      <c r="A50" s="1">
        <v>8992</v>
      </c>
      <c r="B50" s="30" t="s">
        <v>144</v>
      </c>
      <c r="C50" s="28" t="s">
        <v>80</v>
      </c>
      <c r="D50" s="29" t="s">
        <v>81</v>
      </c>
      <c r="E50" s="33"/>
      <c r="F50" s="33"/>
      <c r="G50" s="33">
        <f t="shared" si="0"/>
        <v>0</v>
      </c>
      <c r="H50" s="26" t="s">
        <v>78</v>
      </c>
      <c r="I50" s="26"/>
      <c r="J50" s="46"/>
      <c r="K50" s="41" t="s">
        <v>78</v>
      </c>
      <c r="L50" s="42" t="s">
        <v>211</v>
      </c>
      <c r="M50" s="27"/>
      <c r="N50" s="27"/>
    </row>
    <row r="51" spans="1:15" ht="15.75" customHeight="1">
      <c r="M51" s="27"/>
      <c r="N51" s="27"/>
    </row>
    <row r="52" spans="1:15" ht="15.75" customHeight="1">
      <c r="M52" s="27"/>
      <c r="N52" s="27"/>
    </row>
    <row r="53" spans="1:15" ht="15.75" customHeight="1">
      <c r="M53" s="27"/>
      <c r="N53" s="27"/>
    </row>
    <row r="54" spans="1:15" ht="15.75" customHeight="1">
      <c r="M54" s="27"/>
      <c r="N54" s="27"/>
    </row>
    <row r="55" spans="1:15" ht="15.75" customHeight="1">
      <c r="M55" s="27"/>
      <c r="N55" s="27"/>
    </row>
    <row r="56" spans="1:15" ht="15.75" customHeight="1">
      <c r="M56" s="27"/>
      <c r="N56" s="27"/>
    </row>
    <row r="57" spans="1:15" ht="15.75" customHeight="1">
      <c r="M57" s="27"/>
      <c r="N57" s="27"/>
    </row>
    <row r="58" spans="1:15" ht="15.75" customHeight="1">
      <c r="M58" s="27"/>
      <c r="N58" s="27"/>
    </row>
    <row r="59" spans="1:15" ht="15.75" customHeight="1">
      <c r="M59" s="27"/>
      <c r="N59" s="27"/>
    </row>
    <row r="60" spans="1:15" ht="15.75" customHeight="1">
      <c r="M60" s="27"/>
      <c r="N60" s="27"/>
    </row>
    <row r="61" spans="1:15" ht="15.75" customHeight="1">
      <c r="M61" s="27"/>
      <c r="N61" s="27"/>
    </row>
    <row r="62" spans="1:15" ht="15.75" customHeight="1">
      <c r="M62" s="27"/>
      <c r="N62" s="27"/>
    </row>
    <row r="63" spans="1:15" ht="15.75" customHeight="1">
      <c r="M63" s="27"/>
      <c r="N63" s="27"/>
    </row>
    <row r="64" spans="1:15" ht="15.75" customHeight="1">
      <c r="M64" s="27"/>
      <c r="N64" s="27"/>
    </row>
    <row r="65" spans="13:14" ht="15.75" customHeight="1">
      <c r="M65" s="27"/>
      <c r="N65" s="27"/>
    </row>
    <row r="66" spans="13:14" ht="15.75" customHeight="1">
      <c r="M66" s="27"/>
      <c r="N66" s="27"/>
    </row>
    <row r="67" spans="13:14" ht="15.75" customHeight="1">
      <c r="M67" s="27"/>
      <c r="N67" s="27"/>
    </row>
    <row r="68" spans="13:14" ht="15.75" customHeight="1">
      <c r="M68" s="27"/>
      <c r="N68" s="27"/>
    </row>
    <row r="69" spans="13:14" ht="15.75" customHeight="1">
      <c r="M69" s="27"/>
      <c r="N69" s="27"/>
    </row>
    <row r="70" spans="13:14" ht="15.75" customHeight="1">
      <c r="M70" s="27"/>
      <c r="N70" s="27"/>
    </row>
    <row r="71" spans="13:14" ht="15.75" customHeight="1">
      <c r="M71" s="27"/>
      <c r="N71" s="27"/>
    </row>
    <row r="72" spans="13:14" ht="15.75" customHeight="1">
      <c r="M72" s="27"/>
      <c r="N72" s="27"/>
    </row>
    <row r="73" spans="13:14" ht="15.75" customHeight="1">
      <c r="M73" s="27"/>
      <c r="N73" s="27"/>
    </row>
    <row r="74" spans="13:14" ht="15.75" customHeight="1">
      <c r="M74" s="27"/>
      <c r="N74" s="27"/>
    </row>
    <row r="75" spans="13:14" ht="15.75" customHeight="1">
      <c r="M75" s="27"/>
      <c r="N75" s="27"/>
    </row>
    <row r="76" spans="13:14" ht="15.75" customHeight="1">
      <c r="M76" s="27"/>
      <c r="N76" s="27"/>
    </row>
    <row r="77" spans="13:14" ht="15.75" customHeight="1">
      <c r="M77" s="27"/>
      <c r="N77" s="27"/>
    </row>
    <row r="78" spans="13:14" ht="15.75" customHeight="1">
      <c r="M78" s="27"/>
      <c r="N78" s="27"/>
    </row>
    <row r="79" spans="13:14" ht="15.75" customHeight="1">
      <c r="M79" s="27"/>
      <c r="N79" s="27"/>
    </row>
    <row r="80" spans="13:14" ht="15.75" customHeight="1">
      <c r="M80" s="27"/>
      <c r="N80" s="27"/>
    </row>
    <row r="81" spans="13:14" ht="15.75" customHeight="1">
      <c r="M81" s="27"/>
      <c r="N81" s="27"/>
    </row>
    <row r="82" spans="13:14" ht="15.75" customHeight="1">
      <c r="M82" s="27"/>
      <c r="N82" s="27"/>
    </row>
    <row r="83" spans="13:14" ht="15.75" customHeight="1">
      <c r="M83" s="27"/>
      <c r="N83" s="27"/>
    </row>
    <row r="84" spans="13:14" ht="15.75" customHeight="1">
      <c r="M84" s="27"/>
      <c r="N84" s="27"/>
    </row>
    <row r="85" spans="13:14" ht="15.75" customHeight="1">
      <c r="M85" s="27"/>
      <c r="N85" s="27"/>
    </row>
    <row r="86" spans="13:14" ht="15.75" customHeight="1">
      <c r="M86" s="27"/>
      <c r="N86" s="27"/>
    </row>
    <row r="87" spans="13:14" ht="15.75" customHeight="1">
      <c r="M87" s="27"/>
      <c r="N87" s="27"/>
    </row>
    <row r="88" spans="13:14" ht="15.75" customHeight="1">
      <c r="M88" s="27"/>
      <c r="N88" s="27"/>
    </row>
    <row r="89" spans="13:14" ht="15.75" customHeight="1">
      <c r="M89" s="27"/>
      <c r="N89" s="27"/>
    </row>
    <row r="90" spans="13:14" ht="15.75" customHeight="1">
      <c r="M90" s="27"/>
      <c r="N90" s="27"/>
    </row>
    <row r="91" spans="13:14" ht="15.75" customHeight="1">
      <c r="M91" s="27"/>
      <c r="N91" s="27"/>
    </row>
    <row r="92" spans="13:14" ht="15.75" customHeight="1">
      <c r="M92" s="27"/>
      <c r="N92" s="27"/>
    </row>
    <row r="93" spans="13:14" ht="15.75" customHeight="1">
      <c r="M93" s="27"/>
      <c r="N93" s="27"/>
    </row>
    <row r="94" spans="13:14" ht="15.75" customHeight="1">
      <c r="M94" s="27"/>
      <c r="N94" s="27"/>
    </row>
    <row r="95" spans="13:14" ht="15.75" customHeight="1">
      <c r="M95" s="27"/>
      <c r="N95" s="27"/>
    </row>
    <row r="96" spans="13:14" ht="15.75" customHeight="1">
      <c r="M96" s="27"/>
      <c r="N96" s="27"/>
    </row>
    <row r="97" spans="13:14" ht="15.75" customHeight="1">
      <c r="M97" s="27"/>
      <c r="N97" s="27"/>
    </row>
    <row r="98" spans="13:14" ht="15.75" customHeight="1">
      <c r="M98" s="27"/>
      <c r="N98" s="27"/>
    </row>
    <row r="99" spans="13:14" ht="15.75" customHeight="1">
      <c r="M99" s="27"/>
      <c r="N99" s="27"/>
    </row>
    <row r="100" spans="13:14" ht="15.75" customHeight="1">
      <c r="M100" s="27"/>
      <c r="N100" s="27"/>
    </row>
    <row r="101" spans="13:14" ht="15.75" customHeight="1">
      <c r="M101" s="27"/>
      <c r="N101" s="27"/>
    </row>
    <row r="102" spans="13:14" ht="15.75" customHeight="1">
      <c r="M102" s="27"/>
      <c r="N102" s="27"/>
    </row>
    <row r="103" spans="13:14" ht="15.75" customHeight="1">
      <c r="M103" s="27"/>
      <c r="N103" s="27"/>
    </row>
    <row r="104" spans="13:14" ht="15.75" customHeight="1">
      <c r="M104" s="27"/>
      <c r="N104" s="27"/>
    </row>
    <row r="105" spans="13:14" ht="15.75" customHeight="1">
      <c r="M105" s="27"/>
      <c r="N105" s="27"/>
    </row>
    <row r="106" spans="13:14" ht="15.75" customHeight="1">
      <c r="M106" s="27"/>
      <c r="N106" s="27"/>
    </row>
    <row r="107" spans="13:14" ht="15.75" customHeight="1">
      <c r="M107" s="27"/>
      <c r="N107" s="27"/>
    </row>
    <row r="108" spans="13:14" ht="15.75" customHeight="1">
      <c r="M108" s="27"/>
      <c r="N108" s="27"/>
    </row>
    <row r="109" spans="13:14" ht="15.75" customHeight="1">
      <c r="M109" s="27"/>
      <c r="N109" s="27"/>
    </row>
    <row r="110" spans="13:14" ht="15.75" customHeight="1">
      <c r="M110" s="27"/>
      <c r="N110" s="27"/>
    </row>
    <row r="111" spans="13:14" ht="15.75" customHeight="1">
      <c r="M111" s="27"/>
      <c r="N111" s="27"/>
    </row>
    <row r="112" spans="13:14" ht="15.75" customHeight="1">
      <c r="M112" s="27"/>
      <c r="N112" s="27"/>
    </row>
    <row r="113" spans="13:14" ht="15.75" customHeight="1">
      <c r="M113" s="27"/>
      <c r="N113" s="27"/>
    </row>
    <row r="114" spans="13:14" ht="15.75" customHeight="1">
      <c r="M114" s="27"/>
      <c r="N114" s="27"/>
    </row>
    <row r="115" spans="13:14" ht="15.75" customHeight="1">
      <c r="M115" s="27"/>
      <c r="N115" s="27"/>
    </row>
    <row r="116" spans="13:14" ht="15.75" customHeight="1">
      <c r="M116" s="27"/>
      <c r="N116" s="27"/>
    </row>
    <row r="117" spans="13:14" ht="15.75" customHeight="1">
      <c r="M117" s="27"/>
      <c r="N117" s="27"/>
    </row>
    <row r="118" spans="13:14" ht="15.75" customHeight="1">
      <c r="M118" s="27"/>
      <c r="N118" s="27"/>
    </row>
    <row r="119" spans="13:14" ht="15.75" customHeight="1">
      <c r="M119" s="27"/>
      <c r="N119" s="27"/>
    </row>
    <row r="120" spans="13:14" ht="15.75" customHeight="1">
      <c r="M120" s="27"/>
      <c r="N120" s="27"/>
    </row>
    <row r="121" spans="13:14" ht="15.75" customHeight="1">
      <c r="M121" s="27"/>
      <c r="N121" s="27"/>
    </row>
    <row r="122" spans="13:14" ht="15.75" customHeight="1">
      <c r="M122" s="27"/>
      <c r="N122" s="27"/>
    </row>
    <row r="123" spans="13:14" ht="15.75" customHeight="1">
      <c r="M123" s="27"/>
      <c r="N123" s="27"/>
    </row>
    <row r="124" spans="13:14" ht="15.75" customHeight="1">
      <c r="M124" s="27"/>
      <c r="N124" s="27"/>
    </row>
    <row r="125" spans="13:14" ht="15.75" customHeight="1">
      <c r="M125" s="27"/>
      <c r="N125" s="27"/>
    </row>
    <row r="126" spans="13:14" ht="15.75" customHeight="1">
      <c r="M126" s="27"/>
      <c r="N126" s="27"/>
    </row>
    <row r="127" spans="13:14" ht="15.75" customHeight="1">
      <c r="M127" s="27"/>
      <c r="N127" s="27"/>
    </row>
    <row r="128" spans="13:14" ht="15.75" customHeight="1">
      <c r="M128" s="27"/>
      <c r="N128" s="27"/>
    </row>
    <row r="129" spans="13:14" ht="15.75" customHeight="1">
      <c r="M129" s="27"/>
      <c r="N129" s="27"/>
    </row>
    <row r="130" spans="13:14" ht="15.75" customHeight="1">
      <c r="M130" s="27"/>
      <c r="N130" s="27"/>
    </row>
    <row r="131" spans="13:14" ht="15.75" customHeight="1">
      <c r="M131" s="27"/>
      <c r="N131" s="27"/>
    </row>
    <row r="132" spans="13:14" ht="15.75" customHeight="1">
      <c r="M132" s="27"/>
      <c r="N132" s="27"/>
    </row>
    <row r="133" spans="13:14" ht="15.75" customHeight="1">
      <c r="M133" s="27"/>
      <c r="N133" s="27"/>
    </row>
    <row r="134" spans="13:14" ht="15.75" customHeight="1">
      <c r="M134" s="27"/>
      <c r="N134" s="27"/>
    </row>
    <row r="135" spans="13:14" ht="15.75" customHeight="1">
      <c r="M135" s="27"/>
      <c r="N135" s="27"/>
    </row>
    <row r="136" spans="13:14" ht="15.75" customHeight="1">
      <c r="M136" s="27"/>
      <c r="N136" s="27"/>
    </row>
    <row r="137" spans="13:14" ht="15.75" customHeight="1">
      <c r="M137" s="27"/>
      <c r="N137" s="27"/>
    </row>
    <row r="138" spans="13:14" ht="15.75" customHeight="1">
      <c r="M138" s="27"/>
      <c r="N138" s="27"/>
    </row>
    <row r="139" spans="13:14" ht="15.75" customHeight="1">
      <c r="M139" s="27"/>
      <c r="N139" s="27"/>
    </row>
    <row r="140" spans="13:14" ht="15.75" customHeight="1">
      <c r="M140" s="27"/>
      <c r="N140" s="27"/>
    </row>
    <row r="141" spans="13:14" ht="15.75" customHeight="1">
      <c r="M141" s="27"/>
      <c r="N141" s="27"/>
    </row>
    <row r="142" spans="13:14" ht="15.75" customHeight="1">
      <c r="M142" s="27"/>
      <c r="N142" s="27"/>
    </row>
    <row r="143" spans="13:14" ht="15.75" customHeight="1">
      <c r="M143" s="27"/>
      <c r="N143" s="27"/>
    </row>
    <row r="144" spans="13:14" ht="15.75" customHeight="1">
      <c r="M144" s="27"/>
      <c r="N144" s="27"/>
    </row>
    <row r="145" spans="13:14" ht="15.75" customHeight="1">
      <c r="M145" s="27"/>
      <c r="N145" s="27"/>
    </row>
    <row r="146" spans="13:14" ht="15.75" customHeight="1">
      <c r="M146" s="27"/>
      <c r="N146" s="27"/>
    </row>
    <row r="147" spans="13:14" ht="15.75" customHeight="1">
      <c r="M147" s="27"/>
      <c r="N147" s="27"/>
    </row>
    <row r="148" spans="13:14" ht="15.75" customHeight="1">
      <c r="M148" s="27"/>
      <c r="N148" s="27"/>
    </row>
    <row r="149" spans="13:14" ht="15.75" customHeight="1">
      <c r="M149" s="27"/>
      <c r="N149" s="27"/>
    </row>
    <row r="150" spans="13:14" ht="15.75" customHeight="1">
      <c r="M150" s="27"/>
      <c r="N150" s="27"/>
    </row>
    <row r="151" spans="13:14" ht="15.75" customHeight="1">
      <c r="M151" s="27"/>
      <c r="N151" s="27"/>
    </row>
    <row r="152" spans="13:14" ht="15.75" customHeight="1">
      <c r="M152" s="27"/>
      <c r="N152" s="27"/>
    </row>
    <row r="153" spans="13:14" ht="15.75" customHeight="1">
      <c r="M153" s="27"/>
      <c r="N153" s="27"/>
    </row>
    <row r="154" spans="13:14" ht="15.75" customHeight="1">
      <c r="M154" s="27"/>
      <c r="N154" s="27"/>
    </row>
    <row r="155" spans="13:14" ht="15.75" customHeight="1">
      <c r="M155" s="27"/>
      <c r="N155" s="27"/>
    </row>
    <row r="156" spans="13:14" ht="15.75" customHeight="1">
      <c r="M156" s="27"/>
      <c r="N156" s="27"/>
    </row>
    <row r="157" spans="13:14" ht="15.75" customHeight="1">
      <c r="M157" s="27"/>
      <c r="N157" s="27"/>
    </row>
    <row r="158" spans="13:14" ht="15.75" customHeight="1">
      <c r="M158" s="27"/>
      <c r="N158" s="27"/>
    </row>
    <row r="159" spans="13:14" ht="15.75" customHeight="1">
      <c r="M159" s="27"/>
      <c r="N159" s="27"/>
    </row>
    <row r="160" spans="13:14" ht="15.75" customHeight="1">
      <c r="M160" s="27"/>
      <c r="N160" s="27"/>
    </row>
    <row r="161" spans="13:14" ht="15.75" customHeight="1">
      <c r="M161" s="27"/>
      <c r="N161" s="27"/>
    </row>
    <row r="162" spans="13:14" ht="15.75" customHeight="1">
      <c r="M162" s="27"/>
      <c r="N162" s="27"/>
    </row>
    <row r="163" spans="13:14" ht="15.75" customHeight="1">
      <c r="M163" s="27"/>
      <c r="N163" s="27"/>
    </row>
    <row r="164" spans="13:14" ht="15.75" customHeight="1">
      <c r="M164" s="27"/>
      <c r="N164" s="27"/>
    </row>
    <row r="165" spans="13:14" ht="15.75" customHeight="1">
      <c r="M165" s="27"/>
      <c r="N165" s="27"/>
    </row>
    <row r="166" spans="13:14" ht="15.75" customHeight="1">
      <c r="M166" s="27"/>
      <c r="N166" s="27"/>
    </row>
    <row r="167" spans="13:14" ht="15.75" customHeight="1">
      <c r="M167" s="27"/>
      <c r="N167" s="27"/>
    </row>
    <row r="168" spans="13:14" ht="15.75" customHeight="1">
      <c r="M168" s="27"/>
      <c r="N168" s="27"/>
    </row>
    <row r="169" spans="13:14" ht="15.75" customHeight="1">
      <c r="M169" s="27"/>
      <c r="N169" s="27"/>
    </row>
    <row r="170" spans="13:14" ht="15.75" customHeight="1">
      <c r="M170" s="27"/>
      <c r="N170" s="27"/>
    </row>
    <row r="171" spans="13:14" ht="15.75" customHeight="1">
      <c r="M171" s="27"/>
      <c r="N171" s="27"/>
    </row>
    <row r="172" spans="13:14" ht="15.75" customHeight="1">
      <c r="M172" s="27"/>
      <c r="N172" s="27"/>
    </row>
    <row r="173" spans="13:14" ht="15.75" customHeight="1">
      <c r="M173" s="27"/>
      <c r="N173" s="27"/>
    </row>
    <row r="174" spans="13:14" ht="15.75" customHeight="1">
      <c r="M174" s="27"/>
      <c r="N174" s="27"/>
    </row>
    <row r="175" spans="13:14" ht="15.75" customHeight="1">
      <c r="M175" s="27"/>
      <c r="N175" s="27"/>
    </row>
    <row r="176" spans="13:14" ht="15.75" customHeight="1">
      <c r="M176" s="27"/>
      <c r="N176" s="27"/>
    </row>
    <row r="177" spans="13:14" ht="15.75" customHeight="1">
      <c r="M177" s="27"/>
      <c r="N177" s="27"/>
    </row>
    <row r="178" spans="13:14" ht="15.75" customHeight="1">
      <c r="M178" s="27"/>
      <c r="N178" s="27"/>
    </row>
    <row r="179" spans="13:14" ht="15.75" customHeight="1">
      <c r="M179" s="27"/>
      <c r="N179" s="27"/>
    </row>
    <row r="180" spans="13:14" ht="15.75" customHeight="1">
      <c r="M180" s="27"/>
      <c r="N180" s="27"/>
    </row>
    <row r="181" spans="13:14" ht="15.75" customHeight="1">
      <c r="M181" s="27"/>
      <c r="N181" s="27"/>
    </row>
    <row r="182" spans="13:14" ht="15.75" customHeight="1">
      <c r="M182" s="27"/>
      <c r="N182" s="27"/>
    </row>
    <row r="183" spans="13:14" ht="15.75" customHeight="1">
      <c r="M183" s="27"/>
      <c r="N183" s="27"/>
    </row>
    <row r="184" spans="13:14" ht="15.75" customHeight="1">
      <c r="M184" s="27"/>
      <c r="N184" s="27"/>
    </row>
    <row r="185" spans="13:14" ht="15.75" customHeight="1">
      <c r="M185" s="27"/>
      <c r="N185" s="27"/>
    </row>
    <row r="186" spans="13:14" ht="15.75" customHeight="1">
      <c r="M186" s="27"/>
      <c r="N186" s="27"/>
    </row>
    <row r="187" spans="13:14" ht="15.75" customHeight="1">
      <c r="M187" s="27"/>
      <c r="N187" s="27"/>
    </row>
    <row r="188" spans="13:14" ht="15.75" customHeight="1">
      <c r="M188" s="27"/>
      <c r="N188" s="27"/>
    </row>
    <row r="189" spans="13:14" ht="15.75" customHeight="1">
      <c r="M189" s="27"/>
      <c r="N189" s="27"/>
    </row>
    <row r="190" spans="13:14" ht="15.75" customHeight="1">
      <c r="M190" s="27"/>
      <c r="N190" s="27"/>
    </row>
    <row r="191" spans="13:14" ht="15.75" customHeight="1">
      <c r="M191" s="27"/>
      <c r="N191" s="27"/>
    </row>
    <row r="192" spans="13:14" ht="15.75" customHeight="1">
      <c r="M192" s="27"/>
      <c r="N192" s="27"/>
    </row>
    <row r="193" spans="13:14" ht="15.75" customHeight="1">
      <c r="M193" s="27"/>
      <c r="N193" s="27"/>
    </row>
    <row r="194" spans="13:14" ht="15.75" customHeight="1">
      <c r="M194" s="27"/>
      <c r="N194" s="27"/>
    </row>
    <row r="195" spans="13:14" ht="15.75" customHeight="1">
      <c r="M195" s="27"/>
      <c r="N195" s="27"/>
    </row>
    <row r="196" spans="13:14" ht="15.75" customHeight="1">
      <c r="M196" s="27"/>
      <c r="N196" s="27"/>
    </row>
    <row r="197" spans="13:14" ht="15.75" customHeight="1">
      <c r="M197" s="27"/>
      <c r="N197" s="27"/>
    </row>
    <row r="198" spans="13:14" ht="15.75" customHeight="1">
      <c r="M198" s="27"/>
      <c r="N198" s="27"/>
    </row>
    <row r="199" spans="13:14" ht="15.75" customHeight="1">
      <c r="M199" s="27"/>
      <c r="N199" s="27"/>
    </row>
    <row r="200" spans="13:14" ht="15.75" customHeight="1">
      <c r="M200" s="27"/>
      <c r="N200" s="27"/>
    </row>
    <row r="201" spans="13:14" ht="15.75" customHeight="1">
      <c r="M201" s="27"/>
      <c r="N201" s="27"/>
    </row>
    <row r="202" spans="13:14" ht="15.75" customHeight="1">
      <c r="M202" s="27"/>
      <c r="N202" s="27"/>
    </row>
    <row r="203" spans="13:14" ht="15.75" customHeight="1">
      <c r="M203" s="27"/>
      <c r="N203" s="27"/>
    </row>
    <row r="204" spans="13:14" ht="15.75" customHeight="1">
      <c r="M204" s="27"/>
      <c r="N204" s="27"/>
    </row>
    <row r="205" spans="13:14" ht="15.75" customHeight="1">
      <c r="M205" s="27"/>
      <c r="N205" s="27"/>
    </row>
    <row r="206" spans="13:14" ht="15.75" customHeight="1">
      <c r="M206" s="27"/>
      <c r="N206" s="27"/>
    </row>
    <row r="207" spans="13:14" ht="15.75" customHeight="1">
      <c r="M207" s="27"/>
      <c r="N207" s="27"/>
    </row>
    <row r="208" spans="13:14" ht="15.75" customHeight="1">
      <c r="M208" s="27"/>
      <c r="N208" s="27"/>
    </row>
    <row r="209" spans="13:14" ht="15.75" customHeight="1">
      <c r="M209" s="27"/>
      <c r="N209" s="27"/>
    </row>
    <row r="210" spans="13:14" ht="15.75" customHeight="1">
      <c r="M210" s="27"/>
      <c r="N210" s="27"/>
    </row>
    <row r="211" spans="13:14" ht="15.75" customHeight="1">
      <c r="M211" s="27"/>
      <c r="N211" s="27"/>
    </row>
    <row r="212" spans="13:14" ht="15.75" customHeight="1">
      <c r="M212" s="27"/>
      <c r="N212" s="27"/>
    </row>
    <row r="213" spans="13:14" ht="15.75" customHeight="1">
      <c r="M213" s="27"/>
      <c r="N213" s="27"/>
    </row>
    <row r="214" spans="13:14" ht="15.75" customHeight="1">
      <c r="M214" s="27"/>
      <c r="N214" s="27"/>
    </row>
    <row r="215" spans="13:14" ht="15.75" customHeight="1">
      <c r="M215" s="27"/>
      <c r="N215" s="27"/>
    </row>
    <row r="216" spans="13:14" ht="15.75" customHeight="1">
      <c r="M216" s="27"/>
      <c r="N216" s="27"/>
    </row>
    <row r="217" spans="13:14" ht="15.75" customHeight="1">
      <c r="M217" s="27"/>
      <c r="N217" s="27"/>
    </row>
    <row r="218" spans="13:14" ht="15.75" customHeight="1">
      <c r="M218" s="27"/>
      <c r="N218" s="27"/>
    </row>
    <row r="219" spans="13:14" ht="15.75" customHeight="1">
      <c r="M219" s="27"/>
      <c r="N219" s="27"/>
    </row>
    <row r="220" spans="13:14" ht="15.75" customHeight="1">
      <c r="M220" s="27"/>
      <c r="N220" s="27"/>
    </row>
    <row r="221" spans="13:14" ht="15.75" customHeight="1">
      <c r="M221" s="27"/>
      <c r="N221" s="27"/>
    </row>
    <row r="222" spans="13:14" ht="15.75" customHeight="1">
      <c r="M222" s="27"/>
      <c r="N222" s="27"/>
    </row>
    <row r="223" spans="13:14" ht="15.75" customHeight="1">
      <c r="M223" s="27"/>
      <c r="N223" s="27"/>
    </row>
    <row r="224" spans="13:14" ht="15.75" customHeight="1">
      <c r="M224" s="27"/>
      <c r="N224" s="27"/>
    </row>
    <row r="225" spans="13:14" ht="15.75" customHeight="1">
      <c r="M225" s="27"/>
      <c r="N225" s="27"/>
    </row>
    <row r="226" spans="13:14" ht="15.75" customHeight="1">
      <c r="M226" s="27"/>
      <c r="N226" s="27"/>
    </row>
    <row r="227" spans="13:14" ht="15.75" customHeight="1">
      <c r="M227" s="27"/>
      <c r="N227" s="27"/>
    </row>
    <row r="228" spans="13:14" ht="15.75" customHeight="1">
      <c r="M228" s="27"/>
      <c r="N228" s="27"/>
    </row>
    <row r="229" spans="13:14" ht="15.75" customHeight="1">
      <c r="M229" s="27"/>
      <c r="N229" s="27"/>
    </row>
    <row r="230" spans="13:14" ht="15.75" customHeight="1">
      <c r="M230" s="27"/>
      <c r="N230" s="27"/>
    </row>
    <row r="231" spans="13:14" ht="15.75" customHeight="1">
      <c r="M231" s="27"/>
      <c r="N231" s="27"/>
    </row>
    <row r="232" spans="13:14" ht="15.75" customHeight="1">
      <c r="M232" s="27"/>
      <c r="N232" s="27"/>
    </row>
    <row r="233" spans="13:14" ht="15.75" customHeight="1">
      <c r="M233" s="27"/>
      <c r="N233" s="27"/>
    </row>
    <row r="234" spans="13:14" ht="15.75" customHeight="1">
      <c r="M234" s="27"/>
      <c r="N234" s="27"/>
    </row>
    <row r="235" spans="13:14" ht="15.75" customHeight="1">
      <c r="M235" s="27"/>
      <c r="N235" s="27"/>
    </row>
    <row r="236" spans="13:14" ht="15.75" customHeight="1">
      <c r="M236" s="27"/>
      <c r="N236" s="27"/>
    </row>
    <row r="237" spans="13:14" ht="15.75" customHeight="1">
      <c r="M237" s="27"/>
      <c r="N237" s="27"/>
    </row>
    <row r="238" spans="13:14" ht="15.75" customHeight="1">
      <c r="M238" s="27"/>
      <c r="N238" s="27"/>
    </row>
    <row r="239" spans="13:14" ht="15.75" customHeight="1">
      <c r="M239" s="27"/>
      <c r="N239" s="27"/>
    </row>
    <row r="240" spans="13:14" ht="15.75" customHeight="1">
      <c r="M240" s="27"/>
      <c r="N240" s="27"/>
    </row>
    <row r="241" spans="13:14" ht="15.75" customHeight="1">
      <c r="M241" s="27"/>
      <c r="N241" s="27"/>
    </row>
    <row r="242" spans="13:14" ht="15.75" customHeight="1">
      <c r="M242" s="27"/>
      <c r="N242" s="27"/>
    </row>
    <row r="243" spans="13:14" ht="15.75" customHeight="1">
      <c r="M243" s="27"/>
      <c r="N243" s="27"/>
    </row>
    <row r="244" spans="13:14" ht="15.75" customHeight="1">
      <c r="M244" s="27"/>
      <c r="N244" s="27"/>
    </row>
    <row r="245" spans="13:14" ht="15.75" customHeight="1">
      <c r="M245" s="27"/>
      <c r="N245" s="27"/>
    </row>
    <row r="246" spans="13:14" ht="15.75" customHeight="1">
      <c r="M246" s="27"/>
      <c r="N246" s="27"/>
    </row>
    <row r="247" spans="13:14" ht="15.75" customHeight="1">
      <c r="M247" s="27"/>
      <c r="N247" s="27"/>
    </row>
    <row r="248" spans="13:14" ht="15.75" customHeight="1">
      <c r="M248" s="27"/>
      <c r="N248" s="27"/>
    </row>
    <row r="249" spans="13:14" ht="15.75" customHeight="1">
      <c r="M249" s="27"/>
      <c r="N249" s="27"/>
    </row>
    <row r="250" spans="13:14" ht="15.75" customHeight="1">
      <c r="M250" s="27"/>
      <c r="N250" s="27"/>
    </row>
    <row r="251" spans="13:14" ht="15.75" customHeight="1">
      <c r="M251" s="27"/>
      <c r="N251" s="27"/>
    </row>
    <row r="252" spans="13:14" ht="15.75" customHeight="1">
      <c r="M252" s="27"/>
      <c r="N252" s="27"/>
    </row>
    <row r="253" spans="13:14" ht="15.75" customHeight="1">
      <c r="M253" s="27"/>
      <c r="N253" s="27"/>
    </row>
    <row r="254" spans="13:14" ht="15.75" customHeight="1">
      <c r="M254" s="27"/>
      <c r="N254" s="27"/>
    </row>
    <row r="255" spans="13:14" ht="15.75" customHeight="1">
      <c r="M255" s="27"/>
      <c r="N255" s="27"/>
    </row>
    <row r="256" spans="13:14" ht="15.75" customHeight="1">
      <c r="M256" s="27"/>
      <c r="N256" s="27"/>
    </row>
    <row r="257" spans="13:14" ht="15.75" customHeight="1">
      <c r="M257" s="27"/>
      <c r="N257" s="27"/>
    </row>
    <row r="258" spans="13:14" ht="15.75" customHeight="1">
      <c r="M258" s="27"/>
      <c r="N258" s="27"/>
    </row>
    <row r="259" spans="13:14" ht="15.75" customHeight="1">
      <c r="M259" s="27"/>
      <c r="N259" s="27"/>
    </row>
    <row r="260" spans="13:14" ht="15.75" customHeight="1">
      <c r="M260" s="27"/>
      <c r="N260" s="27"/>
    </row>
    <row r="261" spans="13:14" ht="15.75" customHeight="1">
      <c r="M261" s="27"/>
      <c r="N261" s="27"/>
    </row>
    <row r="262" spans="13:14" ht="15.75" customHeight="1">
      <c r="M262" s="27"/>
      <c r="N262" s="27"/>
    </row>
    <row r="263" spans="13:14" ht="15.75" customHeight="1">
      <c r="M263" s="27"/>
      <c r="N263" s="27"/>
    </row>
    <row r="264" spans="13:14" ht="15.75" customHeight="1">
      <c r="M264" s="27"/>
      <c r="N264" s="27"/>
    </row>
    <row r="265" spans="13:14" ht="15.75" customHeight="1">
      <c r="M265" s="27"/>
      <c r="N265" s="27"/>
    </row>
    <row r="266" spans="13:14" ht="15.75" customHeight="1">
      <c r="M266" s="27"/>
      <c r="N266" s="27"/>
    </row>
    <row r="267" spans="13:14" ht="15.75" customHeight="1">
      <c r="M267" s="27"/>
      <c r="N267" s="27"/>
    </row>
    <row r="268" spans="13:14" ht="15.75" customHeight="1">
      <c r="M268" s="27"/>
      <c r="N268" s="27"/>
    </row>
    <row r="269" spans="13:14" ht="15.75" customHeight="1">
      <c r="M269" s="27"/>
      <c r="N269" s="27"/>
    </row>
    <row r="270" spans="13:14" ht="15.75" customHeight="1">
      <c r="M270" s="27"/>
      <c r="N270" s="27"/>
    </row>
    <row r="271" spans="13:14" ht="15.75" customHeight="1">
      <c r="M271" s="27"/>
      <c r="N271" s="27"/>
    </row>
    <row r="272" spans="13:14" ht="15.75" customHeight="1">
      <c r="M272" s="27"/>
      <c r="N272" s="27"/>
    </row>
    <row r="273" spans="13:14" ht="15.75" customHeight="1">
      <c r="M273" s="27"/>
      <c r="N273" s="27"/>
    </row>
    <row r="274" spans="13:14" ht="15.75" customHeight="1">
      <c r="M274" s="27"/>
      <c r="N274" s="27"/>
    </row>
    <row r="275" spans="13:14" ht="15.75" customHeight="1">
      <c r="M275" s="27"/>
      <c r="N275" s="27"/>
    </row>
    <row r="276" spans="13:14" ht="15.75" customHeight="1">
      <c r="M276" s="27"/>
      <c r="N276" s="27"/>
    </row>
    <row r="277" spans="13:14" ht="15.75" customHeight="1">
      <c r="M277" s="27"/>
      <c r="N277" s="27"/>
    </row>
    <row r="278" spans="13:14" ht="15.75" customHeight="1">
      <c r="M278" s="27"/>
      <c r="N278" s="27"/>
    </row>
    <row r="279" spans="13:14" ht="15.75" customHeight="1">
      <c r="M279" s="27"/>
      <c r="N279" s="27"/>
    </row>
    <row r="280" spans="13:14" ht="15.75" customHeight="1">
      <c r="M280" s="27"/>
      <c r="N280" s="27"/>
    </row>
    <row r="281" spans="13:14" ht="15.75" customHeight="1">
      <c r="M281" s="27"/>
      <c r="N281" s="27"/>
    </row>
    <row r="282" spans="13:14" ht="15.75" customHeight="1">
      <c r="M282" s="27"/>
      <c r="N282" s="27"/>
    </row>
    <row r="283" spans="13:14" ht="15.75" customHeight="1">
      <c r="M283" s="27"/>
      <c r="N283" s="27"/>
    </row>
    <row r="284" spans="13:14" ht="15.75" customHeight="1">
      <c r="M284" s="27"/>
      <c r="N284" s="27"/>
    </row>
    <row r="285" spans="13:14" ht="15.75" customHeight="1">
      <c r="M285" s="27"/>
      <c r="N285" s="27"/>
    </row>
    <row r="286" spans="13:14" ht="15.75" customHeight="1">
      <c r="M286" s="27"/>
      <c r="N286" s="27"/>
    </row>
    <row r="287" spans="13:14" ht="15.75" customHeight="1">
      <c r="M287" s="27"/>
      <c r="N287" s="27"/>
    </row>
    <row r="288" spans="13:14" ht="15.75" customHeight="1">
      <c r="M288" s="27"/>
      <c r="N288" s="27"/>
    </row>
    <row r="289" spans="13:14" ht="15.75" customHeight="1">
      <c r="M289" s="27"/>
      <c r="N289" s="27"/>
    </row>
    <row r="290" spans="13:14" ht="15.75" customHeight="1">
      <c r="M290" s="27"/>
      <c r="N290" s="27"/>
    </row>
    <row r="291" spans="13:14" ht="15.75" customHeight="1">
      <c r="M291" s="27"/>
      <c r="N291" s="27"/>
    </row>
    <row r="292" spans="13:14" ht="15.75" customHeight="1">
      <c r="M292" s="27"/>
      <c r="N292" s="27"/>
    </row>
    <row r="293" spans="13:14" ht="15.75" customHeight="1">
      <c r="M293" s="27"/>
      <c r="N293" s="27"/>
    </row>
    <row r="294" spans="13:14" ht="15.75" customHeight="1">
      <c r="M294" s="27"/>
      <c r="N294" s="27"/>
    </row>
    <row r="295" spans="13:14" ht="15.75" customHeight="1">
      <c r="M295" s="27"/>
      <c r="N295" s="27"/>
    </row>
    <row r="296" spans="13:14" ht="15.75" customHeight="1">
      <c r="M296" s="27"/>
      <c r="N296" s="27"/>
    </row>
    <row r="297" spans="13:14" ht="15.75" customHeight="1">
      <c r="M297" s="27"/>
      <c r="N297" s="27"/>
    </row>
    <row r="298" spans="13:14" ht="15.75" customHeight="1">
      <c r="M298" s="27"/>
      <c r="N298" s="27"/>
    </row>
    <row r="299" spans="13:14" ht="15.75" customHeight="1">
      <c r="M299" s="27"/>
      <c r="N299" s="27"/>
    </row>
    <row r="300" spans="13:14" ht="15.75" customHeight="1">
      <c r="M300" s="27"/>
      <c r="N300" s="27"/>
    </row>
    <row r="301" spans="13:14" ht="15.75" customHeight="1">
      <c r="M301" s="27"/>
      <c r="N301" s="27"/>
    </row>
    <row r="302" spans="13:14" ht="15.75" customHeight="1">
      <c r="M302" s="27"/>
      <c r="N302" s="27"/>
    </row>
    <row r="303" spans="13:14" ht="15.75" customHeight="1">
      <c r="M303" s="27"/>
      <c r="N303" s="27"/>
    </row>
    <row r="304" spans="13:14" ht="15.75" customHeight="1">
      <c r="M304" s="27"/>
      <c r="N304" s="27"/>
    </row>
    <row r="305" spans="13:14" ht="15.75" customHeight="1">
      <c r="M305" s="27"/>
      <c r="N305" s="27"/>
    </row>
    <row r="306" spans="13:14" ht="15.75" customHeight="1">
      <c r="M306" s="27"/>
      <c r="N306" s="27"/>
    </row>
    <row r="307" spans="13:14" ht="15.75" customHeight="1">
      <c r="M307" s="27"/>
      <c r="N307" s="27"/>
    </row>
    <row r="308" spans="13:14" ht="15.75" customHeight="1">
      <c r="M308" s="27"/>
      <c r="N308" s="27"/>
    </row>
    <row r="309" spans="13:14" ht="15.75" customHeight="1">
      <c r="M309" s="27"/>
      <c r="N309" s="27"/>
    </row>
    <row r="310" spans="13:14" ht="15.75" customHeight="1">
      <c r="M310" s="27"/>
      <c r="N310" s="27"/>
    </row>
    <row r="311" spans="13:14" ht="15.75" customHeight="1">
      <c r="M311" s="27"/>
      <c r="N311" s="27"/>
    </row>
    <row r="312" spans="13:14" ht="15.75" customHeight="1">
      <c r="M312" s="27"/>
      <c r="N312" s="27"/>
    </row>
    <row r="313" spans="13:14" ht="15.75" customHeight="1">
      <c r="M313" s="27"/>
      <c r="N313" s="27"/>
    </row>
    <row r="314" spans="13:14" ht="15.75" customHeight="1">
      <c r="M314" s="27"/>
      <c r="N314" s="27"/>
    </row>
    <row r="315" spans="13:14" ht="15.75" customHeight="1">
      <c r="M315" s="27"/>
      <c r="N315" s="27"/>
    </row>
    <row r="316" spans="13:14" ht="15.75" customHeight="1">
      <c r="M316" s="27"/>
      <c r="N316" s="27"/>
    </row>
    <row r="317" spans="13:14" ht="15.75" customHeight="1">
      <c r="M317" s="27"/>
      <c r="N317" s="27"/>
    </row>
    <row r="318" spans="13:14" ht="15.75" customHeight="1">
      <c r="M318" s="27"/>
      <c r="N318" s="27"/>
    </row>
    <row r="319" spans="13:14" ht="15.75" customHeight="1">
      <c r="M319" s="27"/>
      <c r="N319" s="27"/>
    </row>
    <row r="320" spans="13:14" ht="15.75" customHeight="1">
      <c r="M320" s="27"/>
      <c r="N320" s="27"/>
    </row>
    <row r="321" spans="13:14" ht="15.75" customHeight="1">
      <c r="M321" s="27"/>
      <c r="N321" s="27"/>
    </row>
    <row r="322" spans="13:14" ht="15.75" customHeight="1">
      <c r="M322" s="27"/>
      <c r="N322" s="27"/>
    </row>
    <row r="323" spans="13:14" ht="15.75" customHeight="1">
      <c r="M323" s="27"/>
      <c r="N323" s="27"/>
    </row>
    <row r="324" spans="13:14" ht="15.75" customHeight="1">
      <c r="M324" s="27"/>
      <c r="N324" s="27"/>
    </row>
    <row r="325" spans="13:14" ht="15.75" customHeight="1">
      <c r="M325" s="27"/>
      <c r="N325" s="27"/>
    </row>
    <row r="326" spans="13:14" ht="15.75" customHeight="1">
      <c r="M326" s="27"/>
      <c r="N326" s="27"/>
    </row>
    <row r="327" spans="13:14" ht="15.75" customHeight="1">
      <c r="M327" s="27"/>
      <c r="N327" s="27"/>
    </row>
    <row r="328" spans="13:14" ht="15.75" customHeight="1">
      <c r="M328" s="27"/>
      <c r="N328" s="27"/>
    </row>
    <row r="329" spans="13:14" ht="15.75" customHeight="1">
      <c r="M329" s="27"/>
      <c r="N329" s="27"/>
    </row>
    <row r="330" spans="13:14" ht="15.75" customHeight="1">
      <c r="M330" s="27"/>
      <c r="N330" s="27"/>
    </row>
    <row r="331" spans="13:14" ht="15.75" customHeight="1">
      <c r="M331" s="27"/>
      <c r="N331" s="27"/>
    </row>
    <row r="332" spans="13:14" ht="15.75" customHeight="1">
      <c r="M332" s="27"/>
      <c r="N332" s="27"/>
    </row>
    <row r="333" spans="13:14" ht="15.75" customHeight="1">
      <c r="M333" s="27"/>
      <c r="N333" s="27"/>
    </row>
    <row r="334" spans="13:14" ht="15.75" customHeight="1">
      <c r="M334" s="27"/>
      <c r="N334" s="27"/>
    </row>
    <row r="335" spans="13:14" ht="15.75" customHeight="1">
      <c r="M335" s="27"/>
      <c r="N335" s="27"/>
    </row>
    <row r="336" spans="13:14" ht="15.75" customHeight="1">
      <c r="M336" s="27"/>
      <c r="N336" s="27"/>
    </row>
    <row r="337" spans="13:14" ht="15.75" customHeight="1">
      <c r="M337" s="27"/>
      <c r="N337" s="27"/>
    </row>
    <row r="338" spans="13:14" ht="15.75" customHeight="1">
      <c r="M338" s="27"/>
      <c r="N338" s="27"/>
    </row>
    <row r="339" spans="13:14" ht="15.75" customHeight="1">
      <c r="M339" s="27"/>
      <c r="N339" s="27"/>
    </row>
    <row r="340" spans="13:14" ht="15.75" customHeight="1">
      <c r="M340" s="27"/>
      <c r="N340" s="27"/>
    </row>
    <row r="341" spans="13:14" ht="15.75" customHeight="1">
      <c r="M341" s="27"/>
      <c r="N341" s="27"/>
    </row>
    <row r="342" spans="13:14" ht="15.75" customHeight="1">
      <c r="M342" s="27"/>
      <c r="N342" s="27"/>
    </row>
    <row r="343" spans="13:14" ht="15.75" customHeight="1">
      <c r="M343" s="27"/>
      <c r="N343" s="27"/>
    </row>
    <row r="344" spans="13:14" ht="15.75" customHeight="1">
      <c r="M344" s="27"/>
      <c r="N344" s="27"/>
    </row>
    <row r="345" spans="13:14" ht="15.75" customHeight="1">
      <c r="M345" s="27"/>
      <c r="N345" s="27"/>
    </row>
    <row r="346" spans="13:14" ht="15.75" customHeight="1">
      <c r="M346" s="27"/>
      <c r="N346" s="27"/>
    </row>
    <row r="347" spans="13:14" ht="15.75" customHeight="1">
      <c r="M347" s="27"/>
      <c r="N347" s="27"/>
    </row>
    <row r="348" spans="13:14" ht="15.75" customHeight="1">
      <c r="M348" s="27"/>
      <c r="N348" s="27"/>
    </row>
    <row r="349" spans="13:14" ht="15.75" customHeight="1">
      <c r="M349" s="27"/>
      <c r="N349" s="27"/>
    </row>
    <row r="350" spans="13:14" ht="15.75" customHeight="1">
      <c r="M350" s="27"/>
      <c r="N350" s="27"/>
    </row>
    <row r="351" spans="13:14" ht="15.75" customHeight="1">
      <c r="M351" s="27"/>
      <c r="N351" s="27"/>
    </row>
    <row r="352" spans="13:14" ht="15.75" customHeight="1">
      <c r="M352" s="27"/>
      <c r="N352" s="27"/>
    </row>
    <row r="353" spans="13:14" ht="15.75" customHeight="1">
      <c r="M353" s="27"/>
      <c r="N353" s="27"/>
    </row>
    <row r="354" spans="13:14" ht="15.75" customHeight="1">
      <c r="M354" s="27"/>
      <c r="N354" s="27"/>
    </row>
    <row r="355" spans="13:14" ht="15.75" customHeight="1">
      <c r="M355" s="27"/>
      <c r="N355" s="27"/>
    </row>
    <row r="356" spans="13:14" ht="15.75" customHeight="1">
      <c r="M356" s="27"/>
      <c r="N356" s="27"/>
    </row>
    <row r="357" spans="13:14" ht="15.75" customHeight="1">
      <c r="M357" s="27"/>
      <c r="N357" s="27"/>
    </row>
    <row r="358" spans="13:14" ht="15.75" customHeight="1">
      <c r="M358" s="27"/>
      <c r="N358" s="27"/>
    </row>
    <row r="359" spans="13:14" ht="15.75" customHeight="1">
      <c r="M359" s="27"/>
      <c r="N359" s="27"/>
    </row>
    <row r="360" spans="13:14" ht="15.75" customHeight="1">
      <c r="M360" s="27"/>
      <c r="N360" s="27"/>
    </row>
    <row r="361" spans="13:14" ht="15.75" customHeight="1">
      <c r="M361" s="27"/>
      <c r="N361" s="27"/>
    </row>
    <row r="362" spans="13:14" ht="15.75" customHeight="1">
      <c r="M362" s="27"/>
      <c r="N362" s="27"/>
    </row>
    <row r="363" spans="13:14" ht="15.75" customHeight="1">
      <c r="M363" s="27"/>
      <c r="N363" s="27"/>
    </row>
    <row r="364" spans="13:14" ht="15.75" customHeight="1">
      <c r="M364" s="27"/>
      <c r="N364" s="27"/>
    </row>
    <row r="365" spans="13:14" ht="15.75" customHeight="1">
      <c r="M365" s="27"/>
      <c r="N365" s="27"/>
    </row>
    <row r="366" spans="13:14" ht="15.75" customHeight="1">
      <c r="M366" s="27"/>
      <c r="N366" s="27"/>
    </row>
    <row r="367" spans="13:14" ht="15.75" customHeight="1">
      <c r="M367" s="27"/>
      <c r="N367" s="27"/>
    </row>
    <row r="368" spans="13:14" ht="15.75" customHeight="1">
      <c r="M368" s="27"/>
      <c r="N368" s="27"/>
    </row>
    <row r="369" spans="13:14" ht="15.75" customHeight="1">
      <c r="M369" s="27"/>
      <c r="N369" s="27"/>
    </row>
    <row r="370" spans="13:14" ht="15.75" customHeight="1">
      <c r="M370" s="27"/>
      <c r="N370" s="27"/>
    </row>
    <row r="371" spans="13:14" ht="15.75" customHeight="1">
      <c r="M371" s="27"/>
      <c r="N371" s="27"/>
    </row>
    <row r="372" spans="13:14" ht="15.75" customHeight="1">
      <c r="M372" s="27"/>
      <c r="N372" s="27"/>
    </row>
    <row r="373" spans="13:14" ht="15.75" customHeight="1">
      <c r="M373" s="27"/>
      <c r="N373" s="27"/>
    </row>
    <row r="374" spans="13:14" ht="15.75" customHeight="1">
      <c r="M374" s="27"/>
      <c r="N374" s="27"/>
    </row>
    <row r="375" spans="13:14" ht="15.75" customHeight="1">
      <c r="M375" s="27"/>
      <c r="N375" s="27"/>
    </row>
    <row r="376" spans="13:14" ht="15.75" customHeight="1">
      <c r="M376" s="27"/>
      <c r="N376" s="27"/>
    </row>
    <row r="377" spans="13:14" ht="15.75" customHeight="1">
      <c r="M377" s="27"/>
      <c r="N377" s="27"/>
    </row>
    <row r="378" spans="13:14" ht="15.75" customHeight="1">
      <c r="M378" s="27"/>
      <c r="N378" s="27"/>
    </row>
    <row r="379" spans="13:14" ht="15.75" customHeight="1">
      <c r="M379" s="27"/>
      <c r="N379" s="27"/>
    </row>
    <row r="380" spans="13:14" ht="15.75" customHeight="1">
      <c r="M380" s="27"/>
      <c r="N380" s="27"/>
    </row>
    <row r="381" spans="13:14" ht="15.75" customHeight="1">
      <c r="M381" s="27"/>
      <c r="N381" s="27"/>
    </row>
    <row r="382" spans="13:14" ht="15.75" customHeight="1">
      <c r="M382" s="27"/>
      <c r="N382" s="27"/>
    </row>
    <row r="383" spans="13:14" ht="15.75" customHeight="1">
      <c r="M383" s="27"/>
      <c r="N383" s="27"/>
    </row>
    <row r="384" spans="13:14" ht="15.75" customHeight="1">
      <c r="M384" s="27"/>
      <c r="N384" s="27"/>
    </row>
    <row r="385" spans="13:14" ht="15.75" customHeight="1">
      <c r="M385" s="27"/>
      <c r="N385" s="27"/>
    </row>
    <row r="386" spans="13:14" ht="15.75" customHeight="1">
      <c r="M386" s="27"/>
      <c r="N386" s="27"/>
    </row>
    <row r="387" spans="13:14" ht="15.75" customHeight="1">
      <c r="M387" s="27"/>
      <c r="N387" s="27"/>
    </row>
    <row r="388" spans="13:14" ht="15.75" customHeight="1">
      <c r="M388" s="27"/>
      <c r="N388" s="27"/>
    </row>
    <row r="389" spans="13:14" ht="15.75" customHeight="1">
      <c r="M389" s="27"/>
      <c r="N389" s="27"/>
    </row>
    <row r="390" spans="13:14" ht="15.75" customHeight="1">
      <c r="M390" s="27"/>
      <c r="N390" s="27"/>
    </row>
    <row r="391" spans="13:14" ht="15.75" customHeight="1">
      <c r="M391" s="27"/>
      <c r="N391" s="27"/>
    </row>
    <row r="392" spans="13:14" ht="15.75" customHeight="1">
      <c r="M392" s="27"/>
      <c r="N392" s="27"/>
    </row>
    <row r="393" spans="13:14" ht="15.75" customHeight="1">
      <c r="M393" s="27"/>
      <c r="N393" s="27"/>
    </row>
    <row r="394" spans="13:14" ht="15.75" customHeight="1">
      <c r="M394" s="27"/>
      <c r="N394" s="27"/>
    </row>
    <row r="395" spans="13:14" ht="15.75" customHeight="1">
      <c r="M395" s="27"/>
      <c r="N395" s="27"/>
    </row>
    <row r="396" spans="13:14" ht="15.75" customHeight="1">
      <c r="M396" s="27"/>
      <c r="N396" s="27"/>
    </row>
    <row r="397" spans="13:14" ht="15.75" customHeight="1">
      <c r="M397" s="27"/>
      <c r="N397" s="27"/>
    </row>
    <row r="398" spans="13:14" ht="15.75" customHeight="1">
      <c r="M398" s="27"/>
      <c r="N398" s="27"/>
    </row>
    <row r="399" spans="13:14" ht="15.75" customHeight="1">
      <c r="M399" s="27"/>
      <c r="N399" s="27"/>
    </row>
    <row r="400" spans="13:14" ht="15.75" customHeight="1">
      <c r="M400" s="27"/>
      <c r="N400" s="27"/>
    </row>
    <row r="401" spans="13:14" ht="15.75" customHeight="1">
      <c r="M401" s="27"/>
      <c r="N401" s="27"/>
    </row>
    <row r="402" spans="13:14" ht="15.75" customHeight="1">
      <c r="M402" s="27"/>
      <c r="N402" s="27"/>
    </row>
    <row r="403" spans="13:14" ht="15.75" customHeight="1">
      <c r="M403" s="27"/>
      <c r="N403" s="27"/>
    </row>
    <row r="404" spans="13:14" ht="15.75" customHeight="1">
      <c r="M404" s="27"/>
      <c r="N404" s="27"/>
    </row>
    <row r="405" spans="13:14" ht="15.75" customHeight="1">
      <c r="M405" s="27"/>
      <c r="N405" s="27"/>
    </row>
    <row r="406" spans="13:14" ht="15.75" customHeight="1">
      <c r="M406" s="27"/>
      <c r="N406" s="27"/>
    </row>
    <row r="407" spans="13:14" ht="15.75" customHeight="1">
      <c r="M407" s="27"/>
      <c r="N407" s="27"/>
    </row>
    <row r="408" spans="13:14" ht="15.75" customHeight="1">
      <c r="M408" s="27"/>
      <c r="N408" s="27"/>
    </row>
    <row r="409" spans="13:14" ht="15.75" customHeight="1">
      <c r="M409" s="27"/>
      <c r="N409" s="27"/>
    </row>
    <row r="410" spans="13:14" ht="15.75" customHeight="1">
      <c r="M410" s="27"/>
      <c r="N410" s="27"/>
    </row>
    <row r="411" spans="13:14" ht="15.75" customHeight="1">
      <c r="M411" s="27"/>
      <c r="N411" s="27"/>
    </row>
    <row r="412" spans="13:14" ht="15.75" customHeight="1">
      <c r="M412" s="27"/>
      <c r="N412" s="27"/>
    </row>
    <row r="413" spans="13:14" ht="15.75" customHeight="1">
      <c r="M413" s="27"/>
      <c r="N413" s="27"/>
    </row>
    <row r="414" spans="13:14" ht="15.75" customHeight="1">
      <c r="M414" s="27"/>
      <c r="N414" s="27"/>
    </row>
    <row r="415" spans="13:14" ht="15.75" customHeight="1">
      <c r="M415" s="27"/>
      <c r="N415" s="27"/>
    </row>
    <row r="416" spans="13:14" ht="15.75" customHeight="1">
      <c r="M416" s="27"/>
      <c r="N416" s="27"/>
    </row>
    <row r="417" spans="13:14" ht="15.75" customHeight="1">
      <c r="M417" s="27"/>
      <c r="N417" s="27"/>
    </row>
    <row r="418" spans="13:14" ht="15.75" customHeight="1">
      <c r="M418" s="27"/>
      <c r="N418" s="27"/>
    </row>
    <row r="419" spans="13:14" ht="15.75" customHeight="1">
      <c r="M419" s="27"/>
      <c r="N419" s="27"/>
    </row>
    <row r="420" spans="13:14" ht="15.75" customHeight="1">
      <c r="M420" s="27"/>
      <c r="N420" s="27"/>
    </row>
    <row r="421" spans="13:14" ht="15.75" customHeight="1">
      <c r="M421" s="27"/>
      <c r="N421" s="27"/>
    </row>
    <row r="422" spans="13:14" ht="15.75" customHeight="1">
      <c r="M422" s="27"/>
      <c r="N422" s="27"/>
    </row>
    <row r="423" spans="13:14" ht="15.75" customHeight="1">
      <c r="M423" s="27"/>
      <c r="N423" s="27"/>
    </row>
    <row r="424" spans="13:14" ht="15.75" customHeight="1">
      <c r="M424" s="27"/>
      <c r="N424" s="27"/>
    </row>
    <row r="425" spans="13:14" ht="15.75" customHeight="1">
      <c r="M425" s="27"/>
      <c r="N425" s="27"/>
    </row>
    <row r="426" spans="13:14" ht="15.75" customHeight="1">
      <c r="M426" s="27"/>
      <c r="N426" s="27"/>
    </row>
    <row r="427" spans="13:14" ht="15.75" customHeight="1">
      <c r="M427" s="27"/>
      <c r="N427" s="27"/>
    </row>
    <row r="428" spans="13:14" ht="15.75" customHeight="1">
      <c r="M428" s="27"/>
      <c r="N428" s="27"/>
    </row>
    <row r="429" spans="13:14" ht="15.75" customHeight="1">
      <c r="M429" s="27"/>
      <c r="N429" s="27"/>
    </row>
    <row r="430" spans="13:14" ht="15.75" customHeight="1">
      <c r="M430" s="27"/>
      <c r="N430" s="27"/>
    </row>
    <row r="431" spans="13:14" ht="15.75" customHeight="1">
      <c r="M431" s="27"/>
      <c r="N431" s="27"/>
    </row>
    <row r="432" spans="13:14" ht="15.75" customHeight="1">
      <c r="M432" s="27"/>
      <c r="N432" s="27"/>
    </row>
    <row r="433" spans="13:14" ht="15.75" customHeight="1">
      <c r="M433" s="27"/>
      <c r="N433" s="27"/>
    </row>
    <row r="434" spans="13:14" ht="15.75" customHeight="1">
      <c r="M434" s="27"/>
      <c r="N434" s="27"/>
    </row>
    <row r="435" spans="13:14" ht="15.75" customHeight="1">
      <c r="M435" s="27"/>
      <c r="N435" s="27"/>
    </row>
    <row r="436" spans="13:14" ht="15.75" customHeight="1">
      <c r="M436" s="27"/>
      <c r="N436" s="27"/>
    </row>
    <row r="437" spans="13:14" ht="15.75" customHeight="1">
      <c r="M437" s="27"/>
      <c r="N437" s="27"/>
    </row>
    <row r="438" spans="13:14" ht="15.75" customHeight="1">
      <c r="M438" s="27"/>
      <c r="N438" s="27"/>
    </row>
    <row r="439" spans="13:14" ht="15.75" customHeight="1">
      <c r="M439" s="27"/>
      <c r="N439" s="27"/>
    </row>
    <row r="440" spans="13:14" ht="15.75" customHeight="1">
      <c r="M440" s="27"/>
      <c r="N440" s="27"/>
    </row>
    <row r="441" spans="13:14" ht="15.75" customHeight="1">
      <c r="M441" s="27"/>
      <c r="N441" s="27"/>
    </row>
    <row r="442" spans="13:14" ht="15.75" customHeight="1">
      <c r="M442" s="27"/>
      <c r="N442" s="27"/>
    </row>
    <row r="443" spans="13:14" ht="15.75" customHeight="1">
      <c r="M443" s="27"/>
      <c r="N443" s="27"/>
    </row>
    <row r="444" spans="13:14" ht="15.75" customHeight="1">
      <c r="M444" s="27"/>
      <c r="N444" s="27"/>
    </row>
    <row r="445" spans="13:14" ht="15.75" customHeight="1">
      <c r="M445" s="27"/>
      <c r="N445" s="27"/>
    </row>
    <row r="446" spans="13:14" ht="15.75" customHeight="1">
      <c r="M446" s="27"/>
      <c r="N446" s="27"/>
    </row>
    <row r="447" spans="13:14" ht="15.75" customHeight="1">
      <c r="M447" s="27"/>
      <c r="N447" s="27"/>
    </row>
    <row r="448" spans="13:14" ht="15.75" customHeight="1">
      <c r="M448" s="27"/>
      <c r="N448" s="27"/>
    </row>
    <row r="449" spans="13:14" ht="15.75" customHeight="1">
      <c r="M449" s="27"/>
      <c r="N449" s="27"/>
    </row>
    <row r="450" spans="13:14" ht="15.75" customHeight="1">
      <c r="M450" s="27"/>
      <c r="N450" s="27"/>
    </row>
    <row r="451" spans="13:14" ht="15.75" customHeight="1">
      <c r="M451" s="27"/>
      <c r="N451" s="27"/>
    </row>
    <row r="452" spans="13:14" ht="15.75" customHeight="1">
      <c r="M452" s="27"/>
      <c r="N452" s="27"/>
    </row>
    <row r="453" spans="13:14" ht="15.75" customHeight="1">
      <c r="M453" s="27"/>
      <c r="N453" s="27"/>
    </row>
    <row r="454" spans="13:14" ht="15.75" customHeight="1">
      <c r="M454" s="27"/>
      <c r="N454" s="27"/>
    </row>
    <row r="455" spans="13:14" ht="15.75" customHeight="1">
      <c r="M455" s="27"/>
      <c r="N455" s="27"/>
    </row>
    <row r="456" spans="13:14" ht="15.75" customHeight="1">
      <c r="M456" s="27"/>
      <c r="N456" s="27"/>
    </row>
    <row r="457" spans="13:14" ht="15.75" customHeight="1">
      <c r="M457" s="27"/>
      <c r="N457" s="27"/>
    </row>
    <row r="458" spans="13:14" ht="15.75" customHeight="1">
      <c r="M458" s="27"/>
      <c r="N458" s="27"/>
    </row>
    <row r="459" spans="13:14" ht="15.75" customHeight="1">
      <c r="M459" s="27"/>
      <c r="N459" s="27"/>
    </row>
    <row r="460" spans="13:14" ht="15.75" customHeight="1">
      <c r="M460" s="27"/>
      <c r="N460" s="27"/>
    </row>
    <row r="461" spans="13:14" ht="15.75" customHeight="1">
      <c r="M461" s="27"/>
      <c r="N461" s="27"/>
    </row>
    <row r="462" spans="13:14" ht="15.75" customHeight="1">
      <c r="M462" s="27"/>
      <c r="N462" s="27"/>
    </row>
    <row r="463" spans="13:14" ht="15.75" customHeight="1">
      <c r="M463" s="27"/>
      <c r="N463" s="27"/>
    </row>
    <row r="464" spans="13:14" ht="15.75" customHeight="1">
      <c r="M464" s="27"/>
      <c r="N464" s="27"/>
    </row>
    <row r="465" spans="13:14" ht="15.75" customHeight="1">
      <c r="M465" s="27"/>
      <c r="N465" s="27"/>
    </row>
    <row r="466" spans="13:14" ht="15.75" customHeight="1">
      <c r="M466" s="27"/>
      <c r="N466" s="27"/>
    </row>
    <row r="467" spans="13:14" ht="15.75" customHeight="1">
      <c r="M467" s="27"/>
      <c r="N467" s="27"/>
    </row>
    <row r="468" spans="13:14" ht="15.75" customHeight="1">
      <c r="M468" s="27"/>
      <c r="N468" s="27"/>
    </row>
    <row r="469" spans="13:14" ht="15.75" customHeight="1">
      <c r="M469" s="27"/>
      <c r="N469" s="27"/>
    </row>
    <row r="470" spans="13:14" ht="15.75" customHeight="1">
      <c r="M470" s="27"/>
      <c r="N470" s="27"/>
    </row>
    <row r="471" spans="13:14" ht="15.75" customHeight="1">
      <c r="M471" s="27"/>
      <c r="N471" s="27"/>
    </row>
    <row r="472" spans="13:14" ht="15.75" customHeight="1">
      <c r="M472" s="27"/>
      <c r="N472" s="27"/>
    </row>
    <row r="473" spans="13:14" ht="15.75" customHeight="1">
      <c r="M473" s="27"/>
      <c r="N473" s="27"/>
    </row>
    <row r="474" spans="13:14" ht="15.75" customHeight="1">
      <c r="M474" s="27"/>
      <c r="N474" s="27"/>
    </row>
    <row r="475" spans="13:14" ht="15.75" customHeight="1">
      <c r="M475" s="27"/>
      <c r="N475" s="27"/>
    </row>
    <row r="476" spans="13:14" ht="15.75" customHeight="1">
      <c r="M476" s="27"/>
      <c r="N476" s="27"/>
    </row>
    <row r="477" spans="13:14" ht="15.75" customHeight="1">
      <c r="M477" s="27"/>
      <c r="N477" s="27"/>
    </row>
    <row r="478" spans="13:14" ht="15.75" customHeight="1">
      <c r="M478" s="27"/>
      <c r="N478" s="27"/>
    </row>
    <row r="479" spans="13:14" ht="15.75" customHeight="1">
      <c r="M479" s="27"/>
      <c r="N479" s="27"/>
    </row>
    <row r="480" spans="13:14" ht="15.75" customHeight="1">
      <c r="M480" s="27"/>
      <c r="N480" s="27"/>
    </row>
    <row r="481" spans="13:14" ht="15.75" customHeight="1">
      <c r="M481" s="27"/>
      <c r="N481" s="27"/>
    </row>
    <row r="482" spans="13:14" ht="15.75" customHeight="1">
      <c r="M482" s="27"/>
      <c r="N482" s="27"/>
    </row>
    <row r="483" spans="13:14" ht="15.75" customHeight="1">
      <c r="M483" s="27"/>
      <c r="N483" s="27"/>
    </row>
    <row r="484" spans="13:14" ht="15.75" customHeight="1">
      <c r="M484" s="27"/>
      <c r="N484" s="27"/>
    </row>
    <row r="485" spans="13:14" ht="15.75" customHeight="1">
      <c r="M485" s="27"/>
      <c r="N485" s="27"/>
    </row>
    <row r="486" spans="13:14" ht="15.75" customHeight="1">
      <c r="M486" s="27"/>
      <c r="N486" s="27"/>
    </row>
    <row r="487" spans="13:14" ht="15.75" customHeight="1">
      <c r="M487" s="27"/>
      <c r="N487" s="27"/>
    </row>
    <row r="488" spans="13:14" ht="15.75" customHeight="1">
      <c r="M488" s="27"/>
      <c r="N488" s="27"/>
    </row>
    <row r="489" spans="13:14" ht="15.75" customHeight="1">
      <c r="M489" s="27"/>
      <c r="N489" s="27"/>
    </row>
    <row r="490" spans="13:14" ht="15.75" customHeight="1">
      <c r="M490" s="27"/>
      <c r="N490" s="27"/>
    </row>
    <row r="491" spans="13:14" ht="15.75" customHeight="1">
      <c r="M491" s="27"/>
      <c r="N491" s="27"/>
    </row>
    <row r="492" spans="13:14" ht="15.75" customHeight="1">
      <c r="M492" s="27"/>
      <c r="N492" s="27"/>
    </row>
    <row r="493" spans="13:14" ht="15.75" customHeight="1">
      <c r="M493" s="27"/>
      <c r="N493" s="27"/>
    </row>
    <row r="494" spans="13:14" ht="15.75" customHeight="1">
      <c r="M494" s="27"/>
      <c r="N494" s="27"/>
    </row>
    <row r="495" spans="13:14" ht="15.75" customHeight="1">
      <c r="M495" s="27"/>
      <c r="N495" s="27"/>
    </row>
    <row r="496" spans="13:14" ht="15.75" customHeight="1">
      <c r="M496" s="27"/>
      <c r="N496" s="27"/>
    </row>
    <row r="497" spans="13:14" ht="15.75" customHeight="1">
      <c r="M497" s="27"/>
      <c r="N497" s="27"/>
    </row>
    <row r="498" spans="13:14" ht="15.75" customHeight="1">
      <c r="M498" s="27"/>
      <c r="N498" s="27"/>
    </row>
    <row r="499" spans="13:14" ht="15.75" customHeight="1">
      <c r="M499" s="27"/>
      <c r="N499" s="27"/>
    </row>
    <row r="500" spans="13:14" ht="15.75" customHeight="1">
      <c r="M500" s="27"/>
      <c r="N500" s="27"/>
    </row>
    <row r="501" spans="13:14" ht="15.75" customHeight="1">
      <c r="M501" s="27"/>
      <c r="N501" s="27"/>
    </row>
    <row r="502" spans="13:14" ht="15.75" customHeight="1">
      <c r="M502" s="27"/>
      <c r="N502" s="27"/>
    </row>
    <row r="503" spans="13:14" ht="15.75" customHeight="1">
      <c r="M503" s="27"/>
      <c r="N503" s="27"/>
    </row>
    <row r="504" spans="13:14" ht="15.75" customHeight="1">
      <c r="M504" s="27"/>
      <c r="N504" s="27"/>
    </row>
    <row r="505" spans="13:14" ht="15.75" customHeight="1">
      <c r="M505" s="27"/>
      <c r="N505" s="27"/>
    </row>
    <row r="506" spans="13:14" ht="15.75" customHeight="1">
      <c r="M506" s="27"/>
      <c r="N506" s="27"/>
    </row>
    <row r="507" spans="13:14" ht="15.75" customHeight="1">
      <c r="M507" s="27"/>
      <c r="N507" s="27"/>
    </row>
    <row r="508" spans="13:14" ht="15.75" customHeight="1">
      <c r="M508" s="27"/>
      <c r="N508" s="27"/>
    </row>
    <row r="509" spans="13:14" ht="15.75" customHeight="1">
      <c r="M509" s="27"/>
      <c r="N509" s="27"/>
    </row>
    <row r="510" spans="13:14" ht="15.75" customHeight="1">
      <c r="M510" s="27"/>
      <c r="N510" s="27"/>
    </row>
    <row r="511" spans="13:14" ht="15.75" customHeight="1">
      <c r="M511" s="27"/>
      <c r="N511" s="27"/>
    </row>
    <row r="512" spans="13:14" ht="15.75" customHeight="1">
      <c r="M512" s="27"/>
      <c r="N512" s="27"/>
    </row>
    <row r="513" spans="13:14" ht="15.75" customHeight="1">
      <c r="M513" s="27"/>
      <c r="N513" s="27"/>
    </row>
    <row r="514" spans="13:14" ht="15.75" customHeight="1">
      <c r="M514" s="27"/>
      <c r="N514" s="27"/>
    </row>
    <row r="515" spans="13:14" ht="15.75" customHeight="1">
      <c r="M515" s="27"/>
      <c r="N515" s="27"/>
    </row>
    <row r="516" spans="13:14" ht="15.75" customHeight="1">
      <c r="M516" s="27"/>
      <c r="N516" s="27"/>
    </row>
    <row r="517" spans="13:14" ht="15.75" customHeight="1">
      <c r="M517" s="27"/>
      <c r="N517" s="27"/>
    </row>
    <row r="518" spans="13:14" ht="15.75" customHeight="1">
      <c r="M518" s="27"/>
      <c r="N518" s="27"/>
    </row>
    <row r="519" spans="13:14" ht="15.75" customHeight="1">
      <c r="M519" s="27"/>
      <c r="N519" s="27"/>
    </row>
    <row r="520" spans="13:14" ht="15.75" customHeight="1">
      <c r="M520" s="27"/>
      <c r="N520" s="27"/>
    </row>
    <row r="521" spans="13:14" ht="15.75" customHeight="1">
      <c r="M521" s="27"/>
      <c r="N521" s="27"/>
    </row>
    <row r="522" spans="13:14" ht="15.75" customHeight="1">
      <c r="M522" s="27"/>
      <c r="N522" s="27"/>
    </row>
    <row r="523" spans="13:14" ht="15.75" customHeight="1">
      <c r="M523" s="27"/>
      <c r="N523" s="27"/>
    </row>
    <row r="524" spans="13:14" ht="15.75" customHeight="1">
      <c r="M524" s="27"/>
      <c r="N524" s="27"/>
    </row>
    <row r="525" spans="13:14" ht="15.75" customHeight="1">
      <c r="M525" s="27"/>
      <c r="N525" s="27"/>
    </row>
    <row r="526" spans="13:14" ht="15.75" customHeight="1">
      <c r="M526" s="27"/>
      <c r="N526" s="27"/>
    </row>
    <row r="527" spans="13:14" ht="15.75" customHeight="1">
      <c r="M527" s="27"/>
      <c r="N527" s="27"/>
    </row>
    <row r="528" spans="13:14" ht="15.75" customHeight="1">
      <c r="M528" s="27"/>
      <c r="N528" s="27"/>
    </row>
    <row r="529" spans="13:14" ht="15.75" customHeight="1">
      <c r="M529" s="27"/>
      <c r="N529" s="27"/>
    </row>
    <row r="530" spans="13:14" ht="15.75" customHeight="1">
      <c r="M530" s="27"/>
      <c r="N530" s="27"/>
    </row>
    <row r="531" spans="13:14" ht="15.75" customHeight="1">
      <c r="M531" s="27"/>
      <c r="N531" s="27"/>
    </row>
    <row r="532" spans="13:14" ht="15.75" customHeight="1">
      <c r="M532" s="27"/>
      <c r="N532" s="27"/>
    </row>
    <row r="533" spans="13:14" ht="15.75" customHeight="1">
      <c r="M533" s="27"/>
      <c r="N533" s="27"/>
    </row>
    <row r="534" spans="13:14" ht="15.75" customHeight="1">
      <c r="M534" s="27"/>
      <c r="N534" s="27"/>
    </row>
    <row r="535" spans="13:14" ht="15.75" customHeight="1">
      <c r="M535" s="27"/>
      <c r="N535" s="27"/>
    </row>
    <row r="536" spans="13:14" ht="15.75" customHeight="1">
      <c r="M536" s="27"/>
      <c r="N536" s="27"/>
    </row>
    <row r="537" spans="13:14" ht="15.75" customHeight="1">
      <c r="M537" s="27"/>
      <c r="N537" s="27"/>
    </row>
    <row r="538" spans="13:14" ht="15.75" customHeight="1">
      <c r="M538" s="27"/>
      <c r="N538" s="27"/>
    </row>
    <row r="539" spans="13:14" ht="15.75" customHeight="1">
      <c r="M539" s="27"/>
      <c r="N539" s="27"/>
    </row>
    <row r="540" spans="13:14" ht="15.75" customHeight="1">
      <c r="M540" s="27"/>
      <c r="N540" s="27"/>
    </row>
    <row r="541" spans="13:14" ht="15.75" customHeight="1">
      <c r="M541" s="27"/>
      <c r="N541" s="27"/>
    </row>
    <row r="542" spans="13:14" ht="15.75" customHeight="1">
      <c r="M542" s="27"/>
      <c r="N542" s="27"/>
    </row>
    <row r="543" spans="13:14" ht="15.75" customHeight="1">
      <c r="M543" s="27"/>
      <c r="N543" s="27"/>
    </row>
    <row r="544" spans="13:14" ht="15.75" customHeight="1">
      <c r="M544" s="27"/>
      <c r="N544" s="27"/>
    </row>
    <row r="545" spans="13:14" ht="15.75" customHeight="1">
      <c r="M545" s="27"/>
      <c r="N545" s="27"/>
    </row>
    <row r="546" spans="13:14" ht="15.75" customHeight="1">
      <c r="M546" s="27"/>
      <c r="N546" s="27"/>
    </row>
    <row r="547" spans="13:14" ht="15.75" customHeight="1">
      <c r="M547" s="27"/>
      <c r="N547" s="27"/>
    </row>
    <row r="548" spans="13:14" ht="15.75" customHeight="1">
      <c r="M548" s="27"/>
      <c r="N548" s="27"/>
    </row>
    <row r="549" spans="13:14" ht="15.75" customHeight="1">
      <c r="M549" s="27"/>
      <c r="N549" s="27"/>
    </row>
    <row r="550" spans="13:14" ht="15.75" customHeight="1">
      <c r="M550" s="27"/>
      <c r="N550" s="27"/>
    </row>
    <row r="551" spans="13:14" ht="15.75" customHeight="1">
      <c r="M551" s="27"/>
      <c r="N551" s="27"/>
    </row>
    <row r="552" spans="13:14" ht="15.75" customHeight="1">
      <c r="M552" s="27"/>
      <c r="N552" s="27"/>
    </row>
    <row r="553" spans="13:14" ht="15.75" customHeight="1">
      <c r="M553" s="27"/>
      <c r="N553" s="27"/>
    </row>
    <row r="554" spans="13:14" ht="15.75" customHeight="1">
      <c r="M554" s="27"/>
      <c r="N554" s="27"/>
    </row>
    <row r="555" spans="13:14" ht="15.75" customHeight="1">
      <c r="M555" s="27"/>
      <c r="N555" s="27"/>
    </row>
    <row r="556" spans="13:14" ht="15.75" customHeight="1">
      <c r="M556" s="27"/>
      <c r="N556" s="27"/>
    </row>
    <row r="557" spans="13:14" ht="15.75" customHeight="1">
      <c r="M557" s="27"/>
      <c r="N557" s="27"/>
    </row>
    <row r="558" spans="13:14" ht="15.75" customHeight="1">
      <c r="M558" s="27"/>
      <c r="N558" s="27"/>
    </row>
    <row r="559" spans="13:14" ht="15.75" customHeight="1">
      <c r="M559" s="27"/>
      <c r="N559" s="27"/>
    </row>
    <row r="560" spans="13:14" ht="15.75" customHeight="1">
      <c r="M560" s="27"/>
      <c r="N560" s="27"/>
    </row>
    <row r="561" spans="13:14" ht="15.75" customHeight="1">
      <c r="M561" s="27"/>
      <c r="N561" s="27"/>
    </row>
    <row r="562" spans="13:14" ht="15.75" customHeight="1">
      <c r="M562" s="27"/>
      <c r="N562" s="27"/>
    </row>
    <row r="563" spans="13:14" ht="15.75" customHeight="1">
      <c r="M563" s="27"/>
      <c r="N563" s="27"/>
    </row>
    <row r="564" spans="13:14" ht="15.75" customHeight="1">
      <c r="M564" s="27"/>
      <c r="N564" s="27"/>
    </row>
    <row r="565" spans="13:14" ht="15.75" customHeight="1">
      <c r="M565" s="27"/>
      <c r="N565" s="27"/>
    </row>
    <row r="566" spans="13:14" ht="15.75" customHeight="1">
      <c r="M566" s="27"/>
      <c r="N566" s="27"/>
    </row>
    <row r="567" spans="13:14" ht="15.75" customHeight="1">
      <c r="M567" s="27"/>
      <c r="N567" s="27"/>
    </row>
    <row r="568" spans="13:14" ht="15.75" customHeight="1">
      <c r="M568" s="27"/>
      <c r="N568" s="27"/>
    </row>
    <row r="569" spans="13:14" ht="15.75" customHeight="1">
      <c r="M569" s="27"/>
      <c r="N569" s="27"/>
    </row>
    <row r="570" spans="13:14" ht="15.75" customHeight="1">
      <c r="M570" s="27"/>
      <c r="N570" s="27"/>
    </row>
    <row r="571" spans="13:14" ht="15.75" customHeight="1">
      <c r="M571" s="27"/>
      <c r="N571" s="27"/>
    </row>
    <row r="572" spans="13:14" ht="15.75" customHeight="1">
      <c r="M572" s="27"/>
      <c r="N572" s="27"/>
    </row>
    <row r="573" spans="13:14" ht="15.75" customHeight="1">
      <c r="M573" s="27"/>
      <c r="N573" s="27"/>
    </row>
    <row r="574" spans="13:14" ht="15.75" customHeight="1">
      <c r="M574" s="27"/>
      <c r="N574" s="27"/>
    </row>
    <row r="575" spans="13:14" ht="15.75" customHeight="1">
      <c r="M575" s="27"/>
      <c r="N575" s="27"/>
    </row>
    <row r="576" spans="13:14" ht="15.75" customHeight="1">
      <c r="M576" s="27"/>
      <c r="N576" s="27"/>
    </row>
    <row r="577" spans="13:14" ht="15.75" customHeight="1">
      <c r="M577" s="27"/>
      <c r="N577" s="27"/>
    </row>
    <row r="578" spans="13:14" ht="15.75" customHeight="1">
      <c r="M578" s="27"/>
      <c r="N578" s="27"/>
    </row>
    <row r="579" spans="13:14" ht="15.75" customHeight="1">
      <c r="M579" s="27"/>
      <c r="N579" s="27"/>
    </row>
    <row r="580" spans="13:14" ht="15.75" customHeight="1">
      <c r="M580" s="27"/>
      <c r="N580" s="27"/>
    </row>
    <row r="581" spans="13:14" ht="15.75" customHeight="1">
      <c r="M581" s="27"/>
      <c r="N581" s="27"/>
    </row>
    <row r="582" spans="13:14" ht="15.75" customHeight="1">
      <c r="M582" s="27"/>
      <c r="N582" s="27"/>
    </row>
    <row r="583" spans="13:14" ht="15.75" customHeight="1">
      <c r="M583" s="27"/>
      <c r="N583" s="27"/>
    </row>
    <row r="584" spans="13:14" ht="15.75" customHeight="1">
      <c r="M584" s="27"/>
      <c r="N584" s="27"/>
    </row>
    <row r="585" spans="13:14" ht="15.75" customHeight="1">
      <c r="M585" s="27"/>
      <c r="N585" s="27"/>
    </row>
    <row r="586" spans="13:14" ht="15.75" customHeight="1">
      <c r="M586" s="27"/>
      <c r="N586" s="27"/>
    </row>
    <row r="587" spans="13:14" ht="15.75" customHeight="1">
      <c r="M587" s="27"/>
      <c r="N587" s="27"/>
    </row>
    <row r="588" spans="13:14" ht="15.75" customHeight="1">
      <c r="M588" s="27"/>
      <c r="N588" s="27"/>
    </row>
    <row r="589" spans="13:14" ht="15.75" customHeight="1">
      <c r="M589" s="27"/>
      <c r="N589" s="27"/>
    </row>
    <row r="590" spans="13:14" ht="15.75" customHeight="1">
      <c r="M590" s="27"/>
      <c r="N590" s="27"/>
    </row>
    <row r="591" spans="13:14" ht="15.75" customHeight="1">
      <c r="M591" s="27"/>
      <c r="N591" s="27"/>
    </row>
    <row r="592" spans="13:14" ht="15.75" customHeight="1">
      <c r="M592" s="27"/>
      <c r="N592" s="27"/>
    </row>
    <row r="593" spans="13:14" ht="15.75" customHeight="1">
      <c r="M593" s="27"/>
      <c r="N593" s="27"/>
    </row>
    <row r="594" spans="13:14" ht="15.75" customHeight="1">
      <c r="M594" s="27"/>
      <c r="N594" s="27"/>
    </row>
    <row r="595" spans="13:14" ht="15.75" customHeight="1">
      <c r="M595" s="27"/>
      <c r="N595" s="27"/>
    </row>
    <row r="596" spans="13:14" ht="15.75" customHeight="1">
      <c r="M596" s="27"/>
      <c r="N596" s="27"/>
    </row>
    <row r="597" spans="13:14" ht="15.75" customHeight="1">
      <c r="M597" s="27"/>
      <c r="N597" s="27"/>
    </row>
    <row r="598" spans="13:14" ht="15.75" customHeight="1">
      <c r="M598" s="27"/>
      <c r="N598" s="27"/>
    </row>
    <row r="599" spans="13:14" ht="15.75" customHeight="1">
      <c r="M599" s="27"/>
      <c r="N599" s="27"/>
    </row>
    <row r="600" spans="13:14" ht="15.75" customHeight="1">
      <c r="M600" s="27"/>
      <c r="N600" s="27"/>
    </row>
    <row r="601" spans="13:14" ht="15.75" customHeight="1">
      <c r="M601" s="27"/>
      <c r="N601" s="27"/>
    </row>
    <row r="602" spans="13:14" ht="15.75" customHeight="1">
      <c r="M602" s="27"/>
      <c r="N602" s="27"/>
    </row>
    <row r="603" spans="13:14" ht="15.75" customHeight="1">
      <c r="M603" s="27"/>
      <c r="N603" s="27"/>
    </row>
    <row r="604" spans="13:14" ht="15.75" customHeight="1">
      <c r="M604" s="27"/>
      <c r="N604" s="27"/>
    </row>
    <row r="605" spans="13:14" ht="15.75" customHeight="1">
      <c r="M605" s="27"/>
      <c r="N605" s="27"/>
    </row>
    <row r="606" spans="13:14" ht="15.75" customHeight="1">
      <c r="M606" s="27"/>
      <c r="N606" s="27"/>
    </row>
    <row r="607" spans="13:14" ht="15.75" customHeight="1">
      <c r="M607" s="27"/>
      <c r="N607" s="27"/>
    </row>
    <row r="608" spans="13:14" ht="15.75" customHeight="1">
      <c r="M608" s="27"/>
      <c r="N608" s="27"/>
    </row>
    <row r="609" spans="13:14" ht="15.75" customHeight="1">
      <c r="M609" s="27"/>
      <c r="N609" s="27"/>
    </row>
    <row r="610" spans="13:14" ht="15.75" customHeight="1">
      <c r="M610" s="27"/>
      <c r="N610" s="27"/>
    </row>
    <row r="611" spans="13:14" ht="15.75" customHeight="1">
      <c r="M611" s="27"/>
      <c r="N611" s="27"/>
    </row>
    <row r="612" spans="13:14" ht="15.75" customHeight="1">
      <c r="M612" s="27"/>
      <c r="N612" s="27"/>
    </row>
    <row r="613" spans="13:14" ht="15.75" customHeight="1">
      <c r="M613" s="27"/>
      <c r="N613" s="27"/>
    </row>
    <row r="614" spans="13:14" ht="15.75" customHeight="1">
      <c r="M614" s="27"/>
      <c r="N614" s="27"/>
    </row>
    <row r="615" spans="13:14" ht="15.75" customHeight="1">
      <c r="M615" s="27"/>
      <c r="N615" s="27"/>
    </row>
    <row r="616" spans="13:14" ht="15.75" customHeight="1">
      <c r="M616" s="27"/>
      <c r="N616" s="27"/>
    </row>
    <row r="617" spans="13:14" ht="15.75" customHeight="1">
      <c r="M617" s="27"/>
      <c r="N617" s="27"/>
    </row>
    <row r="618" spans="13:14" ht="15.75" customHeight="1">
      <c r="M618" s="27"/>
      <c r="N618" s="27"/>
    </row>
    <row r="619" spans="13:14" ht="15.75" customHeight="1">
      <c r="M619" s="27"/>
      <c r="N619" s="27"/>
    </row>
    <row r="620" spans="13:14" ht="15.75" customHeight="1">
      <c r="M620" s="27"/>
      <c r="N620" s="27"/>
    </row>
    <row r="621" spans="13:14" ht="15.75" customHeight="1">
      <c r="M621" s="27"/>
      <c r="N621" s="27"/>
    </row>
    <row r="622" spans="13:14" ht="15.75" customHeight="1">
      <c r="M622" s="27"/>
      <c r="N622" s="27"/>
    </row>
    <row r="623" spans="13:14" ht="15.75" customHeight="1">
      <c r="M623" s="27"/>
      <c r="N623" s="27"/>
    </row>
    <row r="624" spans="13:14" ht="15.75" customHeight="1">
      <c r="M624" s="27"/>
      <c r="N624" s="27"/>
    </row>
    <row r="625" spans="13:14" ht="15.75" customHeight="1">
      <c r="M625" s="27"/>
      <c r="N625" s="27"/>
    </row>
    <row r="626" spans="13:14" ht="15.75" customHeight="1">
      <c r="M626" s="27"/>
      <c r="N626" s="27"/>
    </row>
    <row r="627" spans="13:14" ht="15.75" customHeight="1">
      <c r="M627" s="27"/>
      <c r="N627" s="27"/>
    </row>
    <row r="628" spans="13:14" ht="15.75" customHeight="1">
      <c r="M628" s="27"/>
      <c r="N628" s="27"/>
    </row>
    <row r="629" spans="13:14" ht="15.75" customHeight="1">
      <c r="M629" s="27"/>
      <c r="N629" s="27"/>
    </row>
    <row r="630" spans="13:14" ht="15.75" customHeight="1">
      <c r="M630" s="27"/>
      <c r="N630" s="27"/>
    </row>
    <row r="631" spans="13:14" ht="15.75" customHeight="1">
      <c r="M631" s="27"/>
      <c r="N631" s="27"/>
    </row>
    <row r="632" spans="13:14" ht="15.75" customHeight="1">
      <c r="M632" s="27"/>
      <c r="N632" s="27"/>
    </row>
    <row r="633" spans="13:14" ht="15.75" customHeight="1">
      <c r="M633" s="27"/>
      <c r="N633" s="27"/>
    </row>
    <row r="634" spans="13:14" ht="15.75" customHeight="1">
      <c r="M634" s="27"/>
      <c r="N634" s="27"/>
    </row>
    <row r="635" spans="13:14" ht="15.75" customHeight="1">
      <c r="M635" s="27"/>
      <c r="N635" s="27"/>
    </row>
    <row r="636" spans="13:14" ht="15.75" customHeight="1">
      <c r="M636" s="27"/>
      <c r="N636" s="27"/>
    </row>
    <row r="637" spans="13:14" ht="15.75" customHeight="1">
      <c r="M637" s="27"/>
      <c r="N637" s="27"/>
    </row>
    <row r="638" spans="13:14" ht="15.75" customHeight="1">
      <c r="M638" s="27"/>
      <c r="N638" s="27"/>
    </row>
    <row r="639" spans="13:14" ht="15.75" customHeight="1">
      <c r="M639" s="27"/>
      <c r="N639" s="27"/>
    </row>
    <row r="640" spans="13:14" ht="15.75" customHeight="1">
      <c r="M640" s="27"/>
      <c r="N640" s="27"/>
    </row>
    <row r="641" spans="13:14" ht="15.75" customHeight="1">
      <c r="M641" s="27"/>
      <c r="N641" s="27"/>
    </row>
    <row r="642" spans="13:14" ht="15.75" customHeight="1">
      <c r="M642" s="27"/>
      <c r="N642" s="27"/>
    </row>
    <row r="643" spans="13:14" ht="15.75" customHeight="1">
      <c r="M643" s="27"/>
      <c r="N643" s="27"/>
    </row>
    <row r="644" spans="13:14" ht="15.75" customHeight="1">
      <c r="M644" s="27"/>
      <c r="N644" s="27"/>
    </row>
    <row r="645" spans="13:14" ht="15.75" customHeight="1">
      <c r="M645" s="27"/>
      <c r="N645" s="27"/>
    </row>
    <row r="646" spans="13:14" ht="15.75" customHeight="1">
      <c r="M646" s="27"/>
      <c r="N646" s="27"/>
    </row>
    <row r="647" spans="13:14" ht="15.75" customHeight="1">
      <c r="M647" s="27"/>
      <c r="N647" s="27"/>
    </row>
    <row r="648" spans="13:14" ht="15.75" customHeight="1">
      <c r="M648" s="27"/>
      <c r="N648" s="27"/>
    </row>
    <row r="649" spans="13:14" ht="15.75" customHeight="1">
      <c r="M649" s="27"/>
      <c r="N649" s="27"/>
    </row>
    <row r="650" spans="13:14" ht="15.75" customHeight="1">
      <c r="M650" s="27"/>
      <c r="N650" s="27"/>
    </row>
    <row r="651" spans="13:14" ht="15.75" customHeight="1">
      <c r="M651" s="27"/>
      <c r="N651" s="27"/>
    </row>
    <row r="652" spans="13:14" ht="15.75" customHeight="1">
      <c r="M652" s="27"/>
      <c r="N652" s="27"/>
    </row>
    <row r="653" spans="13:14" ht="15.75" customHeight="1">
      <c r="M653" s="27"/>
      <c r="N653" s="27"/>
    </row>
    <row r="654" spans="13:14" ht="15.75" customHeight="1">
      <c r="M654" s="27"/>
      <c r="N654" s="27"/>
    </row>
    <row r="655" spans="13:14" ht="15.75" customHeight="1">
      <c r="M655" s="27"/>
      <c r="N655" s="27"/>
    </row>
    <row r="656" spans="13:14" ht="15.75" customHeight="1">
      <c r="M656" s="27"/>
      <c r="N656" s="27"/>
    </row>
    <row r="657" spans="13:14" ht="15.75" customHeight="1">
      <c r="M657" s="27"/>
      <c r="N657" s="27"/>
    </row>
    <row r="658" spans="13:14" ht="15.75" customHeight="1">
      <c r="M658" s="27"/>
      <c r="N658" s="27"/>
    </row>
    <row r="659" spans="13:14" ht="15.75" customHeight="1">
      <c r="M659" s="27"/>
      <c r="N659" s="27"/>
    </row>
    <row r="660" spans="13:14" ht="15.75" customHeight="1">
      <c r="M660" s="27"/>
      <c r="N660" s="27"/>
    </row>
    <row r="661" spans="13:14" ht="15.75" customHeight="1">
      <c r="M661" s="27"/>
      <c r="N661" s="27"/>
    </row>
    <row r="662" spans="13:14" ht="15.75" customHeight="1">
      <c r="M662" s="27"/>
      <c r="N662" s="27"/>
    </row>
    <row r="663" spans="13:14" ht="15.75" customHeight="1">
      <c r="M663" s="27"/>
      <c r="N663" s="27"/>
    </row>
    <row r="664" spans="13:14" ht="15.75" customHeight="1">
      <c r="M664" s="27"/>
      <c r="N664" s="27"/>
    </row>
    <row r="665" spans="13:14" ht="15.75" customHeight="1">
      <c r="M665" s="27"/>
      <c r="N665" s="27"/>
    </row>
    <row r="666" spans="13:14" ht="15.75" customHeight="1">
      <c r="M666" s="27"/>
      <c r="N666" s="27"/>
    </row>
    <row r="667" spans="13:14" ht="15.75" customHeight="1">
      <c r="M667" s="27"/>
      <c r="N667" s="27"/>
    </row>
    <row r="668" spans="13:14" ht="15.75" customHeight="1">
      <c r="M668" s="27"/>
      <c r="N668" s="27"/>
    </row>
    <row r="669" spans="13:14" ht="15.75" customHeight="1">
      <c r="M669" s="27"/>
      <c r="N669" s="27"/>
    </row>
    <row r="670" spans="13:14" ht="15.75" customHeight="1">
      <c r="M670" s="27"/>
      <c r="N670" s="27"/>
    </row>
    <row r="671" spans="13:14" ht="15.75" customHeight="1">
      <c r="M671" s="27"/>
      <c r="N671" s="27"/>
    </row>
    <row r="672" spans="13:14" ht="15.75" customHeight="1">
      <c r="M672" s="27"/>
      <c r="N672" s="27"/>
    </row>
    <row r="673" spans="13:14" ht="15.75" customHeight="1">
      <c r="M673" s="27"/>
      <c r="N673" s="27"/>
    </row>
    <row r="674" spans="13:14" ht="15.75" customHeight="1">
      <c r="M674" s="27"/>
      <c r="N674" s="27"/>
    </row>
    <row r="675" spans="13:14" ht="15.75" customHeight="1">
      <c r="M675" s="27"/>
      <c r="N675" s="27"/>
    </row>
    <row r="676" spans="13:14" ht="15.75" customHeight="1">
      <c r="M676" s="27"/>
      <c r="N676" s="27"/>
    </row>
    <row r="677" spans="13:14" ht="15.75" customHeight="1">
      <c r="M677" s="27"/>
      <c r="N677" s="27"/>
    </row>
    <row r="678" spans="13:14" ht="15.75" customHeight="1">
      <c r="M678" s="27"/>
      <c r="N678" s="27"/>
    </row>
    <row r="679" spans="13:14" ht="15.75" customHeight="1">
      <c r="M679" s="27"/>
      <c r="N679" s="27"/>
    </row>
    <row r="680" spans="13:14" ht="15.75" customHeight="1">
      <c r="M680" s="27"/>
      <c r="N680" s="27"/>
    </row>
    <row r="681" spans="13:14" ht="15.75" customHeight="1">
      <c r="M681" s="27"/>
      <c r="N681" s="27"/>
    </row>
    <row r="682" spans="13:14" ht="15.75" customHeight="1">
      <c r="M682" s="27"/>
      <c r="N682" s="27"/>
    </row>
    <row r="683" spans="13:14" ht="15.75" customHeight="1">
      <c r="M683" s="27"/>
      <c r="N683" s="27"/>
    </row>
    <row r="684" spans="13:14" ht="15.75" customHeight="1">
      <c r="M684" s="27"/>
      <c r="N684" s="27"/>
    </row>
    <row r="685" spans="13:14" ht="15.75" customHeight="1">
      <c r="M685" s="27"/>
      <c r="N685" s="27"/>
    </row>
    <row r="686" spans="13:14" ht="15.75" customHeight="1">
      <c r="M686" s="27"/>
      <c r="N686" s="27"/>
    </row>
    <row r="687" spans="13:14" ht="15.75" customHeight="1">
      <c r="M687" s="27"/>
      <c r="N687" s="27"/>
    </row>
    <row r="688" spans="13:14" ht="15.75" customHeight="1">
      <c r="M688" s="27"/>
      <c r="N688" s="27"/>
    </row>
    <row r="689" spans="13:14" ht="15.75" customHeight="1">
      <c r="M689" s="27"/>
      <c r="N689" s="27"/>
    </row>
    <row r="690" spans="13:14" ht="15.75" customHeight="1">
      <c r="M690" s="27"/>
      <c r="N690" s="27"/>
    </row>
    <row r="691" spans="13:14" ht="15.75" customHeight="1">
      <c r="M691" s="27"/>
      <c r="N691" s="27"/>
    </row>
    <row r="692" spans="13:14" ht="15.75" customHeight="1">
      <c r="M692" s="27"/>
      <c r="N692" s="27"/>
    </row>
    <row r="693" spans="13:14" ht="15.75" customHeight="1">
      <c r="M693" s="27"/>
      <c r="N693" s="27"/>
    </row>
    <row r="694" spans="13:14" ht="15.75" customHeight="1">
      <c r="M694" s="27"/>
      <c r="N694" s="27"/>
    </row>
    <row r="695" spans="13:14" ht="15.75" customHeight="1">
      <c r="M695" s="27"/>
      <c r="N695" s="27"/>
    </row>
    <row r="696" spans="13:14" ht="15.75" customHeight="1">
      <c r="M696" s="27"/>
      <c r="N696" s="27"/>
    </row>
    <row r="697" spans="13:14" ht="15.75" customHeight="1">
      <c r="M697" s="27"/>
      <c r="N697" s="27"/>
    </row>
    <row r="698" spans="13:14" ht="15.75" customHeight="1">
      <c r="M698" s="27"/>
      <c r="N698" s="27"/>
    </row>
    <row r="699" spans="13:14" ht="15.75" customHeight="1">
      <c r="M699" s="27"/>
      <c r="N699" s="27"/>
    </row>
    <row r="700" spans="13:14" ht="15.75" customHeight="1">
      <c r="M700" s="27"/>
      <c r="N700" s="27"/>
    </row>
    <row r="701" spans="13:14" ht="15.75" customHeight="1">
      <c r="M701" s="27"/>
      <c r="N701" s="27"/>
    </row>
    <row r="702" spans="13:14" ht="15.75" customHeight="1">
      <c r="M702" s="27"/>
      <c r="N702" s="27"/>
    </row>
    <row r="703" spans="13:14" ht="15.75" customHeight="1">
      <c r="M703" s="27"/>
      <c r="N703" s="27"/>
    </row>
    <row r="704" spans="13:14" ht="15.75" customHeight="1">
      <c r="M704" s="27"/>
      <c r="N704" s="27"/>
    </row>
    <row r="705" spans="13:14" ht="15.75" customHeight="1">
      <c r="M705" s="27"/>
      <c r="N705" s="27"/>
    </row>
    <row r="706" spans="13:14" ht="15.75" customHeight="1">
      <c r="M706" s="27"/>
      <c r="N706" s="27"/>
    </row>
    <row r="707" spans="13:14" ht="15.75" customHeight="1">
      <c r="M707" s="27"/>
      <c r="N707" s="27"/>
    </row>
    <row r="708" spans="13:14" ht="15.75" customHeight="1">
      <c r="M708" s="27"/>
      <c r="N708" s="27"/>
    </row>
    <row r="709" spans="13:14" ht="15.75" customHeight="1">
      <c r="M709" s="27"/>
      <c r="N709" s="27"/>
    </row>
    <row r="710" spans="13:14" ht="15.75" customHeight="1">
      <c r="M710" s="27"/>
      <c r="N710" s="27"/>
    </row>
    <row r="711" spans="13:14" ht="15.75" customHeight="1">
      <c r="M711" s="27"/>
      <c r="N711" s="27"/>
    </row>
    <row r="712" spans="13:14" ht="15.75" customHeight="1">
      <c r="M712" s="27"/>
      <c r="N712" s="27"/>
    </row>
    <row r="713" spans="13:14" ht="15.75" customHeight="1">
      <c r="M713" s="27"/>
      <c r="N713" s="27"/>
    </row>
    <row r="714" spans="13:14" ht="15.75" customHeight="1">
      <c r="M714" s="27"/>
      <c r="N714" s="27"/>
    </row>
    <row r="715" spans="13:14" ht="15.75" customHeight="1">
      <c r="M715" s="27"/>
      <c r="N715" s="27"/>
    </row>
    <row r="716" spans="13:14" ht="15.75" customHeight="1">
      <c r="M716" s="27"/>
      <c r="N716" s="27"/>
    </row>
    <row r="717" spans="13:14" ht="15.75" customHeight="1">
      <c r="M717" s="27"/>
      <c r="N717" s="27"/>
    </row>
    <row r="718" spans="13:14" ht="15.75" customHeight="1">
      <c r="M718" s="27"/>
      <c r="N718" s="27"/>
    </row>
    <row r="719" spans="13:14" ht="15.75" customHeight="1">
      <c r="M719" s="27"/>
      <c r="N719" s="27"/>
    </row>
    <row r="720" spans="13:14" ht="15.75" customHeight="1">
      <c r="M720" s="27"/>
      <c r="N720" s="27"/>
    </row>
    <row r="721" spans="13:14" ht="15.75" customHeight="1">
      <c r="M721" s="27"/>
      <c r="N721" s="27"/>
    </row>
    <row r="722" spans="13:14" ht="15.75" customHeight="1">
      <c r="M722" s="27"/>
      <c r="N722" s="27"/>
    </row>
    <row r="723" spans="13:14" ht="15.75" customHeight="1">
      <c r="M723" s="27"/>
      <c r="N723" s="27"/>
    </row>
    <row r="724" spans="13:14" ht="15.75" customHeight="1">
      <c r="M724" s="27"/>
      <c r="N724" s="27"/>
    </row>
    <row r="725" spans="13:14" ht="15.75" customHeight="1">
      <c r="M725" s="27"/>
      <c r="N725" s="27"/>
    </row>
    <row r="726" spans="13:14" ht="15.75" customHeight="1">
      <c r="M726" s="27"/>
      <c r="N726" s="27"/>
    </row>
    <row r="727" spans="13:14" ht="15.75" customHeight="1">
      <c r="M727" s="27"/>
      <c r="N727" s="27"/>
    </row>
    <row r="728" spans="13:14" ht="15.75" customHeight="1">
      <c r="M728" s="27"/>
      <c r="N728" s="27"/>
    </row>
    <row r="729" spans="13:14" ht="15.75" customHeight="1">
      <c r="M729" s="27"/>
      <c r="N729" s="27"/>
    </row>
    <row r="730" spans="13:14" ht="15.75" customHeight="1">
      <c r="M730" s="27"/>
      <c r="N730" s="27"/>
    </row>
    <row r="731" spans="13:14" ht="15.75" customHeight="1">
      <c r="M731" s="27"/>
      <c r="N731" s="27"/>
    </row>
    <row r="732" spans="13:14" ht="15.75" customHeight="1">
      <c r="M732" s="27"/>
      <c r="N732" s="27"/>
    </row>
    <row r="733" spans="13:14" ht="15.75" customHeight="1">
      <c r="M733" s="27"/>
      <c r="N733" s="27"/>
    </row>
    <row r="734" spans="13:14" ht="15.75" customHeight="1">
      <c r="M734" s="27"/>
      <c r="N734" s="27"/>
    </row>
    <row r="735" spans="13:14" ht="15.75" customHeight="1">
      <c r="M735" s="27"/>
      <c r="N735" s="27"/>
    </row>
    <row r="736" spans="13:14" ht="15.75" customHeight="1">
      <c r="M736" s="27"/>
      <c r="N736" s="27"/>
    </row>
    <row r="737" spans="13:14" ht="15.75" customHeight="1">
      <c r="M737" s="27"/>
      <c r="N737" s="27"/>
    </row>
    <row r="738" spans="13:14" ht="15.75" customHeight="1">
      <c r="M738" s="27"/>
      <c r="N738" s="27"/>
    </row>
    <row r="739" spans="13:14" ht="15.75" customHeight="1">
      <c r="M739" s="27"/>
      <c r="N739" s="27"/>
    </row>
    <row r="740" spans="13:14" ht="15.75" customHeight="1">
      <c r="M740" s="27"/>
      <c r="N740" s="27"/>
    </row>
    <row r="741" spans="13:14" ht="15.75" customHeight="1">
      <c r="M741" s="27"/>
      <c r="N741" s="27"/>
    </row>
    <row r="742" spans="13:14" ht="15.75" customHeight="1">
      <c r="M742" s="27"/>
      <c r="N742" s="27"/>
    </row>
    <row r="743" spans="13:14" ht="15.75" customHeight="1">
      <c r="M743" s="27"/>
      <c r="N743" s="27"/>
    </row>
    <row r="744" spans="13:14" ht="15.75" customHeight="1">
      <c r="M744" s="27"/>
      <c r="N744" s="27"/>
    </row>
    <row r="745" spans="13:14" ht="15.75" customHeight="1">
      <c r="M745" s="27"/>
      <c r="N745" s="27"/>
    </row>
    <row r="746" spans="13:14" ht="15.75" customHeight="1">
      <c r="M746" s="27"/>
      <c r="N746" s="27"/>
    </row>
    <row r="747" spans="13:14" ht="15.75" customHeight="1">
      <c r="M747" s="27"/>
      <c r="N747" s="27"/>
    </row>
    <row r="748" spans="13:14" ht="15.75" customHeight="1">
      <c r="M748" s="27"/>
      <c r="N748" s="27"/>
    </row>
    <row r="749" spans="13:14" ht="15.75" customHeight="1">
      <c r="M749" s="27"/>
      <c r="N749" s="27"/>
    </row>
    <row r="750" spans="13:14" ht="15.75" customHeight="1">
      <c r="M750" s="27"/>
      <c r="N750" s="27"/>
    </row>
    <row r="751" spans="13:14" ht="15.75" customHeight="1">
      <c r="M751" s="27"/>
      <c r="N751" s="27"/>
    </row>
    <row r="752" spans="13:14" ht="15.75" customHeight="1">
      <c r="M752" s="27"/>
      <c r="N752" s="27"/>
    </row>
    <row r="753" spans="13:14" ht="15.75" customHeight="1">
      <c r="M753" s="27"/>
      <c r="N753" s="27"/>
    </row>
    <row r="754" spans="13:14" ht="15.75" customHeight="1">
      <c r="M754" s="27"/>
      <c r="N754" s="27"/>
    </row>
    <row r="755" spans="13:14" ht="15.75" customHeight="1">
      <c r="M755" s="27"/>
      <c r="N755" s="27"/>
    </row>
    <row r="756" spans="13:14" ht="15.75" customHeight="1">
      <c r="M756" s="27"/>
      <c r="N756" s="27"/>
    </row>
    <row r="757" spans="13:14" ht="15.75" customHeight="1">
      <c r="M757" s="27"/>
      <c r="N757" s="27"/>
    </row>
    <row r="758" spans="13:14" ht="15.75" customHeight="1">
      <c r="M758" s="27"/>
      <c r="N758" s="27"/>
    </row>
    <row r="759" spans="13:14" ht="15.75" customHeight="1">
      <c r="M759" s="27"/>
      <c r="N759" s="27"/>
    </row>
    <row r="760" spans="13:14" ht="15.75" customHeight="1">
      <c r="M760" s="27"/>
      <c r="N760" s="27"/>
    </row>
    <row r="761" spans="13:14" ht="15.75" customHeight="1">
      <c r="M761" s="27"/>
      <c r="N761" s="27"/>
    </row>
    <row r="762" spans="13:14" ht="15.75" customHeight="1">
      <c r="M762" s="27"/>
      <c r="N762" s="27"/>
    </row>
    <row r="763" spans="13:14" ht="15.75" customHeight="1">
      <c r="M763" s="27"/>
      <c r="N763" s="27"/>
    </row>
    <row r="764" spans="13:14" ht="15.75" customHeight="1">
      <c r="M764" s="27"/>
      <c r="N764" s="27"/>
    </row>
    <row r="765" spans="13:14" ht="15.75" customHeight="1">
      <c r="M765" s="27"/>
      <c r="N765" s="27"/>
    </row>
    <row r="766" spans="13:14" ht="15.75" customHeight="1">
      <c r="M766" s="27"/>
      <c r="N766" s="27"/>
    </row>
    <row r="767" spans="13:14" ht="15.75" customHeight="1">
      <c r="M767" s="27"/>
      <c r="N767" s="27"/>
    </row>
    <row r="768" spans="13:14" ht="15.75" customHeight="1">
      <c r="M768" s="27"/>
      <c r="N768" s="27"/>
    </row>
    <row r="769" spans="13:14" ht="15.75" customHeight="1">
      <c r="M769" s="27"/>
      <c r="N769" s="27"/>
    </row>
    <row r="770" spans="13:14" ht="15.75" customHeight="1">
      <c r="M770" s="27"/>
      <c r="N770" s="27"/>
    </row>
    <row r="771" spans="13:14" ht="15.75" customHeight="1">
      <c r="M771" s="27"/>
      <c r="N771" s="27"/>
    </row>
    <row r="772" spans="13:14" ht="15.75" customHeight="1">
      <c r="M772" s="27"/>
      <c r="N772" s="27"/>
    </row>
    <row r="773" spans="13:14" ht="15.75" customHeight="1">
      <c r="M773" s="27"/>
      <c r="N773" s="27"/>
    </row>
    <row r="774" spans="13:14" ht="15.75" customHeight="1">
      <c r="M774" s="27"/>
      <c r="N774" s="27"/>
    </row>
    <row r="775" spans="13:14" ht="15.75" customHeight="1">
      <c r="M775" s="27"/>
      <c r="N775" s="27"/>
    </row>
    <row r="776" spans="13:14" ht="15.75" customHeight="1">
      <c r="M776" s="27"/>
      <c r="N776" s="27"/>
    </row>
    <row r="777" spans="13:14" ht="15.75" customHeight="1">
      <c r="M777" s="27"/>
      <c r="N777" s="27"/>
    </row>
    <row r="778" spans="13:14" ht="15.75" customHeight="1">
      <c r="M778" s="27"/>
      <c r="N778" s="27"/>
    </row>
    <row r="779" spans="13:14" ht="15.75" customHeight="1">
      <c r="M779" s="27"/>
      <c r="N779" s="27"/>
    </row>
    <row r="780" spans="13:14" ht="15.75" customHeight="1">
      <c r="M780" s="27"/>
      <c r="N780" s="27"/>
    </row>
    <row r="781" spans="13:14" ht="15.75" customHeight="1">
      <c r="M781" s="27"/>
      <c r="N781" s="27"/>
    </row>
    <row r="782" spans="13:14" ht="15.75" customHeight="1">
      <c r="M782" s="27"/>
      <c r="N782" s="27"/>
    </row>
    <row r="783" spans="13:14" ht="15.75" customHeight="1">
      <c r="M783" s="27"/>
      <c r="N783" s="27"/>
    </row>
    <row r="784" spans="13:14" ht="15.75" customHeight="1">
      <c r="M784" s="27"/>
      <c r="N784" s="27"/>
    </row>
    <row r="785" spans="13:14" ht="15.75" customHeight="1">
      <c r="M785" s="27"/>
      <c r="N785" s="27"/>
    </row>
    <row r="786" spans="13:14" ht="15.75" customHeight="1">
      <c r="M786" s="27"/>
      <c r="N786" s="27"/>
    </row>
    <row r="787" spans="13:14" ht="15.75" customHeight="1">
      <c r="M787" s="27"/>
      <c r="N787" s="27"/>
    </row>
    <row r="788" spans="13:14" ht="15.75" customHeight="1">
      <c r="M788" s="27"/>
      <c r="N788" s="27"/>
    </row>
    <row r="789" spans="13:14" ht="15.75" customHeight="1">
      <c r="M789" s="27"/>
      <c r="N789" s="27"/>
    </row>
    <row r="790" spans="13:14" ht="15.75" customHeight="1">
      <c r="M790" s="27"/>
      <c r="N790" s="27"/>
    </row>
    <row r="791" spans="13:14" ht="15.75" customHeight="1">
      <c r="M791" s="27"/>
      <c r="N791" s="27"/>
    </row>
    <row r="792" spans="13:14" ht="15.75" customHeight="1">
      <c r="M792" s="27"/>
      <c r="N792" s="27"/>
    </row>
    <row r="793" spans="13:14" ht="15.75" customHeight="1">
      <c r="M793" s="27"/>
      <c r="N793" s="27"/>
    </row>
    <row r="794" spans="13:14" ht="15.75" customHeight="1">
      <c r="M794" s="27"/>
      <c r="N794" s="27"/>
    </row>
    <row r="795" spans="13:14" ht="15.75" customHeight="1">
      <c r="M795" s="27"/>
      <c r="N795" s="27"/>
    </row>
    <row r="796" spans="13:14" ht="15.75" customHeight="1">
      <c r="M796" s="27"/>
      <c r="N796" s="27"/>
    </row>
    <row r="797" spans="13:14" ht="15.75" customHeight="1">
      <c r="M797" s="27"/>
      <c r="N797" s="27"/>
    </row>
    <row r="798" spans="13:14" ht="15.75" customHeight="1">
      <c r="M798" s="27"/>
      <c r="N798" s="27"/>
    </row>
    <row r="799" spans="13:14" ht="15.75" customHeight="1">
      <c r="M799" s="27"/>
      <c r="N799" s="27"/>
    </row>
    <row r="800" spans="13:14" ht="15.75" customHeight="1">
      <c r="M800" s="27"/>
      <c r="N800" s="27"/>
    </row>
    <row r="801" spans="13:14" ht="15.75" customHeight="1">
      <c r="M801" s="27"/>
      <c r="N801" s="27"/>
    </row>
    <row r="802" spans="13:14" ht="15.75" customHeight="1">
      <c r="M802" s="27"/>
      <c r="N802" s="27"/>
    </row>
    <row r="803" spans="13:14" ht="15.75" customHeight="1">
      <c r="M803" s="27"/>
      <c r="N803" s="27"/>
    </row>
    <row r="804" spans="13:14" ht="15.75" customHeight="1">
      <c r="M804" s="27"/>
      <c r="N804" s="27"/>
    </row>
    <row r="805" spans="13:14" ht="15.75" customHeight="1">
      <c r="M805" s="27"/>
      <c r="N805" s="27"/>
    </row>
    <row r="806" spans="13:14" ht="15.75" customHeight="1">
      <c r="M806" s="27"/>
      <c r="N806" s="27"/>
    </row>
    <row r="807" spans="13:14" ht="15.75" customHeight="1">
      <c r="M807" s="27"/>
      <c r="N807" s="27"/>
    </row>
    <row r="808" spans="13:14" ht="15.75" customHeight="1">
      <c r="M808" s="27"/>
      <c r="N808" s="27"/>
    </row>
    <row r="809" spans="13:14" ht="15.75" customHeight="1">
      <c r="M809" s="27"/>
      <c r="N809" s="27"/>
    </row>
    <row r="810" spans="13:14" ht="15.75" customHeight="1">
      <c r="M810" s="27"/>
      <c r="N810" s="27"/>
    </row>
    <row r="811" spans="13:14" ht="15.75" customHeight="1">
      <c r="M811" s="27"/>
      <c r="N811" s="27"/>
    </row>
    <row r="812" spans="13:14" ht="15.75" customHeight="1">
      <c r="M812" s="27"/>
      <c r="N812" s="27"/>
    </row>
    <row r="813" spans="13:14" ht="15.75" customHeight="1">
      <c r="M813" s="27"/>
      <c r="N813" s="27"/>
    </row>
    <row r="814" spans="13:14" ht="15.75" customHeight="1">
      <c r="M814" s="27"/>
      <c r="N814" s="27"/>
    </row>
    <row r="815" spans="13:14" ht="15.75" customHeight="1">
      <c r="M815" s="27"/>
      <c r="N815" s="27"/>
    </row>
    <row r="816" spans="13:14" ht="15.75" customHeight="1">
      <c r="M816" s="27"/>
      <c r="N816" s="27"/>
    </row>
    <row r="817" spans="13:14" ht="15.75" customHeight="1">
      <c r="M817" s="27"/>
      <c r="N817" s="27"/>
    </row>
    <row r="818" spans="13:14" ht="15.75" customHeight="1">
      <c r="M818" s="27"/>
      <c r="N818" s="27"/>
    </row>
    <row r="819" spans="13:14" ht="15.75" customHeight="1">
      <c r="M819" s="27"/>
      <c r="N819" s="27"/>
    </row>
    <row r="820" spans="13:14" ht="15.75" customHeight="1">
      <c r="M820" s="27"/>
      <c r="N820" s="27"/>
    </row>
    <row r="821" spans="13:14" ht="15.75" customHeight="1">
      <c r="M821" s="27"/>
      <c r="N821" s="27"/>
    </row>
    <row r="822" spans="13:14" ht="15.75" customHeight="1">
      <c r="M822" s="27"/>
      <c r="N822" s="27"/>
    </row>
    <row r="823" spans="13:14" ht="15.75" customHeight="1">
      <c r="M823" s="27"/>
      <c r="N823" s="27"/>
    </row>
    <row r="824" spans="13:14" ht="15.75" customHeight="1">
      <c r="M824" s="27"/>
      <c r="N824" s="27"/>
    </row>
    <row r="825" spans="13:14" ht="15.75" customHeight="1">
      <c r="M825" s="27"/>
      <c r="N825" s="27"/>
    </row>
    <row r="826" spans="13:14" ht="15.75" customHeight="1">
      <c r="M826" s="27"/>
      <c r="N826" s="27"/>
    </row>
    <row r="827" spans="13:14" ht="15.75" customHeight="1">
      <c r="M827" s="27"/>
      <c r="N827" s="27"/>
    </row>
    <row r="828" spans="13:14" ht="15.75" customHeight="1">
      <c r="M828" s="27"/>
      <c r="N828" s="27"/>
    </row>
    <row r="829" spans="13:14" ht="15.75" customHeight="1">
      <c r="M829" s="27"/>
      <c r="N829" s="27"/>
    </row>
    <row r="830" spans="13:14" ht="15.75" customHeight="1">
      <c r="M830" s="27"/>
      <c r="N830" s="27"/>
    </row>
    <row r="831" spans="13:14" ht="15.75" customHeight="1">
      <c r="M831" s="27"/>
      <c r="N831" s="27"/>
    </row>
    <row r="832" spans="13:14" ht="15.75" customHeight="1">
      <c r="M832" s="27"/>
      <c r="N832" s="27"/>
    </row>
    <row r="833" spans="13:14" ht="15.75" customHeight="1">
      <c r="M833" s="27"/>
      <c r="N833" s="27"/>
    </row>
    <row r="834" spans="13:14" ht="15.75" customHeight="1">
      <c r="M834" s="27"/>
      <c r="N834" s="27"/>
    </row>
    <row r="835" spans="13:14" ht="15.75" customHeight="1">
      <c r="M835" s="27"/>
      <c r="N835" s="27"/>
    </row>
    <row r="836" spans="13:14" ht="15.75" customHeight="1">
      <c r="M836" s="27"/>
      <c r="N836" s="27"/>
    </row>
    <row r="837" spans="13:14" ht="15.75" customHeight="1">
      <c r="M837" s="27"/>
      <c r="N837" s="27"/>
    </row>
    <row r="838" spans="13:14" ht="15.75" customHeight="1">
      <c r="M838" s="27"/>
      <c r="N838" s="27"/>
    </row>
    <row r="839" spans="13:14" ht="15.75" customHeight="1">
      <c r="M839" s="27"/>
      <c r="N839" s="27"/>
    </row>
    <row r="840" spans="13:14" ht="15.75" customHeight="1">
      <c r="M840" s="27"/>
      <c r="N840" s="27"/>
    </row>
    <row r="841" spans="13:14" ht="15.75" customHeight="1">
      <c r="M841" s="27"/>
      <c r="N841" s="27"/>
    </row>
    <row r="842" spans="13:14" ht="15.75" customHeight="1">
      <c r="M842" s="27"/>
      <c r="N842" s="27"/>
    </row>
    <row r="843" spans="13:14" ht="15.75" customHeight="1">
      <c r="M843" s="27"/>
      <c r="N843" s="27"/>
    </row>
    <row r="844" spans="13:14" ht="15.75" customHeight="1">
      <c r="M844" s="27"/>
      <c r="N844" s="27"/>
    </row>
    <row r="845" spans="13:14" ht="15.75" customHeight="1">
      <c r="M845" s="27"/>
      <c r="N845" s="27"/>
    </row>
    <row r="846" spans="13:14" ht="15.75" customHeight="1">
      <c r="M846" s="27"/>
      <c r="N846" s="27"/>
    </row>
    <row r="847" spans="13:14" ht="15.75" customHeight="1">
      <c r="M847" s="27"/>
      <c r="N847" s="27"/>
    </row>
    <row r="848" spans="13:14" ht="15.75" customHeight="1">
      <c r="M848" s="27"/>
      <c r="N848" s="27"/>
    </row>
    <row r="849" spans="13:14" ht="15.75" customHeight="1">
      <c r="M849" s="27"/>
      <c r="N849" s="27"/>
    </row>
    <row r="850" spans="13:14" ht="15.75" customHeight="1">
      <c r="M850" s="27"/>
      <c r="N850" s="27"/>
    </row>
    <row r="851" spans="13:14" ht="15.75" customHeight="1">
      <c r="M851" s="27"/>
      <c r="N851" s="27"/>
    </row>
    <row r="852" spans="13:14" ht="15.75" customHeight="1">
      <c r="M852" s="27"/>
      <c r="N852" s="27"/>
    </row>
    <row r="853" spans="13:14" ht="15.75" customHeight="1">
      <c r="M853" s="27"/>
      <c r="N853" s="27"/>
    </row>
    <row r="854" spans="13:14" ht="15.75" customHeight="1">
      <c r="M854" s="27"/>
      <c r="N854" s="27"/>
    </row>
    <row r="855" spans="13:14" ht="15.75" customHeight="1">
      <c r="M855" s="27"/>
      <c r="N855" s="27"/>
    </row>
    <row r="856" spans="13:14" ht="15.75" customHeight="1">
      <c r="M856" s="27"/>
      <c r="N856" s="27"/>
    </row>
    <row r="857" spans="13:14" ht="15.75" customHeight="1">
      <c r="M857" s="27"/>
      <c r="N857" s="27"/>
    </row>
    <row r="858" spans="13:14" ht="15.75" customHeight="1">
      <c r="M858" s="27"/>
      <c r="N858" s="27"/>
    </row>
    <row r="859" spans="13:14" ht="15.75" customHeight="1">
      <c r="M859" s="27"/>
      <c r="N859" s="27"/>
    </row>
    <row r="860" spans="13:14" ht="15.75" customHeight="1">
      <c r="M860" s="27"/>
      <c r="N860" s="27"/>
    </row>
    <row r="861" spans="13:14" ht="15.75" customHeight="1">
      <c r="M861" s="27"/>
      <c r="N861" s="27"/>
    </row>
    <row r="862" spans="13:14" ht="15.75" customHeight="1">
      <c r="M862" s="27"/>
      <c r="N862" s="27"/>
    </row>
    <row r="863" spans="13:14" ht="15.75" customHeight="1">
      <c r="M863" s="27"/>
      <c r="N863" s="27"/>
    </row>
    <row r="864" spans="13:14" ht="15.75" customHeight="1">
      <c r="M864" s="27"/>
      <c r="N864" s="27"/>
    </row>
    <row r="865" spans="13:14" ht="15.75" customHeight="1">
      <c r="M865" s="27"/>
      <c r="N865" s="27"/>
    </row>
    <row r="866" spans="13:14" ht="15.75" customHeight="1">
      <c r="M866" s="27"/>
      <c r="N866" s="27"/>
    </row>
    <row r="867" spans="13:14" ht="15.75" customHeight="1">
      <c r="M867" s="27"/>
      <c r="N867" s="27"/>
    </row>
    <row r="868" spans="13:14" ht="15.75" customHeight="1">
      <c r="M868" s="27"/>
      <c r="N868" s="27"/>
    </row>
    <row r="869" spans="13:14" ht="15.75" customHeight="1">
      <c r="M869" s="27"/>
      <c r="N869" s="27"/>
    </row>
    <row r="870" spans="13:14" ht="15.75" customHeight="1">
      <c r="M870" s="27"/>
      <c r="N870" s="27"/>
    </row>
    <row r="871" spans="13:14" ht="15.75" customHeight="1">
      <c r="M871" s="27"/>
      <c r="N871" s="27"/>
    </row>
    <row r="872" spans="13:14" ht="15.75" customHeight="1">
      <c r="M872" s="27"/>
      <c r="N872" s="27"/>
    </row>
    <row r="873" spans="13:14" ht="15.75" customHeight="1">
      <c r="M873" s="27"/>
      <c r="N873" s="27"/>
    </row>
    <row r="874" spans="13:14" ht="15.75" customHeight="1">
      <c r="M874" s="27"/>
      <c r="N874" s="27"/>
    </row>
    <row r="875" spans="13:14" ht="15.75" customHeight="1">
      <c r="M875" s="27"/>
      <c r="N875" s="27"/>
    </row>
    <row r="876" spans="13:14" ht="15.75" customHeight="1">
      <c r="M876" s="27"/>
      <c r="N876" s="27"/>
    </row>
    <row r="877" spans="13:14" ht="15.75" customHeight="1">
      <c r="M877" s="27"/>
      <c r="N877" s="27"/>
    </row>
    <row r="878" spans="13:14" ht="15.75" customHeight="1">
      <c r="M878" s="27"/>
      <c r="N878" s="27"/>
    </row>
    <row r="879" spans="13:14" ht="15.75" customHeight="1">
      <c r="M879" s="27"/>
      <c r="N879" s="27"/>
    </row>
    <row r="880" spans="13:14" ht="15.75" customHeight="1">
      <c r="M880" s="27"/>
      <c r="N880" s="27"/>
    </row>
    <row r="881" spans="13:14" ht="15.75" customHeight="1">
      <c r="M881" s="27"/>
      <c r="N881" s="27"/>
    </row>
    <row r="882" spans="13:14" ht="15.75" customHeight="1">
      <c r="M882" s="27"/>
      <c r="N882" s="27"/>
    </row>
    <row r="883" spans="13:14" ht="15.75" customHeight="1">
      <c r="M883" s="27"/>
      <c r="N883" s="27"/>
    </row>
    <row r="884" spans="13:14" ht="15.75" customHeight="1">
      <c r="M884" s="27"/>
      <c r="N884" s="27"/>
    </row>
    <row r="885" spans="13:14" ht="15.75" customHeight="1">
      <c r="M885" s="27"/>
      <c r="N885" s="27"/>
    </row>
    <row r="886" spans="13:14" ht="15.75" customHeight="1">
      <c r="M886" s="27"/>
      <c r="N886" s="27"/>
    </row>
    <row r="887" spans="13:14" ht="15.75" customHeight="1">
      <c r="M887" s="27"/>
      <c r="N887" s="27"/>
    </row>
    <row r="888" spans="13:14" ht="15.75" customHeight="1">
      <c r="M888" s="27"/>
      <c r="N888" s="27"/>
    </row>
    <row r="889" spans="13:14" ht="15.75" customHeight="1">
      <c r="M889" s="27"/>
      <c r="N889" s="27"/>
    </row>
    <row r="890" spans="13:14" ht="15.75" customHeight="1">
      <c r="M890" s="27"/>
      <c r="N890" s="27"/>
    </row>
    <row r="891" spans="13:14" ht="15.75" customHeight="1">
      <c r="M891" s="27"/>
      <c r="N891" s="27"/>
    </row>
    <row r="892" spans="13:14" ht="15.75" customHeight="1">
      <c r="M892" s="27"/>
      <c r="N892" s="27"/>
    </row>
    <row r="893" spans="13:14" ht="15.75" customHeight="1">
      <c r="M893" s="27"/>
      <c r="N893" s="27"/>
    </row>
    <row r="894" spans="13:14" ht="15.75" customHeight="1">
      <c r="M894" s="27"/>
      <c r="N894" s="27"/>
    </row>
    <row r="895" spans="13:14" ht="15.75" customHeight="1">
      <c r="M895" s="27"/>
      <c r="N895" s="27"/>
    </row>
    <row r="896" spans="13:14" ht="15.75" customHeight="1">
      <c r="M896" s="27"/>
      <c r="N896" s="27"/>
    </row>
    <row r="897" spans="13:14" ht="15.75" customHeight="1">
      <c r="M897" s="27"/>
      <c r="N897" s="27"/>
    </row>
    <row r="898" spans="13:14" ht="15.75" customHeight="1">
      <c r="M898" s="27"/>
      <c r="N898" s="27"/>
    </row>
    <row r="899" spans="13:14" ht="15.75" customHeight="1">
      <c r="M899" s="27"/>
      <c r="N899" s="27"/>
    </row>
    <row r="900" spans="13:14" ht="15.75" customHeight="1">
      <c r="M900" s="27"/>
      <c r="N900" s="27"/>
    </row>
    <row r="901" spans="13:14" ht="15.75" customHeight="1">
      <c r="M901" s="27"/>
      <c r="N901" s="27"/>
    </row>
    <row r="902" spans="13:14" ht="15.75" customHeight="1">
      <c r="M902" s="27"/>
      <c r="N902" s="27"/>
    </row>
    <row r="903" spans="13:14" ht="15.75" customHeight="1">
      <c r="M903" s="27"/>
      <c r="N903" s="27"/>
    </row>
    <row r="904" spans="13:14" ht="15.75" customHeight="1">
      <c r="M904" s="27"/>
      <c r="N904" s="27"/>
    </row>
    <row r="905" spans="13:14" ht="15.75" customHeight="1">
      <c r="M905" s="27"/>
      <c r="N905" s="27"/>
    </row>
    <row r="906" spans="13:14" ht="15.75" customHeight="1">
      <c r="M906" s="27"/>
      <c r="N906" s="27"/>
    </row>
    <row r="907" spans="13:14" ht="15.75" customHeight="1">
      <c r="M907" s="27"/>
      <c r="N907" s="27"/>
    </row>
    <row r="908" spans="13:14" ht="15.75" customHeight="1">
      <c r="M908" s="27"/>
      <c r="N908" s="27"/>
    </row>
    <row r="909" spans="13:14" ht="15.75" customHeight="1">
      <c r="M909" s="27"/>
      <c r="N909" s="27"/>
    </row>
    <row r="910" spans="13:14" ht="15.75" customHeight="1">
      <c r="M910" s="27"/>
      <c r="N910" s="27"/>
    </row>
    <row r="911" spans="13:14" ht="15.75" customHeight="1">
      <c r="M911" s="27"/>
      <c r="N911" s="27"/>
    </row>
    <row r="912" spans="13:14" ht="15.75" customHeight="1">
      <c r="M912" s="27"/>
      <c r="N912" s="27"/>
    </row>
    <row r="913" spans="13:14" ht="15.75" customHeight="1">
      <c r="M913" s="27"/>
      <c r="N913" s="27"/>
    </row>
    <row r="914" spans="13:14" ht="15.75" customHeight="1">
      <c r="M914" s="27"/>
      <c r="N914" s="27"/>
    </row>
    <row r="915" spans="13:14" ht="15.75" customHeight="1">
      <c r="M915" s="27"/>
      <c r="N915" s="27"/>
    </row>
    <row r="916" spans="13:14" ht="15.75" customHeight="1">
      <c r="M916" s="27"/>
      <c r="N916" s="27"/>
    </row>
    <row r="917" spans="13:14" ht="15.75" customHeight="1">
      <c r="M917" s="27"/>
      <c r="N917" s="27"/>
    </row>
    <row r="918" spans="13:14" ht="15.75" customHeight="1">
      <c r="M918" s="27"/>
      <c r="N918" s="27"/>
    </row>
    <row r="919" spans="13:14" ht="15.75" customHeight="1">
      <c r="M919" s="27"/>
      <c r="N919" s="27"/>
    </row>
    <row r="920" spans="13:14" ht="15.75" customHeight="1">
      <c r="M920" s="27"/>
      <c r="N920" s="27"/>
    </row>
    <row r="921" spans="13:14" ht="15.75" customHeight="1">
      <c r="M921" s="27"/>
      <c r="N921" s="27"/>
    </row>
    <row r="922" spans="13:14" ht="15.75" customHeight="1">
      <c r="M922" s="27"/>
      <c r="N922" s="27"/>
    </row>
    <row r="923" spans="13:14" ht="15.75" customHeight="1">
      <c r="M923" s="27"/>
      <c r="N923" s="27"/>
    </row>
    <row r="924" spans="13:14" ht="15.75" customHeight="1">
      <c r="M924" s="27"/>
      <c r="N924" s="27"/>
    </row>
    <row r="925" spans="13:14" ht="15.75" customHeight="1">
      <c r="M925" s="27"/>
      <c r="N925" s="27"/>
    </row>
    <row r="926" spans="13:14" ht="15.75" customHeight="1">
      <c r="M926" s="27"/>
      <c r="N926" s="27"/>
    </row>
    <row r="927" spans="13:14" ht="15.75" customHeight="1">
      <c r="M927" s="27"/>
      <c r="N927" s="27"/>
    </row>
    <row r="928" spans="13:14" ht="15.75" customHeight="1">
      <c r="M928" s="27"/>
      <c r="N928" s="27"/>
    </row>
    <row r="929" spans="13:14" ht="15.75" customHeight="1">
      <c r="M929" s="27"/>
      <c r="N929" s="27"/>
    </row>
    <row r="930" spans="13:14" ht="15.75" customHeight="1">
      <c r="M930" s="27"/>
      <c r="N930" s="27"/>
    </row>
    <row r="931" spans="13:14" ht="15.75" customHeight="1">
      <c r="M931" s="27"/>
      <c r="N931" s="27"/>
    </row>
    <row r="932" spans="13:14" ht="15.75" customHeight="1">
      <c r="M932" s="27"/>
      <c r="N932" s="27"/>
    </row>
    <row r="933" spans="13:14" ht="15.75" customHeight="1">
      <c r="M933" s="27"/>
      <c r="N933" s="27"/>
    </row>
    <row r="934" spans="13:14" ht="15.75" customHeight="1">
      <c r="M934" s="27"/>
      <c r="N934" s="27"/>
    </row>
    <row r="935" spans="13:14" ht="15.75" customHeight="1">
      <c r="M935" s="27"/>
      <c r="N935" s="27"/>
    </row>
    <row r="936" spans="13:14" ht="15.75" customHeight="1">
      <c r="M936" s="27"/>
      <c r="N936" s="27"/>
    </row>
    <row r="937" spans="13:14" ht="15.75" customHeight="1">
      <c r="M937" s="27"/>
      <c r="N937" s="27"/>
    </row>
    <row r="938" spans="13:14" ht="15.75" customHeight="1">
      <c r="M938" s="27"/>
      <c r="N938" s="27"/>
    </row>
    <row r="939" spans="13:14" ht="15.75" customHeight="1">
      <c r="M939" s="27"/>
      <c r="N939" s="27"/>
    </row>
    <row r="940" spans="13:14" ht="15.75" customHeight="1">
      <c r="M940" s="27"/>
      <c r="N940" s="27"/>
    </row>
    <row r="941" spans="13:14" ht="15.75" customHeight="1">
      <c r="M941" s="27"/>
      <c r="N941" s="27"/>
    </row>
    <row r="942" spans="13:14" ht="15.75" customHeight="1">
      <c r="M942" s="27"/>
      <c r="N942" s="27"/>
    </row>
    <row r="943" spans="13:14" ht="15.75" customHeight="1">
      <c r="M943" s="27"/>
      <c r="N943" s="27"/>
    </row>
    <row r="944" spans="13:14" ht="15.75" customHeight="1">
      <c r="M944" s="27"/>
      <c r="N944" s="27"/>
    </row>
    <row r="945" spans="13:14" ht="15.75" customHeight="1">
      <c r="M945" s="27"/>
      <c r="N945" s="27"/>
    </row>
    <row r="946" spans="13:14" ht="15.75" customHeight="1">
      <c r="M946" s="27"/>
      <c r="N946" s="27"/>
    </row>
    <row r="947" spans="13:14" ht="15.75" customHeight="1">
      <c r="M947" s="27"/>
      <c r="N947" s="27"/>
    </row>
    <row r="948" spans="13:14" ht="15.75" customHeight="1">
      <c r="M948" s="27"/>
      <c r="N948" s="27"/>
    </row>
    <row r="949" spans="13:14" ht="15.75" customHeight="1">
      <c r="M949" s="27"/>
      <c r="N949" s="27"/>
    </row>
    <row r="950" spans="13:14" ht="15.75" customHeight="1">
      <c r="M950" s="27"/>
      <c r="N950" s="27"/>
    </row>
    <row r="951" spans="13:14" ht="15.75" customHeight="1">
      <c r="M951" s="27"/>
      <c r="N951" s="27"/>
    </row>
    <row r="952" spans="13:14" ht="15.75" customHeight="1">
      <c r="M952" s="27"/>
      <c r="N952" s="27"/>
    </row>
    <row r="953" spans="13:14" ht="15.75" customHeight="1">
      <c r="M953" s="27"/>
      <c r="N953" s="27"/>
    </row>
    <row r="954" spans="13:14" ht="15.75" customHeight="1">
      <c r="M954" s="27"/>
      <c r="N954" s="27"/>
    </row>
    <row r="955" spans="13:14" ht="15.75" customHeight="1">
      <c r="M955" s="27"/>
      <c r="N955" s="27"/>
    </row>
    <row r="956" spans="13:14" ht="15.75" customHeight="1">
      <c r="M956" s="27"/>
      <c r="N956" s="27"/>
    </row>
    <row r="957" spans="13:14" ht="15.75" customHeight="1">
      <c r="M957" s="27"/>
      <c r="N957" s="27"/>
    </row>
    <row r="958" spans="13:14" ht="15.75" customHeight="1">
      <c r="M958" s="27"/>
      <c r="N958" s="27"/>
    </row>
    <row r="959" spans="13:14" ht="15.75" customHeight="1">
      <c r="M959" s="27"/>
      <c r="N959" s="27"/>
    </row>
    <row r="960" spans="13:14" ht="15.75" customHeight="1">
      <c r="M960" s="27"/>
      <c r="N960" s="27"/>
    </row>
    <row r="961" spans="13:14" ht="15.75" customHeight="1">
      <c r="M961" s="27"/>
      <c r="N961" s="27"/>
    </row>
    <row r="962" spans="13:14" ht="15.75" customHeight="1">
      <c r="M962" s="27"/>
      <c r="N962" s="27"/>
    </row>
    <row r="963" spans="13:14" ht="15.75" customHeight="1">
      <c r="M963" s="27"/>
      <c r="N963" s="27"/>
    </row>
    <row r="964" spans="13:14" ht="15.75" customHeight="1">
      <c r="M964" s="27"/>
      <c r="N964" s="27"/>
    </row>
    <row r="965" spans="13:14" ht="15.75" customHeight="1">
      <c r="M965" s="27"/>
      <c r="N965" s="27"/>
    </row>
    <row r="966" spans="13:14" ht="15.75" customHeight="1">
      <c r="M966" s="27"/>
      <c r="N966" s="27"/>
    </row>
    <row r="967" spans="13:14" ht="15.75" customHeight="1">
      <c r="M967" s="27"/>
      <c r="N967" s="27"/>
    </row>
    <row r="968" spans="13:14" ht="15.75" customHeight="1">
      <c r="M968" s="27"/>
      <c r="N968" s="27"/>
    </row>
    <row r="969" spans="13:14" ht="15.75" customHeight="1">
      <c r="M969" s="27"/>
      <c r="N969" s="27"/>
    </row>
    <row r="970" spans="13:14" ht="15.75" customHeight="1">
      <c r="M970" s="27"/>
      <c r="N970" s="27"/>
    </row>
    <row r="971" spans="13:14" ht="15.75" customHeight="1">
      <c r="M971" s="27"/>
      <c r="N971" s="27"/>
    </row>
    <row r="972" spans="13:14" ht="15.75" customHeight="1">
      <c r="M972" s="27"/>
      <c r="N972" s="27"/>
    </row>
    <row r="973" spans="13:14" ht="15.75" customHeight="1">
      <c r="M973" s="27"/>
      <c r="N973" s="27"/>
    </row>
    <row r="974" spans="13:14" ht="15.75" customHeight="1">
      <c r="M974" s="27"/>
      <c r="N974" s="27"/>
    </row>
    <row r="975" spans="13:14" ht="15.75" customHeight="1">
      <c r="M975" s="27"/>
      <c r="N975" s="27"/>
    </row>
    <row r="976" spans="13:14" ht="15.75" customHeight="1">
      <c r="M976" s="27"/>
      <c r="N976" s="27"/>
    </row>
    <row r="977" spans="13:14" ht="15.75" customHeight="1">
      <c r="M977" s="27"/>
      <c r="N977" s="27"/>
    </row>
    <row r="978" spans="13:14" ht="15.75" customHeight="1">
      <c r="M978" s="27"/>
      <c r="N978" s="27"/>
    </row>
    <row r="979" spans="13:14" ht="15.75" customHeight="1">
      <c r="M979" s="27"/>
      <c r="N979" s="27"/>
    </row>
    <row r="980" spans="13:14" ht="15.75" customHeight="1">
      <c r="M980" s="27"/>
      <c r="N980" s="27"/>
    </row>
    <row r="981" spans="13:14" ht="15.75" customHeight="1">
      <c r="M981" s="27"/>
      <c r="N981" s="27"/>
    </row>
    <row r="982" spans="13:14" ht="15.75" customHeight="1">
      <c r="M982" s="27"/>
      <c r="N982" s="27"/>
    </row>
    <row r="983" spans="13:14" ht="15.75" customHeight="1">
      <c r="M983" s="27"/>
      <c r="N983" s="27"/>
    </row>
    <row r="984" spans="13:14" ht="15.75" customHeight="1">
      <c r="M984" s="27"/>
      <c r="N984" s="27"/>
    </row>
    <row r="985" spans="13:14" ht="15.75" customHeight="1">
      <c r="M985" s="27"/>
      <c r="N985" s="27"/>
    </row>
    <row r="986" spans="13:14" ht="15.75" customHeight="1">
      <c r="M986" s="27"/>
      <c r="N986" s="27"/>
    </row>
    <row r="987" spans="13:14" ht="15.75" customHeight="1">
      <c r="M987" s="27"/>
      <c r="N987" s="27"/>
    </row>
    <row r="988" spans="13:14" ht="15.75" customHeight="1">
      <c r="M988" s="27"/>
      <c r="N988" s="27"/>
    </row>
    <row r="989" spans="13:14" ht="15.75" customHeight="1">
      <c r="M989" s="27"/>
      <c r="N989" s="27"/>
    </row>
    <row r="990" spans="13:14" ht="15.75" customHeight="1">
      <c r="M990" s="27"/>
      <c r="N990" s="27"/>
    </row>
    <row r="991" spans="13:14" ht="15.75" customHeight="1">
      <c r="M991" s="27"/>
      <c r="N991" s="27"/>
    </row>
    <row r="992" spans="13:14" ht="15.75" customHeight="1">
      <c r="M992" s="27"/>
      <c r="N992" s="27"/>
    </row>
    <row r="993" spans="13:14" ht="15.75" customHeight="1">
      <c r="M993" s="27"/>
      <c r="N993" s="27"/>
    </row>
    <row r="994" spans="13:14" ht="15.75" customHeight="1">
      <c r="M994" s="27"/>
      <c r="N994" s="27"/>
    </row>
    <row r="995" spans="13:14" ht="15.75" customHeight="1">
      <c r="M995" s="27"/>
      <c r="N995" s="27"/>
    </row>
    <row r="996" spans="13:14" ht="15.75" customHeight="1">
      <c r="M996" s="27"/>
      <c r="N996" s="27"/>
    </row>
    <row r="997" spans="13:14" ht="15.75" customHeight="1">
      <c r="M997" s="27"/>
      <c r="N997" s="27"/>
    </row>
    <row r="998" spans="13:14" ht="15.75" customHeight="1">
      <c r="M998" s="27"/>
      <c r="N998" s="27"/>
    </row>
    <row r="999" spans="13:14" ht="15.75" customHeight="1">
      <c r="M999" s="27"/>
      <c r="N999" s="27"/>
    </row>
    <row r="1000" spans="13:14" ht="15.75" customHeight="1">
      <c r="M1000" s="27"/>
      <c r="N1000" s="27"/>
    </row>
  </sheetData>
  <pageMargins left="0.7" right="0.7" top="0.75" bottom="0.75" header="0" footer="0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1000"/>
  <sheetViews>
    <sheetView workbookViewId="0">
      <selection activeCell="K21" sqref="K21"/>
    </sheetView>
  </sheetViews>
  <sheetFormatPr defaultColWidth="12.578125" defaultRowHeight="15" customHeight="1"/>
  <cols>
    <col min="1" max="1" width="12.26171875" customWidth="1"/>
    <col min="2" max="2" width="11.26171875" customWidth="1"/>
    <col min="3" max="3" width="17.578125" customWidth="1"/>
    <col min="4" max="5" width="26.15625" customWidth="1"/>
    <col min="6" max="6" width="18.41796875" customWidth="1"/>
    <col min="7" max="8" width="11.26171875" customWidth="1"/>
    <col min="9" max="9" width="2" customWidth="1"/>
    <col min="10" max="10" width="11.26171875" customWidth="1"/>
    <col min="11" max="11" width="12" customWidth="1"/>
    <col min="12" max="26" width="11.26171875" customWidth="1"/>
  </cols>
  <sheetData>
    <row r="1" spans="1:12" ht="15" customHeight="1">
      <c r="A1" s="13" t="s">
        <v>145</v>
      </c>
      <c r="I1" s="34"/>
    </row>
    <row r="2" spans="1:12" ht="15" customHeight="1">
      <c r="A2" s="13" t="s">
        <v>146</v>
      </c>
      <c r="I2" s="34"/>
    </row>
    <row r="3" spans="1:12" ht="14.1">
      <c r="B3" s="1"/>
      <c r="C3" s="1"/>
      <c r="D3" s="1"/>
      <c r="I3" s="34"/>
    </row>
    <row r="4" spans="1:12" ht="15.3">
      <c r="A4" s="35" t="s">
        <v>147</v>
      </c>
      <c r="B4" s="1" t="s">
        <v>148</v>
      </c>
      <c r="C4" s="1" t="s">
        <v>149</v>
      </c>
      <c r="D4" s="27" t="s">
        <v>150</v>
      </c>
      <c r="E4" s="13" t="s">
        <v>151</v>
      </c>
      <c r="F4" s="13" t="s">
        <v>152</v>
      </c>
      <c r="I4" s="34"/>
    </row>
    <row r="5" spans="1:12" ht="15.3">
      <c r="A5" s="35">
        <v>1</v>
      </c>
      <c r="B5" s="1">
        <v>210001</v>
      </c>
      <c r="C5" s="1" t="s">
        <v>75</v>
      </c>
      <c r="D5" s="27" t="s">
        <v>199</v>
      </c>
      <c r="E5" s="27" t="s">
        <v>199</v>
      </c>
      <c r="F5" s="27" t="s">
        <v>199</v>
      </c>
      <c r="G5" s="13">
        <v>1.1108398074122914</v>
      </c>
      <c r="I5" s="34" t="e">
        <f t="shared" ref="I5:I56" si="0">(D5+E5)=F5</f>
        <v>#VALUE!</v>
      </c>
    </row>
    <row r="6" spans="1:12" ht="15.3">
      <c r="A6" s="35">
        <v>2</v>
      </c>
      <c r="B6" s="1">
        <v>210002</v>
      </c>
      <c r="C6" s="1" t="s">
        <v>153</v>
      </c>
      <c r="D6" s="27" t="s">
        <v>199</v>
      </c>
      <c r="E6" s="27" t="s">
        <v>199</v>
      </c>
      <c r="F6" s="27" t="s">
        <v>199</v>
      </c>
      <c r="G6" s="13">
        <v>1.1069882626965968</v>
      </c>
      <c r="I6" s="34" t="e">
        <f t="shared" si="0"/>
        <v>#VALUE!</v>
      </c>
    </row>
    <row r="7" spans="1:12" ht="15.3">
      <c r="A7" s="35">
        <v>3</v>
      </c>
      <c r="B7" s="1">
        <v>210003</v>
      </c>
      <c r="C7" s="1" t="s">
        <v>154</v>
      </c>
      <c r="D7" s="27" t="s">
        <v>199</v>
      </c>
      <c r="E7" s="27" t="s">
        <v>199</v>
      </c>
      <c r="F7" s="27" t="s">
        <v>199</v>
      </c>
      <c r="G7" s="13">
        <v>1.1093994547412418</v>
      </c>
      <c r="I7" s="34" t="e">
        <f t="shared" si="0"/>
        <v>#VALUE!</v>
      </c>
    </row>
    <row r="8" spans="1:12" ht="15.3">
      <c r="A8" s="35">
        <v>4</v>
      </c>
      <c r="B8" s="1">
        <v>210004</v>
      </c>
      <c r="C8" s="1" t="s">
        <v>83</v>
      </c>
      <c r="D8" s="27" t="s">
        <v>199</v>
      </c>
      <c r="E8" s="27" t="s">
        <v>199</v>
      </c>
      <c r="F8" s="27" t="s">
        <v>199</v>
      </c>
      <c r="G8" s="13">
        <v>1.1044281285775217</v>
      </c>
      <c r="I8" s="34" t="e">
        <f t="shared" si="0"/>
        <v>#VALUE!</v>
      </c>
    </row>
    <row r="9" spans="1:12" ht="15.3">
      <c r="A9" s="35">
        <v>5</v>
      </c>
      <c r="B9" s="1">
        <v>210005</v>
      </c>
      <c r="C9" s="1" t="s">
        <v>86</v>
      </c>
      <c r="D9" s="27" t="s">
        <v>199</v>
      </c>
      <c r="E9" s="27" t="s">
        <v>199</v>
      </c>
      <c r="F9" s="27" t="s">
        <v>199</v>
      </c>
      <c r="G9" s="13">
        <v>1.1044793981154166</v>
      </c>
      <c r="I9" s="34" t="e">
        <f t="shared" si="0"/>
        <v>#VALUE!</v>
      </c>
    </row>
    <row r="10" spans="1:12" ht="15.3">
      <c r="A10" s="35">
        <v>6</v>
      </c>
      <c r="B10" s="1">
        <v>210006</v>
      </c>
      <c r="C10" s="1" t="s">
        <v>155</v>
      </c>
      <c r="D10" s="27" t="s">
        <v>199</v>
      </c>
      <c r="E10" s="27" t="s">
        <v>199</v>
      </c>
      <c r="F10" s="27" t="s">
        <v>199</v>
      </c>
      <c r="G10" s="13">
        <v>1.119141061711947</v>
      </c>
      <c r="H10" s="36"/>
      <c r="I10" s="34" t="e">
        <f t="shared" si="0"/>
        <v>#VALUE!</v>
      </c>
      <c r="J10" s="36"/>
      <c r="K10" s="36"/>
      <c r="L10" s="36"/>
    </row>
    <row r="11" spans="1:12" ht="15.3">
      <c r="A11" s="35">
        <v>8</v>
      </c>
      <c r="B11" s="1">
        <v>210008</v>
      </c>
      <c r="C11" s="1" t="s">
        <v>156</v>
      </c>
      <c r="D11" s="27" t="s">
        <v>199</v>
      </c>
      <c r="E11" s="27" t="s">
        <v>199</v>
      </c>
      <c r="F11" s="27" t="s">
        <v>199</v>
      </c>
      <c r="G11" s="13">
        <v>1.1019093076839275</v>
      </c>
      <c r="I11" s="34" t="e">
        <f t="shared" si="0"/>
        <v>#VALUE!</v>
      </c>
    </row>
    <row r="12" spans="1:12" ht="15.3">
      <c r="A12" s="35">
        <v>9</v>
      </c>
      <c r="B12" s="1">
        <v>210009</v>
      </c>
      <c r="C12" s="1" t="s">
        <v>92</v>
      </c>
      <c r="D12" s="27" t="s">
        <v>199</v>
      </c>
      <c r="E12" s="27" t="s">
        <v>199</v>
      </c>
      <c r="F12" s="27" t="s">
        <v>199</v>
      </c>
      <c r="G12" s="13">
        <v>1.0978625282392054</v>
      </c>
      <c r="I12" s="34" t="e">
        <f t="shared" si="0"/>
        <v>#VALUE!</v>
      </c>
    </row>
    <row r="13" spans="1:12" ht="15.3">
      <c r="A13" s="35">
        <v>10</v>
      </c>
      <c r="B13" s="1">
        <v>210010</v>
      </c>
      <c r="C13" s="1" t="s">
        <v>157</v>
      </c>
      <c r="D13" s="27" t="s">
        <v>199</v>
      </c>
      <c r="E13" s="27" t="s">
        <v>199</v>
      </c>
      <c r="F13" s="27" t="s">
        <v>199</v>
      </c>
      <c r="G13" s="13">
        <v>1.157385249289089</v>
      </c>
      <c r="I13" s="34" t="e">
        <f t="shared" si="0"/>
        <v>#VALUE!</v>
      </c>
    </row>
    <row r="14" spans="1:12" ht="15.3">
      <c r="A14" s="35">
        <v>11</v>
      </c>
      <c r="B14" s="1">
        <v>210011</v>
      </c>
      <c r="C14" s="1" t="s">
        <v>158</v>
      </c>
      <c r="D14" s="27" t="s">
        <v>199</v>
      </c>
      <c r="E14" s="27" t="s">
        <v>199</v>
      </c>
      <c r="F14" s="27" t="s">
        <v>199</v>
      </c>
      <c r="G14" s="13">
        <v>1.1100319422531442</v>
      </c>
      <c r="I14" s="34" t="e">
        <f t="shared" si="0"/>
        <v>#VALUE!</v>
      </c>
    </row>
    <row r="15" spans="1:12" ht="15.3">
      <c r="A15" s="35">
        <v>12</v>
      </c>
      <c r="B15" s="1">
        <v>210012</v>
      </c>
      <c r="C15" s="1" t="s">
        <v>159</v>
      </c>
      <c r="D15" s="27" t="s">
        <v>199</v>
      </c>
      <c r="E15" s="27" t="s">
        <v>199</v>
      </c>
      <c r="F15" s="27" t="s">
        <v>199</v>
      </c>
      <c r="G15" s="13">
        <v>1.1106643719580063</v>
      </c>
      <c r="I15" s="34" t="e">
        <f t="shared" si="0"/>
        <v>#VALUE!</v>
      </c>
    </row>
    <row r="16" spans="1:12" ht="15.3">
      <c r="A16" s="35">
        <v>13</v>
      </c>
      <c r="B16" s="1">
        <v>210013</v>
      </c>
      <c r="C16" s="1" t="s">
        <v>160</v>
      </c>
      <c r="D16" s="27" t="s">
        <v>199</v>
      </c>
      <c r="E16" s="27" t="s">
        <v>199</v>
      </c>
      <c r="F16" s="27" t="s">
        <v>199</v>
      </c>
      <c r="G16" s="13">
        <v>1.1356941313880358</v>
      </c>
      <c r="I16" s="34" t="e">
        <f t="shared" si="0"/>
        <v>#VALUE!</v>
      </c>
    </row>
    <row r="17" spans="1:11" ht="15.3">
      <c r="A17" s="35">
        <v>15</v>
      </c>
      <c r="B17" s="1">
        <v>210015</v>
      </c>
      <c r="C17" s="1" t="s">
        <v>161</v>
      </c>
      <c r="D17" s="27" t="s">
        <v>199</v>
      </c>
      <c r="E17" s="27" t="s">
        <v>199</v>
      </c>
      <c r="F17" s="27" t="s">
        <v>199</v>
      </c>
      <c r="G17" s="13">
        <v>1.1115472000493964</v>
      </c>
      <c r="I17" s="34" t="e">
        <f t="shared" si="0"/>
        <v>#VALUE!</v>
      </c>
    </row>
    <row r="18" spans="1:11" ht="15.3">
      <c r="A18" s="35">
        <v>16</v>
      </c>
      <c r="B18" s="1">
        <v>210016</v>
      </c>
      <c r="C18" s="1" t="s">
        <v>162</v>
      </c>
      <c r="D18" s="27" t="s">
        <v>199</v>
      </c>
      <c r="E18" s="27" t="s">
        <v>199</v>
      </c>
      <c r="F18" s="27" t="s">
        <v>199</v>
      </c>
      <c r="G18" s="13">
        <v>1.1122300224898785</v>
      </c>
      <c r="I18" s="34" t="e">
        <f t="shared" si="0"/>
        <v>#VALUE!</v>
      </c>
    </row>
    <row r="19" spans="1:11" ht="15.3">
      <c r="A19" s="35">
        <v>17</v>
      </c>
      <c r="B19" s="1">
        <v>210017</v>
      </c>
      <c r="C19" s="1" t="s">
        <v>163</v>
      </c>
      <c r="D19" s="27" t="s">
        <v>199</v>
      </c>
      <c r="E19" s="27" t="s">
        <v>199</v>
      </c>
      <c r="F19" s="27" t="s">
        <v>199</v>
      </c>
      <c r="G19" s="13">
        <v>1.1104578951489315</v>
      </c>
      <c r="I19" s="34" t="e">
        <f t="shared" si="0"/>
        <v>#VALUE!</v>
      </c>
    </row>
    <row r="20" spans="1:11" ht="15.3">
      <c r="A20" s="35">
        <v>18</v>
      </c>
      <c r="B20" s="1">
        <v>210018</v>
      </c>
      <c r="C20" s="1" t="s">
        <v>106</v>
      </c>
      <c r="D20" s="27" t="s">
        <v>199</v>
      </c>
      <c r="E20" s="27" t="s">
        <v>199</v>
      </c>
      <c r="F20" s="27" t="s">
        <v>199</v>
      </c>
      <c r="G20" s="13">
        <v>1.1081096220042206</v>
      </c>
      <c r="I20" s="34" t="e">
        <f t="shared" si="0"/>
        <v>#VALUE!</v>
      </c>
    </row>
    <row r="21" spans="1:11" ht="15.75" customHeight="1">
      <c r="A21" s="35">
        <v>19</v>
      </c>
      <c r="B21" s="1">
        <v>210019</v>
      </c>
      <c r="C21" s="1" t="s">
        <v>164</v>
      </c>
      <c r="D21" s="27" t="s">
        <v>199</v>
      </c>
      <c r="E21" s="27" t="s">
        <v>199</v>
      </c>
      <c r="F21" s="27" t="s">
        <v>199</v>
      </c>
      <c r="G21" s="13">
        <v>1.1126306816815457</v>
      </c>
      <c r="I21" s="34" t="e">
        <f t="shared" si="0"/>
        <v>#VALUE!</v>
      </c>
      <c r="K21" s="27" t="e">
        <f>F39+F21</f>
        <v>#VALUE!</v>
      </c>
    </row>
    <row r="22" spans="1:11" ht="15.75" customHeight="1">
      <c r="A22" s="35">
        <v>22</v>
      </c>
      <c r="B22" s="1">
        <v>210022</v>
      </c>
      <c r="C22" s="1" t="s">
        <v>109</v>
      </c>
      <c r="D22" s="27" t="s">
        <v>199</v>
      </c>
      <c r="E22" s="27" t="s">
        <v>199</v>
      </c>
      <c r="F22" s="27" t="s">
        <v>199</v>
      </c>
      <c r="G22" s="13">
        <v>1.0989038307068886</v>
      </c>
      <c r="I22" s="34" t="e">
        <f t="shared" si="0"/>
        <v>#VALUE!</v>
      </c>
    </row>
    <row r="23" spans="1:11" ht="15.75" customHeight="1">
      <c r="A23" s="35">
        <v>23</v>
      </c>
      <c r="B23" s="1">
        <v>210023</v>
      </c>
      <c r="C23" s="1" t="s">
        <v>165</v>
      </c>
      <c r="D23" s="27" t="s">
        <v>199</v>
      </c>
      <c r="E23" s="27" t="s">
        <v>199</v>
      </c>
      <c r="F23" s="27" t="s">
        <v>199</v>
      </c>
      <c r="G23" s="13">
        <v>1.1027763842055001</v>
      </c>
      <c r="I23" s="34" t="e">
        <f t="shared" si="0"/>
        <v>#VALUE!</v>
      </c>
    </row>
    <row r="24" spans="1:11" ht="15.75" customHeight="1">
      <c r="A24" s="35">
        <v>24</v>
      </c>
      <c r="B24" s="1">
        <v>210024</v>
      </c>
      <c r="C24" s="1" t="s">
        <v>166</v>
      </c>
      <c r="D24" s="27" t="s">
        <v>199</v>
      </c>
      <c r="E24" s="27" t="s">
        <v>199</v>
      </c>
      <c r="F24" s="27" t="s">
        <v>199</v>
      </c>
      <c r="G24" s="13">
        <v>1.1123755185638844</v>
      </c>
      <c r="I24" s="34" t="e">
        <f t="shared" si="0"/>
        <v>#VALUE!</v>
      </c>
    </row>
    <row r="25" spans="1:11" ht="15.75" customHeight="1">
      <c r="A25" s="35">
        <v>27</v>
      </c>
      <c r="B25" s="1">
        <v>210027</v>
      </c>
      <c r="C25" s="1" t="s">
        <v>167</v>
      </c>
      <c r="D25" s="27" t="s">
        <v>199</v>
      </c>
      <c r="E25" s="27" t="s">
        <v>199</v>
      </c>
      <c r="F25" s="27" t="s">
        <v>199</v>
      </c>
      <c r="G25" s="13">
        <v>1.1148372996814699</v>
      </c>
      <c r="I25" s="34" t="e">
        <f t="shared" si="0"/>
        <v>#VALUE!</v>
      </c>
    </row>
    <row r="26" spans="1:11" ht="15.75" customHeight="1">
      <c r="A26" s="35">
        <v>28</v>
      </c>
      <c r="B26" s="1">
        <v>210028</v>
      </c>
      <c r="C26" s="1" t="s">
        <v>168</v>
      </c>
      <c r="D26" s="27" t="s">
        <v>199</v>
      </c>
      <c r="E26" s="27" t="s">
        <v>199</v>
      </c>
      <c r="F26" s="27" t="s">
        <v>199</v>
      </c>
      <c r="G26" s="13">
        <v>1.1041138581041612</v>
      </c>
      <c r="I26" s="34" t="e">
        <f t="shared" si="0"/>
        <v>#VALUE!</v>
      </c>
    </row>
    <row r="27" spans="1:11" ht="15.75" customHeight="1">
      <c r="A27" s="35">
        <v>29</v>
      </c>
      <c r="B27" s="1">
        <v>210029</v>
      </c>
      <c r="C27" s="1" t="s">
        <v>169</v>
      </c>
      <c r="D27" s="27" t="s">
        <v>199</v>
      </c>
      <c r="E27" s="27" t="s">
        <v>199</v>
      </c>
      <c r="F27" s="27" t="s">
        <v>199</v>
      </c>
      <c r="G27" s="13">
        <v>1.1045274887578007</v>
      </c>
      <c r="I27" s="34" t="e">
        <f t="shared" si="0"/>
        <v>#VALUE!</v>
      </c>
    </row>
    <row r="28" spans="1:11" ht="15.75" customHeight="1">
      <c r="A28" s="35">
        <v>30</v>
      </c>
      <c r="B28" s="1">
        <v>210030</v>
      </c>
      <c r="C28" s="1" t="s">
        <v>170</v>
      </c>
      <c r="D28" s="27" t="s">
        <v>199</v>
      </c>
      <c r="E28" s="27" t="s">
        <v>199</v>
      </c>
      <c r="F28" s="27" t="s">
        <v>199</v>
      </c>
      <c r="G28" s="13">
        <v>1.1131067235333414</v>
      </c>
      <c r="I28" s="34" t="e">
        <f t="shared" si="0"/>
        <v>#VALUE!</v>
      </c>
    </row>
    <row r="29" spans="1:11" ht="15.75" customHeight="1">
      <c r="A29" s="35">
        <v>32</v>
      </c>
      <c r="B29" s="1">
        <v>210032</v>
      </c>
      <c r="C29" s="1" t="s">
        <v>171</v>
      </c>
      <c r="D29" s="27" t="s">
        <v>199</v>
      </c>
      <c r="E29" s="27" t="s">
        <v>199</v>
      </c>
      <c r="F29" s="27" t="s">
        <v>199</v>
      </c>
      <c r="G29" s="13">
        <v>1.108872133341924</v>
      </c>
      <c r="I29" s="34" t="e">
        <f t="shared" si="0"/>
        <v>#VALUE!</v>
      </c>
    </row>
    <row r="30" spans="1:11" ht="15.75" customHeight="1">
      <c r="A30" s="35">
        <v>33</v>
      </c>
      <c r="B30" s="1">
        <v>210033</v>
      </c>
      <c r="C30" s="1" t="s">
        <v>172</v>
      </c>
      <c r="D30" s="27" t="s">
        <v>199</v>
      </c>
      <c r="E30" s="27" t="s">
        <v>199</v>
      </c>
      <c r="F30" s="27" t="s">
        <v>199</v>
      </c>
      <c r="G30" s="13">
        <v>1.1087775311788322</v>
      </c>
      <c r="I30" s="34" t="e">
        <f t="shared" si="0"/>
        <v>#VALUE!</v>
      </c>
    </row>
    <row r="31" spans="1:11" ht="15.75" customHeight="1">
      <c r="A31" s="35">
        <v>34</v>
      </c>
      <c r="B31" s="1">
        <v>210034</v>
      </c>
      <c r="C31" s="1" t="s">
        <v>121</v>
      </c>
      <c r="D31" s="27" t="s">
        <v>199</v>
      </c>
      <c r="E31" s="27" t="s">
        <v>199</v>
      </c>
      <c r="F31" s="27" t="s">
        <v>199</v>
      </c>
      <c r="G31" s="13">
        <v>1.1127664088469946</v>
      </c>
      <c r="I31" s="34" t="e">
        <f t="shared" si="0"/>
        <v>#VALUE!</v>
      </c>
    </row>
    <row r="32" spans="1:11" ht="15.75" customHeight="1">
      <c r="A32" s="35">
        <v>35</v>
      </c>
      <c r="B32" s="1">
        <v>210035</v>
      </c>
      <c r="C32" s="1" t="s">
        <v>173</v>
      </c>
      <c r="D32" s="27" t="s">
        <v>199</v>
      </c>
      <c r="E32" s="27" t="s">
        <v>199</v>
      </c>
      <c r="F32" s="27" t="s">
        <v>199</v>
      </c>
      <c r="G32" s="13">
        <v>1.1071061597172378</v>
      </c>
      <c r="I32" s="34" t="e">
        <f t="shared" si="0"/>
        <v>#VALUE!</v>
      </c>
    </row>
    <row r="33" spans="1:9" ht="15.75" customHeight="1">
      <c r="A33" s="35">
        <v>37</v>
      </c>
      <c r="B33" s="1">
        <v>210037</v>
      </c>
      <c r="C33" s="1" t="s">
        <v>174</v>
      </c>
      <c r="D33" s="27" t="s">
        <v>199</v>
      </c>
      <c r="E33" s="27" t="s">
        <v>199</v>
      </c>
      <c r="F33" s="27" t="s">
        <v>199</v>
      </c>
      <c r="G33" s="13">
        <v>1.1139604624219062</v>
      </c>
      <c r="I33" s="34" t="e">
        <f t="shared" si="0"/>
        <v>#VALUE!</v>
      </c>
    </row>
    <row r="34" spans="1:9" ht="15.75" customHeight="1">
      <c r="A34" s="35">
        <v>38</v>
      </c>
      <c r="B34" s="1">
        <v>210038</v>
      </c>
      <c r="C34" s="1" t="s">
        <v>175</v>
      </c>
      <c r="D34" s="27" t="s">
        <v>199</v>
      </c>
      <c r="E34" s="27" t="s">
        <v>199</v>
      </c>
      <c r="F34" s="27" t="s">
        <v>199</v>
      </c>
      <c r="G34" s="13">
        <v>1.1134147633928151</v>
      </c>
      <c r="I34" s="34" t="e">
        <f t="shared" si="0"/>
        <v>#VALUE!</v>
      </c>
    </row>
    <row r="35" spans="1:9" ht="15.75" customHeight="1">
      <c r="A35" s="35">
        <v>39</v>
      </c>
      <c r="B35" s="1">
        <v>210039</v>
      </c>
      <c r="C35" s="1" t="s">
        <v>125</v>
      </c>
      <c r="D35" s="27" t="s">
        <v>199</v>
      </c>
      <c r="E35" s="27" t="s">
        <v>199</v>
      </c>
      <c r="F35" s="27" t="s">
        <v>199</v>
      </c>
      <c r="G35" s="13">
        <v>1.1028726941007061</v>
      </c>
      <c r="I35" s="34" t="e">
        <f t="shared" si="0"/>
        <v>#VALUE!</v>
      </c>
    </row>
    <row r="36" spans="1:9" ht="15.75" customHeight="1">
      <c r="A36" s="35">
        <v>40</v>
      </c>
      <c r="B36" s="1">
        <v>210040</v>
      </c>
      <c r="C36" s="1" t="s">
        <v>176</v>
      </c>
      <c r="D36" s="27" t="s">
        <v>199</v>
      </c>
      <c r="E36" s="27" t="s">
        <v>199</v>
      </c>
      <c r="F36" s="27" t="s">
        <v>199</v>
      </c>
      <c r="G36" s="13">
        <v>1.1114012744269663</v>
      </c>
      <c r="I36" s="34" t="e">
        <f t="shared" si="0"/>
        <v>#VALUE!</v>
      </c>
    </row>
    <row r="37" spans="1:9" ht="15.75" customHeight="1">
      <c r="A37" s="35">
        <v>43</v>
      </c>
      <c r="B37" s="1">
        <v>210043</v>
      </c>
      <c r="C37" s="1" t="s">
        <v>177</v>
      </c>
      <c r="D37" s="27" t="s">
        <v>199</v>
      </c>
      <c r="E37" s="27" t="s">
        <v>199</v>
      </c>
      <c r="F37" s="27" t="s">
        <v>199</v>
      </c>
      <c r="G37" s="13">
        <v>1.1082872659553493</v>
      </c>
      <c r="I37" s="34" t="e">
        <f t="shared" si="0"/>
        <v>#VALUE!</v>
      </c>
    </row>
    <row r="38" spans="1:9" ht="15.75" customHeight="1">
      <c r="A38" s="35">
        <v>44</v>
      </c>
      <c r="B38" s="1">
        <v>210044</v>
      </c>
      <c r="C38" s="1" t="s">
        <v>129</v>
      </c>
      <c r="D38" s="27" t="s">
        <v>199</v>
      </c>
      <c r="E38" s="27" t="s">
        <v>199</v>
      </c>
      <c r="F38" s="27" t="s">
        <v>199</v>
      </c>
      <c r="G38" s="13">
        <v>1.1010259657011205</v>
      </c>
      <c r="I38" s="34" t="e">
        <f t="shared" si="0"/>
        <v>#VALUE!</v>
      </c>
    </row>
    <row r="39" spans="1:9" ht="15.75" customHeight="1">
      <c r="A39" s="35">
        <v>45</v>
      </c>
      <c r="B39" s="1">
        <v>210045</v>
      </c>
      <c r="C39" s="1" t="s">
        <v>131</v>
      </c>
      <c r="D39" s="27" t="s">
        <v>199</v>
      </c>
      <c r="E39" s="27" t="s">
        <v>199</v>
      </c>
      <c r="F39" s="27" t="s">
        <v>199</v>
      </c>
      <c r="I39" s="34" t="e">
        <f t="shared" si="0"/>
        <v>#VALUE!</v>
      </c>
    </row>
    <row r="40" spans="1:9" ht="15.75" customHeight="1">
      <c r="A40" s="35">
        <v>48</v>
      </c>
      <c r="B40" s="1">
        <v>210048</v>
      </c>
      <c r="C40" s="1" t="s">
        <v>178</v>
      </c>
      <c r="D40" s="27" t="s">
        <v>199</v>
      </c>
      <c r="E40" s="27" t="s">
        <v>199</v>
      </c>
      <c r="F40" s="27" t="s">
        <v>199</v>
      </c>
      <c r="G40" s="13">
        <v>1.0987062035593929</v>
      </c>
      <c r="I40" s="34" t="e">
        <f t="shared" si="0"/>
        <v>#VALUE!</v>
      </c>
    </row>
    <row r="41" spans="1:9" ht="15.75" customHeight="1">
      <c r="A41" s="35">
        <v>49</v>
      </c>
      <c r="B41" s="1">
        <v>210049</v>
      </c>
      <c r="C41" s="1" t="s">
        <v>179</v>
      </c>
      <c r="D41" s="27" t="s">
        <v>199</v>
      </c>
      <c r="E41" s="27" t="s">
        <v>199</v>
      </c>
      <c r="F41" s="27" t="s">
        <v>199</v>
      </c>
      <c r="G41" s="13">
        <v>1.1075109223201143</v>
      </c>
      <c r="I41" s="34" t="e">
        <f t="shared" si="0"/>
        <v>#VALUE!</v>
      </c>
    </row>
    <row r="42" spans="1:9" ht="15.75" customHeight="1">
      <c r="A42" s="35">
        <v>51</v>
      </c>
      <c r="B42" s="1">
        <v>210051</v>
      </c>
      <c r="C42" s="1" t="s">
        <v>180</v>
      </c>
      <c r="D42" s="27" t="s">
        <v>199</v>
      </c>
      <c r="E42" s="27" t="s">
        <v>199</v>
      </c>
      <c r="F42" s="27" t="s">
        <v>199</v>
      </c>
      <c r="G42" s="13">
        <v>1.1052740376971517</v>
      </c>
      <c r="I42" s="34" t="e">
        <f t="shared" si="0"/>
        <v>#VALUE!</v>
      </c>
    </row>
    <row r="43" spans="1:9" ht="15.75" customHeight="1">
      <c r="A43" s="35">
        <v>55</v>
      </c>
      <c r="B43" s="1">
        <v>210055</v>
      </c>
      <c r="C43" s="1" t="s">
        <v>181</v>
      </c>
      <c r="D43" s="27" t="s">
        <v>199</v>
      </c>
      <c r="E43" s="27" t="s">
        <v>199</v>
      </c>
      <c r="F43" s="27" t="s">
        <v>199</v>
      </c>
      <c r="G43" s="13">
        <v>1.2210335861912607</v>
      </c>
      <c r="I43" s="34" t="e">
        <f t="shared" si="0"/>
        <v>#VALUE!</v>
      </c>
    </row>
    <row r="44" spans="1:9" ht="15.75" customHeight="1">
      <c r="A44" s="35">
        <v>2004</v>
      </c>
      <c r="B44" s="1">
        <v>210056</v>
      </c>
      <c r="C44" s="1" t="s">
        <v>182</v>
      </c>
      <c r="D44" s="27" t="s">
        <v>199</v>
      </c>
      <c r="E44" s="27" t="s">
        <v>199</v>
      </c>
      <c r="F44" s="27" t="s">
        <v>199</v>
      </c>
      <c r="G44" s="13">
        <v>1.1180598123532361</v>
      </c>
      <c r="I44" s="34" t="e">
        <f t="shared" si="0"/>
        <v>#VALUE!</v>
      </c>
    </row>
    <row r="45" spans="1:9" ht="15.75" customHeight="1">
      <c r="A45" s="35">
        <v>5050</v>
      </c>
      <c r="B45" s="1">
        <v>210057</v>
      </c>
      <c r="C45" s="1" t="s">
        <v>137</v>
      </c>
      <c r="D45" s="27" t="s">
        <v>199</v>
      </c>
      <c r="E45" s="27" t="s">
        <v>199</v>
      </c>
      <c r="F45" s="27" t="s">
        <v>199</v>
      </c>
      <c r="G45" s="13">
        <v>1.102106206150002</v>
      </c>
      <c r="I45" s="34" t="e">
        <f t="shared" si="0"/>
        <v>#VALUE!</v>
      </c>
    </row>
    <row r="46" spans="1:9" ht="15.75" customHeight="1">
      <c r="A46" s="35">
        <v>2001</v>
      </c>
      <c r="B46" s="1">
        <v>210058</v>
      </c>
      <c r="C46" s="1" t="s">
        <v>183</v>
      </c>
      <c r="D46" s="27" t="s">
        <v>199</v>
      </c>
      <c r="E46" s="27" t="s">
        <v>199</v>
      </c>
      <c r="F46" s="27" t="s">
        <v>199</v>
      </c>
      <c r="G46" s="13">
        <v>1.1040332385731941</v>
      </c>
      <c r="I46" s="34" t="e">
        <f t="shared" si="0"/>
        <v>#VALUE!</v>
      </c>
    </row>
    <row r="47" spans="1:9" ht="15.75" customHeight="1">
      <c r="A47" s="35">
        <v>60</v>
      </c>
      <c r="B47" s="1">
        <v>210060</v>
      </c>
      <c r="C47" s="1" t="s">
        <v>184</v>
      </c>
      <c r="D47" s="27" t="s">
        <v>199</v>
      </c>
      <c r="E47" s="27" t="s">
        <v>199</v>
      </c>
      <c r="F47" s="27" t="s">
        <v>199</v>
      </c>
      <c r="G47" s="13">
        <v>1.1103717057311988</v>
      </c>
      <c r="I47" s="34" t="e">
        <f t="shared" si="0"/>
        <v>#VALUE!</v>
      </c>
    </row>
    <row r="48" spans="1:9" ht="15.75" customHeight="1">
      <c r="A48" s="35">
        <v>61</v>
      </c>
      <c r="B48" s="1">
        <v>210061</v>
      </c>
      <c r="C48" s="1" t="s">
        <v>140</v>
      </c>
      <c r="D48" s="27" t="s">
        <v>199</v>
      </c>
      <c r="E48" s="27" t="s">
        <v>199</v>
      </c>
      <c r="F48" s="27" t="s">
        <v>199</v>
      </c>
      <c r="G48" s="13">
        <v>1.1073288751725858</v>
      </c>
      <c r="I48" s="34" t="e">
        <f t="shared" si="0"/>
        <v>#VALUE!</v>
      </c>
    </row>
    <row r="49" spans="1:9" ht="15.75" customHeight="1">
      <c r="A49" s="35">
        <v>62</v>
      </c>
      <c r="B49" s="1">
        <v>210062</v>
      </c>
      <c r="C49" s="1" t="s">
        <v>185</v>
      </c>
      <c r="D49" s="27" t="s">
        <v>199</v>
      </c>
      <c r="E49" s="27" t="s">
        <v>199</v>
      </c>
      <c r="F49" s="27" t="s">
        <v>199</v>
      </c>
      <c r="G49" s="13">
        <v>1.1060638416481374</v>
      </c>
      <c r="I49" s="34" t="e">
        <f t="shared" si="0"/>
        <v>#VALUE!</v>
      </c>
    </row>
    <row r="50" spans="1:9" ht="15.75" customHeight="1">
      <c r="A50" s="35">
        <v>63</v>
      </c>
      <c r="B50" s="1">
        <v>210063</v>
      </c>
      <c r="C50" s="1" t="s">
        <v>186</v>
      </c>
      <c r="D50" s="27" t="s">
        <v>199</v>
      </c>
      <c r="E50" s="27" t="s">
        <v>199</v>
      </c>
      <c r="F50" s="27" t="s">
        <v>199</v>
      </c>
      <c r="G50" s="13">
        <v>1.1070230133056445</v>
      </c>
      <c r="I50" s="34" t="e">
        <f t="shared" si="0"/>
        <v>#VALUE!</v>
      </c>
    </row>
    <row r="51" spans="1:9" ht="15.75" customHeight="1">
      <c r="A51" s="35">
        <v>87</v>
      </c>
      <c r="B51" s="1">
        <v>210087</v>
      </c>
      <c r="C51" s="1" t="s">
        <v>187</v>
      </c>
      <c r="D51" s="27" t="s">
        <v>199</v>
      </c>
      <c r="E51" s="27" t="s">
        <v>199</v>
      </c>
      <c r="F51" s="27" t="s">
        <v>199</v>
      </c>
      <c r="G51" s="13">
        <v>1.342045021307537</v>
      </c>
      <c r="I51" s="34" t="e">
        <f t="shared" si="0"/>
        <v>#VALUE!</v>
      </c>
    </row>
    <row r="52" spans="1:9" ht="15.75" customHeight="1">
      <c r="A52" s="35">
        <v>88</v>
      </c>
      <c r="B52" s="1">
        <v>210088</v>
      </c>
      <c r="C52" s="1" t="s">
        <v>188</v>
      </c>
      <c r="D52" s="27" t="s">
        <v>199</v>
      </c>
      <c r="E52" s="27" t="s">
        <v>199</v>
      </c>
      <c r="F52" s="27" t="s">
        <v>199</v>
      </c>
      <c r="G52" s="13">
        <v>1.1647184354320621</v>
      </c>
      <c r="I52" s="34" t="e">
        <f t="shared" si="0"/>
        <v>#VALUE!</v>
      </c>
    </row>
    <row r="53" spans="1:9" ht="15.75" customHeight="1">
      <c r="A53" s="35">
        <v>333</v>
      </c>
      <c r="B53" s="1">
        <v>210333</v>
      </c>
      <c r="C53" s="1" t="s">
        <v>189</v>
      </c>
      <c r="D53" s="27" t="s">
        <v>199</v>
      </c>
      <c r="E53" s="27" t="s">
        <v>199</v>
      </c>
      <c r="F53" s="27" t="s">
        <v>199</v>
      </c>
      <c r="G53" s="13">
        <v>1.2538942772829043</v>
      </c>
      <c r="I53" s="34" t="e">
        <f t="shared" si="0"/>
        <v>#VALUE!</v>
      </c>
    </row>
    <row r="54" spans="1:9" ht="15.75" customHeight="1">
      <c r="A54" s="37">
        <v>5033</v>
      </c>
      <c r="B54" s="1">
        <v>210064</v>
      </c>
      <c r="C54" s="1" t="s">
        <v>61</v>
      </c>
      <c r="D54" s="27" t="s">
        <v>199</v>
      </c>
      <c r="E54" s="27" t="s">
        <v>199</v>
      </c>
      <c r="F54" s="27" t="s">
        <v>199</v>
      </c>
      <c r="G54" s="13">
        <v>1.1242110610152374</v>
      </c>
      <c r="I54" s="34" t="e">
        <f t="shared" si="0"/>
        <v>#VALUE!</v>
      </c>
    </row>
    <row r="55" spans="1:9" ht="15.75" customHeight="1">
      <c r="A55" s="35">
        <v>8992</v>
      </c>
      <c r="B55" s="1">
        <v>218992</v>
      </c>
      <c r="C55" s="1" t="s">
        <v>190</v>
      </c>
      <c r="D55" s="27" t="s">
        <v>199</v>
      </c>
      <c r="E55" s="27" t="s">
        <v>199</v>
      </c>
      <c r="F55" s="27" t="s">
        <v>199</v>
      </c>
      <c r="G55" s="13">
        <v>1.1072852719869402</v>
      </c>
      <c r="I55" s="34" t="e">
        <f t="shared" si="0"/>
        <v>#VALUE!</v>
      </c>
    </row>
    <row r="56" spans="1:9" ht="15.75" customHeight="1">
      <c r="A56" s="38">
        <v>65</v>
      </c>
      <c r="B56" s="13">
        <v>210065</v>
      </c>
      <c r="C56" s="13" t="s">
        <v>191</v>
      </c>
      <c r="D56" s="27" t="s">
        <v>199</v>
      </c>
      <c r="E56" s="27" t="s">
        <v>199</v>
      </c>
      <c r="F56" s="27" t="s">
        <v>199</v>
      </c>
      <c r="G56" s="13">
        <v>1.1060058752218735</v>
      </c>
      <c r="I56" s="34" t="e">
        <f t="shared" si="0"/>
        <v>#VALUE!</v>
      </c>
    </row>
    <row r="57" spans="1:9" ht="15.75" customHeight="1">
      <c r="D57" s="27"/>
      <c r="E57" s="27"/>
      <c r="F57" s="27"/>
      <c r="I57" s="34"/>
    </row>
    <row r="58" spans="1:9" ht="15.75" customHeight="1">
      <c r="C58" s="13" t="s">
        <v>192</v>
      </c>
      <c r="D58" s="27">
        <f t="shared" ref="D58:F58" si="1">SUM(D5:D56)</f>
        <v>0</v>
      </c>
      <c r="E58" s="27">
        <f t="shared" si="1"/>
        <v>0</v>
      </c>
      <c r="F58" s="27">
        <f t="shared" si="1"/>
        <v>0</v>
      </c>
      <c r="I58" s="34"/>
    </row>
    <row r="59" spans="1:9" ht="15.75" customHeight="1">
      <c r="I59" s="34"/>
    </row>
    <row r="60" spans="1:9" ht="15.75" customHeight="1">
      <c r="I60" s="34"/>
    </row>
    <row r="61" spans="1:9" ht="15.75" hidden="1" customHeight="1">
      <c r="D61" s="34" t="s">
        <v>193</v>
      </c>
      <c r="E61" s="34" t="s">
        <v>194</v>
      </c>
      <c r="F61" s="34" t="s">
        <v>195</v>
      </c>
      <c r="I61" s="34"/>
    </row>
    <row r="62" spans="1:9" ht="15.75" hidden="1" customHeight="1">
      <c r="D62" s="34" t="s">
        <v>196</v>
      </c>
      <c r="E62" s="34" t="s">
        <v>197</v>
      </c>
      <c r="F62" s="34" t="s">
        <v>198</v>
      </c>
      <c r="I62" s="34"/>
    </row>
    <row r="63" spans="1:9" ht="15.75" customHeight="1">
      <c r="I63" s="34"/>
    </row>
    <row r="64" spans="1:9" ht="15.75" customHeight="1">
      <c r="D64" s="27" t="e">
        <f>D58-'[1]Summary All'!$BE$115</f>
        <v>#REF!</v>
      </c>
      <c r="I64" s="34"/>
    </row>
    <row r="65" spans="9:9" ht="15.75" customHeight="1">
      <c r="I65" s="34"/>
    </row>
    <row r="66" spans="9:9" ht="15.75" customHeight="1">
      <c r="I66" s="34"/>
    </row>
    <row r="67" spans="9:9" ht="15.75" customHeight="1">
      <c r="I67" s="34"/>
    </row>
    <row r="68" spans="9:9" ht="15.75" customHeight="1">
      <c r="I68" s="34"/>
    </row>
    <row r="69" spans="9:9" ht="15.75" customHeight="1">
      <c r="I69" s="34"/>
    </row>
    <row r="70" spans="9:9" ht="15.75" customHeight="1">
      <c r="I70" s="34"/>
    </row>
    <row r="71" spans="9:9" ht="15.75" customHeight="1">
      <c r="I71" s="34"/>
    </row>
    <row r="72" spans="9:9" ht="15.75" customHeight="1">
      <c r="I72" s="34"/>
    </row>
    <row r="73" spans="9:9" ht="15.75" customHeight="1">
      <c r="I73" s="34"/>
    </row>
    <row r="74" spans="9:9" ht="15.75" customHeight="1">
      <c r="I74" s="34"/>
    </row>
    <row r="75" spans="9:9" ht="15.75" customHeight="1">
      <c r="I75" s="34"/>
    </row>
    <row r="76" spans="9:9" ht="15.75" customHeight="1">
      <c r="I76" s="34"/>
    </row>
    <row r="77" spans="9:9" ht="15.75" customHeight="1">
      <c r="I77" s="34"/>
    </row>
    <row r="78" spans="9:9" ht="15.75" customHeight="1">
      <c r="I78" s="34"/>
    </row>
    <row r="79" spans="9:9" ht="15.75" customHeight="1">
      <c r="I79" s="34"/>
    </row>
    <row r="80" spans="9:9" ht="15.75" customHeight="1">
      <c r="I80" s="34"/>
    </row>
    <row r="81" spans="9:9" ht="15.75" customHeight="1">
      <c r="I81" s="34"/>
    </row>
    <row r="82" spans="9:9" ht="15.75" customHeight="1">
      <c r="I82" s="34"/>
    </row>
    <row r="83" spans="9:9" ht="15.75" customHeight="1">
      <c r="I83" s="34"/>
    </row>
    <row r="84" spans="9:9" ht="15.75" customHeight="1">
      <c r="I84" s="34"/>
    </row>
    <row r="85" spans="9:9" ht="15.75" customHeight="1">
      <c r="I85" s="34"/>
    </row>
    <row r="86" spans="9:9" ht="15.75" customHeight="1">
      <c r="I86" s="34"/>
    </row>
    <row r="87" spans="9:9" ht="15.75" customHeight="1">
      <c r="I87" s="34"/>
    </row>
    <row r="88" spans="9:9" ht="15.75" customHeight="1">
      <c r="I88" s="34"/>
    </row>
    <row r="89" spans="9:9" ht="15.75" customHeight="1">
      <c r="I89" s="34"/>
    </row>
    <row r="90" spans="9:9" ht="15.75" customHeight="1">
      <c r="I90" s="34"/>
    </row>
    <row r="91" spans="9:9" ht="15.75" customHeight="1">
      <c r="I91" s="34"/>
    </row>
    <row r="92" spans="9:9" ht="15.75" customHeight="1">
      <c r="I92" s="34"/>
    </row>
    <row r="93" spans="9:9" ht="15.75" customHeight="1">
      <c r="I93" s="34"/>
    </row>
    <row r="94" spans="9:9" ht="15.75" customHeight="1">
      <c r="I94" s="34"/>
    </row>
    <row r="95" spans="9:9" ht="15.75" customHeight="1">
      <c r="I95" s="34"/>
    </row>
    <row r="96" spans="9:9" ht="15.75" customHeight="1">
      <c r="I96" s="34"/>
    </row>
    <row r="97" spans="9:9" ht="15.75" customHeight="1">
      <c r="I97" s="34"/>
    </row>
    <row r="98" spans="9:9" ht="15.75" customHeight="1">
      <c r="I98" s="34"/>
    </row>
    <row r="99" spans="9:9" ht="15.75" customHeight="1">
      <c r="I99" s="34"/>
    </row>
    <row r="100" spans="9:9" ht="15.75" customHeight="1">
      <c r="I100" s="34"/>
    </row>
    <row r="101" spans="9:9" ht="15.75" customHeight="1">
      <c r="I101" s="34"/>
    </row>
    <row r="102" spans="9:9" ht="15.75" customHeight="1">
      <c r="I102" s="34"/>
    </row>
    <row r="103" spans="9:9" ht="15.75" customHeight="1">
      <c r="I103" s="34"/>
    </row>
    <row r="104" spans="9:9" ht="15.75" customHeight="1">
      <c r="I104" s="34"/>
    </row>
    <row r="105" spans="9:9" ht="15.75" customHeight="1">
      <c r="I105" s="34"/>
    </row>
    <row r="106" spans="9:9" ht="15.75" customHeight="1">
      <c r="I106" s="34"/>
    </row>
    <row r="107" spans="9:9" ht="15.75" customHeight="1">
      <c r="I107" s="34"/>
    </row>
    <row r="108" spans="9:9" ht="15.75" customHeight="1">
      <c r="I108" s="34"/>
    </row>
    <row r="109" spans="9:9" ht="15.75" customHeight="1">
      <c r="I109" s="34"/>
    </row>
    <row r="110" spans="9:9" ht="15.75" customHeight="1">
      <c r="I110" s="34"/>
    </row>
    <row r="111" spans="9:9" ht="15.75" customHeight="1">
      <c r="I111" s="34"/>
    </row>
    <row r="112" spans="9:9" ht="15.75" customHeight="1">
      <c r="I112" s="34"/>
    </row>
    <row r="113" spans="9:9" ht="15.75" customHeight="1">
      <c r="I113" s="34"/>
    </row>
    <row r="114" spans="9:9" ht="15.75" customHeight="1">
      <c r="I114" s="34"/>
    </row>
    <row r="115" spans="9:9" ht="15.75" customHeight="1">
      <c r="I115" s="34"/>
    </row>
    <row r="116" spans="9:9" ht="15.75" customHeight="1">
      <c r="I116" s="34"/>
    </row>
    <row r="117" spans="9:9" ht="15.75" customHeight="1">
      <c r="I117" s="34"/>
    </row>
    <row r="118" spans="9:9" ht="15.75" customHeight="1">
      <c r="I118" s="34"/>
    </row>
    <row r="119" spans="9:9" ht="15.75" customHeight="1">
      <c r="I119" s="34"/>
    </row>
    <row r="120" spans="9:9" ht="15.75" customHeight="1">
      <c r="I120" s="34"/>
    </row>
    <row r="121" spans="9:9" ht="15.75" customHeight="1">
      <c r="I121" s="34"/>
    </row>
    <row r="122" spans="9:9" ht="15.75" customHeight="1">
      <c r="I122" s="34"/>
    </row>
    <row r="123" spans="9:9" ht="15.75" customHeight="1">
      <c r="I123" s="34"/>
    </row>
    <row r="124" spans="9:9" ht="15.75" customHeight="1">
      <c r="I124" s="34"/>
    </row>
    <row r="125" spans="9:9" ht="15.75" customHeight="1">
      <c r="I125" s="34"/>
    </row>
    <row r="126" spans="9:9" ht="15.75" customHeight="1">
      <c r="I126" s="34"/>
    </row>
    <row r="127" spans="9:9" ht="15.75" customHeight="1">
      <c r="I127" s="34"/>
    </row>
    <row r="128" spans="9:9" ht="15.75" customHeight="1">
      <c r="I128" s="34"/>
    </row>
    <row r="129" spans="9:9" ht="15.75" customHeight="1">
      <c r="I129" s="34"/>
    </row>
    <row r="130" spans="9:9" ht="15.75" customHeight="1">
      <c r="I130" s="34"/>
    </row>
    <row r="131" spans="9:9" ht="15.75" customHeight="1">
      <c r="I131" s="34"/>
    </row>
    <row r="132" spans="9:9" ht="15.75" customHeight="1">
      <c r="I132" s="34"/>
    </row>
    <row r="133" spans="9:9" ht="15.75" customHeight="1">
      <c r="I133" s="34"/>
    </row>
    <row r="134" spans="9:9" ht="15.75" customHeight="1">
      <c r="I134" s="34"/>
    </row>
    <row r="135" spans="9:9" ht="15.75" customHeight="1">
      <c r="I135" s="34"/>
    </row>
    <row r="136" spans="9:9" ht="15.75" customHeight="1">
      <c r="I136" s="34"/>
    </row>
    <row r="137" spans="9:9" ht="15.75" customHeight="1">
      <c r="I137" s="34"/>
    </row>
    <row r="138" spans="9:9" ht="15.75" customHeight="1">
      <c r="I138" s="34"/>
    </row>
    <row r="139" spans="9:9" ht="15.75" customHeight="1">
      <c r="I139" s="34"/>
    </row>
    <row r="140" spans="9:9" ht="15.75" customHeight="1">
      <c r="I140" s="34"/>
    </row>
    <row r="141" spans="9:9" ht="15.75" customHeight="1">
      <c r="I141" s="34"/>
    </row>
    <row r="142" spans="9:9" ht="15.75" customHeight="1">
      <c r="I142" s="34"/>
    </row>
    <row r="143" spans="9:9" ht="15.75" customHeight="1">
      <c r="I143" s="34"/>
    </row>
    <row r="144" spans="9:9" ht="15.75" customHeight="1">
      <c r="I144" s="34"/>
    </row>
    <row r="145" spans="9:9" ht="15.75" customHeight="1">
      <c r="I145" s="34"/>
    </row>
    <row r="146" spans="9:9" ht="15.75" customHeight="1">
      <c r="I146" s="34"/>
    </row>
    <row r="147" spans="9:9" ht="15.75" customHeight="1">
      <c r="I147" s="34"/>
    </row>
    <row r="148" spans="9:9" ht="15.75" customHeight="1">
      <c r="I148" s="34"/>
    </row>
    <row r="149" spans="9:9" ht="15.75" customHeight="1">
      <c r="I149" s="34"/>
    </row>
    <row r="150" spans="9:9" ht="15.75" customHeight="1">
      <c r="I150" s="34"/>
    </row>
    <row r="151" spans="9:9" ht="15.75" customHeight="1">
      <c r="I151" s="34"/>
    </row>
    <row r="152" spans="9:9" ht="15.75" customHeight="1">
      <c r="I152" s="34"/>
    </row>
    <row r="153" spans="9:9" ht="15.75" customHeight="1">
      <c r="I153" s="34"/>
    </row>
    <row r="154" spans="9:9" ht="15.75" customHeight="1">
      <c r="I154" s="34"/>
    </row>
    <row r="155" spans="9:9" ht="15.75" customHeight="1">
      <c r="I155" s="34"/>
    </row>
    <row r="156" spans="9:9" ht="15.75" customHeight="1">
      <c r="I156" s="34"/>
    </row>
    <row r="157" spans="9:9" ht="15.75" customHeight="1">
      <c r="I157" s="34"/>
    </row>
    <row r="158" spans="9:9" ht="15.75" customHeight="1">
      <c r="I158" s="34"/>
    </row>
    <row r="159" spans="9:9" ht="15.75" customHeight="1">
      <c r="I159" s="34"/>
    </row>
    <row r="160" spans="9:9" ht="15.75" customHeight="1">
      <c r="I160" s="34"/>
    </row>
    <row r="161" spans="9:9" ht="15.75" customHeight="1">
      <c r="I161" s="34"/>
    </row>
    <row r="162" spans="9:9" ht="15.75" customHeight="1">
      <c r="I162" s="34"/>
    </row>
    <row r="163" spans="9:9" ht="15.75" customHeight="1">
      <c r="I163" s="34"/>
    </row>
    <row r="164" spans="9:9" ht="15.75" customHeight="1">
      <c r="I164" s="34"/>
    </row>
    <row r="165" spans="9:9" ht="15.75" customHeight="1">
      <c r="I165" s="34"/>
    </row>
    <row r="166" spans="9:9" ht="15.75" customHeight="1">
      <c r="I166" s="34"/>
    </row>
    <row r="167" spans="9:9" ht="15.75" customHeight="1">
      <c r="I167" s="34"/>
    </row>
    <row r="168" spans="9:9" ht="15.75" customHeight="1">
      <c r="I168" s="34"/>
    </row>
    <row r="169" spans="9:9" ht="15.75" customHeight="1">
      <c r="I169" s="34"/>
    </row>
    <row r="170" spans="9:9" ht="15.75" customHeight="1">
      <c r="I170" s="34"/>
    </row>
    <row r="171" spans="9:9" ht="15.75" customHeight="1">
      <c r="I171" s="34"/>
    </row>
    <row r="172" spans="9:9" ht="15.75" customHeight="1">
      <c r="I172" s="34"/>
    </row>
    <row r="173" spans="9:9" ht="15.75" customHeight="1">
      <c r="I173" s="34"/>
    </row>
    <row r="174" spans="9:9" ht="15.75" customHeight="1">
      <c r="I174" s="34"/>
    </row>
    <row r="175" spans="9:9" ht="15.75" customHeight="1">
      <c r="I175" s="34"/>
    </row>
    <row r="176" spans="9:9" ht="15.75" customHeight="1">
      <c r="I176" s="34"/>
    </row>
    <row r="177" spans="9:9" ht="15.75" customHeight="1">
      <c r="I177" s="34"/>
    </row>
    <row r="178" spans="9:9" ht="15.75" customHeight="1">
      <c r="I178" s="34"/>
    </row>
    <row r="179" spans="9:9" ht="15.75" customHeight="1">
      <c r="I179" s="34"/>
    </row>
    <row r="180" spans="9:9" ht="15.75" customHeight="1">
      <c r="I180" s="34"/>
    </row>
    <row r="181" spans="9:9" ht="15.75" customHeight="1">
      <c r="I181" s="34"/>
    </row>
    <row r="182" spans="9:9" ht="15.75" customHeight="1">
      <c r="I182" s="34"/>
    </row>
    <row r="183" spans="9:9" ht="15.75" customHeight="1">
      <c r="I183" s="34"/>
    </row>
    <row r="184" spans="9:9" ht="15.75" customHeight="1">
      <c r="I184" s="34"/>
    </row>
    <row r="185" spans="9:9" ht="15.75" customHeight="1">
      <c r="I185" s="34"/>
    </row>
    <row r="186" spans="9:9" ht="15.75" customHeight="1">
      <c r="I186" s="34"/>
    </row>
    <row r="187" spans="9:9" ht="15.75" customHeight="1">
      <c r="I187" s="34"/>
    </row>
    <row r="188" spans="9:9" ht="15.75" customHeight="1">
      <c r="I188" s="34"/>
    </row>
    <row r="189" spans="9:9" ht="15.75" customHeight="1">
      <c r="I189" s="34"/>
    </row>
    <row r="190" spans="9:9" ht="15.75" customHeight="1">
      <c r="I190" s="34"/>
    </row>
    <row r="191" spans="9:9" ht="15.75" customHeight="1">
      <c r="I191" s="34"/>
    </row>
    <row r="192" spans="9:9" ht="15.75" customHeight="1">
      <c r="I192" s="34"/>
    </row>
    <row r="193" spans="9:9" ht="15.75" customHeight="1">
      <c r="I193" s="34"/>
    </row>
    <row r="194" spans="9:9" ht="15.75" customHeight="1">
      <c r="I194" s="34"/>
    </row>
    <row r="195" spans="9:9" ht="15.75" customHeight="1">
      <c r="I195" s="34"/>
    </row>
    <row r="196" spans="9:9" ht="15.75" customHeight="1">
      <c r="I196" s="34"/>
    </row>
    <row r="197" spans="9:9" ht="15.75" customHeight="1">
      <c r="I197" s="34"/>
    </row>
    <row r="198" spans="9:9" ht="15.75" customHeight="1">
      <c r="I198" s="34"/>
    </row>
    <row r="199" spans="9:9" ht="15.75" customHeight="1">
      <c r="I199" s="34"/>
    </row>
    <row r="200" spans="9:9" ht="15.75" customHeight="1">
      <c r="I200" s="34"/>
    </row>
    <row r="201" spans="9:9" ht="15.75" customHeight="1">
      <c r="I201" s="34"/>
    </row>
    <row r="202" spans="9:9" ht="15.75" customHeight="1">
      <c r="I202" s="34"/>
    </row>
    <row r="203" spans="9:9" ht="15.75" customHeight="1">
      <c r="I203" s="34"/>
    </row>
    <row r="204" spans="9:9" ht="15.75" customHeight="1">
      <c r="I204" s="34"/>
    </row>
    <row r="205" spans="9:9" ht="15.75" customHeight="1">
      <c r="I205" s="34"/>
    </row>
    <row r="206" spans="9:9" ht="15.75" customHeight="1">
      <c r="I206" s="34"/>
    </row>
    <row r="207" spans="9:9" ht="15.75" customHeight="1">
      <c r="I207" s="34"/>
    </row>
    <row r="208" spans="9:9" ht="15.75" customHeight="1">
      <c r="I208" s="34"/>
    </row>
    <row r="209" spans="9:9" ht="15.75" customHeight="1">
      <c r="I209" s="34"/>
    </row>
    <row r="210" spans="9:9" ht="15.75" customHeight="1">
      <c r="I210" s="34"/>
    </row>
    <row r="211" spans="9:9" ht="15.75" customHeight="1">
      <c r="I211" s="34"/>
    </row>
    <row r="212" spans="9:9" ht="15.75" customHeight="1">
      <c r="I212" s="34"/>
    </row>
    <row r="213" spans="9:9" ht="15.75" customHeight="1">
      <c r="I213" s="34"/>
    </row>
    <row r="214" spans="9:9" ht="15.75" customHeight="1">
      <c r="I214" s="34"/>
    </row>
    <row r="215" spans="9:9" ht="15.75" customHeight="1">
      <c r="I215" s="34"/>
    </row>
    <row r="216" spans="9:9" ht="15.75" customHeight="1">
      <c r="I216" s="34"/>
    </row>
    <row r="217" spans="9:9" ht="15.75" customHeight="1">
      <c r="I217" s="34"/>
    </row>
    <row r="218" spans="9:9" ht="15.75" customHeight="1">
      <c r="I218" s="34"/>
    </row>
    <row r="219" spans="9:9" ht="15.75" customHeight="1">
      <c r="I219" s="34"/>
    </row>
    <row r="220" spans="9:9" ht="15.75" customHeight="1">
      <c r="I220" s="34"/>
    </row>
    <row r="221" spans="9:9" ht="15.75" customHeight="1">
      <c r="I221" s="34"/>
    </row>
    <row r="222" spans="9:9" ht="15.75" customHeight="1">
      <c r="I222" s="34"/>
    </row>
    <row r="223" spans="9:9" ht="15.75" customHeight="1">
      <c r="I223" s="34"/>
    </row>
    <row r="224" spans="9:9" ht="15.75" customHeight="1">
      <c r="I224" s="34"/>
    </row>
    <row r="225" spans="9:9" ht="15.75" customHeight="1">
      <c r="I225" s="34"/>
    </row>
    <row r="226" spans="9:9" ht="15.75" customHeight="1">
      <c r="I226" s="34"/>
    </row>
    <row r="227" spans="9:9" ht="15.75" customHeight="1">
      <c r="I227" s="34"/>
    </row>
    <row r="228" spans="9:9" ht="15.75" customHeight="1">
      <c r="I228" s="34"/>
    </row>
    <row r="229" spans="9:9" ht="15.75" customHeight="1">
      <c r="I229" s="34"/>
    </row>
    <row r="230" spans="9:9" ht="15.75" customHeight="1">
      <c r="I230" s="34"/>
    </row>
    <row r="231" spans="9:9" ht="15.75" customHeight="1">
      <c r="I231" s="34"/>
    </row>
    <row r="232" spans="9:9" ht="15.75" customHeight="1">
      <c r="I232" s="34"/>
    </row>
    <row r="233" spans="9:9" ht="15.75" customHeight="1">
      <c r="I233" s="34"/>
    </row>
    <row r="234" spans="9:9" ht="15.75" customHeight="1">
      <c r="I234" s="34"/>
    </row>
    <row r="235" spans="9:9" ht="15.75" customHeight="1">
      <c r="I235" s="34"/>
    </row>
    <row r="236" spans="9:9" ht="15.75" customHeight="1">
      <c r="I236" s="34"/>
    </row>
    <row r="237" spans="9:9" ht="15.75" customHeight="1">
      <c r="I237" s="34"/>
    </row>
    <row r="238" spans="9:9" ht="15.75" customHeight="1">
      <c r="I238" s="34"/>
    </row>
    <row r="239" spans="9:9" ht="15.75" customHeight="1">
      <c r="I239" s="34"/>
    </row>
    <row r="240" spans="9:9" ht="15.75" customHeight="1">
      <c r="I240" s="34"/>
    </row>
    <row r="241" spans="9:9" ht="15.75" customHeight="1">
      <c r="I241" s="34"/>
    </row>
    <row r="242" spans="9:9" ht="15.75" customHeight="1">
      <c r="I242" s="34"/>
    </row>
    <row r="243" spans="9:9" ht="15.75" customHeight="1">
      <c r="I243" s="34"/>
    </row>
    <row r="244" spans="9:9" ht="15.75" customHeight="1">
      <c r="I244" s="34"/>
    </row>
    <row r="245" spans="9:9" ht="15.75" customHeight="1">
      <c r="I245" s="34"/>
    </row>
    <row r="246" spans="9:9" ht="15.75" customHeight="1">
      <c r="I246" s="34"/>
    </row>
    <row r="247" spans="9:9" ht="15.75" customHeight="1">
      <c r="I247" s="34"/>
    </row>
    <row r="248" spans="9:9" ht="15.75" customHeight="1">
      <c r="I248" s="34"/>
    </row>
    <row r="249" spans="9:9" ht="15.75" customHeight="1">
      <c r="I249" s="34"/>
    </row>
    <row r="250" spans="9:9" ht="15.75" customHeight="1">
      <c r="I250" s="34"/>
    </row>
    <row r="251" spans="9:9" ht="15.75" customHeight="1">
      <c r="I251" s="34"/>
    </row>
    <row r="252" spans="9:9" ht="15.75" customHeight="1">
      <c r="I252" s="34"/>
    </row>
    <row r="253" spans="9:9" ht="15.75" customHeight="1">
      <c r="I253" s="34"/>
    </row>
    <row r="254" spans="9:9" ht="15.75" customHeight="1">
      <c r="I254" s="34"/>
    </row>
    <row r="255" spans="9:9" ht="15.75" customHeight="1">
      <c r="I255" s="34"/>
    </row>
    <row r="256" spans="9:9" ht="15.75" customHeight="1">
      <c r="I256" s="34"/>
    </row>
    <row r="257" spans="9:9" ht="15.75" customHeight="1">
      <c r="I257" s="34"/>
    </row>
    <row r="258" spans="9:9" ht="15.75" customHeight="1">
      <c r="I258" s="34"/>
    </row>
    <row r="259" spans="9:9" ht="15.75" customHeight="1">
      <c r="I259" s="34"/>
    </row>
    <row r="260" spans="9:9" ht="15.75" customHeight="1">
      <c r="I260" s="34"/>
    </row>
    <row r="261" spans="9:9" ht="15.75" customHeight="1">
      <c r="I261" s="34"/>
    </row>
    <row r="262" spans="9:9" ht="15.75" customHeight="1">
      <c r="I262" s="34"/>
    </row>
    <row r="263" spans="9:9" ht="15.75" customHeight="1">
      <c r="I263" s="34"/>
    </row>
    <row r="264" spans="9:9" ht="15.75" customHeight="1">
      <c r="I264" s="34"/>
    </row>
    <row r="265" spans="9:9" ht="15.75" customHeight="1">
      <c r="I265" s="34"/>
    </row>
    <row r="266" spans="9:9" ht="15.75" customHeight="1">
      <c r="I266" s="34"/>
    </row>
    <row r="267" spans="9:9" ht="15.75" customHeight="1">
      <c r="I267" s="34"/>
    </row>
    <row r="268" spans="9:9" ht="15.75" customHeight="1">
      <c r="I268" s="34"/>
    </row>
    <row r="269" spans="9:9" ht="15.75" customHeight="1">
      <c r="I269" s="34"/>
    </row>
    <row r="270" spans="9:9" ht="15.75" customHeight="1">
      <c r="I270" s="34"/>
    </row>
    <row r="271" spans="9:9" ht="15.75" customHeight="1">
      <c r="I271" s="34"/>
    </row>
    <row r="272" spans="9:9" ht="15.75" customHeight="1">
      <c r="I272" s="34"/>
    </row>
    <row r="273" spans="9:9" ht="15.75" customHeight="1">
      <c r="I273" s="34"/>
    </row>
    <row r="274" spans="9:9" ht="15.75" customHeight="1">
      <c r="I274" s="34"/>
    </row>
    <row r="275" spans="9:9" ht="15.75" customHeight="1">
      <c r="I275" s="34"/>
    </row>
    <row r="276" spans="9:9" ht="15.75" customHeight="1">
      <c r="I276" s="34"/>
    </row>
    <row r="277" spans="9:9" ht="15.75" customHeight="1">
      <c r="I277" s="34"/>
    </row>
    <row r="278" spans="9:9" ht="15.75" customHeight="1">
      <c r="I278" s="34"/>
    </row>
    <row r="279" spans="9:9" ht="15.75" customHeight="1">
      <c r="I279" s="34"/>
    </row>
    <row r="280" spans="9:9" ht="15.75" customHeight="1">
      <c r="I280" s="34"/>
    </row>
    <row r="281" spans="9:9" ht="15.75" customHeight="1">
      <c r="I281" s="34"/>
    </row>
    <row r="282" spans="9:9" ht="15.75" customHeight="1">
      <c r="I282" s="34"/>
    </row>
    <row r="283" spans="9:9" ht="15.75" customHeight="1">
      <c r="I283" s="34"/>
    </row>
    <row r="284" spans="9:9" ht="15.75" customHeight="1">
      <c r="I284" s="34"/>
    </row>
    <row r="285" spans="9:9" ht="15.75" customHeight="1">
      <c r="I285" s="34"/>
    </row>
    <row r="286" spans="9:9" ht="15.75" customHeight="1">
      <c r="I286" s="34"/>
    </row>
    <row r="287" spans="9:9" ht="15.75" customHeight="1">
      <c r="I287" s="34"/>
    </row>
    <row r="288" spans="9:9" ht="15.75" customHeight="1">
      <c r="I288" s="34"/>
    </row>
    <row r="289" spans="9:9" ht="15.75" customHeight="1">
      <c r="I289" s="34"/>
    </row>
    <row r="290" spans="9:9" ht="15.75" customHeight="1">
      <c r="I290" s="34"/>
    </row>
    <row r="291" spans="9:9" ht="15.75" customHeight="1">
      <c r="I291" s="34"/>
    </row>
    <row r="292" spans="9:9" ht="15.75" customHeight="1">
      <c r="I292" s="34"/>
    </row>
    <row r="293" spans="9:9" ht="15.75" customHeight="1">
      <c r="I293" s="34"/>
    </row>
    <row r="294" spans="9:9" ht="15.75" customHeight="1">
      <c r="I294" s="34"/>
    </row>
    <row r="295" spans="9:9" ht="15.75" customHeight="1">
      <c r="I295" s="34"/>
    </row>
    <row r="296" spans="9:9" ht="15.75" customHeight="1">
      <c r="I296" s="34"/>
    </row>
    <row r="297" spans="9:9" ht="15.75" customHeight="1">
      <c r="I297" s="34"/>
    </row>
    <row r="298" spans="9:9" ht="15.75" customHeight="1">
      <c r="I298" s="34"/>
    </row>
    <row r="299" spans="9:9" ht="15.75" customHeight="1">
      <c r="I299" s="34"/>
    </row>
    <row r="300" spans="9:9" ht="15.75" customHeight="1">
      <c r="I300" s="34"/>
    </row>
    <row r="301" spans="9:9" ht="15.75" customHeight="1">
      <c r="I301" s="34"/>
    </row>
    <row r="302" spans="9:9" ht="15.75" customHeight="1">
      <c r="I302" s="34"/>
    </row>
    <row r="303" spans="9:9" ht="15.75" customHeight="1">
      <c r="I303" s="34"/>
    </row>
    <row r="304" spans="9:9" ht="15.75" customHeight="1">
      <c r="I304" s="34"/>
    </row>
    <row r="305" spans="9:9" ht="15.75" customHeight="1">
      <c r="I305" s="34"/>
    </row>
    <row r="306" spans="9:9" ht="15.75" customHeight="1">
      <c r="I306" s="34"/>
    </row>
    <row r="307" spans="9:9" ht="15.75" customHeight="1">
      <c r="I307" s="34"/>
    </row>
    <row r="308" spans="9:9" ht="15.75" customHeight="1">
      <c r="I308" s="34"/>
    </row>
    <row r="309" spans="9:9" ht="15.75" customHeight="1">
      <c r="I309" s="34"/>
    </row>
    <row r="310" spans="9:9" ht="15.75" customHeight="1">
      <c r="I310" s="34"/>
    </row>
    <row r="311" spans="9:9" ht="15.75" customHeight="1">
      <c r="I311" s="34"/>
    </row>
    <row r="312" spans="9:9" ht="15.75" customHeight="1">
      <c r="I312" s="34"/>
    </row>
    <row r="313" spans="9:9" ht="15.75" customHeight="1">
      <c r="I313" s="34"/>
    </row>
    <row r="314" spans="9:9" ht="15.75" customHeight="1">
      <c r="I314" s="34"/>
    </row>
    <row r="315" spans="9:9" ht="15.75" customHeight="1">
      <c r="I315" s="34"/>
    </row>
    <row r="316" spans="9:9" ht="15.75" customHeight="1">
      <c r="I316" s="34"/>
    </row>
    <row r="317" spans="9:9" ht="15.75" customHeight="1">
      <c r="I317" s="34"/>
    </row>
    <row r="318" spans="9:9" ht="15.75" customHeight="1">
      <c r="I318" s="34"/>
    </row>
    <row r="319" spans="9:9" ht="15.75" customHeight="1">
      <c r="I319" s="34"/>
    </row>
    <row r="320" spans="9:9" ht="15.75" customHeight="1">
      <c r="I320" s="34"/>
    </row>
    <row r="321" spans="9:9" ht="15.75" customHeight="1">
      <c r="I321" s="34"/>
    </row>
    <row r="322" spans="9:9" ht="15.75" customHeight="1">
      <c r="I322" s="34"/>
    </row>
    <row r="323" spans="9:9" ht="15.75" customHeight="1">
      <c r="I323" s="34"/>
    </row>
    <row r="324" spans="9:9" ht="15.75" customHeight="1">
      <c r="I324" s="34"/>
    </row>
    <row r="325" spans="9:9" ht="15.75" customHeight="1">
      <c r="I325" s="34"/>
    </row>
    <row r="326" spans="9:9" ht="15.75" customHeight="1">
      <c r="I326" s="34"/>
    </row>
    <row r="327" spans="9:9" ht="15.75" customHeight="1">
      <c r="I327" s="34"/>
    </row>
    <row r="328" spans="9:9" ht="15.75" customHeight="1">
      <c r="I328" s="34"/>
    </row>
    <row r="329" spans="9:9" ht="15.75" customHeight="1">
      <c r="I329" s="34"/>
    </row>
    <row r="330" spans="9:9" ht="15.75" customHeight="1">
      <c r="I330" s="34"/>
    </row>
    <row r="331" spans="9:9" ht="15.75" customHeight="1">
      <c r="I331" s="34"/>
    </row>
    <row r="332" spans="9:9" ht="15.75" customHeight="1">
      <c r="I332" s="34"/>
    </row>
    <row r="333" spans="9:9" ht="15.75" customHeight="1">
      <c r="I333" s="34"/>
    </row>
    <row r="334" spans="9:9" ht="15.75" customHeight="1">
      <c r="I334" s="34"/>
    </row>
    <row r="335" spans="9:9" ht="15.75" customHeight="1">
      <c r="I335" s="34"/>
    </row>
    <row r="336" spans="9:9" ht="15.75" customHeight="1">
      <c r="I336" s="34"/>
    </row>
    <row r="337" spans="9:9" ht="15.75" customHeight="1">
      <c r="I337" s="34"/>
    </row>
    <row r="338" spans="9:9" ht="15.75" customHeight="1">
      <c r="I338" s="34"/>
    </row>
    <row r="339" spans="9:9" ht="15.75" customHeight="1">
      <c r="I339" s="34"/>
    </row>
    <row r="340" spans="9:9" ht="15.75" customHeight="1">
      <c r="I340" s="34"/>
    </row>
    <row r="341" spans="9:9" ht="15.75" customHeight="1">
      <c r="I341" s="34"/>
    </row>
    <row r="342" spans="9:9" ht="15.75" customHeight="1">
      <c r="I342" s="34"/>
    </row>
    <row r="343" spans="9:9" ht="15.75" customHeight="1">
      <c r="I343" s="34"/>
    </row>
    <row r="344" spans="9:9" ht="15.75" customHeight="1">
      <c r="I344" s="34"/>
    </row>
    <row r="345" spans="9:9" ht="15.75" customHeight="1">
      <c r="I345" s="34"/>
    </row>
    <row r="346" spans="9:9" ht="15.75" customHeight="1">
      <c r="I346" s="34"/>
    </row>
    <row r="347" spans="9:9" ht="15.75" customHeight="1">
      <c r="I347" s="34"/>
    </row>
    <row r="348" spans="9:9" ht="15.75" customHeight="1">
      <c r="I348" s="34"/>
    </row>
    <row r="349" spans="9:9" ht="15.75" customHeight="1">
      <c r="I349" s="34"/>
    </row>
    <row r="350" spans="9:9" ht="15.75" customHeight="1">
      <c r="I350" s="34"/>
    </row>
    <row r="351" spans="9:9" ht="15.75" customHeight="1">
      <c r="I351" s="34"/>
    </row>
    <row r="352" spans="9:9" ht="15.75" customHeight="1">
      <c r="I352" s="34"/>
    </row>
    <row r="353" spans="9:9" ht="15.75" customHeight="1">
      <c r="I353" s="34"/>
    </row>
    <row r="354" spans="9:9" ht="15.75" customHeight="1">
      <c r="I354" s="34"/>
    </row>
    <row r="355" spans="9:9" ht="15.75" customHeight="1">
      <c r="I355" s="34"/>
    </row>
    <row r="356" spans="9:9" ht="15.75" customHeight="1">
      <c r="I356" s="34"/>
    </row>
    <row r="357" spans="9:9" ht="15.75" customHeight="1">
      <c r="I357" s="34"/>
    </row>
    <row r="358" spans="9:9" ht="15.75" customHeight="1">
      <c r="I358" s="34"/>
    </row>
    <row r="359" spans="9:9" ht="15.75" customHeight="1">
      <c r="I359" s="34"/>
    </row>
    <row r="360" spans="9:9" ht="15.75" customHeight="1">
      <c r="I360" s="34"/>
    </row>
    <row r="361" spans="9:9" ht="15.75" customHeight="1">
      <c r="I361" s="34"/>
    </row>
    <row r="362" spans="9:9" ht="15.75" customHeight="1">
      <c r="I362" s="34"/>
    </row>
    <row r="363" spans="9:9" ht="15.75" customHeight="1">
      <c r="I363" s="34"/>
    </row>
    <row r="364" spans="9:9" ht="15.75" customHeight="1">
      <c r="I364" s="34"/>
    </row>
    <row r="365" spans="9:9" ht="15.75" customHeight="1">
      <c r="I365" s="34"/>
    </row>
    <row r="366" spans="9:9" ht="15.75" customHeight="1">
      <c r="I366" s="34"/>
    </row>
    <row r="367" spans="9:9" ht="15.75" customHeight="1">
      <c r="I367" s="34"/>
    </row>
    <row r="368" spans="9:9" ht="15.75" customHeight="1">
      <c r="I368" s="34"/>
    </row>
    <row r="369" spans="9:9" ht="15.75" customHeight="1">
      <c r="I369" s="34"/>
    </row>
    <row r="370" spans="9:9" ht="15.75" customHeight="1">
      <c r="I370" s="34"/>
    </row>
    <row r="371" spans="9:9" ht="15.75" customHeight="1">
      <c r="I371" s="34"/>
    </row>
    <row r="372" spans="9:9" ht="15.75" customHeight="1">
      <c r="I372" s="34"/>
    </row>
    <row r="373" spans="9:9" ht="15.75" customHeight="1">
      <c r="I373" s="34"/>
    </row>
    <row r="374" spans="9:9" ht="15.75" customHeight="1">
      <c r="I374" s="34"/>
    </row>
    <row r="375" spans="9:9" ht="15.75" customHeight="1">
      <c r="I375" s="34"/>
    </row>
    <row r="376" spans="9:9" ht="15.75" customHeight="1">
      <c r="I376" s="34"/>
    </row>
    <row r="377" spans="9:9" ht="15.75" customHeight="1">
      <c r="I377" s="34"/>
    </row>
    <row r="378" spans="9:9" ht="15.75" customHeight="1">
      <c r="I378" s="34"/>
    </row>
    <row r="379" spans="9:9" ht="15.75" customHeight="1">
      <c r="I379" s="34"/>
    </row>
    <row r="380" spans="9:9" ht="15.75" customHeight="1">
      <c r="I380" s="34"/>
    </row>
    <row r="381" spans="9:9" ht="15.75" customHeight="1">
      <c r="I381" s="34"/>
    </row>
    <row r="382" spans="9:9" ht="15.75" customHeight="1">
      <c r="I382" s="34"/>
    </row>
    <row r="383" spans="9:9" ht="15.75" customHeight="1">
      <c r="I383" s="34"/>
    </row>
    <row r="384" spans="9:9" ht="15.75" customHeight="1">
      <c r="I384" s="34"/>
    </row>
    <row r="385" spans="9:9" ht="15.75" customHeight="1">
      <c r="I385" s="34"/>
    </row>
    <row r="386" spans="9:9" ht="15.75" customHeight="1">
      <c r="I386" s="34"/>
    </row>
    <row r="387" spans="9:9" ht="15.75" customHeight="1">
      <c r="I387" s="34"/>
    </row>
    <row r="388" spans="9:9" ht="15.75" customHeight="1">
      <c r="I388" s="34"/>
    </row>
    <row r="389" spans="9:9" ht="15.75" customHeight="1">
      <c r="I389" s="34"/>
    </row>
    <row r="390" spans="9:9" ht="15.75" customHeight="1">
      <c r="I390" s="34"/>
    </row>
    <row r="391" spans="9:9" ht="15.75" customHeight="1">
      <c r="I391" s="34"/>
    </row>
    <row r="392" spans="9:9" ht="15.75" customHeight="1">
      <c r="I392" s="34"/>
    </row>
    <row r="393" spans="9:9" ht="15.75" customHeight="1">
      <c r="I393" s="34"/>
    </row>
    <row r="394" spans="9:9" ht="15.75" customHeight="1">
      <c r="I394" s="34"/>
    </row>
    <row r="395" spans="9:9" ht="15.75" customHeight="1">
      <c r="I395" s="34"/>
    </row>
    <row r="396" spans="9:9" ht="15.75" customHeight="1">
      <c r="I396" s="34"/>
    </row>
    <row r="397" spans="9:9" ht="15.75" customHeight="1">
      <c r="I397" s="34"/>
    </row>
    <row r="398" spans="9:9" ht="15.75" customHeight="1">
      <c r="I398" s="34"/>
    </row>
    <row r="399" spans="9:9" ht="15.75" customHeight="1">
      <c r="I399" s="34"/>
    </row>
    <row r="400" spans="9:9" ht="15.75" customHeight="1">
      <c r="I400" s="34"/>
    </row>
    <row r="401" spans="9:9" ht="15.75" customHeight="1">
      <c r="I401" s="34"/>
    </row>
    <row r="402" spans="9:9" ht="15.75" customHeight="1">
      <c r="I402" s="34"/>
    </row>
    <row r="403" spans="9:9" ht="15.75" customHeight="1">
      <c r="I403" s="34"/>
    </row>
    <row r="404" spans="9:9" ht="15.75" customHeight="1">
      <c r="I404" s="34"/>
    </row>
    <row r="405" spans="9:9" ht="15.75" customHeight="1">
      <c r="I405" s="34"/>
    </row>
    <row r="406" spans="9:9" ht="15.75" customHeight="1">
      <c r="I406" s="34"/>
    </row>
    <row r="407" spans="9:9" ht="15.75" customHeight="1">
      <c r="I407" s="34"/>
    </row>
    <row r="408" spans="9:9" ht="15.75" customHeight="1">
      <c r="I408" s="34"/>
    </row>
    <row r="409" spans="9:9" ht="15.75" customHeight="1">
      <c r="I409" s="34"/>
    </row>
    <row r="410" spans="9:9" ht="15.75" customHeight="1">
      <c r="I410" s="34"/>
    </row>
    <row r="411" spans="9:9" ht="15.75" customHeight="1">
      <c r="I411" s="34"/>
    </row>
    <row r="412" spans="9:9" ht="15.75" customHeight="1">
      <c r="I412" s="34"/>
    </row>
    <row r="413" spans="9:9" ht="15.75" customHeight="1">
      <c r="I413" s="34"/>
    </row>
    <row r="414" spans="9:9" ht="15.75" customHeight="1">
      <c r="I414" s="34"/>
    </row>
    <row r="415" spans="9:9" ht="15.75" customHeight="1">
      <c r="I415" s="34"/>
    </row>
    <row r="416" spans="9:9" ht="15.75" customHeight="1">
      <c r="I416" s="34"/>
    </row>
    <row r="417" spans="9:9" ht="15.75" customHeight="1">
      <c r="I417" s="34"/>
    </row>
    <row r="418" spans="9:9" ht="15.75" customHeight="1">
      <c r="I418" s="34"/>
    </row>
    <row r="419" spans="9:9" ht="15.75" customHeight="1">
      <c r="I419" s="34"/>
    </row>
    <row r="420" spans="9:9" ht="15.75" customHeight="1">
      <c r="I420" s="34"/>
    </row>
    <row r="421" spans="9:9" ht="15.75" customHeight="1">
      <c r="I421" s="34"/>
    </row>
    <row r="422" spans="9:9" ht="15.75" customHeight="1">
      <c r="I422" s="34"/>
    </row>
    <row r="423" spans="9:9" ht="15.75" customHeight="1">
      <c r="I423" s="34"/>
    </row>
    <row r="424" spans="9:9" ht="15.75" customHeight="1">
      <c r="I424" s="34"/>
    </row>
    <row r="425" spans="9:9" ht="15.75" customHeight="1">
      <c r="I425" s="34"/>
    </row>
    <row r="426" spans="9:9" ht="15.75" customHeight="1">
      <c r="I426" s="34"/>
    </row>
    <row r="427" spans="9:9" ht="15.75" customHeight="1">
      <c r="I427" s="34"/>
    </row>
    <row r="428" spans="9:9" ht="15.75" customHeight="1">
      <c r="I428" s="34"/>
    </row>
    <row r="429" spans="9:9" ht="15.75" customHeight="1">
      <c r="I429" s="34"/>
    </row>
    <row r="430" spans="9:9" ht="15.75" customHeight="1">
      <c r="I430" s="34"/>
    </row>
    <row r="431" spans="9:9" ht="15.75" customHeight="1">
      <c r="I431" s="34"/>
    </row>
    <row r="432" spans="9:9" ht="15.75" customHeight="1">
      <c r="I432" s="34"/>
    </row>
    <row r="433" spans="9:9" ht="15.75" customHeight="1">
      <c r="I433" s="34"/>
    </row>
    <row r="434" spans="9:9" ht="15.75" customHeight="1">
      <c r="I434" s="34"/>
    </row>
    <row r="435" spans="9:9" ht="15.75" customHeight="1">
      <c r="I435" s="34"/>
    </row>
    <row r="436" spans="9:9" ht="15.75" customHeight="1">
      <c r="I436" s="34"/>
    </row>
    <row r="437" spans="9:9" ht="15.75" customHeight="1">
      <c r="I437" s="34"/>
    </row>
    <row r="438" spans="9:9" ht="15.75" customHeight="1">
      <c r="I438" s="34"/>
    </row>
    <row r="439" spans="9:9" ht="15.75" customHeight="1">
      <c r="I439" s="34"/>
    </row>
    <row r="440" spans="9:9" ht="15.75" customHeight="1">
      <c r="I440" s="34"/>
    </row>
    <row r="441" spans="9:9" ht="15.75" customHeight="1">
      <c r="I441" s="34"/>
    </row>
    <row r="442" spans="9:9" ht="15.75" customHeight="1">
      <c r="I442" s="34"/>
    </row>
    <row r="443" spans="9:9" ht="15.75" customHeight="1">
      <c r="I443" s="34"/>
    </row>
    <row r="444" spans="9:9" ht="15.75" customHeight="1">
      <c r="I444" s="34"/>
    </row>
    <row r="445" spans="9:9" ht="15.75" customHeight="1">
      <c r="I445" s="34"/>
    </row>
    <row r="446" spans="9:9" ht="15.75" customHeight="1">
      <c r="I446" s="34"/>
    </row>
    <row r="447" spans="9:9" ht="15.75" customHeight="1">
      <c r="I447" s="34"/>
    </row>
    <row r="448" spans="9:9" ht="15.75" customHeight="1">
      <c r="I448" s="34"/>
    </row>
    <row r="449" spans="9:9" ht="15.75" customHeight="1">
      <c r="I449" s="34"/>
    </row>
    <row r="450" spans="9:9" ht="15.75" customHeight="1">
      <c r="I450" s="34"/>
    </row>
    <row r="451" spans="9:9" ht="15.75" customHeight="1">
      <c r="I451" s="34"/>
    </row>
    <row r="452" spans="9:9" ht="15.75" customHeight="1">
      <c r="I452" s="34"/>
    </row>
    <row r="453" spans="9:9" ht="15.75" customHeight="1">
      <c r="I453" s="34"/>
    </row>
    <row r="454" spans="9:9" ht="15.75" customHeight="1">
      <c r="I454" s="34"/>
    </row>
    <row r="455" spans="9:9" ht="15.75" customHeight="1">
      <c r="I455" s="34"/>
    </row>
    <row r="456" spans="9:9" ht="15.75" customHeight="1">
      <c r="I456" s="34"/>
    </row>
    <row r="457" spans="9:9" ht="15.75" customHeight="1">
      <c r="I457" s="34"/>
    </row>
    <row r="458" spans="9:9" ht="15.75" customHeight="1">
      <c r="I458" s="34"/>
    </row>
    <row r="459" spans="9:9" ht="15.75" customHeight="1">
      <c r="I459" s="34"/>
    </row>
    <row r="460" spans="9:9" ht="15.75" customHeight="1">
      <c r="I460" s="34"/>
    </row>
    <row r="461" spans="9:9" ht="15.75" customHeight="1">
      <c r="I461" s="34"/>
    </row>
    <row r="462" spans="9:9" ht="15.75" customHeight="1">
      <c r="I462" s="34"/>
    </row>
    <row r="463" spans="9:9" ht="15.75" customHeight="1">
      <c r="I463" s="34"/>
    </row>
    <row r="464" spans="9:9" ht="15.75" customHeight="1">
      <c r="I464" s="34"/>
    </row>
    <row r="465" spans="9:9" ht="15.75" customHeight="1">
      <c r="I465" s="34"/>
    </row>
    <row r="466" spans="9:9" ht="15.75" customHeight="1">
      <c r="I466" s="34"/>
    </row>
    <row r="467" spans="9:9" ht="15.75" customHeight="1">
      <c r="I467" s="34"/>
    </row>
    <row r="468" spans="9:9" ht="15.75" customHeight="1">
      <c r="I468" s="34"/>
    </row>
    <row r="469" spans="9:9" ht="15.75" customHeight="1">
      <c r="I469" s="34"/>
    </row>
    <row r="470" spans="9:9" ht="15.75" customHeight="1">
      <c r="I470" s="34"/>
    </row>
    <row r="471" spans="9:9" ht="15.75" customHeight="1">
      <c r="I471" s="34"/>
    </row>
    <row r="472" spans="9:9" ht="15.75" customHeight="1">
      <c r="I472" s="34"/>
    </row>
    <row r="473" spans="9:9" ht="15.75" customHeight="1">
      <c r="I473" s="34"/>
    </row>
    <row r="474" spans="9:9" ht="15.75" customHeight="1">
      <c r="I474" s="34"/>
    </row>
    <row r="475" spans="9:9" ht="15.75" customHeight="1">
      <c r="I475" s="34"/>
    </row>
    <row r="476" spans="9:9" ht="15.75" customHeight="1">
      <c r="I476" s="34"/>
    </row>
    <row r="477" spans="9:9" ht="15.75" customHeight="1">
      <c r="I477" s="34"/>
    </row>
    <row r="478" spans="9:9" ht="15.75" customHeight="1">
      <c r="I478" s="34"/>
    </row>
    <row r="479" spans="9:9" ht="15.75" customHeight="1">
      <c r="I479" s="34"/>
    </row>
    <row r="480" spans="9:9" ht="15.75" customHeight="1">
      <c r="I480" s="34"/>
    </row>
    <row r="481" spans="9:9" ht="15.75" customHeight="1">
      <c r="I481" s="34"/>
    </row>
    <row r="482" spans="9:9" ht="15.75" customHeight="1">
      <c r="I482" s="34"/>
    </row>
    <row r="483" spans="9:9" ht="15.75" customHeight="1">
      <c r="I483" s="34"/>
    </row>
    <row r="484" spans="9:9" ht="15.75" customHeight="1">
      <c r="I484" s="34"/>
    </row>
    <row r="485" spans="9:9" ht="15.75" customHeight="1">
      <c r="I485" s="34"/>
    </row>
    <row r="486" spans="9:9" ht="15.75" customHeight="1">
      <c r="I486" s="34"/>
    </row>
    <row r="487" spans="9:9" ht="15.75" customHeight="1">
      <c r="I487" s="34"/>
    </row>
    <row r="488" spans="9:9" ht="15.75" customHeight="1">
      <c r="I488" s="34"/>
    </row>
    <row r="489" spans="9:9" ht="15.75" customHeight="1">
      <c r="I489" s="34"/>
    </row>
    <row r="490" spans="9:9" ht="15.75" customHeight="1">
      <c r="I490" s="34"/>
    </row>
    <row r="491" spans="9:9" ht="15.75" customHeight="1">
      <c r="I491" s="34"/>
    </row>
    <row r="492" spans="9:9" ht="15.75" customHeight="1">
      <c r="I492" s="34"/>
    </row>
    <row r="493" spans="9:9" ht="15.75" customHeight="1">
      <c r="I493" s="34"/>
    </row>
    <row r="494" spans="9:9" ht="15.75" customHeight="1">
      <c r="I494" s="34"/>
    </row>
    <row r="495" spans="9:9" ht="15.75" customHeight="1">
      <c r="I495" s="34"/>
    </row>
    <row r="496" spans="9:9" ht="15.75" customHeight="1">
      <c r="I496" s="34"/>
    </row>
    <row r="497" spans="9:9" ht="15.75" customHeight="1">
      <c r="I497" s="34"/>
    </row>
    <row r="498" spans="9:9" ht="15.75" customHeight="1">
      <c r="I498" s="34"/>
    </row>
    <row r="499" spans="9:9" ht="15.75" customHeight="1">
      <c r="I499" s="34"/>
    </row>
    <row r="500" spans="9:9" ht="15.75" customHeight="1">
      <c r="I500" s="34"/>
    </row>
    <row r="501" spans="9:9" ht="15.75" customHeight="1">
      <c r="I501" s="34"/>
    </row>
    <row r="502" spans="9:9" ht="15.75" customHeight="1">
      <c r="I502" s="34"/>
    </row>
    <row r="503" spans="9:9" ht="15.75" customHeight="1">
      <c r="I503" s="34"/>
    </row>
    <row r="504" spans="9:9" ht="15.75" customHeight="1">
      <c r="I504" s="34"/>
    </row>
    <row r="505" spans="9:9" ht="15.75" customHeight="1">
      <c r="I505" s="34"/>
    </row>
    <row r="506" spans="9:9" ht="15.75" customHeight="1">
      <c r="I506" s="34"/>
    </row>
    <row r="507" spans="9:9" ht="15.75" customHeight="1">
      <c r="I507" s="34"/>
    </row>
    <row r="508" spans="9:9" ht="15.75" customHeight="1">
      <c r="I508" s="34"/>
    </row>
    <row r="509" spans="9:9" ht="15.75" customHeight="1">
      <c r="I509" s="34"/>
    </row>
    <row r="510" spans="9:9" ht="15.75" customHeight="1">
      <c r="I510" s="34"/>
    </row>
    <row r="511" spans="9:9" ht="15.75" customHeight="1">
      <c r="I511" s="34"/>
    </row>
    <row r="512" spans="9:9" ht="15.75" customHeight="1">
      <c r="I512" s="34"/>
    </row>
    <row r="513" spans="9:9" ht="15.75" customHeight="1">
      <c r="I513" s="34"/>
    </row>
    <row r="514" spans="9:9" ht="15.75" customHeight="1">
      <c r="I514" s="34"/>
    </row>
    <row r="515" spans="9:9" ht="15.75" customHeight="1">
      <c r="I515" s="34"/>
    </row>
    <row r="516" spans="9:9" ht="15.75" customHeight="1">
      <c r="I516" s="34"/>
    </row>
    <row r="517" spans="9:9" ht="15.75" customHeight="1">
      <c r="I517" s="34"/>
    </row>
    <row r="518" spans="9:9" ht="15.75" customHeight="1">
      <c r="I518" s="34"/>
    </row>
    <row r="519" spans="9:9" ht="15.75" customHeight="1">
      <c r="I519" s="34"/>
    </row>
    <row r="520" spans="9:9" ht="15.75" customHeight="1">
      <c r="I520" s="34"/>
    </row>
    <row r="521" spans="9:9" ht="15.75" customHeight="1">
      <c r="I521" s="34"/>
    </row>
    <row r="522" spans="9:9" ht="15.75" customHeight="1">
      <c r="I522" s="34"/>
    </row>
    <row r="523" spans="9:9" ht="15.75" customHeight="1">
      <c r="I523" s="34"/>
    </row>
    <row r="524" spans="9:9" ht="15.75" customHeight="1">
      <c r="I524" s="34"/>
    </row>
    <row r="525" spans="9:9" ht="15.75" customHeight="1">
      <c r="I525" s="34"/>
    </row>
    <row r="526" spans="9:9" ht="15.75" customHeight="1">
      <c r="I526" s="34"/>
    </row>
    <row r="527" spans="9:9" ht="15.75" customHeight="1">
      <c r="I527" s="34"/>
    </row>
    <row r="528" spans="9:9" ht="15.75" customHeight="1">
      <c r="I528" s="34"/>
    </row>
    <row r="529" spans="9:9" ht="15.75" customHeight="1">
      <c r="I529" s="34"/>
    </row>
    <row r="530" spans="9:9" ht="15.75" customHeight="1">
      <c r="I530" s="34"/>
    </row>
    <row r="531" spans="9:9" ht="15.75" customHeight="1">
      <c r="I531" s="34"/>
    </row>
    <row r="532" spans="9:9" ht="15.75" customHeight="1">
      <c r="I532" s="34"/>
    </row>
    <row r="533" spans="9:9" ht="15.75" customHeight="1">
      <c r="I533" s="34"/>
    </row>
    <row r="534" spans="9:9" ht="15.75" customHeight="1">
      <c r="I534" s="34"/>
    </row>
    <row r="535" spans="9:9" ht="15.75" customHeight="1">
      <c r="I535" s="34"/>
    </row>
    <row r="536" spans="9:9" ht="15.75" customHeight="1">
      <c r="I536" s="34"/>
    </row>
    <row r="537" spans="9:9" ht="15.75" customHeight="1">
      <c r="I537" s="34"/>
    </row>
    <row r="538" spans="9:9" ht="15.75" customHeight="1">
      <c r="I538" s="34"/>
    </row>
    <row r="539" spans="9:9" ht="15.75" customHeight="1">
      <c r="I539" s="34"/>
    </row>
    <row r="540" spans="9:9" ht="15.75" customHeight="1">
      <c r="I540" s="34"/>
    </row>
    <row r="541" spans="9:9" ht="15.75" customHeight="1">
      <c r="I541" s="34"/>
    </row>
    <row r="542" spans="9:9" ht="15.75" customHeight="1">
      <c r="I542" s="34"/>
    </row>
    <row r="543" spans="9:9" ht="15.75" customHeight="1">
      <c r="I543" s="34"/>
    </row>
    <row r="544" spans="9:9" ht="15.75" customHeight="1">
      <c r="I544" s="34"/>
    </row>
    <row r="545" spans="9:9" ht="15.75" customHeight="1">
      <c r="I545" s="34"/>
    </row>
    <row r="546" spans="9:9" ht="15.75" customHeight="1">
      <c r="I546" s="34"/>
    </row>
    <row r="547" spans="9:9" ht="15.75" customHeight="1">
      <c r="I547" s="34"/>
    </row>
    <row r="548" spans="9:9" ht="15.75" customHeight="1">
      <c r="I548" s="34"/>
    </row>
    <row r="549" spans="9:9" ht="15.75" customHeight="1">
      <c r="I549" s="34"/>
    </row>
    <row r="550" spans="9:9" ht="15.75" customHeight="1">
      <c r="I550" s="34"/>
    </row>
    <row r="551" spans="9:9" ht="15.75" customHeight="1">
      <c r="I551" s="34"/>
    </row>
    <row r="552" spans="9:9" ht="15.75" customHeight="1">
      <c r="I552" s="34"/>
    </row>
    <row r="553" spans="9:9" ht="15.75" customHeight="1">
      <c r="I553" s="34"/>
    </row>
    <row r="554" spans="9:9" ht="15.75" customHeight="1">
      <c r="I554" s="34"/>
    </row>
    <row r="555" spans="9:9" ht="15.75" customHeight="1">
      <c r="I555" s="34"/>
    </row>
    <row r="556" spans="9:9" ht="15.75" customHeight="1">
      <c r="I556" s="34"/>
    </row>
    <row r="557" spans="9:9" ht="15.75" customHeight="1">
      <c r="I557" s="34"/>
    </row>
    <row r="558" spans="9:9" ht="15.75" customHeight="1">
      <c r="I558" s="34"/>
    </row>
    <row r="559" spans="9:9" ht="15.75" customHeight="1">
      <c r="I559" s="34"/>
    </row>
    <row r="560" spans="9:9" ht="15.75" customHeight="1">
      <c r="I560" s="34"/>
    </row>
    <row r="561" spans="9:9" ht="15.75" customHeight="1">
      <c r="I561" s="34"/>
    </row>
    <row r="562" spans="9:9" ht="15.75" customHeight="1">
      <c r="I562" s="34"/>
    </row>
    <row r="563" spans="9:9" ht="15.75" customHeight="1">
      <c r="I563" s="34"/>
    </row>
    <row r="564" spans="9:9" ht="15.75" customHeight="1">
      <c r="I564" s="34"/>
    </row>
    <row r="565" spans="9:9" ht="15.75" customHeight="1">
      <c r="I565" s="34"/>
    </row>
    <row r="566" spans="9:9" ht="15.75" customHeight="1">
      <c r="I566" s="34"/>
    </row>
    <row r="567" spans="9:9" ht="15.75" customHeight="1">
      <c r="I567" s="34"/>
    </row>
    <row r="568" spans="9:9" ht="15.75" customHeight="1">
      <c r="I568" s="34"/>
    </row>
    <row r="569" spans="9:9" ht="15.75" customHeight="1">
      <c r="I569" s="34"/>
    </row>
    <row r="570" spans="9:9" ht="15.75" customHeight="1">
      <c r="I570" s="34"/>
    </row>
    <row r="571" spans="9:9" ht="15.75" customHeight="1">
      <c r="I571" s="34"/>
    </row>
    <row r="572" spans="9:9" ht="15.75" customHeight="1">
      <c r="I572" s="34"/>
    </row>
    <row r="573" spans="9:9" ht="15.75" customHeight="1">
      <c r="I573" s="34"/>
    </row>
    <row r="574" spans="9:9" ht="15.75" customHeight="1">
      <c r="I574" s="34"/>
    </row>
    <row r="575" spans="9:9" ht="15.75" customHeight="1">
      <c r="I575" s="34"/>
    </row>
    <row r="576" spans="9:9" ht="15.75" customHeight="1">
      <c r="I576" s="34"/>
    </row>
    <row r="577" spans="9:9" ht="15.75" customHeight="1">
      <c r="I577" s="34"/>
    </row>
    <row r="578" spans="9:9" ht="15.75" customHeight="1">
      <c r="I578" s="34"/>
    </row>
    <row r="579" spans="9:9" ht="15.75" customHeight="1">
      <c r="I579" s="34"/>
    </row>
    <row r="580" spans="9:9" ht="15.75" customHeight="1">
      <c r="I580" s="34"/>
    </row>
    <row r="581" spans="9:9" ht="15.75" customHeight="1">
      <c r="I581" s="34"/>
    </row>
    <row r="582" spans="9:9" ht="15.75" customHeight="1">
      <c r="I582" s="34"/>
    </row>
    <row r="583" spans="9:9" ht="15.75" customHeight="1">
      <c r="I583" s="34"/>
    </row>
    <row r="584" spans="9:9" ht="15.75" customHeight="1">
      <c r="I584" s="34"/>
    </row>
    <row r="585" spans="9:9" ht="15.75" customHeight="1">
      <c r="I585" s="34"/>
    </row>
    <row r="586" spans="9:9" ht="15.75" customHeight="1">
      <c r="I586" s="34"/>
    </row>
    <row r="587" spans="9:9" ht="15.75" customHeight="1">
      <c r="I587" s="34"/>
    </row>
    <row r="588" spans="9:9" ht="15.75" customHeight="1">
      <c r="I588" s="34"/>
    </row>
    <row r="589" spans="9:9" ht="15.75" customHeight="1">
      <c r="I589" s="34"/>
    </row>
    <row r="590" spans="9:9" ht="15.75" customHeight="1">
      <c r="I590" s="34"/>
    </row>
    <row r="591" spans="9:9" ht="15.75" customHeight="1">
      <c r="I591" s="34"/>
    </row>
    <row r="592" spans="9:9" ht="15.75" customHeight="1">
      <c r="I592" s="34"/>
    </row>
    <row r="593" spans="9:9" ht="15.75" customHeight="1">
      <c r="I593" s="34"/>
    </row>
    <row r="594" spans="9:9" ht="15.75" customHeight="1">
      <c r="I594" s="34"/>
    </row>
    <row r="595" spans="9:9" ht="15.75" customHeight="1">
      <c r="I595" s="34"/>
    </row>
    <row r="596" spans="9:9" ht="15.75" customHeight="1">
      <c r="I596" s="34"/>
    </row>
    <row r="597" spans="9:9" ht="15.75" customHeight="1">
      <c r="I597" s="34"/>
    </row>
    <row r="598" spans="9:9" ht="15.75" customHeight="1">
      <c r="I598" s="34"/>
    </row>
    <row r="599" spans="9:9" ht="15.75" customHeight="1">
      <c r="I599" s="34"/>
    </row>
    <row r="600" spans="9:9" ht="15.75" customHeight="1">
      <c r="I600" s="34"/>
    </row>
    <row r="601" spans="9:9" ht="15.75" customHeight="1">
      <c r="I601" s="34"/>
    </row>
    <row r="602" spans="9:9" ht="15.75" customHeight="1">
      <c r="I602" s="34"/>
    </row>
    <row r="603" spans="9:9" ht="15.75" customHeight="1">
      <c r="I603" s="34"/>
    </row>
    <row r="604" spans="9:9" ht="15.75" customHeight="1">
      <c r="I604" s="34"/>
    </row>
    <row r="605" spans="9:9" ht="15.75" customHeight="1">
      <c r="I605" s="34"/>
    </row>
    <row r="606" spans="9:9" ht="15.75" customHeight="1">
      <c r="I606" s="34"/>
    </row>
    <row r="607" spans="9:9" ht="15.75" customHeight="1">
      <c r="I607" s="34"/>
    </row>
    <row r="608" spans="9:9" ht="15.75" customHeight="1">
      <c r="I608" s="34"/>
    </row>
    <row r="609" spans="9:9" ht="15.75" customHeight="1">
      <c r="I609" s="34"/>
    </row>
    <row r="610" spans="9:9" ht="15.75" customHeight="1">
      <c r="I610" s="34"/>
    </row>
    <row r="611" spans="9:9" ht="15.75" customHeight="1">
      <c r="I611" s="34"/>
    </row>
    <row r="612" spans="9:9" ht="15.75" customHeight="1">
      <c r="I612" s="34"/>
    </row>
    <row r="613" spans="9:9" ht="15.75" customHeight="1">
      <c r="I613" s="34"/>
    </row>
    <row r="614" spans="9:9" ht="15.75" customHeight="1">
      <c r="I614" s="34"/>
    </row>
    <row r="615" spans="9:9" ht="15.75" customHeight="1">
      <c r="I615" s="34"/>
    </row>
    <row r="616" spans="9:9" ht="15.75" customHeight="1">
      <c r="I616" s="34"/>
    </row>
    <row r="617" spans="9:9" ht="15.75" customHeight="1">
      <c r="I617" s="34"/>
    </row>
    <row r="618" spans="9:9" ht="15.75" customHeight="1">
      <c r="I618" s="34"/>
    </row>
    <row r="619" spans="9:9" ht="15.75" customHeight="1">
      <c r="I619" s="34"/>
    </row>
    <row r="620" spans="9:9" ht="15.75" customHeight="1">
      <c r="I620" s="34"/>
    </row>
    <row r="621" spans="9:9" ht="15.75" customHeight="1">
      <c r="I621" s="34"/>
    </row>
    <row r="622" spans="9:9" ht="15.75" customHeight="1">
      <c r="I622" s="34"/>
    </row>
    <row r="623" spans="9:9" ht="15.75" customHeight="1">
      <c r="I623" s="34"/>
    </row>
    <row r="624" spans="9:9" ht="15.75" customHeight="1">
      <c r="I624" s="34"/>
    </row>
    <row r="625" spans="9:9" ht="15.75" customHeight="1">
      <c r="I625" s="34"/>
    </row>
    <row r="626" spans="9:9" ht="15.75" customHeight="1">
      <c r="I626" s="34"/>
    </row>
    <row r="627" spans="9:9" ht="15.75" customHeight="1">
      <c r="I627" s="34"/>
    </row>
    <row r="628" spans="9:9" ht="15.75" customHeight="1">
      <c r="I628" s="34"/>
    </row>
    <row r="629" spans="9:9" ht="15.75" customHeight="1">
      <c r="I629" s="34"/>
    </row>
    <row r="630" spans="9:9" ht="15.75" customHeight="1">
      <c r="I630" s="34"/>
    </row>
    <row r="631" spans="9:9" ht="15.75" customHeight="1">
      <c r="I631" s="34"/>
    </row>
    <row r="632" spans="9:9" ht="15.75" customHeight="1">
      <c r="I632" s="34"/>
    </row>
    <row r="633" spans="9:9" ht="15.75" customHeight="1">
      <c r="I633" s="34"/>
    </row>
    <row r="634" spans="9:9" ht="15.75" customHeight="1">
      <c r="I634" s="34"/>
    </row>
    <row r="635" spans="9:9" ht="15.75" customHeight="1">
      <c r="I635" s="34"/>
    </row>
    <row r="636" spans="9:9" ht="15.75" customHeight="1">
      <c r="I636" s="34"/>
    </row>
    <row r="637" spans="9:9" ht="15.75" customHeight="1">
      <c r="I637" s="34"/>
    </row>
    <row r="638" spans="9:9" ht="15.75" customHeight="1">
      <c r="I638" s="34"/>
    </row>
    <row r="639" spans="9:9" ht="15.75" customHeight="1">
      <c r="I639" s="34"/>
    </row>
    <row r="640" spans="9:9" ht="15.75" customHeight="1">
      <c r="I640" s="34"/>
    </row>
    <row r="641" spans="9:9" ht="15.75" customHeight="1">
      <c r="I641" s="34"/>
    </row>
    <row r="642" spans="9:9" ht="15.75" customHeight="1">
      <c r="I642" s="34"/>
    </row>
    <row r="643" spans="9:9" ht="15.75" customHeight="1">
      <c r="I643" s="34"/>
    </row>
    <row r="644" spans="9:9" ht="15.75" customHeight="1">
      <c r="I644" s="34"/>
    </row>
    <row r="645" spans="9:9" ht="15.75" customHeight="1">
      <c r="I645" s="34"/>
    </row>
    <row r="646" spans="9:9" ht="15.75" customHeight="1">
      <c r="I646" s="34"/>
    </row>
    <row r="647" spans="9:9" ht="15.75" customHeight="1">
      <c r="I647" s="34"/>
    </row>
    <row r="648" spans="9:9" ht="15.75" customHeight="1">
      <c r="I648" s="34"/>
    </row>
    <row r="649" spans="9:9" ht="15.75" customHeight="1">
      <c r="I649" s="34"/>
    </row>
    <row r="650" spans="9:9" ht="15.75" customHeight="1">
      <c r="I650" s="34"/>
    </row>
    <row r="651" spans="9:9" ht="15.75" customHeight="1">
      <c r="I651" s="34"/>
    </row>
    <row r="652" spans="9:9" ht="15.75" customHeight="1">
      <c r="I652" s="34"/>
    </row>
    <row r="653" spans="9:9" ht="15.75" customHeight="1">
      <c r="I653" s="34"/>
    </row>
    <row r="654" spans="9:9" ht="15.75" customHeight="1">
      <c r="I654" s="34"/>
    </row>
    <row r="655" spans="9:9" ht="15.75" customHeight="1">
      <c r="I655" s="34"/>
    </row>
    <row r="656" spans="9:9" ht="15.75" customHeight="1">
      <c r="I656" s="34"/>
    </row>
    <row r="657" spans="9:9" ht="15.75" customHeight="1">
      <c r="I657" s="34"/>
    </row>
    <row r="658" spans="9:9" ht="15.75" customHeight="1">
      <c r="I658" s="34"/>
    </row>
    <row r="659" spans="9:9" ht="15.75" customHeight="1">
      <c r="I659" s="34"/>
    </row>
    <row r="660" spans="9:9" ht="15.75" customHeight="1">
      <c r="I660" s="34"/>
    </row>
    <row r="661" spans="9:9" ht="15.75" customHeight="1">
      <c r="I661" s="34"/>
    </row>
    <row r="662" spans="9:9" ht="15.75" customHeight="1">
      <c r="I662" s="34"/>
    </row>
    <row r="663" spans="9:9" ht="15.75" customHeight="1">
      <c r="I663" s="34"/>
    </row>
    <row r="664" spans="9:9" ht="15.75" customHeight="1">
      <c r="I664" s="34"/>
    </row>
    <row r="665" spans="9:9" ht="15.75" customHeight="1">
      <c r="I665" s="34"/>
    </row>
    <row r="666" spans="9:9" ht="15.75" customHeight="1">
      <c r="I666" s="34"/>
    </row>
    <row r="667" spans="9:9" ht="15.75" customHeight="1">
      <c r="I667" s="34"/>
    </row>
    <row r="668" spans="9:9" ht="15.75" customHeight="1">
      <c r="I668" s="34"/>
    </row>
    <row r="669" spans="9:9" ht="15.75" customHeight="1">
      <c r="I669" s="34"/>
    </row>
    <row r="670" spans="9:9" ht="15.75" customHeight="1">
      <c r="I670" s="34"/>
    </row>
    <row r="671" spans="9:9" ht="15.75" customHeight="1">
      <c r="I671" s="34"/>
    </row>
    <row r="672" spans="9:9" ht="15.75" customHeight="1">
      <c r="I672" s="34"/>
    </row>
    <row r="673" spans="9:9" ht="15.75" customHeight="1">
      <c r="I673" s="34"/>
    </row>
    <row r="674" spans="9:9" ht="15.75" customHeight="1">
      <c r="I674" s="34"/>
    </row>
    <row r="675" spans="9:9" ht="15.75" customHeight="1">
      <c r="I675" s="34"/>
    </row>
    <row r="676" spans="9:9" ht="15.75" customHeight="1">
      <c r="I676" s="34"/>
    </row>
    <row r="677" spans="9:9" ht="15.75" customHeight="1">
      <c r="I677" s="34"/>
    </row>
    <row r="678" spans="9:9" ht="15.75" customHeight="1">
      <c r="I678" s="34"/>
    </row>
    <row r="679" spans="9:9" ht="15.75" customHeight="1">
      <c r="I679" s="34"/>
    </row>
    <row r="680" spans="9:9" ht="15.75" customHeight="1">
      <c r="I680" s="34"/>
    </row>
    <row r="681" spans="9:9" ht="15.75" customHeight="1">
      <c r="I681" s="34"/>
    </row>
    <row r="682" spans="9:9" ht="15.75" customHeight="1">
      <c r="I682" s="34"/>
    </row>
    <row r="683" spans="9:9" ht="15.75" customHeight="1">
      <c r="I683" s="34"/>
    </row>
    <row r="684" spans="9:9" ht="15.75" customHeight="1">
      <c r="I684" s="34"/>
    </row>
    <row r="685" spans="9:9" ht="15.75" customHeight="1">
      <c r="I685" s="34"/>
    </row>
    <row r="686" spans="9:9" ht="15.75" customHeight="1">
      <c r="I686" s="34"/>
    </row>
    <row r="687" spans="9:9" ht="15.75" customHeight="1">
      <c r="I687" s="34"/>
    </row>
    <row r="688" spans="9:9" ht="15.75" customHeight="1">
      <c r="I688" s="34"/>
    </row>
    <row r="689" spans="9:9" ht="15.75" customHeight="1">
      <c r="I689" s="34"/>
    </row>
    <row r="690" spans="9:9" ht="15.75" customHeight="1">
      <c r="I690" s="34"/>
    </row>
    <row r="691" spans="9:9" ht="15.75" customHeight="1">
      <c r="I691" s="34"/>
    </row>
    <row r="692" spans="9:9" ht="15.75" customHeight="1">
      <c r="I692" s="34"/>
    </row>
    <row r="693" spans="9:9" ht="15.75" customHeight="1">
      <c r="I693" s="34"/>
    </row>
    <row r="694" spans="9:9" ht="15.75" customHeight="1">
      <c r="I694" s="34"/>
    </row>
    <row r="695" spans="9:9" ht="15.75" customHeight="1">
      <c r="I695" s="34"/>
    </row>
    <row r="696" spans="9:9" ht="15.75" customHeight="1">
      <c r="I696" s="34"/>
    </row>
    <row r="697" spans="9:9" ht="15.75" customHeight="1">
      <c r="I697" s="34"/>
    </row>
    <row r="698" spans="9:9" ht="15.75" customHeight="1">
      <c r="I698" s="34"/>
    </row>
    <row r="699" spans="9:9" ht="15.75" customHeight="1">
      <c r="I699" s="34"/>
    </row>
    <row r="700" spans="9:9" ht="15.75" customHeight="1">
      <c r="I700" s="34"/>
    </row>
    <row r="701" spans="9:9" ht="15.75" customHeight="1">
      <c r="I701" s="34"/>
    </row>
    <row r="702" spans="9:9" ht="15.75" customHeight="1">
      <c r="I702" s="34"/>
    </row>
    <row r="703" spans="9:9" ht="15.75" customHeight="1">
      <c r="I703" s="34"/>
    </row>
    <row r="704" spans="9:9" ht="15.75" customHeight="1">
      <c r="I704" s="34"/>
    </row>
    <row r="705" spans="9:9" ht="15.75" customHeight="1">
      <c r="I705" s="34"/>
    </row>
    <row r="706" spans="9:9" ht="15.75" customHeight="1">
      <c r="I706" s="34"/>
    </row>
    <row r="707" spans="9:9" ht="15.75" customHeight="1">
      <c r="I707" s="34"/>
    </row>
    <row r="708" spans="9:9" ht="15.75" customHeight="1">
      <c r="I708" s="34"/>
    </row>
    <row r="709" spans="9:9" ht="15.75" customHeight="1">
      <c r="I709" s="34"/>
    </row>
    <row r="710" spans="9:9" ht="15.75" customHeight="1">
      <c r="I710" s="34"/>
    </row>
    <row r="711" spans="9:9" ht="15.75" customHeight="1">
      <c r="I711" s="34"/>
    </row>
    <row r="712" spans="9:9" ht="15.75" customHeight="1">
      <c r="I712" s="34"/>
    </row>
    <row r="713" spans="9:9" ht="15.75" customHeight="1">
      <c r="I713" s="34"/>
    </row>
    <row r="714" spans="9:9" ht="15.75" customHeight="1">
      <c r="I714" s="34"/>
    </row>
    <row r="715" spans="9:9" ht="15.75" customHeight="1">
      <c r="I715" s="34"/>
    </row>
    <row r="716" spans="9:9" ht="15.75" customHeight="1">
      <c r="I716" s="34"/>
    </row>
    <row r="717" spans="9:9" ht="15.75" customHeight="1">
      <c r="I717" s="34"/>
    </row>
    <row r="718" spans="9:9" ht="15.75" customHeight="1">
      <c r="I718" s="34"/>
    </row>
    <row r="719" spans="9:9" ht="15.75" customHeight="1">
      <c r="I719" s="34"/>
    </row>
    <row r="720" spans="9:9" ht="15.75" customHeight="1">
      <c r="I720" s="34"/>
    </row>
    <row r="721" spans="9:9" ht="15.75" customHeight="1">
      <c r="I721" s="34"/>
    </row>
    <row r="722" spans="9:9" ht="15.75" customHeight="1">
      <c r="I722" s="34"/>
    </row>
    <row r="723" spans="9:9" ht="15.75" customHeight="1">
      <c r="I723" s="34"/>
    </row>
    <row r="724" spans="9:9" ht="15.75" customHeight="1">
      <c r="I724" s="34"/>
    </row>
    <row r="725" spans="9:9" ht="15.75" customHeight="1">
      <c r="I725" s="34"/>
    </row>
    <row r="726" spans="9:9" ht="15.75" customHeight="1">
      <c r="I726" s="34"/>
    </row>
    <row r="727" spans="9:9" ht="15.75" customHeight="1">
      <c r="I727" s="34"/>
    </row>
    <row r="728" spans="9:9" ht="15.75" customHeight="1">
      <c r="I728" s="34"/>
    </row>
    <row r="729" spans="9:9" ht="15.75" customHeight="1">
      <c r="I729" s="34"/>
    </row>
    <row r="730" spans="9:9" ht="15.75" customHeight="1">
      <c r="I730" s="34"/>
    </row>
    <row r="731" spans="9:9" ht="15.75" customHeight="1">
      <c r="I731" s="34"/>
    </row>
    <row r="732" spans="9:9" ht="15.75" customHeight="1">
      <c r="I732" s="34"/>
    </row>
    <row r="733" spans="9:9" ht="15.75" customHeight="1">
      <c r="I733" s="34"/>
    </row>
    <row r="734" spans="9:9" ht="15.75" customHeight="1">
      <c r="I734" s="34"/>
    </row>
    <row r="735" spans="9:9" ht="15.75" customHeight="1">
      <c r="I735" s="34"/>
    </row>
    <row r="736" spans="9:9" ht="15.75" customHeight="1">
      <c r="I736" s="34"/>
    </row>
    <row r="737" spans="9:9" ht="15.75" customHeight="1">
      <c r="I737" s="34"/>
    </row>
    <row r="738" spans="9:9" ht="15.75" customHeight="1">
      <c r="I738" s="34"/>
    </row>
    <row r="739" spans="9:9" ht="15.75" customHeight="1">
      <c r="I739" s="34"/>
    </row>
    <row r="740" spans="9:9" ht="15.75" customHeight="1">
      <c r="I740" s="34"/>
    </row>
    <row r="741" spans="9:9" ht="15.75" customHeight="1">
      <c r="I741" s="34"/>
    </row>
    <row r="742" spans="9:9" ht="15.75" customHeight="1">
      <c r="I742" s="34"/>
    </row>
    <row r="743" spans="9:9" ht="15.75" customHeight="1">
      <c r="I743" s="34"/>
    </row>
    <row r="744" spans="9:9" ht="15.75" customHeight="1">
      <c r="I744" s="34"/>
    </row>
    <row r="745" spans="9:9" ht="15.75" customHeight="1">
      <c r="I745" s="34"/>
    </row>
    <row r="746" spans="9:9" ht="15.75" customHeight="1">
      <c r="I746" s="34"/>
    </row>
    <row r="747" spans="9:9" ht="15.75" customHeight="1">
      <c r="I747" s="34"/>
    </row>
    <row r="748" spans="9:9" ht="15.75" customHeight="1">
      <c r="I748" s="34"/>
    </row>
    <row r="749" spans="9:9" ht="15.75" customHeight="1">
      <c r="I749" s="34"/>
    </row>
    <row r="750" spans="9:9" ht="15.75" customHeight="1">
      <c r="I750" s="34"/>
    </row>
    <row r="751" spans="9:9" ht="15.75" customHeight="1">
      <c r="I751" s="34"/>
    </row>
    <row r="752" spans="9:9" ht="15.75" customHeight="1">
      <c r="I752" s="34"/>
    </row>
    <row r="753" spans="9:9" ht="15.75" customHeight="1">
      <c r="I753" s="34"/>
    </row>
    <row r="754" spans="9:9" ht="15.75" customHeight="1">
      <c r="I754" s="34"/>
    </row>
    <row r="755" spans="9:9" ht="15.75" customHeight="1">
      <c r="I755" s="34"/>
    </row>
    <row r="756" spans="9:9" ht="15.75" customHeight="1">
      <c r="I756" s="34"/>
    </row>
    <row r="757" spans="9:9" ht="15.75" customHeight="1">
      <c r="I757" s="34"/>
    </row>
    <row r="758" spans="9:9" ht="15.75" customHeight="1">
      <c r="I758" s="34"/>
    </row>
    <row r="759" spans="9:9" ht="15.75" customHeight="1">
      <c r="I759" s="34"/>
    </row>
    <row r="760" spans="9:9" ht="15.75" customHeight="1">
      <c r="I760" s="34"/>
    </row>
    <row r="761" spans="9:9" ht="15.75" customHeight="1">
      <c r="I761" s="34"/>
    </row>
    <row r="762" spans="9:9" ht="15.75" customHeight="1">
      <c r="I762" s="34"/>
    </row>
    <row r="763" spans="9:9" ht="15.75" customHeight="1">
      <c r="I763" s="34"/>
    </row>
    <row r="764" spans="9:9" ht="15.75" customHeight="1">
      <c r="I764" s="34"/>
    </row>
    <row r="765" spans="9:9" ht="15.75" customHeight="1">
      <c r="I765" s="34"/>
    </row>
    <row r="766" spans="9:9" ht="15.75" customHeight="1">
      <c r="I766" s="34"/>
    </row>
    <row r="767" spans="9:9" ht="15.75" customHeight="1">
      <c r="I767" s="34"/>
    </row>
    <row r="768" spans="9:9" ht="15.75" customHeight="1">
      <c r="I768" s="34"/>
    </row>
    <row r="769" spans="9:9" ht="15.75" customHeight="1">
      <c r="I769" s="34"/>
    </row>
    <row r="770" spans="9:9" ht="15.75" customHeight="1">
      <c r="I770" s="34"/>
    </row>
    <row r="771" spans="9:9" ht="15.75" customHeight="1">
      <c r="I771" s="34"/>
    </row>
    <row r="772" spans="9:9" ht="15.75" customHeight="1">
      <c r="I772" s="34"/>
    </row>
    <row r="773" spans="9:9" ht="15.75" customHeight="1">
      <c r="I773" s="34"/>
    </row>
    <row r="774" spans="9:9" ht="15.75" customHeight="1">
      <c r="I774" s="34"/>
    </row>
    <row r="775" spans="9:9" ht="15.75" customHeight="1">
      <c r="I775" s="34"/>
    </row>
    <row r="776" spans="9:9" ht="15.75" customHeight="1">
      <c r="I776" s="34"/>
    </row>
    <row r="777" spans="9:9" ht="15.75" customHeight="1">
      <c r="I777" s="34"/>
    </row>
    <row r="778" spans="9:9" ht="15.75" customHeight="1">
      <c r="I778" s="34"/>
    </row>
    <row r="779" spans="9:9" ht="15.75" customHeight="1">
      <c r="I779" s="34"/>
    </row>
    <row r="780" spans="9:9" ht="15.75" customHeight="1">
      <c r="I780" s="34"/>
    </row>
    <row r="781" spans="9:9" ht="15.75" customHeight="1">
      <c r="I781" s="34"/>
    </row>
    <row r="782" spans="9:9" ht="15.75" customHeight="1">
      <c r="I782" s="34"/>
    </row>
    <row r="783" spans="9:9" ht="15.75" customHeight="1">
      <c r="I783" s="34"/>
    </row>
    <row r="784" spans="9:9" ht="15.75" customHeight="1">
      <c r="I784" s="34"/>
    </row>
    <row r="785" spans="9:9" ht="15.75" customHeight="1">
      <c r="I785" s="34"/>
    </row>
    <row r="786" spans="9:9" ht="15.75" customHeight="1">
      <c r="I786" s="34"/>
    </row>
    <row r="787" spans="9:9" ht="15.75" customHeight="1">
      <c r="I787" s="34"/>
    </row>
    <row r="788" spans="9:9" ht="15.75" customHeight="1">
      <c r="I788" s="34"/>
    </row>
    <row r="789" spans="9:9" ht="15.75" customHeight="1">
      <c r="I789" s="34"/>
    </row>
    <row r="790" spans="9:9" ht="15.75" customHeight="1">
      <c r="I790" s="34"/>
    </row>
    <row r="791" spans="9:9" ht="15.75" customHeight="1">
      <c r="I791" s="34"/>
    </row>
    <row r="792" spans="9:9" ht="15.75" customHeight="1">
      <c r="I792" s="34"/>
    </row>
    <row r="793" spans="9:9" ht="15.75" customHeight="1">
      <c r="I793" s="34"/>
    </row>
    <row r="794" spans="9:9" ht="15.75" customHeight="1">
      <c r="I794" s="34"/>
    </row>
    <row r="795" spans="9:9" ht="15.75" customHeight="1">
      <c r="I795" s="34"/>
    </row>
    <row r="796" spans="9:9" ht="15.75" customHeight="1">
      <c r="I796" s="34"/>
    </row>
    <row r="797" spans="9:9" ht="15.75" customHeight="1">
      <c r="I797" s="34"/>
    </row>
    <row r="798" spans="9:9" ht="15.75" customHeight="1">
      <c r="I798" s="34"/>
    </row>
    <row r="799" spans="9:9" ht="15.75" customHeight="1">
      <c r="I799" s="34"/>
    </row>
    <row r="800" spans="9:9" ht="15.75" customHeight="1">
      <c r="I800" s="34"/>
    </row>
    <row r="801" spans="9:9" ht="15.75" customHeight="1">
      <c r="I801" s="34"/>
    </row>
    <row r="802" spans="9:9" ht="15.75" customHeight="1">
      <c r="I802" s="34"/>
    </row>
    <row r="803" spans="9:9" ht="15.75" customHeight="1">
      <c r="I803" s="34"/>
    </row>
    <row r="804" spans="9:9" ht="15.75" customHeight="1">
      <c r="I804" s="34"/>
    </row>
    <row r="805" spans="9:9" ht="15.75" customHeight="1">
      <c r="I805" s="34"/>
    </row>
    <row r="806" spans="9:9" ht="15.75" customHeight="1">
      <c r="I806" s="34"/>
    </row>
    <row r="807" spans="9:9" ht="15.75" customHeight="1">
      <c r="I807" s="34"/>
    </row>
    <row r="808" spans="9:9" ht="15.75" customHeight="1">
      <c r="I808" s="34"/>
    </row>
    <row r="809" spans="9:9" ht="15.75" customHeight="1">
      <c r="I809" s="34"/>
    </row>
    <row r="810" spans="9:9" ht="15.75" customHeight="1">
      <c r="I810" s="34"/>
    </row>
    <row r="811" spans="9:9" ht="15.75" customHeight="1">
      <c r="I811" s="34"/>
    </row>
    <row r="812" spans="9:9" ht="15.75" customHeight="1">
      <c r="I812" s="34"/>
    </row>
    <row r="813" spans="9:9" ht="15.75" customHeight="1">
      <c r="I813" s="34"/>
    </row>
    <row r="814" spans="9:9" ht="15.75" customHeight="1">
      <c r="I814" s="34"/>
    </row>
    <row r="815" spans="9:9" ht="15.75" customHeight="1">
      <c r="I815" s="34"/>
    </row>
    <row r="816" spans="9:9" ht="15.75" customHeight="1">
      <c r="I816" s="34"/>
    </row>
    <row r="817" spans="9:9" ht="15.75" customHeight="1">
      <c r="I817" s="34"/>
    </row>
    <row r="818" spans="9:9" ht="15.75" customHeight="1">
      <c r="I818" s="34"/>
    </row>
    <row r="819" spans="9:9" ht="15.75" customHeight="1">
      <c r="I819" s="34"/>
    </row>
    <row r="820" spans="9:9" ht="15.75" customHeight="1">
      <c r="I820" s="34"/>
    </row>
    <row r="821" spans="9:9" ht="15.75" customHeight="1">
      <c r="I821" s="34"/>
    </row>
    <row r="822" spans="9:9" ht="15.75" customHeight="1">
      <c r="I822" s="34"/>
    </row>
    <row r="823" spans="9:9" ht="15.75" customHeight="1">
      <c r="I823" s="34"/>
    </row>
    <row r="824" spans="9:9" ht="15.75" customHeight="1">
      <c r="I824" s="34"/>
    </row>
    <row r="825" spans="9:9" ht="15.75" customHeight="1">
      <c r="I825" s="34"/>
    </row>
    <row r="826" spans="9:9" ht="15.75" customHeight="1">
      <c r="I826" s="34"/>
    </row>
    <row r="827" spans="9:9" ht="15.75" customHeight="1">
      <c r="I827" s="34"/>
    </row>
    <row r="828" spans="9:9" ht="15.75" customHeight="1">
      <c r="I828" s="34"/>
    </row>
    <row r="829" spans="9:9" ht="15.75" customHeight="1">
      <c r="I829" s="34"/>
    </row>
    <row r="830" spans="9:9" ht="15.75" customHeight="1">
      <c r="I830" s="34"/>
    </row>
    <row r="831" spans="9:9" ht="15.75" customHeight="1">
      <c r="I831" s="34"/>
    </row>
    <row r="832" spans="9:9" ht="15.75" customHeight="1">
      <c r="I832" s="34"/>
    </row>
    <row r="833" spans="9:9" ht="15.75" customHeight="1">
      <c r="I833" s="34"/>
    </row>
    <row r="834" spans="9:9" ht="15.75" customHeight="1">
      <c r="I834" s="34"/>
    </row>
    <row r="835" spans="9:9" ht="15.75" customHeight="1">
      <c r="I835" s="34"/>
    </row>
    <row r="836" spans="9:9" ht="15.75" customHeight="1">
      <c r="I836" s="34"/>
    </row>
    <row r="837" spans="9:9" ht="15.75" customHeight="1">
      <c r="I837" s="34"/>
    </row>
    <row r="838" spans="9:9" ht="15.75" customHeight="1">
      <c r="I838" s="34"/>
    </row>
    <row r="839" spans="9:9" ht="15.75" customHeight="1">
      <c r="I839" s="34"/>
    </row>
    <row r="840" spans="9:9" ht="15.75" customHeight="1">
      <c r="I840" s="34"/>
    </row>
    <row r="841" spans="9:9" ht="15.75" customHeight="1">
      <c r="I841" s="34"/>
    </row>
    <row r="842" spans="9:9" ht="15.75" customHeight="1">
      <c r="I842" s="34"/>
    </row>
    <row r="843" spans="9:9" ht="15.75" customHeight="1">
      <c r="I843" s="34"/>
    </row>
    <row r="844" spans="9:9" ht="15.75" customHeight="1">
      <c r="I844" s="34"/>
    </row>
    <row r="845" spans="9:9" ht="15.75" customHeight="1">
      <c r="I845" s="34"/>
    </row>
    <row r="846" spans="9:9" ht="15.75" customHeight="1">
      <c r="I846" s="34"/>
    </row>
    <row r="847" spans="9:9" ht="15.75" customHeight="1">
      <c r="I847" s="34"/>
    </row>
    <row r="848" spans="9:9" ht="15.75" customHeight="1">
      <c r="I848" s="34"/>
    </row>
    <row r="849" spans="9:9" ht="15.75" customHeight="1">
      <c r="I849" s="34"/>
    </row>
    <row r="850" spans="9:9" ht="15.75" customHeight="1">
      <c r="I850" s="34"/>
    </row>
    <row r="851" spans="9:9" ht="15.75" customHeight="1">
      <c r="I851" s="34"/>
    </row>
    <row r="852" spans="9:9" ht="15.75" customHeight="1">
      <c r="I852" s="34"/>
    </row>
    <row r="853" spans="9:9" ht="15.75" customHeight="1">
      <c r="I853" s="34"/>
    </row>
    <row r="854" spans="9:9" ht="15.75" customHeight="1">
      <c r="I854" s="34"/>
    </row>
    <row r="855" spans="9:9" ht="15.75" customHeight="1">
      <c r="I855" s="34"/>
    </row>
    <row r="856" spans="9:9" ht="15.75" customHeight="1">
      <c r="I856" s="34"/>
    </row>
    <row r="857" spans="9:9" ht="15.75" customHeight="1">
      <c r="I857" s="34"/>
    </row>
    <row r="858" spans="9:9" ht="15.75" customHeight="1">
      <c r="I858" s="34"/>
    </row>
    <row r="859" spans="9:9" ht="15.75" customHeight="1">
      <c r="I859" s="34"/>
    </row>
    <row r="860" spans="9:9" ht="15.75" customHeight="1">
      <c r="I860" s="34"/>
    </row>
    <row r="861" spans="9:9" ht="15.75" customHeight="1">
      <c r="I861" s="34"/>
    </row>
    <row r="862" spans="9:9" ht="15.75" customHeight="1">
      <c r="I862" s="34"/>
    </row>
    <row r="863" spans="9:9" ht="15.75" customHeight="1">
      <c r="I863" s="34"/>
    </row>
    <row r="864" spans="9:9" ht="15.75" customHeight="1">
      <c r="I864" s="34"/>
    </row>
    <row r="865" spans="9:9" ht="15.75" customHeight="1">
      <c r="I865" s="34"/>
    </row>
    <row r="866" spans="9:9" ht="15.75" customHeight="1">
      <c r="I866" s="34"/>
    </row>
    <row r="867" spans="9:9" ht="15.75" customHeight="1">
      <c r="I867" s="34"/>
    </row>
    <row r="868" spans="9:9" ht="15.75" customHeight="1">
      <c r="I868" s="34"/>
    </row>
    <row r="869" spans="9:9" ht="15.75" customHeight="1">
      <c r="I869" s="34"/>
    </row>
    <row r="870" spans="9:9" ht="15.75" customHeight="1">
      <c r="I870" s="34"/>
    </row>
    <row r="871" spans="9:9" ht="15.75" customHeight="1">
      <c r="I871" s="34"/>
    </row>
    <row r="872" spans="9:9" ht="15.75" customHeight="1">
      <c r="I872" s="34"/>
    </row>
    <row r="873" spans="9:9" ht="15.75" customHeight="1">
      <c r="I873" s="34"/>
    </row>
    <row r="874" spans="9:9" ht="15.75" customHeight="1">
      <c r="I874" s="34"/>
    </row>
    <row r="875" spans="9:9" ht="15.75" customHeight="1">
      <c r="I875" s="34"/>
    </row>
    <row r="876" spans="9:9" ht="15.75" customHeight="1">
      <c r="I876" s="34"/>
    </row>
    <row r="877" spans="9:9" ht="15.75" customHeight="1">
      <c r="I877" s="34"/>
    </row>
    <row r="878" spans="9:9" ht="15.75" customHeight="1">
      <c r="I878" s="34"/>
    </row>
    <row r="879" spans="9:9" ht="15.75" customHeight="1">
      <c r="I879" s="34"/>
    </row>
    <row r="880" spans="9:9" ht="15.75" customHeight="1">
      <c r="I880" s="34"/>
    </row>
    <row r="881" spans="9:9" ht="15.75" customHeight="1">
      <c r="I881" s="34"/>
    </row>
    <row r="882" spans="9:9" ht="15.75" customHeight="1">
      <c r="I882" s="34"/>
    </row>
    <row r="883" spans="9:9" ht="15.75" customHeight="1">
      <c r="I883" s="34"/>
    </row>
    <row r="884" spans="9:9" ht="15.75" customHeight="1">
      <c r="I884" s="34"/>
    </row>
    <row r="885" spans="9:9" ht="15.75" customHeight="1">
      <c r="I885" s="34"/>
    </row>
    <row r="886" spans="9:9" ht="15.75" customHeight="1">
      <c r="I886" s="34"/>
    </row>
    <row r="887" spans="9:9" ht="15.75" customHeight="1">
      <c r="I887" s="34"/>
    </row>
    <row r="888" spans="9:9" ht="15.75" customHeight="1">
      <c r="I888" s="34"/>
    </row>
    <row r="889" spans="9:9" ht="15.75" customHeight="1">
      <c r="I889" s="34"/>
    </row>
    <row r="890" spans="9:9" ht="15.75" customHeight="1">
      <c r="I890" s="34"/>
    </row>
    <row r="891" spans="9:9" ht="15.75" customHeight="1">
      <c r="I891" s="34"/>
    </row>
    <row r="892" spans="9:9" ht="15.75" customHeight="1">
      <c r="I892" s="34"/>
    </row>
    <row r="893" spans="9:9" ht="15.75" customHeight="1">
      <c r="I893" s="34"/>
    </row>
    <row r="894" spans="9:9" ht="15.75" customHeight="1">
      <c r="I894" s="34"/>
    </row>
    <row r="895" spans="9:9" ht="15.75" customHeight="1">
      <c r="I895" s="34"/>
    </row>
    <row r="896" spans="9:9" ht="15.75" customHeight="1">
      <c r="I896" s="34"/>
    </row>
    <row r="897" spans="9:9" ht="15.75" customHeight="1">
      <c r="I897" s="34"/>
    </row>
    <row r="898" spans="9:9" ht="15.75" customHeight="1">
      <c r="I898" s="34"/>
    </row>
    <row r="899" spans="9:9" ht="15.75" customHeight="1">
      <c r="I899" s="34"/>
    </row>
    <row r="900" spans="9:9" ht="15.75" customHeight="1">
      <c r="I900" s="34"/>
    </row>
    <row r="901" spans="9:9" ht="15.75" customHeight="1">
      <c r="I901" s="34"/>
    </row>
    <row r="902" spans="9:9" ht="15.75" customHeight="1">
      <c r="I902" s="34"/>
    </row>
    <row r="903" spans="9:9" ht="15.75" customHeight="1">
      <c r="I903" s="34"/>
    </row>
    <row r="904" spans="9:9" ht="15.75" customHeight="1">
      <c r="I904" s="34"/>
    </row>
    <row r="905" spans="9:9" ht="15.75" customHeight="1">
      <c r="I905" s="34"/>
    </row>
    <row r="906" spans="9:9" ht="15.75" customHeight="1">
      <c r="I906" s="34"/>
    </row>
    <row r="907" spans="9:9" ht="15.75" customHeight="1">
      <c r="I907" s="34"/>
    </row>
    <row r="908" spans="9:9" ht="15.75" customHeight="1">
      <c r="I908" s="34"/>
    </row>
    <row r="909" spans="9:9" ht="15.75" customHeight="1">
      <c r="I909" s="34"/>
    </row>
    <row r="910" spans="9:9" ht="15.75" customHeight="1">
      <c r="I910" s="34"/>
    </row>
    <row r="911" spans="9:9" ht="15.75" customHeight="1">
      <c r="I911" s="34"/>
    </row>
    <row r="912" spans="9:9" ht="15.75" customHeight="1">
      <c r="I912" s="34"/>
    </row>
    <row r="913" spans="9:9" ht="15.75" customHeight="1">
      <c r="I913" s="34"/>
    </row>
    <row r="914" spans="9:9" ht="15.75" customHeight="1">
      <c r="I914" s="34"/>
    </row>
    <row r="915" spans="9:9" ht="15.75" customHeight="1">
      <c r="I915" s="34"/>
    </row>
    <row r="916" spans="9:9" ht="15.75" customHeight="1">
      <c r="I916" s="34"/>
    </row>
    <row r="917" spans="9:9" ht="15.75" customHeight="1">
      <c r="I917" s="34"/>
    </row>
    <row r="918" spans="9:9" ht="15.75" customHeight="1">
      <c r="I918" s="34"/>
    </row>
    <row r="919" spans="9:9" ht="15.75" customHeight="1">
      <c r="I919" s="34"/>
    </row>
    <row r="920" spans="9:9" ht="15.75" customHeight="1">
      <c r="I920" s="34"/>
    </row>
    <row r="921" spans="9:9" ht="15.75" customHeight="1">
      <c r="I921" s="34"/>
    </row>
    <row r="922" spans="9:9" ht="15.75" customHeight="1">
      <c r="I922" s="34"/>
    </row>
    <row r="923" spans="9:9" ht="15.75" customHeight="1">
      <c r="I923" s="34"/>
    </row>
    <row r="924" spans="9:9" ht="15.75" customHeight="1">
      <c r="I924" s="34"/>
    </row>
    <row r="925" spans="9:9" ht="15.75" customHeight="1">
      <c r="I925" s="34"/>
    </row>
    <row r="926" spans="9:9" ht="15.75" customHeight="1">
      <c r="I926" s="34"/>
    </row>
    <row r="927" spans="9:9" ht="15.75" customHeight="1">
      <c r="I927" s="34"/>
    </row>
    <row r="928" spans="9:9" ht="15.75" customHeight="1">
      <c r="I928" s="34"/>
    </row>
    <row r="929" spans="9:9" ht="15.75" customHeight="1">
      <c r="I929" s="34"/>
    </row>
    <row r="930" spans="9:9" ht="15.75" customHeight="1">
      <c r="I930" s="34"/>
    </row>
    <row r="931" spans="9:9" ht="15.75" customHeight="1">
      <c r="I931" s="34"/>
    </row>
    <row r="932" spans="9:9" ht="15.75" customHeight="1">
      <c r="I932" s="34"/>
    </row>
    <row r="933" spans="9:9" ht="15.75" customHeight="1">
      <c r="I933" s="34"/>
    </row>
    <row r="934" spans="9:9" ht="15.75" customHeight="1">
      <c r="I934" s="34"/>
    </row>
    <row r="935" spans="9:9" ht="15.75" customHeight="1">
      <c r="I935" s="34"/>
    </row>
    <row r="936" spans="9:9" ht="15.75" customHeight="1">
      <c r="I936" s="34"/>
    </row>
    <row r="937" spans="9:9" ht="15.75" customHeight="1">
      <c r="I937" s="34"/>
    </row>
    <row r="938" spans="9:9" ht="15.75" customHeight="1">
      <c r="I938" s="34"/>
    </row>
    <row r="939" spans="9:9" ht="15.75" customHeight="1">
      <c r="I939" s="34"/>
    </row>
    <row r="940" spans="9:9" ht="15.75" customHeight="1">
      <c r="I940" s="34"/>
    </row>
    <row r="941" spans="9:9" ht="15.75" customHeight="1">
      <c r="I941" s="34"/>
    </row>
    <row r="942" spans="9:9" ht="15.75" customHeight="1">
      <c r="I942" s="34"/>
    </row>
    <row r="943" spans="9:9" ht="15.75" customHeight="1">
      <c r="I943" s="34"/>
    </row>
    <row r="944" spans="9:9" ht="15.75" customHeight="1">
      <c r="I944" s="34"/>
    </row>
    <row r="945" spans="9:9" ht="15.75" customHeight="1">
      <c r="I945" s="34"/>
    </row>
    <row r="946" spans="9:9" ht="15.75" customHeight="1">
      <c r="I946" s="34"/>
    </row>
    <row r="947" spans="9:9" ht="15.75" customHeight="1">
      <c r="I947" s="34"/>
    </row>
    <row r="948" spans="9:9" ht="15.75" customHeight="1">
      <c r="I948" s="34"/>
    </row>
    <row r="949" spans="9:9" ht="15.75" customHeight="1">
      <c r="I949" s="34"/>
    </row>
    <row r="950" spans="9:9" ht="15.75" customHeight="1">
      <c r="I950" s="34"/>
    </row>
    <row r="951" spans="9:9" ht="15.75" customHeight="1">
      <c r="I951" s="34"/>
    </row>
    <row r="952" spans="9:9" ht="15.75" customHeight="1">
      <c r="I952" s="34"/>
    </row>
    <row r="953" spans="9:9" ht="15.75" customHeight="1">
      <c r="I953" s="34"/>
    </row>
    <row r="954" spans="9:9" ht="15.75" customHeight="1">
      <c r="I954" s="34"/>
    </row>
    <row r="955" spans="9:9" ht="15.75" customHeight="1">
      <c r="I955" s="34"/>
    </row>
    <row r="956" spans="9:9" ht="15.75" customHeight="1">
      <c r="I956" s="34"/>
    </row>
    <row r="957" spans="9:9" ht="15.75" customHeight="1">
      <c r="I957" s="34"/>
    </row>
    <row r="958" spans="9:9" ht="15.75" customHeight="1">
      <c r="I958" s="34"/>
    </row>
    <row r="959" spans="9:9" ht="15.75" customHeight="1">
      <c r="I959" s="34"/>
    </row>
    <row r="960" spans="9:9" ht="15.75" customHeight="1">
      <c r="I960" s="34"/>
    </row>
    <row r="961" spans="9:9" ht="15.75" customHeight="1">
      <c r="I961" s="34"/>
    </row>
    <row r="962" spans="9:9" ht="15.75" customHeight="1">
      <c r="I962" s="34"/>
    </row>
    <row r="963" spans="9:9" ht="15.75" customHeight="1">
      <c r="I963" s="34"/>
    </row>
    <row r="964" spans="9:9" ht="15.75" customHeight="1">
      <c r="I964" s="34"/>
    </row>
    <row r="965" spans="9:9" ht="15.75" customHeight="1">
      <c r="I965" s="34"/>
    </row>
    <row r="966" spans="9:9" ht="15.75" customHeight="1">
      <c r="I966" s="34"/>
    </row>
    <row r="967" spans="9:9" ht="15.75" customHeight="1">
      <c r="I967" s="34"/>
    </row>
    <row r="968" spans="9:9" ht="15.75" customHeight="1">
      <c r="I968" s="34"/>
    </row>
    <row r="969" spans="9:9" ht="15.75" customHeight="1">
      <c r="I969" s="34"/>
    </row>
    <row r="970" spans="9:9" ht="15.75" customHeight="1">
      <c r="I970" s="34"/>
    </row>
    <row r="971" spans="9:9" ht="15.75" customHeight="1">
      <c r="I971" s="34"/>
    </row>
    <row r="972" spans="9:9" ht="15.75" customHeight="1">
      <c r="I972" s="34"/>
    </row>
    <row r="973" spans="9:9" ht="15.75" customHeight="1">
      <c r="I973" s="34"/>
    </row>
    <row r="974" spans="9:9" ht="15.75" customHeight="1">
      <c r="I974" s="34"/>
    </row>
    <row r="975" spans="9:9" ht="15.75" customHeight="1">
      <c r="I975" s="34"/>
    </row>
    <row r="976" spans="9:9" ht="15.75" customHeight="1">
      <c r="I976" s="34"/>
    </row>
    <row r="977" spans="9:9" ht="15.75" customHeight="1">
      <c r="I977" s="34"/>
    </row>
    <row r="978" spans="9:9" ht="15.75" customHeight="1">
      <c r="I978" s="34"/>
    </row>
    <row r="979" spans="9:9" ht="15.75" customHeight="1">
      <c r="I979" s="34"/>
    </row>
    <row r="980" spans="9:9" ht="15.75" customHeight="1">
      <c r="I980" s="34"/>
    </row>
    <row r="981" spans="9:9" ht="15.75" customHeight="1">
      <c r="I981" s="34"/>
    </row>
    <row r="982" spans="9:9" ht="15.75" customHeight="1">
      <c r="I982" s="34"/>
    </row>
    <row r="983" spans="9:9" ht="15.75" customHeight="1">
      <c r="I983" s="34"/>
    </row>
    <row r="984" spans="9:9" ht="15.75" customHeight="1">
      <c r="I984" s="34"/>
    </row>
    <row r="985" spans="9:9" ht="15.75" customHeight="1">
      <c r="I985" s="34"/>
    </row>
    <row r="986" spans="9:9" ht="15.75" customHeight="1">
      <c r="I986" s="34"/>
    </row>
    <row r="987" spans="9:9" ht="15.75" customHeight="1">
      <c r="I987" s="34"/>
    </row>
    <row r="988" spans="9:9" ht="15.75" customHeight="1">
      <c r="I988" s="34"/>
    </row>
    <row r="989" spans="9:9" ht="15.75" customHeight="1">
      <c r="I989" s="34"/>
    </row>
    <row r="990" spans="9:9" ht="15.75" customHeight="1">
      <c r="I990" s="34"/>
    </row>
    <row r="991" spans="9:9" ht="15.75" customHeight="1">
      <c r="I991" s="34"/>
    </row>
    <row r="992" spans="9:9" ht="15.75" customHeight="1">
      <c r="I992" s="34"/>
    </row>
    <row r="993" spans="9:9" ht="15.75" customHeight="1">
      <c r="I993" s="34"/>
    </row>
    <row r="994" spans="9:9" ht="15.75" customHeight="1">
      <c r="I994" s="34"/>
    </row>
    <row r="995" spans="9:9" ht="15.75" customHeight="1">
      <c r="I995" s="34"/>
    </row>
    <row r="996" spans="9:9" ht="15.75" customHeight="1">
      <c r="I996" s="34"/>
    </row>
    <row r="997" spans="9:9" ht="15.75" customHeight="1">
      <c r="I997" s="34"/>
    </row>
    <row r="998" spans="9:9" ht="15.75" customHeight="1">
      <c r="I998" s="34"/>
    </row>
    <row r="999" spans="9:9" ht="15.75" customHeight="1">
      <c r="I999" s="34"/>
    </row>
    <row r="1000" spans="9:9" ht="15.75" customHeight="1">
      <c r="I1000" s="34"/>
    </row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1000"/>
  <sheetViews>
    <sheetView topLeftCell="A33" workbookViewId="0">
      <selection activeCell="D5" sqref="D5:F56"/>
    </sheetView>
  </sheetViews>
  <sheetFormatPr defaultColWidth="12.578125" defaultRowHeight="15" customHeight="1"/>
  <cols>
    <col min="1" max="1" width="12.26171875" customWidth="1"/>
    <col min="2" max="2" width="11.26171875" customWidth="1"/>
    <col min="3" max="3" width="17.578125" customWidth="1"/>
    <col min="4" max="5" width="26.15625" customWidth="1"/>
    <col min="6" max="6" width="18.41796875" customWidth="1"/>
    <col min="7" max="8" width="11.26171875" customWidth="1"/>
    <col min="9" max="9" width="0.83984375" customWidth="1"/>
    <col min="10" max="10" width="11.26171875" customWidth="1"/>
    <col min="11" max="11" width="12" customWidth="1"/>
    <col min="12" max="12" width="15.26171875" customWidth="1"/>
    <col min="13" max="15" width="11.26171875" customWidth="1"/>
    <col min="16" max="16" width="1.41796875" customWidth="1"/>
    <col min="17" max="26" width="11.26171875" customWidth="1"/>
  </cols>
  <sheetData>
    <row r="1" spans="1:12" ht="15" customHeight="1">
      <c r="A1" s="13" t="s">
        <v>145</v>
      </c>
      <c r="I1" s="34"/>
    </row>
    <row r="2" spans="1:12" ht="15" customHeight="1">
      <c r="A2" s="13" t="s">
        <v>146</v>
      </c>
      <c r="I2" s="34"/>
    </row>
    <row r="3" spans="1:12" ht="14.1">
      <c r="B3" s="1"/>
      <c r="C3" s="1"/>
      <c r="D3" s="1"/>
      <c r="I3" s="34"/>
    </row>
    <row r="4" spans="1:12" ht="15.3">
      <c r="A4" s="35" t="s">
        <v>147</v>
      </c>
      <c r="B4" s="1" t="s">
        <v>148</v>
      </c>
      <c r="C4" s="1" t="s">
        <v>149</v>
      </c>
      <c r="D4" s="27" t="s">
        <v>150</v>
      </c>
      <c r="E4" s="13" t="s">
        <v>151</v>
      </c>
      <c r="F4" s="13" t="s">
        <v>152</v>
      </c>
      <c r="I4" s="34"/>
    </row>
    <row r="5" spans="1:12" ht="15.3">
      <c r="A5" s="35">
        <v>1</v>
      </c>
      <c r="B5" s="1">
        <v>210001</v>
      </c>
      <c r="C5" s="1" t="s">
        <v>75</v>
      </c>
      <c r="D5" s="50">
        <v>560130791.42074573</v>
      </c>
      <c r="E5" s="50">
        <v>30668992.474126335</v>
      </c>
      <c r="F5" s="50">
        <v>590799783.89487207</v>
      </c>
      <c r="G5" s="13">
        <v>1.1108398074122914</v>
      </c>
      <c r="I5" s="34" t="b">
        <f t="shared" ref="I5:I56" si="0">(D5+E5)=F5</f>
        <v>1</v>
      </c>
      <c r="L5">
        <v>590799783.89487207</v>
      </c>
    </row>
    <row r="6" spans="1:12" ht="15.3">
      <c r="A6" s="35">
        <v>2</v>
      </c>
      <c r="B6" s="1">
        <v>210002</v>
      </c>
      <c r="C6" s="1" t="s">
        <v>153</v>
      </c>
      <c r="D6" s="50">
        <v>2064795100.9241166</v>
      </c>
      <c r="E6" s="50">
        <v>106828195.87964788</v>
      </c>
      <c r="F6" s="50">
        <v>2171623296.8037643</v>
      </c>
      <c r="G6" s="13">
        <v>1.1069882626965968</v>
      </c>
      <c r="I6" s="34" t="b">
        <f t="shared" si="0"/>
        <v>1</v>
      </c>
      <c r="L6">
        <v>2171623296.8037643</v>
      </c>
    </row>
    <row r="7" spans="1:12" ht="15.3">
      <c r="A7" s="35">
        <v>3</v>
      </c>
      <c r="B7" s="1">
        <v>210003</v>
      </c>
      <c r="C7" s="1" t="s">
        <v>154</v>
      </c>
      <c r="D7" s="50">
        <v>480938539.90871221</v>
      </c>
      <c r="E7" s="50">
        <v>37044912.874027833</v>
      </c>
      <c r="F7" s="50">
        <v>517983452.78274006</v>
      </c>
      <c r="G7" s="13">
        <v>1.1093994547412418</v>
      </c>
      <c r="I7" s="34" t="b">
        <f t="shared" si="0"/>
        <v>1</v>
      </c>
      <c r="L7">
        <v>517983452.78274006</v>
      </c>
    </row>
    <row r="8" spans="1:12" ht="15.3">
      <c r="A8" s="35">
        <v>4</v>
      </c>
      <c r="B8" s="1">
        <v>210004</v>
      </c>
      <c r="C8" s="1" t="s">
        <v>83</v>
      </c>
      <c r="D8" s="50">
        <v>658253475.36013937</v>
      </c>
      <c r="E8" s="50">
        <v>32835647.172777202</v>
      </c>
      <c r="F8" s="50">
        <v>691089122.53291655</v>
      </c>
      <c r="G8" s="13">
        <v>1.1044281285775217</v>
      </c>
      <c r="I8" s="34" t="b">
        <f t="shared" si="0"/>
        <v>1</v>
      </c>
      <c r="L8">
        <v>691089122.53291655</v>
      </c>
    </row>
    <row r="9" spans="1:12" ht="15.3">
      <c r="A9" s="35">
        <v>5</v>
      </c>
      <c r="B9" s="1">
        <v>210005</v>
      </c>
      <c r="C9" s="1" t="s">
        <v>86</v>
      </c>
      <c r="D9" s="50">
        <v>473623466.43714666</v>
      </c>
      <c r="E9" s="50">
        <v>38114443.745964378</v>
      </c>
      <c r="F9" s="50">
        <v>511737910.18311107</v>
      </c>
      <c r="G9" s="13">
        <v>1.1044793981154166</v>
      </c>
      <c r="I9" s="34" t="b">
        <f t="shared" si="0"/>
        <v>1</v>
      </c>
      <c r="L9">
        <v>511737910.18311107</v>
      </c>
    </row>
    <row r="10" spans="1:12" ht="14.4">
      <c r="A10" s="39">
        <v>6</v>
      </c>
      <c r="B10" s="36">
        <v>210006</v>
      </c>
      <c r="C10" s="36" t="s">
        <v>200</v>
      </c>
      <c r="D10" s="50">
        <v>34036397.526772678</v>
      </c>
      <c r="E10" s="50">
        <v>805573.34945940587</v>
      </c>
      <c r="F10" s="50">
        <v>34841970.87623208</v>
      </c>
      <c r="G10" s="13">
        <v>1.119141061711947</v>
      </c>
      <c r="H10" s="36"/>
      <c r="I10" s="34" t="b">
        <f t="shared" si="0"/>
        <v>1</v>
      </c>
      <c r="J10" s="36"/>
      <c r="K10" s="36"/>
      <c r="L10" s="36">
        <v>34841970.87623208</v>
      </c>
    </row>
    <row r="11" spans="1:12" ht="15.3">
      <c r="A11" s="35">
        <v>8</v>
      </c>
      <c r="B11" s="1">
        <v>210008</v>
      </c>
      <c r="C11" s="1" t="s">
        <v>156</v>
      </c>
      <c r="D11" s="50">
        <v>732787036.22929418</v>
      </c>
      <c r="E11" s="50">
        <v>34652551.73630508</v>
      </c>
      <c r="F11" s="50">
        <v>767439587.9655993</v>
      </c>
      <c r="G11" s="13">
        <v>1.1019093076839275</v>
      </c>
      <c r="I11" s="34" t="b">
        <f t="shared" si="0"/>
        <v>1</v>
      </c>
      <c r="L11">
        <v>767439587.9655993</v>
      </c>
    </row>
    <row r="12" spans="1:12" ht="15.3">
      <c r="A12" s="35">
        <v>9</v>
      </c>
      <c r="B12" s="1">
        <v>210009</v>
      </c>
      <c r="C12" s="1" t="s">
        <v>92</v>
      </c>
      <c r="D12" s="50">
        <v>3366157124.9987478</v>
      </c>
      <c r="E12" s="50">
        <v>142550672.80417663</v>
      </c>
      <c r="F12" s="50">
        <v>3508707797.8029246</v>
      </c>
      <c r="G12" s="13">
        <v>1.0978625282392054</v>
      </c>
      <c r="I12" s="34" t="b">
        <f t="shared" si="0"/>
        <v>1</v>
      </c>
      <c r="L12">
        <v>3508707797.8029246</v>
      </c>
    </row>
    <row r="13" spans="1:12" ht="15.3">
      <c r="A13" s="35">
        <v>10</v>
      </c>
      <c r="B13" s="1">
        <v>210010</v>
      </c>
      <c r="C13" s="1" t="s">
        <v>157</v>
      </c>
      <c r="D13" s="50">
        <v>17808680.507756036</v>
      </c>
      <c r="E13" s="50">
        <v>550757.55330162123</v>
      </c>
      <c r="F13" s="50">
        <v>18359438.061057657</v>
      </c>
      <c r="G13" s="13">
        <v>1.157385249289089</v>
      </c>
      <c r="I13" s="34" t="b">
        <f t="shared" si="0"/>
        <v>1</v>
      </c>
      <c r="L13">
        <v>18359438.061057657</v>
      </c>
    </row>
    <row r="14" spans="1:12" ht="15.3">
      <c r="A14" s="35">
        <v>11</v>
      </c>
      <c r="B14" s="1">
        <v>210011</v>
      </c>
      <c r="C14" s="1" t="s">
        <v>158</v>
      </c>
      <c r="D14" s="50">
        <v>549001067.33151531</v>
      </c>
      <c r="E14" s="50">
        <v>30609832.220788199</v>
      </c>
      <c r="F14" s="50">
        <v>579610899.55230355</v>
      </c>
      <c r="G14" s="13">
        <v>1.1100319422531442</v>
      </c>
      <c r="I14" s="34" t="b">
        <f t="shared" si="0"/>
        <v>1</v>
      </c>
      <c r="L14">
        <v>579610899.55230355</v>
      </c>
    </row>
    <row r="15" spans="1:12" ht="15.3">
      <c r="A15" s="35">
        <v>12</v>
      </c>
      <c r="B15" s="1">
        <v>210012</v>
      </c>
      <c r="C15" s="1" t="s">
        <v>159</v>
      </c>
      <c r="D15" s="50">
        <v>1004563898.7502857</v>
      </c>
      <c r="E15" s="50">
        <v>51666708.331858963</v>
      </c>
      <c r="F15" s="50">
        <v>1056230607.0821447</v>
      </c>
      <c r="G15" s="13">
        <v>1.1106643719580063</v>
      </c>
      <c r="I15" s="34" t="b">
        <f t="shared" si="0"/>
        <v>1</v>
      </c>
      <c r="L15">
        <v>1056230607.0821447</v>
      </c>
    </row>
    <row r="16" spans="1:12" ht="15.3">
      <c r="A16" s="35">
        <v>13</v>
      </c>
      <c r="B16" s="1">
        <v>210013</v>
      </c>
      <c r="C16" s="1" t="s">
        <v>160</v>
      </c>
      <c r="D16" s="50">
        <v>34744569.957992725</v>
      </c>
      <c r="E16" s="50">
        <v>1772605.0749187574</v>
      </c>
      <c r="F16" s="50">
        <v>36517175.032911479</v>
      </c>
      <c r="G16" s="13">
        <v>1.1356941313880358</v>
      </c>
      <c r="I16" s="34" t="b">
        <f t="shared" si="0"/>
        <v>1</v>
      </c>
      <c r="L16">
        <v>36517175.032911479</v>
      </c>
    </row>
    <row r="17" spans="1:12" ht="15.3">
      <c r="A17" s="35">
        <v>15</v>
      </c>
      <c r="B17" s="1">
        <v>210015</v>
      </c>
      <c r="C17" s="1" t="s">
        <v>161</v>
      </c>
      <c r="D17" s="50">
        <v>756704634.7226969</v>
      </c>
      <c r="E17" s="50">
        <v>34054766.659358151</v>
      </c>
      <c r="F17" s="50">
        <v>790759401.38205504</v>
      </c>
      <c r="G17" s="13">
        <v>1.1115472000493964</v>
      </c>
      <c r="I17" s="34" t="b">
        <f t="shared" si="0"/>
        <v>1</v>
      </c>
      <c r="L17">
        <v>790759401.38205504</v>
      </c>
    </row>
    <row r="18" spans="1:12" ht="15.3">
      <c r="A18" s="35">
        <v>16</v>
      </c>
      <c r="B18" s="1">
        <v>210016</v>
      </c>
      <c r="C18" s="1" t="s">
        <v>162</v>
      </c>
      <c r="D18" s="50">
        <v>450025563.09625447</v>
      </c>
      <c r="E18" s="50">
        <v>27217483.389088128</v>
      </c>
      <c r="F18" s="50">
        <v>477243046.48534262</v>
      </c>
      <c r="G18" s="13">
        <v>1.1122300224898785</v>
      </c>
      <c r="I18" s="34" t="b">
        <f t="shared" si="0"/>
        <v>1</v>
      </c>
      <c r="L18">
        <v>477243046.48534262</v>
      </c>
    </row>
    <row r="19" spans="1:12" ht="15.3">
      <c r="A19" s="35">
        <v>17</v>
      </c>
      <c r="B19" s="1">
        <v>210017</v>
      </c>
      <c r="C19" s="1" t="s">
        <v>163</v>
      </c>
      <c r="D19" s="50">
        <v>100330867.2263276</v>
      </c>
      <c r="E19" s="50">
        <v>4666136.0451902319</v>
      </c>
      <c r="F19" s="50">
        <v>104997003.27151783</v>
      </c>
      <c r="G19" s="13">
        <v>1.1104578951489315</v>
      </c>
      <c r="I19" s="34" t="b">
        <f t="shared" si="0"/>
        <v>1</v>
      </c>
      <c r="L19">
        <v>104997003.27151783</v>
      </c>
    </row>
    <row r="20" spans="1:12" ht="15.3">
      <c r="A20" s="35">
        <v>18</v>
      </c>
      <c r="B20" s="1">
        <v>210018</v>
      </c>
      <c r="C20" s="1" t="s">
        <v>106</v>
      </c>
      <c r="D20" s="50">
        <v>238791618.08595154</v>
      </c>
      <c r="E20" s="50">
        <v>16062075.027911969</v>
      </c>
      <c r="F20" s="50">
        <v>254853693.1138635</v>
      </c>
      <c r="G20" s="13">
        <v>1.1081096220042206</v>
      </c>
      <c r="I20" s="34" t="b">
        <f t="shared" si="0"/>
        <v>1</v>
      </c>
      <c r="L20">
        <v>254853693.1138635</v>
      </c>
    </row>
    <row r="21" spans="1:12" ht="15.75" customHeight="1">
      <c r="A21" s="35">
        <v>19</v>
      </c>
      <c r="B21" s="1">
        <v>210019</v>
      </c>
      <c r="C21" s="1" t="s">
        <v>164</v>
      </c>
      <c r="D21" s="50">
        <v>672526966.82678854</v>
      </c>
      <c r="E21" s="50">
        <v>44724907.411350675</v>
      </c>
      <c r="F21" s="50">
        <v>710390255.43842614</v>
      </c>
      <c r="G21" s="13">
        <v>1.1126306816815457</v>
      </c>
      <c r="I21" s="34" t="b">
        <f t="shared" si="0"/>
        <v>0</v>
      </c>
      <c r="K21" s="40">
        <f>F39+F21</f>
        <v>717251874.23813987</v>
      </c>
      <c r="L21">
        <v>710390255.43842614</v>
      </c>
    </row>
    <row r="22" spans="1:12" ht="15.75" customHeight="1">
      <c r="A22" s="35">
        <v>22</v>
      </c>
      <c r="B22" s="1">
        <v>210022</v>
      </c>
      <c r="C22" s="1" t="s">
        <v>109</v>
      </c>
      <c r="D22" s="50">
        <v>485178023.15275633</v>
      </c>
      <c r="E22" s="50">
        <v>27849933.126939312</v>
      </c>
      <c r="F22" s="50">
        <v>513027956.27969563</v>
      </c>
      <c r="G22" s="13">
        <v>1.0989038307068886</v>
      </c>
      <c r="I22" s="34" t="b">
        <f t="shared" si="0"/>
        <v>1</v>
      </c>
      <c r="L22">
        <v>513027956.27969563</v>
      </c>
    </row>
    <row r="23" spans="1:12" ht="15.75" customHeight="1">
      <c r="A23" s="35">
        <v>23</v>
      </c>
      <c r="B23" s="1">
        <v>210023</v>
      </c>
      <c r="C23" s="1" t="s">
        <v>165</v>
      </c>
      <c r="D23" s="50">
        <v>823609252.12383306</v>
      </c>
      <c r="E23" s="50">
        <v>72204390.90498364</v>
      </c>
      <c r="F23" s="50">
        <v>895813643.0288167</v>
      </c>
      <c r="G23" s="13">
        <v>1.1027763842055001</v>
      </c>
      <c r="I23" s="34" t="b">
        <f t="shared" si="0"/>
        <v>1</v>
      </c>
      <c r="L23">
        <v>895813643.0288167</v>
      </c>
    </row>
    <row r="24" spans="1:12" ht="15.75" customHeight="1">
      <c r="A24" s="35">
        <v>24</v>
      </c>
      <c r="B24" s="1">
        <v>210024</v>
      </c>
      <c r="C24" s="1" t="s">
        <v>166</v>
      </c>
      <c r="D24" s="50">
        <v>527697102.24615222</v>
      </c>
      <c r="E24" s="50">
        <v>20650441.814738832</v>
      </c>
      <c r="F24" s="50">
        <v>548347544.06089103</v>
      </c>
      <c r="G24" s="13">
        <v>1.1123755185638844</v>
      </c>
      <c r="I24" s="34" t="b">
        <f t="shared" si="0"/>
        <v>1</v>
      </c>
      <c r="L24">
        <v>548347544.06089103</v>
      </c>
    </row>
    <row r="25" spans="1:12" ht="15.75" customHeight="1">
      <c r="A25" s="35">
        <v>27</v>
      </c>
      <c r="B25" s="1">
        <v>210027</v>
      </c>
      <c r="C25" s="1" t="s">
        <v>167</v>
      </c>
      <c r="D25" s="50">
        <v>401020660.31451243</v>
      </c>
      <c r="E25" s="50">
        <v>19060874.924211111</v>
      </c>
      <c r="F25" s="50">
        <v>420081535.23872352</v>
      </c>
      <c r="G25" s="13">
        <v>1.1148372996814699</v>
      </c>
      <c r="I25" s="34" t="b">
        <f t="shared" si="0"/>
        <v>1</v>
      </c>
      <c r="L25">
        <v>420081535.23872352</v>
      </c>
    </row>
    <row r="26" spans="1:12" ht="15.75" customHeight="1">
      <c r="A26" s="35">
        <v>28</v>
      </c>
      <c r="B26" s="1">
        <v>210028</v>
      </c>
      <c r="C26" s="1" t="s">
        <v>168</v>
      </c>
      <c r="D26" s="50">
        <v>255505371.85467762</v>
      </c>
      <c r="E26" s="50">
        <v>19145619.171343751</v>
      </c>
      <c r="F26" s="50">
        <v>274650991.02602136</v>
      </c>
      <c r="G26" s="13">
        <v>1.1041138581041612</v>
      </c>
      <c r="I26" s="34" t="b">
        <f t="shared" si="0"/>
        <v>1</v>
      </c>
      <c r="L26">
        <v>274650991.02602136</v>
      </c>
    </row>
    <row r="27" spans="1:12" ht="15.75" customHeight="1">
      <c r="A27" s="35">
        <v>29</v>
      </c>
      <c r="B27" s="1">
        <v>210029</v>
      </c>
      <c r="C27" s="1" t="s">
        <v>169</v>
      </c>
      <c r="D27" s="50">
        <v>870859692.24490166</v>
      </c>
      <c r="E27" s="50">
        <v>24275086.708216209</v>
      </c>
      <c r="F27" s="50">
        <v>895134778.95311785</v>
      </c>
      <c r="G27" s="13">
        <v>1.1045274887578007</v>
      </c>
      <c r="I27" s="34" t="b">
        <f t="shared" si="0"/>
        <v>1</v>
      </c>
      <c r="L27">
        <v>895134778.95311785</v>
      </c>
    </row>
    <row r="28" spans="1:12" ht="15.75" customHeight="1">
      <c r="A28" s="35">
        <v>30</v>
      </c>
      <c r="B28" s="1">
        <v>210030</v>
      </c>
      <c r="C28" s="1" t="s">
        <v>170</v>
      </c>
      <c r="D28" s="50">
        <v>57641553.264729418</v>
      </c>
      <c r="E28" s="50">
        <v>3178752.3653017399</v>
      </c>
      <c r="F28" s="50">
        <v>60820305.630031161</v>
      </c>
      <c r="G28" s="13">
        <v>1.1131067235333414</v>
      </c>
      <c r="I28" s="34" t="b">
        <f t="shared" si="0"/>
        <v>1</v>
      </c>
      <c r="L28">
        <v>60820305.630031161</v>
      </c>
    </row>
    <row r="29" spans="1:12" ht="15.75" customHeight="1">
      <c r="A29" s="35">
        <v>32</v>
      </c>
      <c r="B29" s="1">
        <v>210032</v>
      </c>
      <c r="C29" s="1" t="s">
        <v>171</v>
      </c>
      <c r="D29" s="50">
        <v>215555725.76481918</v>
      </c>
      <c r="E29" s="50">
        <v>21328589.113295812</v>
      </c>
      <c r="F29" s="50">
        <v>236884314.878115</v>
      </c>
      <c r="G29" s="13">
        <v>1.108872133341924</v>
      </c>
      <c r="I29" s="34" t="b">
        <f t="shared" si="0"/>
        <v>1</v>
      </c>
      <c r="L29">
        <v>236884314.878115</v>
      </c>
    </row>
    <row r="30" spans="1:12" ht="15.75" customHeight="1">
      <c r="A30" s="35">
        <v>33</v>
      </c>
      <c r="B30" s="1">
        <v>210033</v>
      </c>
      <c r="C30" s="1" t="s">
        <v>172</v>
      </c>
      <c r="D30" s="50">
        <v>293601580.09516728</v>
      </c>
      <c r="E30" s="50">
        <v>30893722.005959522</v>
      </c>
      <c r="F30" s="50">
        <v>324495302.10112679</v>
      </c>
      <c r="G30" s="13">
        <v>1.1087775311788322</v>
      </c>
      <c r="I30" s="34" t="b">
        <f t="shared" si="0"/>
        <v>1</v>
      </c>
      <c r="L30">
        <v>324495302.10112679</v>
      </c>
    </row>
    <row r="31" spans="1:12" ht="15.75" customHeight="1">
      <c r="A31" s="35">
        <v>34</v>
      </c>
      <c r="B31" s="1">
        <v>210034</v>
      </c>
      <c r="C31" s="1" t="s">
        <v>121</v>
      </c>
      <c r="D31" s="50">
        <v>236605400.94593802</v>
      </c>
      <c r="E31" s="50">
        <v>11150114.182522761</v>
      </c>
      <c r="F31" s="50">
        <v>247755515.12846079</v>
      </c>
      <c r="G31" s="13">
        <v>1.1127664088469946</v>
      </c>
      <c r="I31" s="34" t="b">
        <f t="shared" si="0"/>
        <v>1</v>
      </c>
      <c r="L31">
        <v>247755515.12846079</v>
      </c>
    </row>
    <row r="32" spans="1:12" ht="15.75" customHeight="1">
      <c r="A32" s="35">
        <v>35</v>
      </c>
      <c r="B32" s="1">
        <v>210035</v>
      </c>
      <c r="C32" s="1" t="s">
        <v>173</v>
      </c>
      <c r="D32" s="50">
        <v>199051692.71046275</v>
      </c>
      <c r="E32" s="50">
        <v>2445630.6518666241</v>
      </c>
      <c r="F32" s="50">
        <v>201497323.36232936</v>
      </c>
      <c r="G32" s="13">
        <v>1.1071061597172378</v>
      </c>
      <c r="I32" s="34" t="b">
        <f t="shared" si="0"/>
        <v>1</v>
      </c>
      <c r="L32">
        <v>201497323.36232936</v>
      </c>
    </row>
    <row r="33" spans="1:12" ht="15.75" customHeight="1">
      <c r="A33" s="35">
        <v>37</v>
      </c>
      <c r="B33" s="1">
        <v>210037</v>
      </c>
      <c r="C33" s="1" t="s">
        <v>174</v>
      </c>
      <c r="D33" s="50">
        <v>312686436.66625184</v>
      </c>
      <c r="E33" s="50">
        <v>4181381.581076853</v>
      </c>
      <c r="F33" s="50">
        <v>316867818.2473287</v>
      </c>
      <c r="G33" s="13">
        <v>1.1139604624219062</v>
      </c>
      <c r="I33" s="34" t="b">
        <f t="shared" si="0"/>
        <v>1</v>
      </c>
      <c r="L33">
        <v>316867818.2473287</v>
      </c>
    </row>
    <row r="34" spans="1:12" ht="15.75" customHeight="1">
      <c r="A34" s="35">
        <v>38</v>
      </c>
      <c r="B34" s="1">
        <v>210038</v>
      </c>
      <c r="C34" s="1" t="s">
        <v>175</v>
      </c>
      <c r="D34" s="50">
        <v>288222259.44000721</v>
      </c>
      <c r="E34" s="50">
        <v>13979390.473795285</v>
      </c>
      <c r="F34" s="50">
        <v>302201649.9138025</v>
      </c>
      <c r="G34" s="13">
        <v>1.1134147633928151</v>
      </c>
      <c r="I34" s="34" t="b">
        <f t="shared" si="0"/>
        <v>1</v>
      </c>
      <c r="L34">
        <v>302201649.9138025</v>
      </c>
    </row>
    <row r="35" spans="1:12" ht="15.75" customHeight="1">
      <c r="A35" s="35">
        <v>39</v>
      </c>
      <c r="B35" s="1">
        <v>210039</v>
      </c>
      <c r="C35" s="1" t="s">
        <v>125</v>
      </c>
      <c r="D35" s="50">
        <v>195080928.77076891</v>
      </c>
      <c r="E35" s="50">
        <v>11459875.541209595</v>
      </c>
      <c r="F35" s="50">
        <v>206540804.31197852</v>
      </c>
      <c r="G35" s="13">
        <v>1.1028726941007061</v>
      </c>
      <c r="I35" s="34" t="b">
        <f t="shared" si="0"/>
        <v>1</v>
      </c>
      <c r="L35">
        <v>206540804.31197852</v>
      </c>
    </row>
    <row r="36" spans="1:12" ht="15.75" customHeight="1">
      <c r="A36" s="35">
        <v>40</v>
      </c>
      <c r="B36" s="1">
        <v>210040</v>
      </c>
      <c r="C36" s="1" t="s">
        <v>176</v>
      </c>
      <c r="D36" s="50">
        <v>319645333.35248446</v>
      </c>
      <c r="E36" s="50">
        <v>34701203.439840153</v>
      </c>
      <c r="F36" s="50">
        <v>354346536.7923246</v>
      </c>
      <c r="G36" s="13">
        <v>1.1114012744269663</v>
      </c>
      <c r="I36" s="34" t="b">
        <f t="shared" si="0"/>
        <v>1</v>
      </c>
      <c r="L36">
        <v>354346536.7923246</v>
      </c>
    </row>
    <row r="37" spans="1:12" ht="15.75" customHeight="1">
      <c r="A37" s="35">
        <v>43</v>
      </c>
      <c r="B37" s="1">
        <v>210043</v>
      </c>
      <c r="C37" s="1" t="s">
        <v>177</v>
      </c>
      <c r="D37" s="50">
        <v>574900387.12802494</v>
      </c>
      <c r="E37" s="50">
        <v>15660629.65477748</v>
      </c>
      <c r="F37" s="50">
        <v>590561016.78280246</v>
      </c>
      <c r="G37" s="13">
        <v>1.1082872659553493</v>
      </c>
      <c r="I37" s="34" t="b">
        <f t="shared" si="0"/>
        <v>1</v>
      </c>
      <c r="L37">
        <v>590561016.78280246</v>
      </c>
    </row>
    <row r="38" spans="1:12" ht="15.75" customHeight="1">
      <c r="A38" s="35">
        <v>44</v>
      </c>
      <c r="B38" s="1">
        <v>210044</v>
      </c>
      <c r="C38" s="1" t="s">
        <v>129</v>
      </c>
      <c r="D38" s="50">
        <v>544833592.45067</v>
      </c>
      <c r="E38" s="50">
        <v>34316521.926259257</v>
      </c>
      <c r="F38" s="50">
        <v>579150114.37692928</v>
      </c>
      <c r="G38" s="13">
        <v>1.1010259657011205</v>
      </c>
      <c r="I38" s="34" t="b">
        <f t="shared" si="0"/>
        <v>1</v>
      </c>
      <c r="L38">
        <v>579150114.37692928</v>
      </c>
    </row>
    <row r="39" spans="1:12" ht="15.75" customHeight="1">
      <c r="A39" s="35">
        <v>45</v>
      </c>
      <c r="B39" s="1">
        <v>210045</v>
      </c>
      <c r="C39" s="1" t="s">
        <v>131</v>
      </c>
      <c r="D39" s="50">
        <v>0</v>
      </c>
      <c r="E39" s="50">
        <v>0</v>
      </c>
      <c r="F39" s="50">
        <v>6861618.7997137308</v>
      </c>
      <c r="I39" s="34" t="b">
        <f t="shared" si="0"/>
        <v>0</v>
      </c>
      <c r="L39">
        <v>6861618.7997137308</v>
      </c>
    </row>
    <row r="40" spans="1:12" ht="15.75" customHeight="1">
      <c r="A40" s="35">
        <v>48</v>
      </c>
      <c r="B40" s="1">
        <v>210048</v>
      </c>
      <c r="C40" s="1" t="s">
        <v>178</v>
      </c>
      <c r="D40" s="50">
        <v>417294432.33013231</v>
      </c>
      <c r="E40" s="50">
        <v>25203451.938803948</v>
      </c>
      <c r="F40" s="50">
        <v>442497884.26893628</v>
      </c>
      <c r="G40" s="13">
        <v>1.0987062035593929</v>
      </c>
      <c r="I40" s="34" t="b">
        <f t="shared" si="0"/>
        <v>1</v>
      </c>
      <c r="L40">
        <v>442497884.26893628</v>
      </c>
    </row>
    <row r="41" spans="1:12" ht="15.75" customHeight="1">
      <c r="A41" s="35">
        <v>49</v>
      </c>
      <c r="B41" s="1">
        <v>210049</v>
      </c>
      <c r="C41" s="1" t="s">
        <v>179</v>
      </c>
      <c r="D41" s="50">
        <v>472504763.07803273</v>
      </c>
      <c r="E41" s="50">
        <v>15353767.963660024</v>
      </c>
      <c r="F41" s="50">
        <v>487858531.04169273</v>
      </c>
      <c r="G41" s="13">
        <v>1.1075109223201143</v>
      </c>
      <c r="I41" s="34" t="b">
        <f t="shared" si="0"/>
        <v>1</v>
      </c>
      <c r="L41">
        <v>487858531.04169273</v>
      </c>
    </row>
    <row r="42" spans="1:12" ht="15.75" customHeight="1">
      <c r="A42" s="35">
        <v>51</v>
      </c>
      <c r="B42" s="1">
        <v>210051</v>
      </c>
      <c r="C42" s="1" t="s">
        <v>180</v>
      </c>
      <c r="D42" s="50">
        <v>325206625.04819173</v>
      </c>
      <c r="E42" s="50">
        <v>17524495.214927819</v>
      </c>
      <c r="F42" s="50">
        <v>342731120.26311952</v>
      </c>
      <c r="G42" s="13">
        <v>1.1052740376971517</v>
      </c>
      <c r="I42" s="34" t="b">
        <f t="shared" si="0"/>
        <v>1</v>
      </c>
      <c r="L42">
        <v>342731120.26311952</v>
      </c>
    </row>
    <row r="43" spans="1:12" ht="15.75" customHeight="1">
      <c r="A43" s="35">
        <v>55</v>
      </c>
      <c r="B43" s="1">
        <v>210055</v>
      </c>
      <c r="C43" s="1" t="s">
        <v>181</v>
      </c>
      <c r="D43" s="50">
        <v>45510861.041330181</v>
      </c>
      <c r="E43" s="50">
        <v>1814434.6953989815</v>
      </c>
      <c r="F43" s="50">
        <v>47325295.73672916</v>
      </c>
      <c r="G43" s="13">
        <v>1.2210335861912607</v>
      </c>
      <c r="I43" s="34" t="b">
        <f t="shared" si="0"/>
        <v>1</v>
      </c>
      <c r="L43">
        <v>47325295.73672916</v>
      </c>
    </row>
    <row r="44" spans="1:12" ht="15.75" customHeight="1">
      <c r="A44" s="35">
        <v>2004</v>
      </c>
      <c r="B44" s="1">
        <v>210056</v>
      </c>
      <c r="C44" s="1" t="s">
        <v>182</v>
      </c>
      <c r="D44" s="50">
        <v>71149512.432228699</v>
      </c>
      <c r="E44" s="50">
        <v>4634421.0020847647</v>
      </c>
      <c r="F44" s="50">
        <v>75783933.434313461</v>
      </c>
      <c r="G44" s="13">
        <v>1.1180598123532361</v>
      </c>
      <c r="I44" s="34" t="b">
        <f t="shared" si="0"/>
        <v>1</v>
      </c>
      <c r="L44">
        <v>75783933.434313461</v>
      </c>
    </row>
    <row r="45" spans="1:12" ht="15.75" customHeight="1">
      <c r="A45" s="35">
        <v>5050</v>
      </c>
      <c r="B45" s="1">
        <v>210057</v>
      </c>
      <c r="C45" s="1" t="s">
        <v>137</v>
      </c>
      <c r="D45" s="50">
        <v>144144502.84739232</v>
      </c>
      <c r="E45" s="50">
        <v>7407549.9385029515</v>
      </c>
      <c r="F45" s="50">
        <v>151552052.78589526</v>
      </c>
      <c r="G45" s="13">
        <v>1.102106206150002</v>
      </c>
      <c r="I45" s="34" t="b">
        <f t="shared" si="0"/>
        <v>1</v>
      </c>
      <c r="L45">
        <v>151552052.78589526</v>
      </c>
    </row>
    <row r="46" spans="1:12" ht="15.75" customHeight="1">
      <c r="A46" s="35">
        <v>2001</v>
      </c>
      <c r="B46" s="1">
        <v>210058</v>
      </c>
      <c r="C46" s="1" t="s">
        <v>183</v>
      </c>
      <c r="D46" s="50">
        <v>362924176.61701566</v>
      </c>
      <c r="E46" s="50">
        <v>24828441.480071336</v>
      </c>
      <c r="F46" s="50">
        <v>387752618.09708703</v>
      </c>
      <c r="G46" s="13">
        <v>1.1040332385731941</v>
      </c>
      <c r="I46" s="34" t="b">
        <f t="shared" si="0"/>
        <v>1</v>
      </c>
      <c r="L46">
        <v>387752618.09708703</v>
      </c>
    </row>
    <row r="47" spans="1:12" ht="15.75" customHeight="1">
      <c r="A47" s="35">
        <v>60</v>
      </c>
      <c r="B47" s="1">
        <v>210060</v>
      </c>
      <c r="C47" s="1" t="s">
        <v>184</v>
      </c>
      <c r="D47" s="50">
        <v>516326517.57348055</v>
      </c>
      <c r="E47" s="50">
        <v>29794249.787082214</v>
      </c>
      <c r="F47" s="50">
        <v>546120767.3605628</v>
      </c>
      <c r="G47" s="13">
        <v>1.1103717057311988</v>
      </c>
      <c r="I47" s="34" t="b">
        <f t="shared" si="0"/>
        <v>1</v>
      </c>
      <c r="L47">
        <v>546120767.3605628</v>
      </c>
    </row>
    <row r="48" spans="1:12" ht="15.75" customHeight="1">
      <c r="A48" s="35">
        <v>61</v>
      </c>
      <c r="B48" s="1">
        <v>210061</v>
      </c>
      <c r="C48" s="1" t="s">
        <v>140</v>
      </c>
      <c r="D48" s="50">
        <v>193084815.22984424</v>
      </c>
      <c r="E48" s="50">
        <v>11138259.393902799</v>
      </c>
      <c r="F48" s="50">
        <v>204223074.62374705</v>
      </c>
      <c r="G48" s="13">
        <v>1.1073288751725858</v>
      </c>
      <c r="I48" s="34" t="b">
        <f t="shared" si="0"/>
        <v>1</v>
      </c>
      <c r="L48">
        <v>204223074.62374705</v>
      </c>
    </row>
    <row r="49" spans="1:12" ht="15.75" customHeight="1">
      <c r="A49" s="35">
        <v>62</v>
      </c>
      <c r="B49" s="1">
        <v>210062</v>
      </c>
      <c r="C49" s="1" t="s">
        <v>185</v>
      </c>
      <c r="D49" s="50">
        <v>19502397.367158514</v>
      </c>
      <c r="E49" s="50">
        <v>151552.30069730247</v>
      </c>
      <c r="F49" s="50">
        <v>19653949.667855818</v>
      </c>
      <c r="G49" s="13">
        <v>1.1060638416481374</v>
      </c>
      <c r="I49" s="34" t="b">
        <f t="shared" si="0"/>
        <v>1</v>
      </c>
      <c r="L49">
        <v>19653949.667855818</v>
      </c>
    </row>
    <row r="50" spans="1:12" ht="15.75" customHeight="1">
      <c r="A50" s="35">
        <v>63</v>
      </c>
      <c r="B50" s="1">
        <v>210063</v>
      </c>
      <c r="C50" s="1" t="s">
        <v>186</v>
      </c>
      <c r="D50" s="50">
        <v>9748690.7919871826</v>
      </c>
      <c r="E50" s="50">
        <v>4879.6560072796983</v>
      </c>
      <c r="F50" s="50">
        <v>9753570.4479944631</v>
      </c>
      <c r="G50" s="13">
        <v>1.1070230133056445</v>
      </c>
      <c r="I50" s="34" t="b">
        <f t="shared" si="0"/>
        <v>1</v>
      </c>
      <c r="L50">
        <v>9753570.4479944631</v>
      </c>
    </row>
    <row r="51" spans="1:12" ht="15.75" customHeight="1">
      <c r="A51" s="35">
        <v>87</v>
      </c>
      <c r="B51" s="1">
        <v>210087</v>
      </c>
      <c r="C51" s="1" t="s">
        <v>187</v>
      </c>
      <c r="D51" s="50">
        <v>25623814.120434456</v>
      </c>
      <c r="E51" s="50">
        <v>80741.490079473588</v>
      </c>
      <c r="F51" s="50">
        <v>25704555.610513929</v>
      </c>
      <c r="G51" s="13">
        <v>1.342045021307537</v>
      </c>
      <c r="I51" s="34" t="b">
        <f t="shared" si="0"/>
        <v>1</v>
      </c>
      <c r="L51">
        <v>25704555.610513929</v>
      </c>
    </row>
    <row r="52" spans="1:12" ht="15.75" customHeight="1">
      <c r="A52" s="35">
        <v>88</v>
      </c>
      <c r="B52" s="1">
        <v>210088</v>
      </c>
      <c r="C52" s="1" t="s">
        <v>188</v>
      </c>
      <c r="D52" s="50">
        <v>156786711.3769823</v>
      </c>
      <c r="E52" s="50">
        <v>6980582.1584246159</v>
      </c>
      <c r="F52" s="50">
        <v>163767293.53540692</v>
      </c>
      <c r="G52" s="13">
        <v>1.1647184354320621</v>
      </c>
      <c r="I52" s="34" t="b">
        <f t="shared" si="0"/>
        <v>1</v>
      </c>
      <c r="L52">
        <v>163767293.53540692</v>
      </c>
    </row>
    <row r="53" spans="1:12" ht="15.75" customHeight="1">
      <c r="A53" s="35">
        <v>333</v>
      </c>
      <c r="B53" s="1">
        <v>210333</v>
      </c>
      <c r="C53" s="1" t="s">
        <v>189</v>
      </c>
      <c r="D53" s="50">
        <v>329122547.79093188</v>
      </c>
      <c r="E53" s="50">
        <v>13884442.48609703</v>
      </c>
      <c r="F53" s="50">
        <v>343006990.27702892</v>
      </c>
      <c r="G53" s="13">
        <v>1.2538942772829043</v>
      </c>
      <c r="I53" s="34" t="b">
        <f t="shared" si="0"/>
        <v>1</v>
      </c>
      <c r="L53">
        <v>343006990.27702892</v>
      </c>
    </row>
    <row r="54" spans="1:12" ht="15.75" customHeight="1">
      <c r="A54" s="37">
        <v>5033</v>
      </c>
      <c r="B54" s="1">
        <v>210064</v>
      </c>
      <c r="C54" s="1" t="s">
        <v>61</v>
      </c>
      <c r="D54" s="50">
        <v>76755510.930023387</v>
      </c>
      <c r="E54" s="50">
        <v>6485132.3575341925</v>
      </c>
      <c r="F54" s="50">
        <v>83240643.287557572</v>
      </c>
      <c r="G54" s="13">
        <v>1.1242110610152374</v>
      </c>
      <c r="I54" s="34" t="b">
        <f t="shared" si="0"/>
        <v>1</v>
      </c>
      <c r="L54">
        <v>83240643.287557572</v>
      </c>
    </row>
    <row r="55" spans="1:12" ht="15.75" customHeight="1">
      <c r="A55" s="35">
        <v>8992</v>
      </c>
      <c r="B55" s="1">
        <v>218992</v>
      </c>
      <c r="C55" s="1" t="s">
        <v>190</v>
      </c>
      <c r="D55" s="50">
        <v>553381861.0506773</v>
      </c>
      <c r="E55" s="50">
        <v>39833333.753704682</v>
      </c>
      <c r="F55" s="50">
        <v>593215194.80438197</v>
      </c>
      <c r="G55" s="13">
        <v>1.1072852719869402</v>
      </c>
      <c r="I55" s="34" t="b">
        <f t="shared" si="0"/>
        <v>1</v>
      </c>
      <c r="L55">
        <v>593215194.80438197</v>
      </c>
    </row>
    <row r="56" spans="1:12" ht="15.75" customHeight="1">
      <c r="A56" s="38">
        <v>65</v>
      </c>
      <c r="B56" s="13">
        <v>210065</v>
      </c>
      <c r="C56" s="13" t="s">
        <v>191</v>
      </c>
      <c r="D56" s="50">
        <v>292276942.44440007</v>
      </c>
      <c r="E56" s="50">
        <v>10249108.242969347</v>
      </c>
      <c r="F56" s="50">
        <v>302526050.68736941</v>
      </c>
      <c r="G56" s="13">
        <v>1.1060058752218735</v>
      </c>
      <c r="I56" s="34" t="b">
        <f t="shared" si="0"/>
        <v>1</v>
      </c>
      <c r="L56">
        <v>302526050.68736941</v>
      </c>
    </row>
    <row r="57" spans="1:12" ht="15.75" customHeight="1">
      <c r="D57" s="27"/>
      <c r="E57" s="27"/>
      <c r="F57" s="27"/>
      <c r="I57" s="34"/>
    </row>
    <row r="58" spans="1:12" ht="15.75" customHeight="1">
      <c r="C58" s="13" t="s">
        <v>192</v>
      </c>
      <c r="D58" s="27">
        <f t="shared" ref="D58:F58" si="1">SUM(D5:D56)</f>
        <v>22808259473.907639</v>
      </c>
      <c r="E58" s="27">
        <f t="shared" si="1"/>
        <v>1216677263.1965382</v>
      </c>
      <c r="F58" s="27">
        <f t="shared" si="1"/>
        <v>24024936737.104183</v>
      </c>
      <c r="I58" s="34"/>
    </row>
    <row r="59" spans="1:12" ht="15.75" customHeight="1">
      <c r="I59" s="34"/>
    </row>
    <row r="60" spans="1:12" ht="15.75" customHeight="1">
      <c r="I60" s="34"/>
    </row>
    <row r="61" spans="1:12" ht="15.75" hidden="1" customHeight="1">
      <c r="D61" s="34" t="s">
        <v>193</v>
      </c>
      <c r="E61" s="34" t="s">
        <v>194</v>
      </c>
      <c r="F61" s="34" t="s">
        <v>195</v>
      </c>
      <c r="I61" s="34"/>
    </row>
    <row r="62" spans="1:12" ht="15.75" hidden="1" customHeight="1">
      <c r="D62" s="34" t="s">
        <v>196</v>
      </c>
      <c r="E62" s="34" t="s">
        <v>197</v>
      </c>
      <c r="F62" s="34" t="s">
        <v>198</v>
      </c>
      <c r="I62" s="34"/>
    </row>
    <row r="63" spans="1:12" ht="15.75" customHeight="1">
      <c r="I63" s="34"/>
    </row>
    <row r="64" spans="1:12" ht="15.75" customHeight="1">
      <c r="D64" s="27" t="e">
        <f>D58-'[1]Summary All'!$BE$115</f>
        <v>#REF!</v>
      </c>
      <c r="I64" s="34"/>
    </row>
    <row r="65" spans="9:9" ht="15.75" customHeight="1">
      <c r="I65" s="34"/>
    </row>
    <row r="66" spans="9:9" ht="15.75" customHeight="1">
      <c r="I66" s="34"/>
    </row>
    <row r="67" spans="9:9" ht="15.75" customHeight="1">
      <c r="I67" s="34"/>
    </row>
    <row r="68" spans="9:9" ht="15.75" customHeight="1">
      <c r="I68" s="34"/>
    </row>
    <row r="69" spans="9:9" ht="15.75" customHeight="1">
      <c r="I69" s="34"/>
    </row>
    <row r="70" spans="9:9" ht="15.75" customHeight="1">
      <c r="I70" s="34"/>
    </row>
    <row r="71" spans="9:9" ht="15.75" customHeight="1">
      <c r="I71" s="34"/>
    </row>
    <row r="72" spans="9:9" ht="15.75" customHeight="1">
      <c r="I72" s="34"/>
    </row>
    <row r="73" spans="9:9" ht="15.75" customHeight="1">
      <c r="I73" s="34"/>
    </row>
    <row r="74" spans="9:9" ht="15.75" customHeight="1">
      <c r="I74" s="34"/>
    </row>
    <row r="75" spans="9:9" ht="15.75" customHeight="1">
      <c r="I75" s="34"/>
    </row>
    <row r="76" spans="9:9" ht="15.75" customHeight="1">
      <c r="I76" s="34"/>
    </row>
    <row r="77" spans="9:9" ht="15.75" customHeight="1">
      <c r="I77" s="34"/>
    </row>
    <row r="78" spans="9:9" ht="15.75" customHeight="1">
      <c r="I78" s="34"/>
    </row>
    <row r="79" spans="9:9" ht="15.75" customHeight="1">
      <c r="I79" s="34"/>
    </row>
    <row r="80" spans="9:9" ht="15.75" customHeight="1">
      <c r="I80" s="34"/>
    </row>
    <row r="81" spans="9:9" ht="15.75" customHeight="1">
      <c r="I81" s="34"/>
    </row>
    <row r="82" spans="9:9" ht="15.75" customHeight="1">
      <c r="I82" s="34"/>
    </row>
    <row r="83" spans="9:9" ht="15.75" customHeight="1">
      <c r="I83" s="34"/>
    </row>
    <row r="84" spans="9:9" ht="15.75" customHeight="1">
      <c r="I84" s="34"/>
    </row>
    <row r="85" spans="9:9" ht="15.75" customHeight="1">
      <c r="I85" s="34"/>
    </row>
    <row r="86" spans="9:9" ht="15.75" customHeight="1">
      <c r="I86" s="34"/>
    </row>
    <row r="87" spans="9:9" ht="15.75" customHeight="1">
      <c r="I87" s="34"/>
    </row>
    <row r="88" spans="9:9" ht="15.75" customHeight="1">
      <c r="I88" s="34"/>
    </row>
    <row r="89" spans="9:9" ht="15.75" customHeight="1">
      <c r="I89" s="34"/>
    </row>
    <row r="90" spans="9:9" ht="15.75" customHeight="1">
      <c r="I90" s="34"/>
    </row>
    <row r="91" spans="9:9" ht="15.75" customHeight="1">
      <c r="I91" s="34"/>
    </row>
    <row r="92" spans="9:9" ht="15.75" customHeight="1">
      <c r="I92" s="34"/>
    </row>
    <row r="93" spans="9:9" ht="15.75" customHeight="1">
      <c r="I93" s="34"/>
    </row>
    <row r="94" spans="9:9" ht="15.75" customHeight="1">
      <c r="I94" s="34"/>
    </row>
    <row r="95" spans="9:9" ht="15.75" customHeight="1">
      <c r="I95" s="34"/>
    </row>
    <row r="96" spans="9:9" ht="15.75" customHeight="1">
      <c r="I96" s="34"/>
    </row>
    <row r="97" spans="9:9" ht="15.75" customHeight="1">
      <c r="I97" s="34"/>
    </row>
    <row r="98" spans="9:9" ht="15.75" customHeight="1">
      <c r="I98" s="34"/>
    </row>
    <row r="99" spans="9:9" ht="15.75" customHeight="1">
      <c r="I99" s="34"/>
    </row>
    <row r="100" spans="9:9" ht="15.75" customHeight="1">
      <c r="I100" s="34"/>
    </row>
    <row r="101" spans="9:9" ht="15.75" customHeight="1">
      <c r="I101" s="34"/>
    </row>
    <row r="102" spans="9:9" ht="15.75" customHeight="1">
      <c r="I102" s="34"/>
    </row>
    <row r="103" spans="9:9" ht="15.75" customHeight="1">
      <c r="I103" s="34"/>
    </row>
    <row r="104" spans="9:9" ht="15.75" customHeight="1">
      <c r="I104" s="34"/>
    </row>
    <row r="105" spans="9:9" ht="15.75" customHeight="1">
      <c r="I105" s="34"/>
    </row>
    <row r="106" spans="9:9" ht="15.75" customHeight="1">
      <c r="I106" s="34"/>
    </row>
    <row r="107" spans="9:9" ht="15.75" customHeight="1">
      <c r="I107" s="34"/>
    </row>
    <row r="108" spans="9:9" ht="15.75" customHeight="1">
      <c r="I108" s="34"/>
    </row>
    <row r="109" spans="9:9" ht="15.75" customHeight="1">
      <c r="I109" s="34"/>
    </row>
    <row r="110" spans="9:9" ht="15.75" customHeight="1">
      <c r="I110" s="34"/>
    </row>
    <row r="111" spans="9:9" ht="15.75" customHeight="1">
      <c r="I111" s="34"/>
    </row>
    <row r="112" spans="9:9" ht="15.75" customHeight="1">
      <c r="I112" s="34"/>
    </row>
    <row r="113" spans="9:9" ht="15.75" customHeight="1">
      <c r="I113" s="34"/>
    </row>
    <row r="114" spans="9:9" ht="15.75" customHeight="1">
      <c r="I114" s="34"/>
    </row>
    <row r="115" spans="9:9" ht="15.75" customHeight="1">
      <c r="I115" s="34"/>
    </row>
    <row r="116" spans="9:9" ht="15.75" customHeight="1">
      <c r="I116" s="34"/>
    </row>
    <row r="117" spans="9:9" ht="15.75" customHeight="1">
      <c r="I117" s="34"/>
    </row>
    <row r="118" spans="9:9" ht="15.75" customHeight="1">
      <c r="I118" s="34"/>
    </row>
    <row r="119" spans="9:9" ht="15.75" customHeight="1">
      <c r="I119" s="34"/>
    </row>
    <row r="120" spans="9:9" ht="15.75" customHeight="1">
      <c r="I120" s="34"/>
    </row>
    <row r="121" spans="9:9" ht="15.75" customHeight="1">
      <c r="I121" s="34"/>
    </row>
    <row r="122" spans="9:9" ht="15.75" customHeight="1">
      <c r="I122" s="34"/>
    </row>
    <row r="123" spans="9:9" ht="15.75" customHeight="1">
      <c r="I123" s="34"/>
    </row>
    <row r="124" spans="9:9" ht="15.75" customHeight="1">
      <c r="I124" s="34"/>
    </row>
    <row r="125" spans="9:9" ht="15.75" customHeight="1">
      <c r="I125" s="34"/>
    </row>
    <row r="126" spans="9:9" ht="15.75" customHeight="1">
      <c r="I126" s="34"/>
    </row>
    <row r="127" spans="9:9" ht="15.75" customHeight="1">
      <c r="I127" s="34"/>
    </row>
    <row r="128" spans="9:9" ht="15.75" customHeight="1">
      <c r="I128" s="34"/>
    </row>
    <row r="129" spans="9:9" ht="15.75" customHeight="1">
      <c r="I129" s="34"/>
    </row>
    <row r="130" spans="9:9" ht="15.75" customHeight="1">
      <c r="I130" s="34"/>
    </row>
    <row r="131" spans="9:9" ht="15.75" customHeight="1">
      <c r="I131" s="34"/>
    </row>
    <row r="132" spans="9:9" ht="15.75" customHeight="1">
      <c r="I132" s="34"/>
    </row>
    <row r="133" spans="9:9" ht="15.75" customHeight="1">
      <c r="I133" s="34"/>
    </row>
    <row r="134" spans="9:9" ht="15.75" customHeight="1">
      <c r="I134" s="34"/>
    </row>
    <row r="135" spans="9:9" ht="15.75" customHeight="1">
      <c r="I135" s="34"/>
    </row>
    <row r="136" spans="9:9" ht="15.75" customHeight="1">
      <c r="I136" s="34"/>
    </row>
    <row r="137" spans="9:9" ht="15.75" customHeight="1">
      <c r="I137" s="34"/>
    </row>
    <row r="138" spans="9:9" ht="15.75" customHeight="1">
      <c r="I138" s="34"/>
    </row>
    <row r="139" spans="9:9" ht="15.75" customHeight="1">
      <c r="I139" s="34"/>
    </row>
    <row r="140" spans="9:9" ht="15.75" customHeight="1">
      <c r="I140" s="34"/>
    </row>
    <row r="141" spans="9:9" ht="15.75" customHeight="1">
      <c r="I141" s="34"/>
    </row>
    <row r="142" spans="9:9" ht="15.75" customHeight="1">
      <c r="I142" s="34"/>
    </row>
    <row r="143" spans="9:9" ht="15.75" customHeight="1">
      <c r="I143" s="34"/>
    </row>
    <row r="144" spans="9:9" ht="15.75" customHeight="1">
      <c r="I144" s="34"/>
    </row>
    <row r="145" spans="9:9" ht="15.75" customHeight="1">
      <c r="I145" s="34"/>
    </row>
    <row r="146" spans="9:9" ht="15.75" customHeight="1">
      <c r="I146" s="34"/>
    </row>
    <row r="147" spans="9:9" ht="15.75" customHeight="1">
      <c r="I147" s="34"/>
    </row>
    <row r="148" spans="9:9" ht="15.75" customHeight="1">
      <c r="I148" s="34"/>
    </row>
    <row r="149" spans="9:9" ht="15.75" customHeight="1">
      <c r="I149" s="34"/>
    </row>
    <row r="150" spans="9:9" ht="15.75" customHeight="1">
      <c r="I150" s="34"/>
    </row>
    <row r="151" spans="9:9" ht="15.75" customHeight="1">
      <c r="I151" s="34"/>
    </row>
    <row r="152" spans="9:9" ht="15.75" customHeight="1">
      <c r="I152" s="34"/>
    </row>
    <row r="153" spans="9:9" ht="15.75" customHeight="1">
      <c r="I153" s="34"/>
    </row>
    <row r="154" spans="9:9" ht="15.75" customHeight="1">
      <c r="I154" s="34"/>
    </row>
    <row r="155" spans="9:9" ht="15.75" customHeight="1">
      <c r="I155" s="34"/>
    </row>
    <row r="156" spans="9:9" ht="15.75" customHeight="1">
      <c r="I156" s="34"/>
    </row>
    <row r="157" spans="9:9" ht="15.75" customHeight="1">
      <c r="I157" s="34"/>
    </row>
    <row r="158" spans="9:9" ht="15.75" customHeight="1">
      <c r="I158" s="34"/>
    </row>
    <row r="159" spans="9:9" ht="15.75" customHeight="1">
      <c r="I159" s="34"/>
    </row>
    <row r="160" spans="9:9" ht="15.75" customHeight="1">
      <c r="I160" s="34"/>
    </row>
    <row r="161" spans="9:9" ht="15.75" customHeight="1">
      <c r="I161" s="34"/>
    </row>
    <row r="162" spans="9:9" ht="15.75" customHeight="1">
      <c r="I162" s="34"/>
    </row>
    <row r="163" spans="9:9" ht="15.75" customHeight="1">
      <c r="I163" s="34"/>
    </row>
    <row r="164" spans="9:9" ht="15.75" customHeight="1">
      <c r="I164" s="34"/>
    </row>
    <row r="165" spans="9:9" ht="15.75" customHeight="1">
      <c r="I165" s="34"/>
    </row>
    <row r="166" spans="9:9" ht="15.75" customHeight="1">
      <c r="I166" s="34"/>
    </row>
    <row r="167" spans="9:9" ht="15.75" customHeight="1">
      <c r="I167" s="34"/>
    </row>
    <row r="168" spans="9:9" ht="15.75" customHeight="1">
      <c r="I168" s="34"/>
    </row>
    <row r="169" spans="9:9" ht="15.75" customHeight="1">
      <c r="I169" s="34"/>
    </row>
    <row r="170" spans="9:9" ht="15.75" customHeight="1">
      <c r="I170" s="34"/>
    </row>
    <row r="171" spans="9:9" ht="15.75" customHeight="1">
      <c r="I171" s="34"/>
    </row>
    <row r="172" spans="9:9" ht="15.75" customHeight="1">
      <c r="I172" s="34"/>
    </row>
    <row r="173" spans="9:9" ht="15.75" customHeight="1">
      <c r="I173" s="34"/>
    </row>
    <row r="174" spans="9:9" ht="15.75" customHeight="1">
      <c r="I174" s="34"/>
    </row>
    <row r="175" spans="9:9" ht="15.75" customHeight="1">
      <c r="I175" s="34"/>
    </row>
    <row r="176" spans="9:9" ht="15.75" customHeight="1">
      <c r="I176" s="34"/>
    </row>
    <row r="177" spans="9:9" ht="15.75" customHeight="1">
      <c r="I177" s="34"/>
    </row>
    <row r="178" spans="9:9" ht="15.75" customHeight="1">
      <c r="I178" s="34"/>
    </row>
    <row r="179" spans="9:9" ht="15.75" customHeight="1">
      <c r="I179" s="34"/>
    </row>
    <row r="180" spans="9:9" ht="15.75" customHeight="1">
      <c r="I180" s="34"/>
    </row>
    <row r="181" spans="9:9" ht="15.75" customHeight="1">
      <c r="I181" s="34"/>
    </row>
    <row r="182" spans="9:9" ht="15.75" customHeight="1">
      <c r="I182" s="34"/>
    </row>
    <row r="183" spans="9:9" ht="15.75" customHeight="1">
      <c r="I183" s="34"/>
    </row>
    <row r="184" spans="9:9" ht="15.75" customHeight="1">
      <c r="I184" s="34"/>
    </row>
    <row r="185" spans="9:9" ht="15.75" customHeight="1">
      <c r="I185" s="34"/>
    </row>
    <row r="186" spans="9:9" ht="15.75" customHeight="1">
      <c r="I186" s="34"/>
    </row>
    <row r="187" spans="9:9" ht="15.75" customHeight="1">
      <c r="I187" s="34"/>
    </row>
    <row r="188" spans="9:9" ht="15.75" customHeight="1">
      <c r="I188" s="34"/>
    </row>
    <row r="189" spans="9:9" ht="15.75" customHeight="1">
      <c r="I189" s="34"/>
    </row>
    <row r="190" spans="9:9" ht="15.75" customHeight="1">
      <c r="I190" s="34"/>
    </row>
    <row r="191" spans="9:9" ht="15.75" customHeight="1">
      <c r="I191" s="34"/>
    </row>
    <row r="192" spans="9:9" ht="15.75" customHeight="1">
      <c r="I192" s="34"/>
    </row>
    <row r="193" spans="9:9" ht="15.75" customHeight="1">
      <c r="I193" s="34"/>
    </row>
    <row r="194" spans="9:9" ht="15.75" customHeight="1">
      <c r="I194" s="34"/>
    </row>
    <row r="195" spans="9:9" ht="15.75" customHeight="1">
      <c r="I195" s="34"/>
    </row>
    <row r="196" spans="9:9" ht="15.75" customHeight="1">
      <c r="I196" s="34"/>
    </row>
    <row r="197" spans="9:9" ht="15.75" customHeight="1">
      <c r="I197" s="34"/>
    </row>
    <row r="198" spans="9:9" ht="15.75" customHeight="1">
      <c r="I198" s="34"/>
    </row>
    <row r="199" spans="9:9" ht="15.75" customHeight="1">
      <c r="I199" s="34"/>
    </row>
    <row r="200" spans="9:9" ht="15.75" customHeight="1">
      <c r="I200" s="34"/>
    </row>
    <row r="201" spans="9:9" ht="15.75" customHeight="1">
      <c r="I201" s="34"/>
    </row>
    <row r="202" spans="9:9" ht="15.75" customHeight="1">
      <c r="I202" s="34"/>
    </row>
    <row r="203" spans="9:9" ht="15.75" customHeight="1">
      <c r="I203" s="34"/>
    </row>
    <row r="204" spans="9:9" ht="15.75" customHeight="1">
      <c r="I204" s="34"/>
    </row>
    <row r="205" spans="9:9" ht="15.75" customHeight="1">
      <c r="I205" s="34"/>
    </row>
    <row r="206" spans="9:9" ht="15.75" customHeight="1">
      <c r="I206" s="34"/>
    </row>
    <row r="207" spans="9:9" ht="15.75" customHeight="1">
      <c r="I207" s="34"/>
    </row>
    <row r="208" spans="9:9" ht="15.75" customHeight="1">
      <c r="I208" s="34"/>
    </row>
    <row r="209" spans="9:9" ht="15.75" customHeight="1">
      <c r="I209" s="34"/>
    </row>
    <row r="210" spans="9:9" ht="15.75" customHeight="1">
      <c r="I210" s="34"/>
    </row>
    <row r="211" spans="9:9" ht="15.75" customHeight="1">
      <c r="I211" s="34"/>
    </row>
    <row r="212" spans="9:9" ht="15.75" customHeight="1">
      <c r="I212" s="34"/>
    </row>
    <row r="213" spans="9:9" ht="15.75" customHeight="1">
      <c r="I213" s="34"/>
    </row>
    <row r="214" spans="9:9" ht="15.75" customHeight="1">
      <c r="I214" s="34"/>
    </row>
    <row r="215" spans="9:9" ht="15.75" customHeight="1">
      <c r="I215" s="34"/>
    </row>
    <row r="216" spans="9:9" ht="15.75" customHeight="1">
      <c r="I216" s="34"/>
    </row>
    <row r="217" spans="9:9" ht="15.75" customHeight="1">
      <c r="I217" s="34"/>
    </row>
    <row r="218" spans="9:9" ht="15.75" customHeight="1">
      <c r="I218" s="34"/>
    </row>
    <row r="219" spans="9:9" ht="15.75" customHeight="1">
      <c r="I219" s="34"/>
    </row>
    <row r="220" spans="9:9" ht="15.75" customHeight="1">
      <c r="I220" s="34"/>
    </row>
    <row r="221" spans="9:9" ht="15.75" customHeight="1">
      <c r="I221" s="34"/>
    </row>
    <row r="222" spans="9:9" ht="15.75" customHeight="1">
      <c r="I222" s="34"/>
    </row>
    <row r="223" spans="9:9" ht="15.75" customHeight="1">
      <c r="I223" s="34"/>
    </row>
    <row r="224" spans="9:9" ht="15.75" customHeight="1">
      <c r="I224" s="34"/>
    </row>
    <row r="225" spans="9:9" ht="15.75" customHeight="1">
      <c r="I225" s="34"/>
    </row>
    <row r="226" spans="9:9" ht="15.75" customHeight="1">
      <c r="I226" s="34"/>
    </row>
    <row r="227" spans="9:9" ht="15.75" customHeight="1">
      <c r="I227" s="34"/>
    </row>
    <row r="228" spans="9:9" ht="15.75" customHeight="1">
      <c r="I228" s="34"/>
    </row>
    <row r="229" spans="9:9" ht="15.75" customHeight="1">
      <c r="I229" s="34"/>
    </row>
    <row r="230" spans="9:9" ht="15.75" customHeight="1">
      <c r="I230" s="34"/>
    </row>
    <row r="231" spans="9:9" ht="15.75" customHeight="1">
      <c r="I231" s="34"/>
    </row>
    <row r="232" spans="9:9" ht="15.75" customHeight="1">
      <c r="I232" s="34"/>
    </row>
    <row r="233" spans="9:9" ht="15.75" customHeight="1">
      <c r="I233" s="34"/>
    </row>
    <row r="234" spans="9:9" ht="15.75" customHeight="1">
      <c r="I234" s="34"/>
    </row>
    <row r="235" spans="9:9" ht="15.75" customHeight="1">
      <c r="I235" s="34"/>
    </row>
    <row r="236" spans="9:9" ht="15.75" customHeight="1">
      <c r="I236" s="34"/>
    </row>
    <row r="237" spans="9:9" ht="15.75" customHeight="1">
      <c r="I237" s="34"/>
    </row>
    <row r="238" spans="9:9" ht="15.75" customHeight="1">
      <c r="I238" s="34"/>
    </row>
    <row r="239" spans="9:9" ht="15.75" customHeight="1">
      <c r="I239" s="34"/>
    </row>
    <row r="240" spans="9:9" ht="15.75" customHeight="1">
      <c r="I240" s="34"/>
    </row>
    <row r="241" spans="9:9" ht="15.75" customHeight="1">
      <c r="I241" s="34"/>
    </row>
    <row r="242" spans="9:9" ht="15.75" customHeight="1">
      <c r="I242" s="34"/>
    </row>
    <row r="243" spans="9:9" ht="15.75" customHeight="1">
      <c r="I243" s="34"/>
    </row>
    <row r="244" spans="9:9" ht="15.75" customHeight="1">
      <c r="I244" s="34"/>
    </row>
    <row r="245" spans="9:9" ht="15.75" customHeight="1">
      <c r="I245" s="34"/>
    </row>
    <row r="246" spans="9:9" ht="15.75" customHeight="1">
      <c r="I246" s="34"/>
    </row>
    <row r="247" spans="9:9" ht="15.75" customHeight="1">
      <c r="I247" s="34"/>
    </row>
    <row r="248" spans="9:9" ht="15.75" customHeight="1">
      <c r="I248" s="34"/>
    </row>
    <row r="249" spans="9:9" ht="15.75" customHeight="1">
      <c r="I249" s="34"/>
    </row>
    <row r="250" spans="9:9" ht="15.75" customHeight="1">
      <c r="I250" s="34"/>
    </row>
    <row r="251" spans="9:9" ht="15.75" customHeight="1">
      <c r="I251" s="34"/>
    </row>
    <row r="252" spans="9:9" ht="15.75" customHeight="1">
      <c r="I252" s="34"/>
    </row>
    <row r="253" spans="9:9" ht="15.75" customHeight="1">
      <c r="I253" s="34"/>
    </row>
    <row r="254" spans="9:9" ht="15.75" customHeight="1">
      <c r="I254" s="34"/>
    </row>
    <row r="255" spans="9:9" ht="15.75" customHeight="1">
      <c r="I255" s="34"/>
    </row>
    <row r="256" spans="9:9" ht="15.75" customHeight="1">
      <c r="I256" s="34"/>
    </row>
    <row r="257" spans="9:9" ht="15.75" customHeight="1">
      <c r="I257" s="34"/>
    </row>
    <row r="258" spans="9:9" ht="15.75" customHeight="1">
      <c r="I258" s="34"/>
    </row>
    <row r="259" spans="9:9" ht="15.75" customHeight="1">
      <c r="I259" s="34"/>
    </row>
    <row r="260" spans="9:9" ht="15.75" customHeight="1">
      <c r="I260" s="34"/>
    </row>
    <row r="261" spans="9:9" ht="15.75" customHeight="1">
      <c r="I261" s="34"/>
    </row>
    <row r="262" spans="9:9" ht="15.75" customHeight="1">
      <c r="I262" s="34"/>
    </row>
    <row r="263" spans="9:9" ht="15.75" customHeight="1">
      <c r="I263" s="34"/>
    </row>
    <row r="264" spans="9:9" ht="15.75" customHeight="1">
      <c r="I264" s="34"/>
    </row>
    <row r="265" spans="9:9" ht="15.75" customHeight="1">
      <c r="I265" s="34"/>
    </row>
    <row r="266" spans="9:9" ht="15.75" customHeight="1">
      <c r="I266" s="34"/>
    </row>
    <row r="267" spans="9:9" ht="15.75" customHeight="1">
      <c r="I267" s="34"/>
    </row>
    <row r="268" spans="9:9" ht="15.75" customHeight="1">
      <c r="I268" s="34"/>
    </row>
    <row r="269" spans="9:9" ht="15.75" customHeight="1">
      <c r="I269" s="34"/>
    </row>
    <row r="270" spans="9:9" ht="15.75" customHeight="1">
      <c r="I270" s="34"/>
    </row>
    <row r="271" spans="9:9" ht="15.75" customHeight="1">
      <c r="I271" s="34"/>
    </row>
    <row r="272" spans="9:9" ht="15.75" customHeight="1">
      <c r="I272" s="34"/>
    </row>
    <row r="273" spans="9:9" ht="15.75" customHeight="1">
      <c r="I273" s="34"/>
    </row>
    <row r="274" spans="9:9" ht="15.75" customHeight="1">
      <c r="I274" s="34"/>
    </row>
    <row r="275" spans="9:9" ht="15.75" customHeight="1">
      <c r="I275" s="34"/>
    </row>
    <row r="276" spans="9:9" ht="15.75" customHeight="1">
      <c r="I276" s="34"/>
    </row>
    <row r="277" spans="9:9" ht="15.75" customHeight="1">
      <c r="I277" s="34"/>
    </row>
    <row r="278" spans="9:9" ht="15.75" customHeight="1">
      <c r="I278" s="34"/>
    </row>
    <row r="279" spans="9:9" ht="15.75" customHeight="1">
      <c r="I279" s="34"/>
    </row>
    <row r="280" spans="9:9" ht="15.75" customHeight="1">
      <c r="I280" s="34"/>
    </row>
    <row r="281" spans="9:9" ht="15.75" customHeight="1">
      <c r="I281" s="34"/>
    </row>
    <row r="282" spans="9:9" ht="15.75" customHeight="1">
      <c r="I282" s="34"/>
    </row>
    <row r="283" spans="9:9" ht="15.75" customHeight="1">
      <c r="I283" s="34"/>
    </row>
    <row r="284" spans="9:9" ht="15.75" customHeight="1">
      <c r="I284" s="34"/>
    </row>
    <row r="285" spans="9:9" ht="15.75" customHeight="1">
      <c r="I285" s="34"/>
    </row>
    <row r="286" spans="9:9" ht="15.75" customHeight="1">
      <c r="I286" s="34"/>
    </row>
    <row r="287" spans="9:9" ht="15.75" customHeight="1">
      <c r="I287" s="34"/>
    </row>
    <row r="288" spans="9:9" ht="15.75" customHeight="1">
      <c r="I288" s="34"/>
    </row>
    <row r="289" spans="9:9" ht="15.75" customHeight="1">
      <c r="I289" s="34"/>
    </row>
    <row r="290" spans="9:9" ht="15.75" customHeight="1">
      <c r="I290" s="34"/>
    </row>
    <row r="291" spans="9:9" ht="15.75" customHeight="1">
      <c r="I291" s="34"/>
    </row>
    <row r="292" spans="9:9" ht="15.75" customHeight="1">
      <c r="I292" s="34"/>
    </row>
    <row r="293" spans="9:9" ht="15.75" customHeight="1">
      <c r="I293" s="34"/>
    </row>
    <row r="294" spans="9:9" ht="15.75" customHeight="1">
      <c r="I294" s="34"/>
    </row>
    <row r="295" spans="9:9" ht="15.75" customHeight="1">
      <c r="I295" s="34"/>
    </row>
    <row r="296" spans="9:9" ht="15.75" customHeight="1">
      <c r="I296" s="34"/>
    </row>
    <row r="297" spans="9:9" ht="15.75" customHeight="1">
      <c r="I297" s="34"/>
    </row>
    <row r="298" spans="9:9" ht="15.75" customHeight="1">
      <c r="I298" s="34"/>
    </row>
    <row r="299" spans="9:9" ht="15.75" customHeight="1">
      <c r="I299" s="34"/>
    </row>
    <row r="300" spans="9:9" ht="15.75" customHeight="1">
      <c r="I300" s="34"/>
    </row>
    <row r="301" spans="9:9" ht="15.75" customHeight="1">
      <c r="I301" s="34"/>
    </row>
    <row r="302" spans="9:9" ht="15.75" customHeight="1">
      <c r="I302" s="34"/>
    </row>
    <row r="303" spans="9:9" ht="15.75" customHeight="1">
      <c r="I303" s="34"/>
    </row>
    <row r="304" spans="9:9" ht="15.75" customHeight="1">
      <c r="I304" s="34"/>
    </row>
    <row r="305" spans="9:9" ht="15.75" customHeight="1">
      <c r="I305" s="34"/>
    </row>
    <row r="306" spans="9:9" ht="15.75" customHeight="1">
      <c r="I306" s="34"/>
    </row>
    <row r="307" spans="9:9" ht="15.75" customHeight="1">
      <c r="I307" s="34"/>
    </row>
    <row r="308" spans="9:9" ht="15.75" customHeight="1">
      <c r="I308" s="34"/>
    </row>
    <row r="309" spans="9:9" ht="15.75" customHeight="1">
      <c r="I309" s="34"/>
    </row>
    <row r="310" spans="9:9" ht="15.75" customHeight="1">
      <c r="I310" s="34"/>
    </row>
    <row r="311" spans="9:9" ht="15.75" customHeight="1">
      <c r="I311" s="34"/>
    </row>
    <row r="312" spans="9:9" ht="15.75" customHeight="1">
      <c r="I312" s="34"/>
    </row>
    <row r="313" spans="9:9" ht="15.75" customHeight="1">
      <c r="I313" s="34"/>
    </row>
    <row r="314" spans="9:9" ht="15.75" customHeight="1">
      <c r="I314" s="34"/>
    </row>
    <row r="315" spans="9:9" ht="15.75" customHeight="1">
      <c r="I315" s="34"/>
    </row>
    <row r="316" spans="9:9" ht="15.75" customHeight="1">
      <c r="I316" s="34"/>
    </row>
    <row r="317" spans="9:9" ht="15.75" customHeight="1">
      <c r="I317" s="34"/>
    </row>
    <row r="318" spans="9:9" ht="15.75" customHeight="1">
      <c r="I318" s="34"/>
    </row>
    <row r="319" spans="9:9" ht="15.75" customHeight="1">
      <c r="I319" s="34"/>
    </row>
    <row r="320" spans="9:9" ht="15.75" customHeight="1">
      <c r="I320" s="34"/>
    </row>
    <row r="321" spans="9:9" ht="15.75" customHeight="1">
      <c r="I321" s="34"/>
    </row>
    <row r="322" spans="9:9" ht="15.75" customHeight="1">
      <c r="I322" s="34"/>
    </row>
    <row r="323" spans="9:9" ht="15.75" customHeight="1">
      <c r="I323" s="34"/>
    </row>
    <row r="324" spans="9:9" ht="15.75" customHeight="1">
      <c r="I324" s="34"/>
    </row>
    <row r="325" spans="9:9" ht="15.75" customHeight="1">
      <c r="I325" s="34"/>
    </row>
    <row r="326" spans="9:9" ht="15.75" customHeight="1">
      <c r="I326" s="34"/>
    </row>
    <row r="327" spans="9:9" ht="15.75" customHeight="1">
      <c r="I327" s="34"/>
    </row>
    <row r="328" spans="9:9" ht="15.75" customHeight="1">
      <c r="I328" s="34"/>
    </row>
    <row r="329" spans="9:9" ht="15.75" customHeight="1">
      <c r="I329" s="34"/>
    </row>
    <row r="330" spans="9:9" ht="15.75" customHeight="1">
      <c r="I330" s="34"/>
    </row>
    <row r="331" spans="9:9" ht="15.75" customHeight="1">
      <c r="I331" s="34"/>
    </row>
    <row r="332" spans="9:9" ht="15.75" customHeight="1">
      <c r="I332" s="34"/>
    </row>
    <row r="333" spans="9:9" ht="15.75" customHeight="1">
      <c r="I333" s="34"/>
    </row>
    <row r="334" spans="9:9" ht="15.75" customHeight="1">
      <c r="I334" s="34"/>
    </row>
    <row r="335" spans="9:9" ht="15.75" customHeight="1">
      <c r="I335" s="34"/>
    </row>
    <row r="336" spans="9:9" ht="15.75" customHeight="1">
      <c r="I336" s="34"/>
    </row>
    <row r="337" spans="9:9" ht="15.75" customHeight="1">
      <c r="I337" s="34"/>
    </row>
    <row r="338" spans="9:9" ht="15.75" customHeight="1">
      <c r="I338" s="34"/>
    </row>
    <row r="339" spans="9:9" ht="15.75" customHeight="1">
      <c r="I339" s="34"/>
    </row>
    <row r="340" spans="9:9" ht="15.75" customHeight="1">
      <c r="I340" s="34"/>
    </row>
    <row r="341" spans="9:9" ht="15.75" customHeight="1">
      <c r="I341" s="34"/>
    </row>
    <row r="342" spans="9:9" ht="15.75" customHeight="1">
      <c r="I342" s="34"/>
    </row>
    <row r="343" spans="9:9" ht="15.75" customHeight="1">
      <c r="I343" s="34"/>
    </row>
    <row r="344" spans="9:9" ht="15.75" customHeight="1">
      <c r="I344" s="34"/>
    </row>
    <row r="345" spans="9:9" ht="15.75" customHeight="1">
      <c r="I345" s="34"/>
    </row>
    <row r="346" spans="9:9" ht="15.75" customHeight="1">
      <c r="I346" s="34"/>
    </row>
    <row r="347" spans="9:9" ht="15.75" customHeight="1">
      <c r="I347" s="34"/>
    </row>
    <row r="348" spans="9:9" ht="15.75" customHeight="1">
      <c r="I348" s="34"/>
    </row>
    <row r="349" spans="9:9" ht="15.75" customHeight="1">
      <c r="I349" s="34"/>
    </row>
    <row r="350" spans="9:9" ht="15.75" customHeight="1">
      <c r="I350" s="34"/>
    </row>
    <row r="351" spans="9:9" ht="15.75" customHeight="1">
      <c r="I351" s="34"/>
    </row>
    <row r="352" spans="9:9" ht="15.75" customHeight="1">
      <c r="I352" s="34"/>
    </row>
    <row r="353" spans="9:9" ht="15.75" customHeight="1">
      <c r="I353" s="34"/>
    </row>
    <row r="354" spans="9:9" ht="15.75" customHeight="1">
      <c r="I354" s="34"/>
    </row>
    <row r="355" spans="9:9" ht="15.75" customHeight="1">
      <c r="I355" s="34"/>
    </row>
    <row r="356" spans="9:9" ht="15.75" customHeight="1">
      <c r="I356" s="34"/>
    </row>
    <row r="357" spans="9:9" ht="15.75" customHeight="1">
      <c r="I357" s="34"/>
    </row>
    <row r="358" spans="9:9" ht="15.75" customHeight="1">
      <c r="I358" s="34"/>
    </row>
    <row r="359" spans="9:9" ht="15.75" customHeight="1">
      <c r="I359" s="34"/>
    </row>
    <row r="360" spans="9:9" ht="15.75" customHeight="1">
      <c r="I360" s="34"/>
    </row>
    <row r="361" spans="9:9" ht="15.75" customHeight="1">
      <c r="I361" s="34"/>
    </row>
    <row r="362" spans="9:9" ht="15.75" customHeight="1">
      <c r="I362" s="34"/>
    </row>
    <row r="363" spans="9:9" ht="15.75" customHeight="1">
      <c r="I363" s="34"/>
    </row>
    <row r="364" spans="9:9" ht="15.75" customHeight="1">
      <c r="I364" s="34"/>
    </row>
    <row r="365" spans="9:9" ht="15.75" customHeight="1">
      <c r="I365" s="34"/>
    </row>
    <row r="366" spans="9:9" ht="15.75" customHeight="1">
      <c r="I366" s="34"/>
    </row>
    <row r="367" spans="9:9" ht="15.75" customHeight="1">
      <c r="I367" s="34"/>
    </row>
    <row r="368" spans="9:9" ht="15.75" customHeight="1">
      <c r="I368" s="34"/>
    </row>
    <row r="369" spans="9:9" ht="15.75" customHeight="1">
      <c r="I369" s="34"/>
    </row>
    <row r="370" spans="9:9" ht="15.75" customHeight="1">
      <c r="I370" s="34"/>
    </row>
    <row r="371" spans="9:9" ht="15.75" customHeight="1">
      <c r="I371" s="34"/>
    </row>
    <row r="372" spans="9:9" ht="15.75" customHeight="1">
      <c r="I372" s="34"/>
    </row>
    <row r="373" spans="9:9" ht="15.75" customHeight="1">
      <c r="I373" s="34"/>
    </row>
    <row r="374" spans="9:9" ht="15.75" customHeight="1">
      <c r="I374" s="34"/>
    </row>
    <row r="375" spans="9:9" ht="15.75" customHeight="1">
      <c r="I375" s="34"/>
    </row>
    <row r="376" spans="9:9" ht="15.75" customHeight="1">
      <c r="I376" s="34"/>
    </row>
    <row r="377" spans="9:9" ht="15.75" customHeight="1">
      <c r="I377" s="34"/>
    </row>
    <row r="378" spans="9:9" ht="15.75" customHeight="1">
      <c r="I378" s="34"/>
    </row>
    <row r="379" spans="9:9" ht="15.75" customHeight="1">
      <c r="I379" s="34"/>
    </row>
    <row r="380" spans="9:9" ht="15.75" customHeight="1">
      <c r="I380" s="34"/>
    </row>
    <row r="381" spans="9:9" ht="15.75" customHeight="1">
      <c r="I381" s="34"/>
    </row>
    <row r="382" spans="9:9" ht="15.75" customHeight="1">
      <c r="I382" s="34"/>
    </row>
    <row r="383" spans="9:9" ht="15.75" customHeight="1">
      <c r="I383" s="34"/>
    </row>
    <row r="384" spans="9:9" ht="15.75" customHeight="1">
      <c r="I384" s="34"/>
    </row>
    <row r="385" spans="9:9" ht="15.75" customHeight="1">
      <c r="I385" s="34"/>
    </row>
    <row r="386" spans="9:9" ht="15.75" customHeight="1">
      <c r="I386" s="34"/>
    </row>
    <row r="387" spans="9:9" ht="15.75" customHeight="1">
      <c r="I387" s="34"/>
    </row>
    <row r="388" spans="9:9" ht="15.75" customHeight="1">
      <c r="I388" s="34"/>
    </row>
    <row r="389" spans="9:9" ht="15.75" customHeight="1">
      <c r="I389" s="34"/>
    </row>
    <row r="390" spans="9:9" ht="15.75" customHeight="1">
      <c r="I390" s="34"/>
    </row>
    <row r="391" spans="9:9" ht="15.75" customHeight="1">
      <c r="I391" s="34"/>
    </row>
    <row r="392" spans="9:9" ht="15.75" customHeight="1">
      <c r="I392" s="34"/>
    </row>
    <row r="393" spans="9:9" ht="15.75" customHeight="1">
      <c r="I393" s="34"/>
    </row>
    <row r="394" spans="9:9" ht="15.75" customHeight="1">
      <c r="I394" s="34"/>
    </row>
    <row r="395" spans="9:9" ht="15.75" customHeight="1">
      <c r="I395" s="34"/>
    </row>
    <row r="396" spans="9:9" ht="15.75" customHeight="1">
      <c r="I396" s="34"/>
    </row>
    <row r="397" spans="9:9" ht="15.75" customHeight="1">
      <c r="I397" s="34"/>
    </row>
    <row r="398" spans="9:9" ht="15.75" customHeight="1">
      <c r="I398" s="34"/>
    </row>
    <row r="399" spans="9:9" ht="15.75" customHeight="1">
      <c r="I399" s="34"/>
    </row>
    <row r="400" spans="9:9" ht="15.75" customHeight="1">
      <c r="I400" s="34"/>
    </row>
    <row r="401" spans="9:9" ht="15.75" customHeight="1">
      <c r="I401" s="34"/>
    </row>
    <row r="402" spans="9:9" ht="15.75" customHeight="1">
      <c r="I402" s="34"/>
    </row>
    <row r="403" spans="9:9" ht="15.75" customHeight="1">
      <c r="I403" s="34"/>
    </row>
    <row r="404" spans="9:9" ht="15.75" customHeight="1">
      <c r="I404" s="34"/>
    </row>
    <row r="405" spans="9:9" ht="15.75" customHeight="1">
      <c r="I405" s="34"/>
    </row>
    <row r="406" spans="9:9" ht="15.75" customHeight="1">
      <c r="I406" s="34"/>
    </row>
    <row r="407" spans="9:9" ht="15.75" customHeight="1">
      <c r="I407" s="34"/>
    </row>
    <row r="408" spans="9:9" ht="15.75" customHeight="1">
      <c r="I408" s="34"/>
    </row>
    <row r="409" spans="9:9" ht="15.75" customHeight="1">
      <c r="I409" s="34"/>
    </row>
    <row r="410" spans="9:9" ht="15.75" customHeight="1">
      <c r="I410" s="34"/>
    </row>
    <row r="411" spans="9:9" ht="15.75" customHeight="1">
      <c r="I411" s="34"/>
    </row>
    <row r="412" spans="9:9" ht="15.75" customHeight="1">
      <c r="I412" s="34"/>
    </row>
    <row r="413" spans="9:9" ht="15.75" customHeight="1">
      <c r="I413" s="34"/>
    </row>
    <row r="414" spans="9:9" ht="15.75" customHeight="1">
      <c r="I414" s="34"/>
    </row>
    <row r="415" spans="9:9" ht="15.75" customHeight="1">
      <c r="I415" s="34"/>
    </row>
    <row r="416" spans="9:9" ht="15.75" customHeight="1">
      <c r="I416" s="34"/>
    </row>
    <row r="417" spans="9:9" ht="15.75" customHeight="1">
      <c r="I417" s="34"/>
    </row>
    <row r="418" spans="9:9" ht="15.75" customHeight="1">
      <c r="I418" s="34"/>
    </row>
    <row r="419" spans="9:9" ht="15.75" customHeight="1">
      <c r="I419" s="34"/>
    </row>
    <row r="420" spans="9:9" ht="15.75" customHeight="1">
      <c r="I420" s="34"/>
    </row>
    <row r="421" spans="9:9" ht="15.75" customHeight="1">
      <c r="I421" s="34"/>
    </row>
    <row r="422" spans="9:9" ht="15.75" customHeight="1">
      <c r="I422" s="34"/>
    </row>
    <row r="423" spans="9:9" ht="15.75" customHeight="1">
      <c r="I423" s="34"/>
    </row>
    <row r="424" spans="9:9" ht="15.75" customHeight="1">
      <c r="I424" s="34"/>
    </row>
    <row r="425" spans="9:9" ht="15.75" customHeight="1">
      <c r="I425" s="34"/>
    </row>
    <row r="426" spans="9:9" ht="15.75" customHeight="1">
      <c r="I426" s="34"/>
    </row>
    <row r="427" spans="9:9" ht="15.75" customHeight="1">
      <c r="I427" s="34"/>
    </row>
    <row r="428" spans="9:9" ht="15.75" customHeight="1">
      <c r="I428" s="34"/>
    </row>
    <row r="429" spans="9:9" ht="15.75" customHeight="1">
      <c r="I429" s="34"/>
    </row>
    <row r="430" spans="9:9" ht="15.75" customHeight="1">
      <c r="I430" s="34"/>
    </row>
    <row r="431" spans="9:9" ht="15.75" customHeight="1">
      <c r="I431" s="34"/>
    </row>
    <row r="432" spans="9:9" ht="15.75" customHeight="1">
      <c r="I432" s="34"/>
    </row>
    <row r="433" spans="9:9" ht="15.75" customHeight="1">
      <c r="I433" s="34"/>
    </row>
    <row r="434" spans="9:9" ht="15.75" customHeight="1">
      <c r="I434" s="34"/>
    </row>
    <row r="435" spans="9:9" ht="15.75" customHeight="1">
      <c r="I435" s="34"/>
    </row>
    <row r="436" spans="9:9" ht="15.75" customHeight="1">
      <c r="I436" s="34"/>
    </row>
    <row r="437" spans="9:9" ht="15.75" customHeight="1">
      <c r="I437" s="34"/>
    </row>
    <row r="438" spans="9:9" ht="15.75" customHeight="1">
      <c r="I438" s="34"/>
    </row>
    <row r="439" spans="9:9" ht="15.75" customHeight="1">
      <c r="I439" s="34"/>
    </row>
    <row r="440" spans="9:9" ht="15.75" customHeight="1">
      <c r="I440" s="34"/>
    </row>
    <row r="441" spans="9:9" ht="15.75" customHeight="1">
      <c r="I441" s="34"/>
    </row>
    <row r="442" spans="9:9" ht="15.75" customHeight="1">
      <c r="I442" s="34"/>
    </row>
    <row r="443" spans="9:9" ht="15.75" customHeight="1">
      <c r="I443" s="34"/>
    </row>
    <row r="444" spans="9:9" ht="15.75" customHeight="1">
      <c r="I444" s="34"/>
    </row>
    <row r="445" spans="9:9" ht="15.75" customHeight="1">
      <c r="I445" s="34"/>
    </row>
    <row r="446" spans="9:9" ht="15.75" customHeight="1">
      <c r="I446" s="34"/>
    </row>
    <row r="447" spans="9:9" ht="15.75" customHeight="1">
      <c r="I447" s="34"/>
    </row>
    <row r="448" spans="9:9" ht="15.75" customHeight="1">
      <c r="I448" s="34"/>
    </row>
    <row r="449" spans="9:9" ht="15.75" customHeight="1">
      <c r="I449" s="34"/>
    </row>
    <row r="450" spans="9:9" ht="15.75" customHeight="1">
      <c r="I450" s="34"/>
    </row>
    <row r="451" spans="9:9" ht="15.75" customHeight="1">
      <c r="I451" s="34"/>
    </row>
    <row r="452" spans="9:9" ht="15.75" customHeight="1">
      <c r="I452" s="34"/>
    </row>
    <row r="453" spans="9:9" ht="15.75" customHeight="1">
      <c r="I453" s="34"/>
    </row>
    <row r="454" spans="9:9" ht="15.75" customHeight="1">
      <c r="I454" s="34"/>
    </row>
    <row r="455" spans="9:9" ht="15.75" customHeight="1">
      <c r="I455" s="34"/>
    </row>
    <row r="456" spans="9:9" ht="15.75" customHeight="1">
      <c r="I456" s="34"/>
    </row>
    <row r="457" spans="9:9" ht="15.75" customHeight="1">
      <c r="I457" s="34"/>
    </row>
    <row r="458" spans="9:9" ht="15.75" customHeight="1">
      <c r="I458" s="34"/>
    </row>
    <row r="459" spans="9:9" ht="15.75" customHeight="1">
      <c r="I459" s="34"/>
    </row>
    <row r="460" spans="9:9" ht="15.75" customHeight="1">
      <c r="I460" s="34"/>
    </row>
    <row r="461" spans="9:9" ht="15.75" customHeight="1">
      <c r="I461" s="34"/>
    </row>
    <row r="462" spans="9:9" ht="15.75" customHeight="1">
      <c r="I462" s="34"/>
    </row>
    <row r="463" spans="9:9" ht="15.75" customHeight="1">
      <c r="I463" s="34"/>
    </row>
    <row r="464" spans="9:9" ht="15.75" customHeight="1">
      <c r="I464" s="34"/>
    </row>
    <row r="465" spans="9:9" ht="15.75" customHeight="1">
      <c r="I465" s="34"/>
    </row>
    <row r="466" spans="9:9" ht="15.75" customHeight="1">
      <c r="I466" s="34"/>
    </row>
    <row r="467" spans="9:9" ht="15.75" customHeight="1">
      <c r="I467" s="34"/>
    </row>
    <row r="468" spans="9:9" ht="15.75" customHeight="1">
      <c r="I468" s="34"/>
    </row>
    <row r="469" spans="9:9" ht="15.75" customHeight="1">
      <c r="I469" s="34"/>
    </row>
    <row r="470" spans="9:9" ht="15.75" customHeight="1">
      <c r="I470" s="34"/>
    </row>
    <row r="471" spans="9:9" ht="15.75" customHeight="1">
      <c r="I471" s="34"/>
    </row>
    <row r="472" spans="9:9" ht="15.75" customHeight="1">
      <c r="I472" s="34"/>
    </row>
    <row r="473" spans="9:9" ht="15.75" customHeight="1">
      <c r="I473" s="34"/>
    </row>
    <row r="474" spans="9:9" ht="15.75" customHeight="1">
      <c r="I474" s="34"/>
    </row>
    <row r="475" spans="9:9" ht="15.75" customHeight="1">
      <c r="I475" s="34"/>
    </row>
    <row r="476" spans="9:9" ht="15.75" customHeight="1">
      <c r="I476" s="34"/>
    </row>
    <row r="477" spans="9:9" ht="15.75" customHeight="1">
      <c r="I477" s="34"/>
    </row>
    <row r="478" spans="9:9" ht="15.75" customHeight="1">
      <c r="I478" s="34"/>
    </row>
    <row r="479" spans="9:9" ht="15.75" customHeight="1">
      <c r="I479" s="34"/>
    </row>
    <row r="480" spans="9:9" ht="15.75" customHeight="1">
      <c r="I480" s="34"/>
    </row>
    <row r="481" spans="9:9" ht="15.75" customHeight="1">
      <c r="I481" s="34"/>
    </row>
    <row r="482" spans="9:9" ht="15.75" customHeight="1">
      <c r="I482" s="34"/>
    </row>
    <row r="483" spans="9:9" ht="15.75" customHeight="1">
      <c r="I483" s="34"/>
    </row>
    <row r="484" spans="9:9" ht="15.75" customHeight="1">
      <c r="I484" s="34"/>
    </row>
    <row r="485" spans="9:9" ht="15.75" customHeight="1">
      <c r="I485" s="34"/>
    </row>
    <row r="486" spans="9:9" ht="15.75" customHeight="1">
      <c r="I486" s="34"/>
    </row>
    <row r="487" spans="9:9" ht="15.75" customHeight="1">
      <c r="I487" s="34"/>
    </row>
    <row r="488" spans="9:9" ht="15.75" customHeight="1">
      <c r="I488" s="34"/>
    </row>
    <row r="489" spans="9:9" ht="15.75" customHeight="1">
      <c r="I489" s="34"/>
    </row>
    <row r="490" spans="9:9" ht="15.75" customHeight="1">
      <c r="I490" s="34"/>
    </row>
    <row r="491" spans="9:9" ht="15.75" customHeight="1">
      <c r="I491" s="34"/>
    </row>
    <row r="492" spans="9:9" ht="15.75" customHeight="1">
      <c r="I492" s="34"/>
    </row>
    <row r="493" spans="9:9" ht="15.75" customHeight="1">
      <c r="I493" s="34"/>
    </row>
    <row r="494" spans="9:9" ht="15.75" customHeight="1">
      <c r="I494" s="34"/>
    </row>
    <row r="495" spans="9:9" ht="15.75" customHeight="1">
      <c r="I495" s="34"/>
    </row>
    <row r="496" spans="9:9" ht="15.75" customHeight="1">
      <c r="I496" s="34"/>
    </row>
    <row r="497" spans="9:9" ht="15.75" customHeight="1">
      <c r="I497" s="34"/>
    </row>
    <row r="498" spans="9:9" ht="15.75" customHeight="1">
      <c r="I498" s="34"/>
    </row>
    <row r="499" spans="9:9" ht="15.75" customHeight="1">
      <c r="I499" s="34"/>
    </row>
    <row r="500" spans="9:9" ht="15.75" customHeight="1">
      <c r="I500" s="34"/>
    </row>
    <row r="501" spans="9:9" ht="15.75" customHeight="1">
      <c r="I501" s="34"/>
    </row>
    <row r="502" spans="9:9" ht="15.75" customHeight="1">
      <c r="I502" s="34"/>
    </row>
    <row r="503" spans="9:9" ht="15.75" customHeight="1">
      <c r="I503" s="34"/>
    </row>
    <row r="504" spans="9:9" ht="15.75" customHeight="1">
      <c r="I504" s="34"/>
    </row>
    <row r="505" spans="9:9" ht="15.75" customHeight="1">
      <c r="I505" s="34"/>
    </row>
    <row r="506" spans="9:9" ht="15.75" customHeight="1">
      <c r="I506" s="34"/>
    </row>
    <row r="507" spans="9:9" ht="15.75" customHeight="1">
      <c r="I507" s="34"/>
    </row>
    <row r="508" spans="9:9" ht="15.75" customHeight="1">
      <c r="I508" s="34"/>
    </row>
    <row r="509" spans="9:9" ht="15.75" customHeight="1">
      <c r="I509" s="34"/>
    </row>
    <row r="510" spans="9:9" ht="15.75" customHeight="1">
      <c r="I510" s="34"/>
    </row>
    <row r="511" spans="9:9" ht="15.75" customHeight="1">
      <c r="I511" s="34"/>
    </row>
    <row r="512" spans="9:9" ht="15.75" customHeight="1">
      <c r="I512" s="34"/>
    </row>
    <row r="513" spans="9:9" ht="15.75" customHeight="1">
      <c r="I513" s="34"/>
    </row>
    <row r="514" spans="9:9" ht="15.75" customHeight="1">
      <c r="I514" s="34"/>
    </row>
    <row r="515" spans="9:9" ht="15.75" customHeight="1">
      <c r="I515" s="34"/>
    </row>
    <row r="516" spans="9:9" ht="15.75" customHeight="1">
      <c r="I516" s="34"/>
    </row>
    <row r="517" spans="9:9" ht="15.75" customHeight="1">
      <c r="I517" s="34"/>
    </row>
    <row r="518" spans="9:9" ht="15.75" customHeight="1">
      <c r="I518" s="34"/>
    </row>
    <row r="519" spans="9:9" ht="15.75" customHeight="1">
      <c r="I519" s="34"/>
    </row>
    <row r="520" spans="9:9" ht="15.75" customHeight="1">
      <c r="I520" s="34"/>
    </row>
    <row r="521" spans="9:9" ht="15.75" customHeight="1">
      <c r="I521" s="34"/>
    </row>
    <row r="522" spans="9:9" ht="15.75" customHeight="1">
      <c r="I522" s="34"/>
    </row>
    <row r="523" spans="9:9" ht="15.75" customHeight="1">
      <c r="I523" s="34"/>
    </row>
    <row r="524" spans="9:9" ht="15.75" customHeight="1">
      <c r="I524" s="34"/>
    </row>
    <row r="525" spans="9:9" ht="15.75" customHeight="1">
      <c r="I525" s="34"/>
    </row>
    <row r="526" spans="9:9" ht="15.75" customHeight="1">
      <c r="I526" s="34"/>
    </row>
    <row r="527" spans="9:9" ht="15.75" customHeight="1">
      <c r="I527" s="34"/>
    </row>
    <row r="528" spans="9:9" ht="15.75" customHeight="1">
      <c r="I528" s="34"/>
    </row>
    <row r="529" spans="9:9" ht="15.75" customHeight="1">
      <c r="I529" s="34"/>
    </row>
    <row r="530" spans="9:9" ht="15.75" customHeight="1">
      <c r="I530" s="34"/>
    </row>
    <row r="531" spans="9:9" ht="15.75" customHeight="1">
      <c r="I531" s="34"/>
    </row>
    <row r="532" spans="9:9" ht="15.75" customHeight="1">
      <c r="I532" s="34"/>
    </row>
    <row r="533" spans="9:9" ht="15.75" customHeight="1">
      <c r="I533" s="34"/>
    </row>
    <row r="534" spans="9:9" ht="15.75" customHeight="1">
      <c r="I534" s="34"/>
    </row>
    <row r="535" spans="9:9" ht="15.75" customHeight="1">
      <c r="I535" s="34"/>
    </row>
    <row r="536" spans="9:9" ht="15.75" customHeight="1">
      <c r="I536" s="34"/>
    </row>
    <row r="537" spans="9:9" ht="15.75" customHeight="1">
      <c r="I537" s="34"/>
    </row>
    <row r="538" spans="9:9" ht="15.75" customHeight="1">
      <c r="I538" s="34"/>
    </row>
    <row r="539" spans="9:9" ht="15.75" customHeight="1">
      <c r="I539" s="34"/>
    </row>
    <row r="540" spans="9:9" ht="15.75" customHeight="1">
      <c r="I540" s="34"/>
    </row>
    <row r="541" spans="9:9" ht="15.75" customHeight="1">
      <c r="I541" s="34"/>
    </row>
    <row r="542" spans="9:9" ht="15.75" customHeight="1">
      <c r="I542" s="34"/>
    </row>
    <row r="543" spans="9:9" ht="15.75" customHeight="1">
      <c r="I543" s="34"/>
    </row>
    <row r="544" spans="9:9" ht="15.75" customHeight="1">
      <c r="I544" s="34"/>
    </row>
    <row r="545" spans="9:9" ht="15.75" customHeight="1">
      <c r="I545" s="34"/>
    </row>
    <row r="546" spans="9:9" ht="15.75" customHeight="1">
      <c r="I546" s="34"/>
    </row>
    <row r="547" spans="9:9" ht="15.75" customHeight="1">
      <c r="I547" s="34"/>
    </row>
    <row r="548" spans="9:9" ht="15.75" customHeight="1">
      <c r="I548" s="34"/>
    </row>
    <row r="549" spans="9:9" ht="15.75" customHeight="1">
      <c r="I549" s="34"/>
    </row>
    <row r="550" spans="9:9" ht="15.75" customHeight="1">
      <c r="I550" s="34"/>
    </row>
    <row r="551" spans="9:9" ht="15.75" customHeight="1">
      <c r="I551" s="34"/>
    </row>
    <row r="552" spans="9:9" ht="15.75" customHeight="1">
      <c r="I552" s="34"/>
    </row>
    <row r="553" spans="9:9" ht="15.75" customHeight="1">
      <c r="I553" s="34"/>
    </row>
    <row r="554" spans="9:9" ht="15.75" customHeight="1">
      <c r="I554" s="34"/>
    </row>
    <row r="555" spans="9:9" ht="15.75" customHeight="1">
      <c r="I555" s="34"/>
    </row>
    <row r="556" spans="9:9" ht="15.75" customHeight="1">
      <c r="I556" s="34"/>
    </row>
    <row r="557" spans="9:9" ht="15.75" customHeight="1">
      <c r="I557" s="34"/>
    </row>
    <row r="558" spans="9:9" ht="15.75" customHeight="1">
      <c r="I558" s="34"/>
    </row>
    <row r="559" spans="9:9" ht="15.75" customHeight="1">
      <c r="I559" s="34"/>
    </row>
    <row r="560" spans="9:9" ht="15.75" customHeight="1">
      <c r="I560" s="34"/>
    </row>
    <row r="561" spans="9:9" ht="15.75" customHeight="1">
      <c r="I561" s="34"/>
    </row>
    <row r="562" spans="9:9" ht="15.75" customHeight="1">
      <c r="I562" s="34"/>
    </row>
    <row r="563" spans="9:9" ht="15.75" customHeight="1">
      <c r="I563" s="34"/>
    </row>
    <row r="564" spans="9:9" ht="15.75" customHeight="1">
      <c r="I564" s="34"/>
    </row>
    <row r="565" spans="9:9" ht="15.75" customHeight="1">
      <c r="I565" s="34"/>
    </row>
    <row r="566" spans="9:9" ht="15.75" customHeight="1">
      <c r="I566" s="34"/>
    </row>
    <row r="567" spans="9:9" ht="15.75" customHeight="1">
      <c r="I567" s="34"/>
    </row>
    <row r="568" spans="9:9" ht="15.75" customHeight="1">
      <c r="I568" s="34"/>
    </row>
    <row r="569" spans="9:9" ht="15.75" customHeight="1">
      <c r="I569" s="34"/>
    </row>
    <row r="570" spans="9:9" ht="15.75" customHeight="1">
      <c r="I570" s="34"/>
    </row>
    <row r="571" spans="9:9" ht="15.75" customHeight="1">
      <c r="I571" s="34"/>
    </row>
    <row r="572" spans="9:9" ht="15.75" customHeight="1">
      <c r="I572" s="34"/>
    </row>
    <row r="573" spans="9:9" ht="15.75" customHeight="1">
      <c r="I573" s="34"/>
    </row>
    <row r="574" spans="9:9" ht="15.75" customHeight="1">
      <c r="I574" s="34"/>
    </row>
    <row r="575" spans="9:9" ht="15.75" customHeight="1">
      <c r="I575" s="34"/>
    </row>
    <row r="576" spans="9:9" ht="15.75" customHeight="1">
      <c r="I576" s="34"/>
    </row>
    <row r="577" spans="9:9" ht="15.75" customHeight="1">
      <c r="I577" s="34"/>
    </row>
    <row r="578" spans="9:9" ht="15.75" customHeight="1">
      <c r="I578" s="34"/>
    </row>
    <row r="579" spans="9:9" ht="15.75" customHeight="1">
      <c r="I579" s="34"/>
    </row>
    <row r="580" spans="9:9" ht="15.75" customHeight="1">
      <c r="I580" s="34"/>
    </row>
    <row r="581" spans="9:9" ht="15.75" customHeight="1">
      <c r="I581" s="34"/>
    </row>
    <row r="582" spans="9:9" ht="15.75" customHeight="1">
      <c r="I582" s="34"/>
    </row>
    <row r="583" spans="9:9" ht="15.75" customHeight="1">
      <c r="I583" s="34"/>
    </row>
    <row r="584" spans="9:9" ht="15.75" customHeight="1">
      <c r="I584" s="34"/>
    </row>
    <row r="585" spans="9:9" ht="15.75" customHeight="1">
      <c r="I585" s="34"/>
    </row>
    <row r="586" spans="9:9" ht="15.75" customHeight="1">
      <c r="I586" s="34"/>
    </row>
    <row r="587" spans="9:9" ht="15.75" customHeight="1">
      <c r="I587" s="34"/>
    </row>
    <row r="588" spans="9:9" ht="15.75" customHeight="1">
      <c r="I588" s="34"/>
    </row>
    <row r="589" spans="9:9" ht="15.75" customHeight="1">
      <c r="I589" s="34"/>
    </row>
    <row r="590" spans="9:9" ht="15.75" customHeight="1">
      <c r="I590" s="34"/>
    </row>
    <row r="591" spans="9:9" ht="15.75" customHeight="1">
      <c r="I591" s="34"/>
    </row>
    <row r="592" spans="9:9" ht="15.75" customHeight="1">
      <c r="I592" s="34"/>
    </row>
    <row r="593" spans="9:9" ht="15.75" customHeight="1">
      <c r="I593" s="34"/>
    </row>
    <row r="594" spans="9:9" ht="15.75" customHeight="1">
      <c r="I594" s="34"/>
    </row>
    <row r="595" spans="9:9" ht="15.75" customHeight="1">
      <c r="I595" s="34"/>
    </row>
    <row r="596" spans="9:9" ht="15.75" customHeight="1">
      <c r="I596" s="34"/>
    </row>
    <row r="597" spans="9:9" ht="15.75" customHeight="1">
      <c r="I597" s="34"/>
    </row>
    <row r="598" spans="9:9" ht="15.75" customHeight="1">
      <c r="I598" s="34"/>
    </row>
    <row r="599" spans="9:9" ht="15.75" customHeight="1">
      <c r="I599" s="34"/>
    </row>
    <row r="600" spans="9:9" ht="15.75" customHeight="1">
      <c r="I600" s="34"/>
    </row>
    <row r="601" spans="9:9" ht="15.75" customHeight="1">
      <c r="I601" s="34"/>
    </row>
    <row r="602" spans="9:9" ht="15.75" customHeight="1">
      <c r="I602" s="34"/>
    </row>
    <row r="603" spans="9:9" ht="15.75" customHeight="1">
      <c r="I603" s="34"/>
    </row>
    <row r="604" spans="9:9" ht="15.75" customHeight="1">
      <c r="I604" s="34"/>
    </row>
    <row r="605" spans="9:9" ht="15.75" customHeight="1">
      <c r="I605" s="34"/>
    </row>
    <row r="606" spans="9:9" ht="15.75" customHeight="1">
      <c r="I606" s="34"/>
    </row>
    <row r="607" spans="9:9" ht="15.75" customHeight="1">
      <c r="I607" s="34"/>
    </row>
    <row r="608" spans="9:9" ht="15.75" customHeight="1">
      <c r="I608" s="34"/>
    </row>
    <row r="609" spans="9:9" ht="15.75" customHeight="1">
      <c r="I609" s="34"/>
    </row>
    <row r="610" spans="9:9" ht="15.75" customHeight="1">
      <c r="I610" s="34"/>
    </row>
    <row r="611" spans="9:9" ht="15.75" customHeight="1">
      <c r="I611" s="34"/>
    </row>
    <row r="612" spans="9:9" ht="15.75" customHeight="1">
      <c r="I612" s="34"/>
    </row>
    <row r="613" spans="9:9" ht="15.75" customHeight="1">
      <c r="I613" s="34"/>
    </row>
    <row r="614" spans="9:9" ht="15.75" customHeight="1">
      <c r="I614" s="34"/>
    </row>
    <row r="615" spans="9:9" ht="15.75" customHeight="1">
      <c r="I615" s="34"/>
    </row>
    <row r="616" spans="9:9" ht="15.75" customHeight="1">
      <c r="I616" s="34"/>
    </row>
    <row r="617" spans="9:9" ht="15.75" customHeight="1">
      <c r="I617" s="34"/>
    </row>
    <row r="618" spans="9:9" ht="15.75" customHeight="1">
      <c r="I618" s="34"/>
    </row>
    <row r="619" spans="9:9" ht="15.75" customHeight="1">
      <c r="I619" s="34"/>
    </row>
    <row r="620" spans="9:9" ht="15.75" customHeight="1">
      <c r="I620" s="34"/>
    </row>
    <row r="621" spans="9:9" ht="15.75" customHeight="1">
      <c r="I621" s="34"/>
    </row>
    <row r="622" spans="9:9" ht="15.75" customHeight="1">
      <c r="I622" s="34"/>
    </row>
    <row r="623" spans="9:9" ht="15.75" customHeight="1">
      <c r="I623" s="34"/>
    </row>
    <row r="624" spans="9:9" ht="15.75" customHeight="1">
      <c r="I624" s="34"/>
    </row>
    <row r="625" spans="9:9" ht="15.75" customHeight="1">
      <c r="I625" s="34"/>
    </row>
    <row r="626" spans="9:9" ht="15.75" customHeight="1">
      <c r="I626" s="34"/>
    </row>
    <row r="627" spans="9:9" ht="15.75" customHeight="1">
      <c r="I627" s="34"/>
    </row>
    <row r="628" spans="9:9" ht="15.75" customHeight="1">
      <c r="I628" s="34"/>
    </row>
    <row r="629" spans="9:9" ht="15.75" customHeight="1">
      <c r="I629" s="34"/>
    </row>
    <row r="630" spans="9:9" ht="15.75" customHeight="1">
      <c r="I630" s="34"/>
    </row>
    <row r="631" spans="9:9" ht="15.75" customHeight="1">
      <c r="I631" s="34"/>
    </row>
    <row r="632" spans="9:9" ht="15.75" customHeight="1">
      <c r="I632" s="34"/>
    </row>
    <row r="633" spans="9:9" ht="15.75" customHeight="1">
      <c r="I633" s="34"/>
    </row>
    <row r="634" spans="9:9" ht="15.75" customHeight="1">
      <c r="I634" s="34"/>
    </row>
    <row r="635" spans="9:9" ht="15.75" customHeight="1">
      <c r="I635" s="34"/>
    </row>
    <row r="636" spans="9:9" ht="15.75" customHeight="1">
      <c r="I636" s="34"/>
    </row>
    <row r="637" spans="9:9" ht="15.75" customHeight="1">
      <c r="I637" s="34"/>
    </row>
    <row r="638" spans="9:9" ht="15.75" customHeight="1">
      <c r="I638" s="34"/>
    </row>
    <row r="639" spans="9:9" ht="15.75" customHeight="1">
      <c r="I639" s="34"/>
    </row>
    <row r="640" spans="9:9" ht="15.75" customHeight="1">
      <c r="I640" s="34"/>
    </row>
    <row r="641" spans="9:9" ht="15.75" customHeight="1">
      <c r="I641" s="34"/>
    </row>
    <row r="642" spans="9:9" ht="15.75" customHeight="1">
      <c r="I642" s="34"/>
    </row>
    <row r="643" spans="9:9" ht="15.75" customHeight="1">
      <c r="I643" s="34"/>
    </row>
    <row r="644" spans="9:9" ht="15.75" customHeight="1">
      <c r="I644" s="34"/>
    </row>
    <row r="645" spans="9:9" ht="15.75" customHeight="1">
      <c r="I645" s="34"/>
    </row>
    <row r="646" spans="9:9" ht="15.75" customHeight="1">
      <c r="I646" s="34"/>
    </row>
    <row r="647" spans="9:9" ht="15.75" customHeight="1">
      <c r="I647" s="34"/>
    </row>
    <row r="648" spans="9:9" ht="15.75" customHeight="1">
      <c r="I648" s="34"/>
    </row>
    <row r="649" spans="9:9" ht="15.75" customHeight="1">
      <c r="I649" s="34"/>
    </row>
    <row r="650" spans="9:9" ht="15.75" customHeight="1">
      <c r="I650" s="34"/>
    </row>
    <row r="651" spans="9:9" ht="15.75" customHeight="1">
      <c r="I651" s="34"/>
    </row>
    <row r="652" spans="9:9" ht="15.75" customHeight="1">
      <c r="I652" s="34"/>
    </row>
    <row r="653" spans="9:9" ht="15.75" customHeight="1">
      <c r="I653" s="34"/>
    </row>
    <row r="654" spans="9:9" ht="15.75" customHeight="1">
      <c r="I654" s="34"/>
    </row>
    <row r="655" spans="9:9" ht="15.75" customHeight="1">
      <c r="I655" s="34"/>
    </row>
    <row r="656" spans="9:9" ht="15.75" customHeight="1">
      <c r="I656" s="34"/>
    </row>
    <row r="657" spans="9:9" ht="15.75" customHeight="1">
      <c r="I657" s="34"/>
    </row>
    <row r="658" spans="9:9" ht="15.75" customHeight="1">
      <c r="I658" s="34"/>
    </row>
    <row r="659" spans="9:9" ht="15.75" customHeight="1">
      <c r="I659" s="34"/>
    </row>
    <row r="660" spans="9:9" ht="15.75" customHeight="1">
      <c r="I660" s="34"/>
    </row>
    <row r="661" spans="9:9" ht="15.75" customHeight="1">
      <c r="I661" s="34"/>
    </row>
    <row r="662" spans="9:9" ht="15.75" customHeight="1">
      <c r="I662" s="34"/>
    </row>
    <row r="663" spans="9:9" ht="15.75" customHeight="1">
      <c r="I663" s="34"/>
    </row>
    <row r="664" spans="9:9" ht="15.75" customHeight="1">
      <c r="I664" s="34"/>
    </row>
    <row r="665" spans="9:9" ht="15.75" customHeight="1">
      <c r="I665" s="34"/>
    </row>
    <row r="666" spans="9:9" ht="15.75" customHeight="1">
      <c r="I666" s="34"/>
    </row>
    <row r="667" spans="9:9" ht="15.75" customHeight="1">
      <c r="I667" s="34"/>
    </row>
    <row r="668" spans="9:9" ht="15.75" customHeight="1">
      <c r="I668" s="34"/>
    </row>
    <row r="669" spans="9:9" ht="15.75" customHeight="1">
      <c r="I669" s="34"/>
    </row>
    <row r="670" spans="9:9" ht="15.75" customHeight="1">
      <c r="I670" s="34"/>
    </row>
    <row r="671" spans="9:9" ht="15.75" customHeight="1">
      <c r="I671" s="34"/>
    </row>
    <row r="672" spans="9:9" ht="15.75" customHeight="1">
      <c r="I672" s="34"/>
    </row>
    <row r="673" spans="9:9" ht="15.75" customHeight="1">
      <c r="I673" s="34"/>
    </row>
    <row r="674" spans="9:9" ht="15.75" customHeight="1">
      <c r="I674" s="34"/>
    </row>
    <row r="675" spans="9:9" ht="15.75" customHeight="1">
      <c r="I675" s="34"/>
    </row>
    <row r="676" spans="9:9" ht="15.75" customHeight="1">
      <c r="I676" s="34"/>
    </row>
    <row r="677" spans="9:9" ht="15.75" customHeight="1">
      <c r="I677" s="34"/>
    </row>
    <row r="678" spans="9:9" ht="15.75" customHeight="1">
      <c r="I678" s="34"/>
    </row>
    <row r="679" spans="9:9" ht="15.75" customHeight="1">
      <c r="I679" s="34"/>
    </row>
    <row r="680" spans="9:9" ht="15.75" customHeight="1">
      <c r="I680" s="34"/>
    </row>
    <row r="681" spans="9:9" ht="15.75" customHeight="1">
      <c r="I681" s="34"/>
    </row>
    <row r="682" spans="9:9" ht="15.75" customHeight="1">
      <c r="I682" s="34"/>
    </row>
    <row r="683" spans="9:9" ht="15.75" customHeight="1">
      <c r="I683" s="34"/>
    </row>
    <row r="684" spans="9:9" ht="15.75" customHeight="1">
      <c r="I684" s="34"/>
    </row>
    <row r="685" spans="9:9" ht="15.75" customHeight="1">
      <c r="I685" s="34"/>
    </row>
    <row r="686" spans="9:9" ht="15.75" customHeight="1">
      <c r="I686" s="34"/>
    </row>
    <row r="687" spans="9:9" ht="15.75" customHeight="1">
      <c r="I687" s="34"/>
    </row>
    <row r="688" spans="9:9" ht="15.75" customHeight="1">
      <c r="I688" s="34"/>
    </row>
    <row r="689" spans="9:9" ht="15.75" customHeight="1">
      <c r="I689" s="34"/>
    </row>
    <row r="690" spans="9:9" ht="15.75" customHeight="1">
      <c r="I690" s="34"/>
    </row>
    <row r="691" spans="9:9" ht="15.75" customHeight="1">
      <c r="I691" s="34"/>
    </row>
    <row r="692" spans="9:9" ht="15.75" customHeight="1">
      <c r="I692" s="34"/>
    </row>
    <row r="693" spans="9:9" ht="15.75" customHeight="1">
      <c r="I693" s="34"/>
    </row>
    <row r="694" spans="9:9" ht="15.75" customHeight="1">
      <c r="I694" s="34"/>
    </row>
    <row r="695" spans="9:9" ht="15.75" customHeight="1">
      <c r="I695" s="34"/>
    </row>
    <row r="696" spans="9:9" ht="15.75" customHeight="1">
      <c r="I696" s="34"/>
    </row>
    <row r="697" spans="9:9" ht="15.75" customHeight="1">
      <c r="I697" s="34"/>
    </row>
    <row r="698" spans="9:9" ht="15.75" customHeight="1">
      <c r="I698" s="34"/>
    </row>
    <row r="699" spans="9:9" ht="15.75" customHeight="1">
      <c r="I699" s="34"/>
    </row>
    <row r="700" spans="9:9" ht="15.75" customHeight="1">
      <c r="I700" s="34"/>
    </row>
    <row r="701" spans="9:9" ht="15.75" customHeight="1">
      <c r="I701" s="34"/>
    </row>
    <row r="702" spans="9:9" ht="15.75" customHeight="1">
      <c r="I702" s="34"/>
    </row>
    <row r="703" spans="9:9" ht="15.75" customHeight="1">
      <c r="I703" s="34"/>
    </row>
    <row r="704" spans="9:9" ht="15.75" customHeight="1">
      <c r="I704" s="34"/>
    </row>
    <row r="705" spans="9:9" ht="15.75" customHeight="1">
      <c r="I705" s="34"/>
    </row>
    <row r="706" spans="9:9" ht="15.75" customHeight="1">
      <c r="I706" s="34"/>
    </row>
    <row r="707" spans="9:9" ht="15.75" customHeight="1">
      <c r="I707" s="34"/>
    </row>
    <row r="708" spans="9:9" ht="15.75" customHeight="1">
      <c r="I708" s="34"/>
    </row>
    <row r="709" spans="9:9" ht="15.75" customHeight="1">
      <c r="I709" s="34"/>
    </row>
    <row r="710" spans="9:9" ht="15.75" customHeight="1">
      <c r="I710" s="34"/>
    </row>
    <row r="711" spans="9:9" ht="15.75" customHeight="1">
      <c r="I711" s="34"/>
    </row>
    <row r="712" spans="9:9" ht="15.75" customHeight="1">
      <c r="I712" s="34"/>
    </row>
    <row r="713" spans="9:9" ht="15.75" customHeight="1">
      <c r="I713" s="34"/>
    </row>
    <row r="714" spans="9:9" ht="15.75" customHeight="1">
      <c r="I714" s="34"/>
    </row>
    <row r="715" spans="9:9" ht="15.75" customHeight="1">
      <c r="I715" s="34"/>
    </row>
    <row r="716" spans="9:9" ht="15.75" customHeight="1">
      <c r="I716" s="34"/>
    </row>
    <row r="717" spans="9:9" ht="15.75" customHeight="1">
      <c r="I717" s="34"/>
    </row>
    <row r="718" spans="9:9" ht="15.75" customHeight="1">
      <c r="I718" s="34"/>
    </row>
    <row r="719" spans="9:9" ht="15.75" customHeight="1">
      <c r="I719" s="34"/>
    </row>
    <row r="720" spans="9:9" ht="15.75" customHeight="1">
      <c r="I720" s="34"/>
    </row>
    <row r="721" spans="9:9" ht="15.75" customHeight="1">
      <c r="I721" s="34"/>
    </row>
    <row r="722" spans="9:9" ht="15.75" customHeight="1">
      <c r="I722" s="34"/>
    </row>
    <row r="723" spans="9:9" ht="15.75" customHeight="1">
      <c r="I723" s="34"/>
    </row>
    <row r="724" spans="9:9" ht="15.75" customHeight="1">
      <c r="I724" s="34"/>
    </row>
    <row r="725" spans="9:9" ht="15.75" customHeight="1">
      <c r="I725" s="34"/>
    </row>
    <row r="726" spans="9:9" ht="15.75" customHeight="1">
      <c r="I726" s="34"/>
    </row>
    <row r="727" spans="9:9" ht="15.75" customHeight="1">
      <c r="I727" s="34"/>
    </row>
    <row r="728" spans="9:9" ht="15.75" customHeight="1">
      <c r="I728" s="34"/>
    </row>
    <row r="729" spans="9:9" ht="15.75" customHeight="1">
      <c r="I729" s="34"/>
    </row>
    <row r="730" spans="9:9" ht="15.75" customHeight="1">
      <c r="I730" s="34"/>
    </row>
    <row r="731" spans="9:9" ht="15.75" customHeight="1">
      <c r="I731" s="34"/>
    </row>
    <row r="732" spans="9:9" ht="15.75" customHeight="1">
      <c r="I732" s="34"/>
    </row>
    <row r="733" spans="9:9" ht="15.75" customHeight="1">
      <c r="I733" s="34"/>
    </row>
    <row r="734" spans="9:9" ht="15.75" customHeight="1">
      <c r="I734" s="34"/>
    </row>
    <row r="735" spans="9:9" ht="15.75" customHeight="1">
      <c r="I735" s="34"/>
    </row>
    <row r="736" spans="9:9" ht="15.75" customHeight="1">
      <c r="I736" s="34"/>
    </row>
    <row r="737" spans="9:9" ht="15.75" customHeight="1">
      <c r="I737" s="34"/>
    </row>
    <row r="738" spans="9:9" ht="15.75" customHeight="1">
      <c r="I738" s="34"/>
    </row>
    <row r="739" spans="9:9" ht="15.75" customHeight="1">
      <c r="I739" s="34"/>
    </row>
    <row r="740" spans="9:9" ht="15.75" customHeight="1">
      <c r="I740" s="34"/>
    </row>
    <row r="741" spans="9:9" ht="15.75" customHeight="1">
      <c r="I741" s="34"/>
    </row>
    <row r="742" spans="9:9" ht="15.75" customHeight="1">
      <c r="I742" s="34"/>
    </row>
    <row r="743" spans="9:9" ht="15.75" customHeight="1">
      <c r="I743" s="34"/>
    </row>
    <row r="744" spans="9:9" ht="15.75" customHeight="1">
      <c r="I744" s="34"/>
    </row>
    <row r="745" spans="9:9" ht="15.75" customHeight="1">
      <c r="I745" s="34"/>
    </row>
    <row r="746" spans="9:9" ht="15.75" customHeight="1">
      <c r="I746" s="34"/>
    </row>
    <row r="747" spans="9:9" ht="15.75" customHeight="1">
      <c r="I747" s="34"/>
    </row>
    <row r="748" spans="9:9" ht="15.75" customHeight="1">
      <c r="I748" s="34"/>
    </row>
    <row r="749" spans="9:9" ht="15.75" customHeight="1">
      <c r="I749" s="34"/>
    </row>
    <row r="750" spans="9:9" ht="15.75" customHeight="1">
      <c r="I750" s="34"/>
    </row>
    <row r="751" spans="9:9" ht="15.75" customHeight="1">
      <c r="I751" s="34"/>
    </row>
    <row r="752" spans="9:9" ht="15.75" customHeight="1">
      <c r="I752" s="34"/>
    </row>
    <row r="753" spans="9:9" ht="15.75" customHeight="1">
      <c r="I753" s="34"/>
    </row>
    <row r="754" spans="9:9" ht="15.75" customHeight="1">
      <c r="I754" s="34"/>
    </row>
    <row r="755" spans="9:9" ht="15.75" customHeight="1">
      <c r="I755" s="34"/>
    </row>
    <row r="756" spans="9:9" ht="15.75" customHeight="1">
      <c r="I756" s="34"/>
    </row>
    <row r="757" spans="9:9" ht="15.75" customHeight="1">
      <c r="I757" s="34"/>
    </row>
    <row r="758" spans="9:9" ht="15.75" customHeight="1">
      <c r="I758" s="34"/>
    </row>
    <row r="759" spans="9:9" ht="15.75" customHeight="1">
      <c r="I759" s="34"/>
    </row>
    <row r="760" spans="9:9" ht="15.75" customHeight="1">
      <c r="I760" s="34"/>
    </row>
    <row r="761" spans="9:9" ht="15.75" customHeight="1">
      <c r="I761" s="34"/>
    </row>
    <row r="762" spans="9:9" ht="15.75" customHeight="1">
      <c r="I762" s="34"/>
    </row>
    <row r="763" spans="9:9" ht="15.75" customHeight="1">
      <c r="I763" s="34"/>
    </row>
    <row r="764" spans="9:9" ht="15.75" customHeight="1">
      <c r="I764" s="34"/>
    </row>
    <row r="765" spans="9:9" ht="15.75" customHeight="1">
      <c r="I765" s="34"/>
    </row>
    <row r="766" spans="9:9" ht="15.75" customHeight="1">
      <c r="I766" s="34"/>
    </row>
    <row r="767" spans="9:9" ht="15.75" customHeight="1">
      <c r="I767" s="34"/>
    </row>
    <row r="768" spans="9:9" ht="15.75" customHeight="1">
      <c r="I768" s="34"/>
    </row>
    <row r="769" spans="9:9" ht="15.75" customHeight="1">
      <c r="I769" s="34"/>
    </row>
    <row r="770" spans="9:9" ht="15.75" customHeight="1">
      <c r="I770" s="34"/>
    </row>
    <row r="771" spans="9:9" ht="15.75" customHeight="1">
      <c r="I771" s="34"/>
    </row>
    <row r="772" spans="9:9" ht="15.75" customHeight="1">
      <c r="I772" s="34"/>
    </row>
    <row r="773" spans="9:9" ht="15.75" customHeight="1">
      <c r="I773" s="34"/>
    </row>
    <row r="774" spans="9:9" ht="15.75" customHeight="1">
      <c r="I774" s="34"/>
    </row>
    <row r="775" spans="9:9" ht="15.75" customHeight="1">
      <c r="I775" s="34"/>
    </row>
    <row r="776" spans="9:9" ht="15.75" customHeight="1">
      <c r="I776" s="34"/>
    </row>
    <row r="777" spans="9:9" ht="15.75" customHeight="1">
      <c r="I777" s="34"/>
    </row>
    <row r="778" spans="9:9" ht="15.75" customHeight="1">
      <c r="I778" s="34"/>
    </row>
    <row r="779" spans="9:9" ht="15.75" customHeight="1">
      <c r="I779" s="34"/>
    </row>
    <row r="780" spans="9:9" ht="15.75" customHeight="1">
      <c r="I780" s="34"/>
    </row>
    <row r="781" spans="9:9" ht="15.75" customHeight="1">
      <c r="I781" s="34"/>
    </row>
    <row r="782" spans="9:9" ht="15.75" customHeight="1">
      <c r="I782" s="34"/>
    </row>
    <row r="783" spans="9:9" ht="15.75" customHeight="1">
      <c r="I783" s="34"/>
    </row>
    <row r="784" spans="9:9" ht="15.75" customHeight="1">
      <c r="I784" s="34"/>
    </row>
    <row r="785" spans="9:9" ht="15.75" customHeight="1">
      <c r="I785" s="34"/>
    </row>
    <row r="786" spans="9:9" ht="15.75" customHeight="1">
      <c r="I786" s="34"/>
    </row>
    <row r="787" spans="9:9" ht="15.75" customHeight="1">
      <c r="I787" s="34"/>
    </row>
    <row r="788" spans="9:9" ht="15.75" customHeight="1">
      <c r="I788" s="34"/>
    </row>
    <row r="789" spans="9:9" ht="15.75" customHeight="1">
      <c r="I789" s="34"/>
    </row>
    <row r="790" spans="9:9" ht="15.75" customHeight="1">
      <c r="I790" s="34"/>
    </row>
    <row r="791" spans="9:9" ht="15.75" customHeight="1">
      <c r="I791" s="34"/>
    </row>
    <row r="792" spans="9:9" ht="15.75" customHeight="1">
      <c r="I792" s="34"/>
    </row>
    <row r="793" spans="9:9" ht="15.75" customHeight="1">
      <c r="I793" s="34"/>
    </row>
    <row r="794" spans="9:9" ht="15.75" customHeight="1">
      <c r="I794" s="34"/>
    </row>
    <row r="795" spans="9:9" ht="15.75" customHeight="1">
      <c r="I795" s="34"/>
    </row>
    <row r="796" spans="9:9" ht="15.75" customHeight="1">
      <c r="I796" s="34"/>
    </row>
    <row r="797" spans="9:9" ht="15.75" customHeight="1">
      <c r="I797" s="34"/>
    </row>
    <row r="798" spans="9:9" ht="15.75" customHeight="1">
      <c r="I798" s="34"/>
    </row>
    <row r="799" spans="9:9" ht="15.75" customHeight="1">
      <c r="I799" s="34"/>
    </row>
    <row r="800" spans="9:9" ht="15.75" customHeight="1">
      <c r="I800" s="34"/>
    </row>
    <row r="801" spans="9:9" ht="15.75" customHeight="1">
      <c r="I801" s="34"/>
    </row>
    <row r="802" spans="9:9" ht="15.75" customHeight="1">
      <c r="I802" s="34"/>
    </row>
    <row r="803" spans="9:9" ht="15.75" customHeight="1">
      <c r="I803" s="34"/>
    </row>
    <row r="804" spans="9:9" ht="15.75" customHeight="1">
      <c r="I804" s="34"/>
    </row>
    <row r="805" spans="9:9" ht="15.75" customHeight="1">
      <c r="I805" s="34"/>
    </row>
    <row r="806" spans="9:9" ht="15.75" customHeight="1">
      <c r="I806" s="34"/>
    </row>
    <row r="807" spans="9:9" ht="15.75" customHeight="1">
      <c r="I807" s="34"/>
    </row>
    <row r="808" spans="9:9" ht="15.75" customHeight="1">
      <c r="I808" s="34"/>
    </row>
    <row r="809" spans="9:9" ht="15.75" customHeight="1">
      <c r="I809" s="34"/>
    </row>
    <row r="810" spans="9:9" ht="15.75" customHeight="1">
      <c r="I810" s="34"/>
    </row>
    <row r="811" spans="9:9" ht="15.75" customHeight="1">
      <c r="I811" s="34"/>
    </row>
    <row r="812" spans="9:9" ht="15.75" customHeight="1">
      <c r="I812" s="34"/>
    </row>
    <row r="813" spans="9:9" ht="15.75" customHeight="1">
      <c r="I813" s="34"/>
    </row>
    <row r="814" spans="9:9" ht="15.75" customHeight="1">
      <c r="I814" s="34"/>
    </row>
    <row r="815" spans="9:9" ht="15.75" customHeight="1">
      <c r="I815" s="34"/>
    </row>
    <row r="816" spans="9:9" ht="15.75" customHeight="1">
      <c r="I816" s="34"/>
    </row>
    <row r="817" spans="9:9" ht="15.75" customHeight="1">
      <c r="I817" s="34"/>
    </row>
    <row r="818" spans="9:9" ht="15.75" customHeight="1">
      <c r="I818" s="34"/>
    </row>
    <row r="819" spans="9:9" ht="15.75" customHeight="1">
      <c r="I819" s="34"/>
    </row>
    <row r="820" spans="9:9" ht="15.75" customHeight="1">
      <c r="I820" s="34"/>
    </row>
    <row r="821" spans="9:9" ht="15.75" customHeight="1">
      <c r="I821" s="34"/>
    </row>
    <row r="822" spans="9:9" ht="15.75" customHeight="1">
      <c r="I822" s="34"/>
    </row>
    <row r="823" spans="9:9" ht="15.75" customHeight="1">
      <c r="I823" s="34"/>
    </row>
    <row r="824" spans="9:9" ht="15.75" customHeight="1">
      <c r="I824" s="34"/>
    </row>
    <row r="825" spans="9:9" ht="15.75" customHeight="1">
      <c r="I825" s="34"/>
    </row>
    <row r="826" spans="9:9" ht="15.75" customHeight="1">
      <c r="I826" s="34"/>
    </row>
    <row r="827" spans="9:9" ht="15.75" customHeight="1">
      <c r="I827" s="34"/>
    </row>
    <row r="828" spans="9:9" ht="15.75" customHeight="1">
      <c r="I828" s="34"/>
    </row>
    <row r="829" spans="9:9" ht="15.75" customHeight="1">
      <c r="I829" s="34"/>
    </row>
    <row r="830" spans="9:9" ht="15.75" customHeight="1">
      <c r="I830" s="34"/>
    </row>
    <row r="831" spans="9:9" ht="15.75" customHeight="1">
      <c r="I831" s="34"/>
    </row>
    <row r="832" spans="9:9" ht="15.75" customHeight="1">
      <c r="I832" s="34"/>
    </row>
    <row r="833" spans="9:9" ht="15.75" customHeight="1">
      <c r="I833" s="34"/>
    </row>
    <row r="834" spans="9:9" ht="15.75" customHeight="1">
      <c r="I834" s="34"/>
    </row>
    <row r="835" spans="9:9" ht="15.75" customHeight="1">
      <c r="I835" s="34"/>
    </row>
    <row r="836" spans="9:9" ht="15.75" customHeight="1">
      <c r="I836" s="34"/>
    </row>
    <row r="837" spans="9:9" ht="15.75" customHeight="1">
      <c r="I837" s="34"/>
    </row>
    <row r="838" spans="9:9" ht="15.75" customHeight="1">
      <c r="I838" s="34"/>
    </row>
    <row r="839" spans="9:9" ht="15.75" customHeight="1">
      <c r="I839" s="34"/>
    </row>
    <row r="840" spans="9:9" ht="15.75" customHeight="1">
      <c r="I840" s="34"/>
    </row>
    <row r="841" spans="9:9" ht="15.75" customHeight="1">
      <c r="I841" s="34"/>
    </row>
    <row r="842" spans="9:9" ht="15.75" customHeight="1">
      <c r="I842" s="34"/>
    </row>
    <row r="843" spans="9:9" ht="15.75" customHeight="1">
      <c r="I843" s="34"/>
    </row>
    <row r="844" spans="9:9" ht="15.75" customHeight="1">
      <c r="I844" s="34"/>
    </row>
    <row r="845" spans="9:9" ht="15.75" customHeight="1">
      <c r="I845" s="34"/>
    </row>
    <row r="846" spans="9:9" ht="15.75" customHeight="1">
      <c r="I846" s="34"/>
    </row>
    <row r="847" spans="9:9" ht="15.75" customHeight="1">
      <c r="I847" s="34"/>
    </row>
    <row r="848" spans="9:9" ht="15.75" customHeight="1">
      <c r="I848" s="34"/>
    </row>
    <row r="849" spans="9:9" ht="15.75" customHeight="1">
      <c r="I849" s="34"/>
    </row>
    <row r="850" spans="9:9" ht="15.75" customHeight="1">
      <c r="I850" s="34"/>
    </row>
    <row r="851" spans="9:9" ht="15.75" customHeight="1">
      <c r="I851" s="34"/>
    </row>
    <row r="852" spans="9:9" ht="15.75" customHeight="1">
      <c r="I852" s="34"/>
    </row>
    <row r="853" spans="9:9" ht="15.75" customHeight="1">
      <c r="I853" s="34"/>
    </row>
    <row r="854" spans="9:9" ht="15.75" customHeight="1">
      <c r="I854" s="34"/>
    </row>
    <row r="855" spans="9:9" ht="15.75" customHeight="1">
      <c r="I855" s="34"/>
    </row>
    <row r="856" spans="9:9" ht="15.75" customHeight="1">
      <c r="I856" s="34"/>
    </row>
    <row r="857" spans="9:9" ht="15.75" customHeight="1">
      <c r="I857" s="34"/>
    </row>
    <row r="858" spans="9:9" ht="15.75" customHeight="1">
      <c r="I858" s="34"/>
    </row>
    <row r="859" spans="9:9" ht="15.75" customHeight="1">
      <c r="I859" s="34"/>
    </row>
    <row r="860" spans="9:9" ht="15.75" customHeight="1">
      <c r="I860" s="34"/>
    </row>
    <row r="861" spans="9:9" ht="15.75" customHeight="1">
      <c r="I861" s="34"/>
    </row>
    <row r="862" spans="9:9" ht="15.75" customHeight="1">
      <c r="I862" s="34"/>
    </row>
    <row r="863" spans="9:9" ht="15.75" customHeight="1">
      <c r="I863" s="34"/>
    </row>
    <row r="864" spans="9:9" ht="15.75" customHeight="1">
      <c r="I864" s="34"/>
    </row>
    <row r="865" spans="9:9" ht="15.75" customHeight="1">
      <c r="I865" s="34"/>
    </row>
    <row r="866" spans="9:9" ht="15.75" customHeight="1">
      <c r="I866" s="34"/>
    </row>
    <row r="867" spans="9:9" ht="15.75" customHeight="1">
      <c r="I867" s="34"/>
    </row>
    <row r="868" spans="9:9" ht="15.75" customHeight="1">
      <c r="I868" s="34"/>
    </row>
    <row r="869" spans="9:9" ht="15.75" customHeight="1">
      <c r="I869" s="34"/>
    </row>
    <row r="870" spans="9:9" ht="15.75" customHeight="1">
      <c r="I870" s="34"/>
    </row>
    <row r="871" spans="9:9" ht="15.75" customHeight="1">
      <c r="I871" s="34"/>
    </row>
    <row r="872" spans="9:9" ht="15.75" customHeight="1">
      <c r="I872" s="34"/>
    </row>
    <row r="873" spans="9:9" ht="15.75" customHeight="1">
      <c r="I873" s="34"/>
    </row>
    <row r="874" spans="9:9" ht="15.75" customHeight="1">
      <c r="I874" s="34"/>
    </row>
    <row r="875" spans="9:9" ht="15.75" customHeight="1">
      <c r="I875" s="34"/>
    </row>
    <row r="876" spans="9:9" ht="15.75" customHeight="1">
      <c r="I876" s="34"/>
    </row>
    <row r="877" spans="9:9" ht="15.75" customHeight="1">
      <c r="I877" s="34"/>
    </row>
    <row r="878" spans="9:9" ht="15.75" customHeight="1">
      <c r="I878" s="34"/>
    </row>
    <row r="879" spans="9:9" ht="15.75" customHeight="1">
      <c r="I879" s="34"/>
    </row>
    <row r="880" spans="9:9" ht="15.75" customHeight="1">
      <c r="I880" s="34"/>
    </row>
    <row r="881" spans="9:9" ht="15.75" customHeight="1">
      <c r="I881" s="34"/>
    </row>
    <row r="882" spans="9:9" ht="15.75" customHeight="1">
      <c r="I882" s="34"/>
    </row>
    <row r="883" spans="9:9" ht="15.75" customHeight="1">
      <c r="I883" s="34"/>
    </row>
    <row r="884" spans="9:9" ht="15.75" customHeight="1">
      <c r="I884" s="34"/>
    </row>
    <row r="885" spans="9:9" ht="15.75" customHeight="1">
      <c r="I885" s="34"/>
    </row>
    <row r="886" spans="9:9" ht="15.75" customHeight="1">
      <c r="I886" s="34"/>
    </row>
    <row r="887" spans="9:9" ht="15.75" customHeight="1">
      <c r="I887" s="34"/>
    </row>
    <row r="888" spans="9:9" ht="15.75" customHeight="1">
      <c r="I888" s="34"/>
    </row>
    <row r="889" spans="9:9" ht="15.75" customHeight="1">
      <c r="I889" s="34"/>
    </row>
    <row r="890" spans="9:9" ht="15.75" customHeight="1">
      <c r="I890" s="34"/>
    </row>
    <row r="891" spans="9:9" ht="15.75" customHeight="1">
      <c r="I891" s="34"/>
    </row>
    <row r="892" spans="9:9" ht="15.75" customHeight="1">
      <c r="I892" s="34"/>
    </row>
    <row r="893" spans="9:9" ht="15.75" customHeight="1">
      <c r="I893" s="34"/>
    </row>
    <row r="894" spans="9:9" ht="15.75" customHeight="1">
      <c r="I894" s="34"/>
    </row>
    <row r="895" spans="9:9" ht="15.75" customHeight="1">
      <c r="I895" s="34"/>
    </row>
    <row r="896" spans="9:9" ht="15.75" customHeight="1">
      <c r="I896" s="34"/>
    </row>
    <row r="897" spans="9:9" ht="15.75" customHeight="1">
      <c r="I897" s="34"/>
    </row>
    <row r="898" spans="9:9" ht="15.75" customHeight="1">
      <c r="I898" s="34"/>
    </row>
    <row r="899" spans="9:9" ht="15.75" customHeight="1">
      <c r="I899" s="34"/>
    </row>
    <row r="900" spans="9:9" ht="15.75" customHeight="1">
      <c r="I900" s="34"/>
    </row>
    <row r="901" spans="9:9" ht="15.75" customHeight="1">
      <c r="I901" s="34"/>
    </row>
    <row r="902" spans="9:9" ht="15.75" customHeight="1">
      <c r="I902" s="34"/>
    </row>
    <row r="903" spans="9:9" ht="15.75" customHeight="1">
      <c r="I903" s="34"/>
    </row>
    <row r="904" spans="9:9" ht="15.75" customHeight="1">
      <c r="I904" s="34"/>
    </row>
    <row r="905" spans="9:9" ht="15.75" customHeight="1">
      <c r="I905" s="34"/>
    </row>
    <row r="906" spans="9:9" ht="15.75" customHeight="1">
      <c r="I906" s="34"/>
    </row>
    <row r="907" spans="9:9" ht="15.75" customHeight="1">
      <c r="I907" s="34"/>
    </row>
    <row r="908" spans="9:9" ht="15.75" customHeight="1">
      <c r="I908" s="34"/>
    </row>
    <row r="909" spans="9:9" ht="15.75" customHeight="1">
      <c r="I909" s="34"/>
    </row>
    <row r="910" spans="9:9" ht="15.75" customHeight="1">
      <c r="I910" s="34"/>
    </row>
    <row r="911" spans="9:9" ht="15.75" customHeight="1">
      <c r="I911" s="34"/>
    </row>
    <row r="912" spans="9:9" ht="15.75" customHeight="1">
      <c r="I912" s="34"/>
    </row>
    <row r="913" spans="9:9" ht="15.75" customHeight="1">
      <c r="I913" s="34"/>
    </row>
    <row r="914" spans="9:9" ht="15.75" customHeight="1">
      <c r="I914" s="34"/>
    </row>
    <row r="915" spans="9:9" ht="15.75" customHeight="1">
      <c r="I915" s="34"/>
    </row>
    <row r="916" spans="9:9" ht="15.75" customHeight="1">
      <c r="I916" s="34"/>
    </row>
    <row r="917" spans="9:9" ht="15.75" customHeight="1">
      <c r="I917" s="34"/>
    </row>
    <row r="918" spans="9:9" ht="15.75" customHeight="1">
      <c r="I918" s="34"/>
    </row>
    <row r="919" spans="9:9" ht="15.75" customHeight="1">
      <c r="I919" s="34"/>
    </row>
    <row r="920" spans="9:9" ht="15.75" customHeight="1">
      <c r="I920" s="34"/>
    </row>
    <row r="921" spans="9:9" ht="15.75" customHeight="1">
      <c r="I921" s="34"/>
    </row>
    <row r="922" spans="9:9" ht="15.75" customHeight="1">
      <c r="I922" s="34"/>
    </row>
    <row r="923" spans="9:9" ht="15.75" customHeight="1">
      <c r="I923" s="34"/>
    </row>
    <row r="924" spans="9:9" ht="15.75" customHeight="1">
      <c r="I924" s="34"/>
    </row>
    <row r="925" spans="9:9" ht="15.75" customHeight="1">
      <c r="I925" s="34"/>
    </row>
    <row r="926" spans="9:9" ht="15.75" customHeight="1">
      <c r="I926" s="34"/>
    </row>
    <row r="927" spans="9:9" ht="15.75" customHeight="1">
      <c r="I927" s="34"/>
    </row>
    <row r="928" spans="9:9" ht="15.75" customHeight="1">
      <c r="I928" s="34"/>
    </row>
    <row r="929" spans="9:9" ht="15.75" customHeight="1">
      <c r="I929" s="34"/>
    </row>
    <row r="930" spans="9:9" ht="15.75" customHeight="1">
      <c r="I930" s="34"/>
    </row>
    <row r="931" spans="9:9" ht="15.75" customHeight="1">
      <c r="I931" s="34"/>
    </row>
    <row r="932" spans="9:9" ht="15.75" customHeight="1">
      <c r="I932" s="34"/>
    </row>
    <row r="933" spans="9:9" ht="15.75" customHeight="1">
      <c r="I933" s="34"/>
    </row>
    <row r="934" spans="9:9" ht="15.75" customHeight="1">
      <c r="I934" s="34"/>
    </row>
    <row r="935" spans="9:9" ht="15.75" customHeight="1">
      <c r="I935" s="34"/>
    </row>
    <row r="936" spans="9:9" ht="15.75" customHeight="1">
      <c r="I936" s="34"/>
    </row>
    <row r="937" spans="9:9" ht="15.75" customHeight="1">
      <c r="I937" s="34"/>
    </row>
    <row r="938" spans="9:9" ht="15.75" customHeight="1">
      <c r="I938" s="34"/>
    </row>
    <row r="939" spans="9:9" ht="15.75" customHeight="1">
      <c r="I939" s="34"/>
    </row>
    <row r="940" spans="9:9" ht="15.75" customHeight="1">
      <c r="I940" s="34"/>
    </row>
    <row r="941" spans="9:9" ht="15.75" customHeight="1">
      <c r="I941" s="34"/>
    </row>
    <row r="942" spans="9:9" ht="15.75" customHeight="1">
      <c r="I942" s="34"/>
    </row>
    <row r="943" spans="9:9" ht="15.75" customHeight="1">
      <c r="I943" s="34"/>
    </row>
    <row r="944" spans="9:9" ht="15.75" customHeight="1">
      <c r="I944" s="34"/>
    </row>
    <row r="945" spans="9:9" ht="15.75" customHeight="1">
      <c r="I945" s="34"/>
    </row>
    <row r="946" spans="9:9" ht="15.75" customHeight="1">
      <c r="I946" s="34"/>
    </row>
    <row r="947" spans="9:9" ht="15.75" customHeight="1">
      <c r="I947" s="34"/>
    </row>
    <row r="948" spans="9:9" ht="15.75" customHeight="1">
      <c r="I948" s="34"/>
    </row>
    <row r="949" spans="9:9" ht="15.75" customHeight="1">
      <c r="I949" s="34"/>
    </row>
    <row r="950" spans="9:9" ht="15.75" customHeight="1">
      <c r="I950" s="34"/>
    </row>
    <row r="951" spans="9:9" ht="15.75" customHeight="1">
      <c r="I951" s="34"/>
    </row>
    <row r="952" spans="9:9" ht="15.75" customHeight="1">
      <c r="I952" s="34"/>
    </row>
    <row r="953" spans="9:9" ht="15.75" customHeight="1">
      <c r="I953" s="34"/>
    </row>
    <row r="954" spans="9:9" ht="15.75" customHeight="1">
      <c r="I954" s="34"/>
    </row>
    <row r="955" spans="9:9" ht="15.75" customHeight="1">
      <c r="I955" s="34"/>
    </row>
    <row r="956" spans="9:9" ht="15.75" customHeight="1">
      <c r="I956" s="34"/>
    </row>
    <row r="957" spans="9:9" ht="15.75" customHeight="1">
      <c r="I957" s="34"/>
    </row>
    <row r="958" spans="9:9" ht="15.75" customHeight="1">
      <c r="I958" s="34"/>
    </row>
    <row r="959" spans="9:9" ht="15.75" customHeight="1">
      <c r="I959" s="34"/>
    </row>
    <row r="960" spans="9:9" ht="15.75" customHeight="1">
      <c r="I960" s="34"/>
    </row>
    <row r="961" spans="9:9" ht="15.75" customHeight="1">
      <c r="I961" s="34"/>
    </row>
    <row r="962" spans="9:9" ht="15.75" customHeight="1">
      <c r="I962" s="34"/>
    </row>
    <row r="963" spans="9:9" ht="15.75" customHeight="1">
      <c r="I963" s="34"/>
    </row>
    <row r="964" spans="9:9" ht="15.75" customHeight="1">
      <c r="I964" s="34"/>
    </row>
    <row r="965" spans="9:9" ht="15.75" customHeight="1">
      <c r="I965" s="34"/>
    </row>
    <row r="966" spans="9:9" ht="15.75" customHeight="1">
      <c r="I966" s="34"/>
    </row>
    <row r="967" spans="9:9" ht="15.75" customHeight="1">
      <c r="I967" s="34"/>
    </row>
    <row r="968" spans="9:9" ht="15.75" customHeight="1">
      <c r="I968" s="34"/>
    </row>
    <row r="969" spans="9:9" ht="15.75" customHeight="1">
      <c r="I969" s="34"/>
    </row>
    <row r="970" spans="9:9" ht="15.75" customHeight="1">
      <c r="I970" s="34"/>
    </row>
    <row r="971" spans="9:9" ht="15.75" customHeight="1">
      <c r="I971" s="34"/>
    </row>
    <row r="972" spans="9:9" ht="15.75" customHeight="1">
      <c r="I972" s="34"/>
    </row>
    <row r="973" spans="9:9" ht="15.75" customHeight="1">
      <c r="I973" s="34"/>
    </row>
    <row r="974" spans="9:9" ht="15.75" customHeight="1">
      <c r="I974" s="34"/>
    </row>
    <row r="975" spans="9:9" ht="15.75" customHeight="1">
      <c r="I975" s="34"/>
    </row>
    <row r="976" spans="9:9" ht="15.75" customHeight="1">
      <c r="I976" s="34"/>
    </row>
    <row r="977" spans="9:9" ht="15.75" customHeight="1">
      <c r="I977" s="34"/>
    </row>
    <row r="978" spans="9:9" ht="15.75" customHeight="1">
      <c r="I978" s="34"/>
    </row>
    <row r="979" spans="9:9" ht="15.75" customHeight="1">
      <c r="I979" s="34"/>
    </row>
    <row r="980" spans="9:9" ht="15.75" customHeight="1">
      <c r="I980" s="34"/>
    </row>
    <row r="981" spans="9:9" ht="15.75" customHeight="1">
      <c r="I981" s="34"/>
    </row>
    <row r="982" spans="9:9" ht="15.75" customHeight="1">
      <c r="I982" s="34"/>
    </row>
    <row r="983" spans="9:9" ht="15.75" customHeight="1">
      <c r="I983" s="34"/>
    </row>
    <row r="984" spans="9:9" ht="15.75" customHeight="1">
      <c r="I984" s="34"/>
    </row>
    <row r="985" spans="9:9" ht="15.75" customHeight="1">
      <c r="I985" s="34"/>
    </row>
    <row r="986" spans="9:9" ht="15.75" customHeight="1">
      <c r="I986" s="34"/>
    </row>
    <row r="987" spans="9:9" ht="15.75" customHeight="1">
      <c r="I987" s="34"/>
    </row>
    <row r="988" spans="9:9" ht="15.75" customHeight="1">
      <c r="I988" s="34"/>
    </row>
    <row r="989" spans="9:9" ht="15.75" customHeight="1">
      <c r="I989" s="34"/>
    </row>
    <row r="990" spans="9:9" ht="15.75" customHeight="1">
      <c r="I990" s="34"/>
    </row>
    <row r="991" spans="9:9" ht="15.75" customHeight="1">
      <c r="I991" s="34"/>
    </row>
    <row r="992" spans="9:9" ht="15.75" customHeight="1">
      <c r="I992" s="34"/>
    </row>
    <row r="993" spans="9:9" ht="15.75" customHeight="1">
      <c r="I993" s="34"/>
    </row>
    <row r="994" spans="9:9" ht="15.75" customHeight="1">
      <c r="I994" s="34"/>
    </row>
    <row r="995" spans="9:9" ht="15.75" customHeight="1">
      <c r="I995" s="34"/>
    </row>
    <row r="996" spans="9:9" ht="15.75" customHeight="1">
      <c r="I996" s="34"/>
    </row>
    <row r="997" spans="9:9" ht="15.75" customHeight="1">
      <c r="I997" s="34"/>
    </row>
    <row r="998" spans="9:9" ht="15.75" customHeight="1">
      <c r="I998" s="34"/>
    </row>
    <row r="999" spans="9:9" ht="15.75" customHeight="1">
      <c r="I999" s="34"/>
    </row>
    <row r="1000" spans="9:9" ht="15.75" customHeight="1">
      <c r="I1000" s="34"/>
    </row>
  </sheetData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D05144-DA68-4292-B59C-45894DCB108F}">
  <dimension ref="A1:F57"/>
  <sheetViews>
    <sheetView workbookViewId="0">
      <selection activeCell="D4" sqref="D4:F55"/>
    </sheetView>
  </sheetViews>
  <sheetFormatPr defaultColWidth="9.15625" defaultRowHeight="14.4"/>
  <cols>
    <col min="1" max="1" width="9.26171875" style="48" bestFit="1" customWidth="1"/>
    <col min="2" max="2" width="10.578125" style="48" bestFit="1" customWidth="1"/>
    <col min="3" max="3" width="21.68359375" style="48" bestFit="1" customWidth="1"/>
    <col min="4" max="4" width="15.26171875" style="48" bestFit="1" customWidth="1"/>
    <col min="5" max="5" width="14.26171875" style="48" bestFit="1" customWidth="1"/>
    <col min="6" max="6" width="15.26171875" style="48" bestFit="1" customWidth="1"/>
    <col min="7" max="16384" width="9.15625" style="48"/>
  </cols>
  <sheetData>
    <row r="1" spans="1:6">
      <c r="A1" s="47" t="s">
        <v>221</v>
      </c>
    </row>
    <row r="3" spans="1:6">
      <c r="A3" s="48" t="s">
        <v>148</v>
      </c>
      <c r="B3" s="48" t="s">
        <v>147</v>
      </c>
      <c r="C3" s="48" t="s">
        <v>149</v>
      </c>
      <c r="D3" s="48" t="s">
        <v>222</v>
      </c>
      <c r="E3" s="48" t="s">
        <v>223</v>
      </c>
      <c r="F3" s="48" t="s">
        <v>152</v>
      </c>
    </row>
    <row r="4" spans="1:6">
      <c r="A4" s="48">
        <v>1</v>
      </c>
      <c r="B4" s="48">
        <v>210001</v>
      </c>
      <c r="C4" s="48" t="s">
        <v>75</v>
      </c>
      <c r="D4" s="50">
        <v>560130791.42074573</v>
      </c>
      <c r="E4" s="50">
        <v>30668992.474126335</v>
      </c>
      <c r="F4" s="50">
        <v>590799783.89487207</v>
      </c>
    </row>
    <row r="5" spans="1:6">
      <c r="A5" s="48">
        <v>2</v>
      </c>
      <c r="B5" s="48">
        <v>210002</v>
      </c>
      <c r="C5" s="48" t="s">
        <v>153</v>
      </c>
      <c r="D5" s="50">
        <v>2064795100.9241166</v>
      </c>
      <c r="E5" s="50">
        <v>106828195.87964788</v>
      </c>
      <c r="F5" s="50">
        <v>2171623296.8037643</v>
      </c>
    </row>
    <row r="6" spans="1:6">
      <c r="A6" s="48">
        <v>3</v>
      </c>
      <c r="B6" s="48">
        <v>210003</v>
      </c>
      <c r="C6" s="48" t="s">
        <v>154</v>
      </c>
      <c r="D6" s="50">
        <v>480938539.90871221</v>
      </c>
      <c r="E6" s="50">
        <v>37044912.874027833</v>
      </c>
      <c r="F6" s="50">
        <v>517983452.78274006</v>
      </c>
    </row>
    <row r="7" spans="1:6">
      <c r="A7" s="48">
        <v>4</v>
      </c>
      <c r="B7" s="48">
        <v>210004</v>
      </c>
      <c r="C7" s="48" t="s">
        <v>83</v>
      </c>
      <c r="D7" s="50">
        <v>658253475.36013937</v>
      </c>
      <c r="E7" s="50">
        <v>32835647.172777202</v>
      </c>
      <c r="F7" s="50">
        <v>691089122.53291655</v>
      </c>
    </row>
    <row r="8" spans="1:6">
      <c r="A8" s="48">
        <v>5</v>
      </c>
      <c r="B8" s="48">
        <v>210005</v>
      </c>
      <c r="C8" s="48" t="s">
        <v>86</v>
      </c>
      <c r="D8" s="50">
        <v>473623466.43714666</v>
      </c>
      <c r="E8" s="50">
        <v>38114443.745964378</v>
      </c>
      <c r="F8" s="50">
        <v>511737910.18311107</v>
      </c>
    </row>
    <row r="9" spans="1:6">
      <c r="A9" s="48">
        <v>6</v>
      </c>
      <c r="B9" s="48">
        <v>210006</v>
      </c>
      <c r="C9" s="48" t="s">
        <v>200</v>
      </c>
      <c r="D9" s="50">
        <v>34036397.526772678</v>
      </c>
      <c r="E9" s="50">
        <v>805573.34945940587</v>
      </c>
      <c r="F9" s="50">
        <v>34841970.87623208</v>
      </c>
    </row>
    <row r="10" spans="1:6">
      <c r="A10" s="48">
        <v>8</v>
      </c>
      <c r="B10" s="48">
        <v>210008</v>
      </c>
      <c r="C10" s="48" t="s">
        <v>156</v>
      </c>
      <c r="D10" s="50">
        <v>732787036.22929418</v>
      </c>
      <c r="E10" s="50">
        <v>34652551.73630508</v>
      </c>
      <c r="F10" s="50">
        <v>767439587.9655993</v>
      </c>
    </row>
    <row r="11" spans="1:6">
      <c r="A11" s="48">
        <v>9</v>
      </c>
      <c r="B11" s="48">
        <v>210009</v>
      </c>
      <c r="C11" s="48" t="s">
        <v>92</v>
      </c>
      <c r="D11" s="50">
        <v>3366157124.9987478</v>
      </c>
      <c r="E11" s="50">
        <v>142550672.80417663</v>
      </c>
      <c r="F11" s="50">
        <v>3508707797.8029246</v>
      </c>
    </row>
    <row r="12" spans="1:6">
      <c r="A12" s="48">
        <v>10</v>
      </c>
      <c r="B12" s="48">
        <v>210010</v>
      </c>
      <c r="C12" s="48" t="s">
        <v>157</v>
      </c>
      <c r="D12" s="50">
        <v>17808680.507756036</v>
      </c>
      <c r="E12" s="50">
        <v>550757.55330162123</v>
      </c>
      <c r="F12" s="50">
        <v>18359438.061057657</v>
      </c>
    </row>
    <row r="13" spans="1:6">
      <c r="A13" s="48">
        <v>11</v>
      </c>
      <c r="B13" s="48">
        <v>210011</v>
      </c>
      <c r="C13" s="48" t="s">
        <v>158</v>
      </c>
      <c r="D13" s="50">
        <v>549001067.33151531</v>
      </c>
      <c r="E13" s="50">
        <v>30609832.220788199</v>
      </c>
      <c r="F13" s="50">
        <v>579610899.55230355</v>
      </c>
    </row>
    <row r="14" spans="1:6">
      <c r="A14" s="48">
        <v>12</v>
      </c>
      <c r="B14" s="48">
        <v>210012</v>
      </c>
      <c r="C14" s="48" t="s">
        <v>159</v>
      </c>
      <c r="D14" s="50">
        <v>1004563898.7502857</v>
      </c>
      <c r="E14" s="50">
        <v>51666708.331858963</v>
      </c>
      <c r="F14" s="50">
        <v>1056230607.0821447</v>
      </c>
    </row>
    <row r="15" spans="1:6">
      <c r="A15" s="48">
        <v>13</v>
      </c>
      <c r="B15" s="48">
        <v>210013</v>
      </c>
      <c r="C15" s="48" t="s">
        <v>160</v>
      </c>
      <c r="D15" s="50">
        <v>34744569.957992725</v>
      </c>
      <c r="E15" s="50">
        <v>1772605.0749187574</v>
      </c>
      <c r="F15" s="50">
        <v>36517175.032911479</v>
      </c>
    </row>
    <row r="16" spans="1:6">
      <c r="A16" s="48">
        <v>15</v>
      </c>
      <c r="B16" s="48">
        <v>210015</v>
      </c>
      <c r="C16" s="48" t="s">
        <v>161</v>
      </c>
      <c r="D16" s="50">
        <v>756704634.7226969</v>
      </c>
      <c r="E16" s="50">
        <v>34054766.659358151</v>
      </c>
      <c r="F16" s="50">
        <v>790759401.38205504</v>
      </c>
    </row>
    <row r="17" spans="1:6">
      <c r="A17" s="48">
        <v>16</v>
      </c>
      <c r="B17" s="48">
        <v>210016</v>
      </c>
      <c r="C17" s="48" t="s">
        <v>162</v>
      </c>
      <c r="D17" s="50">
        <v>450025563.09625447</v>
      </c>
      <c r="E17" s="50">
        <v>27217483.389088128</v>
      </c>
      <c r="F17" s="50">
        <v>477243046.48534262</v>
      </c>
    </row>
    <row r="18" spans="1:6">
      <c r="A18" s="48">
        <v>17</v>
      </c>
      <c r="B18" s="48">
        <v>210017</v>
      </c>
      <c r="C18" s="48" t="s">
        <v>163</v>
      </c>
      <c r="D18" s="50">
        <v>100330867.2263276</v>
      </c>
      <c r="E18" s="50">
        <v>4666136.0451902319</v>
      </c>
      <c r="F18" s="50">
        <v>104997003.27151783</v>
      </c>
    </row>
    <row r="19" spans="1:6">
      <c r="A19" s="48">
        <v>18</v>
      </c>
      <c r="B19" s="48">
        <v>210018</v>
      </c>
      <c r="C19" s="48" t="s">
        <v>106</v>
      </c>
      <c r="D19" s="50">
        <v>238791618.08595154</v>
      </c>
      <c r="E19" s="50">
        <v>16062075.027911969</v>
      </c>
      <c r="F19" s="50">
        <v>254853693.1138635</v>
      </c>
    </row>
    <row r="20" spans="1:6">
      <c r="A20" s="48">
        <v>19</v>
      </c>
      <c r="B20" s="48">
        <v>210019</v>
      </c>
      <c r="C20" s="48" t="s">
        <v>164</v>
      </c>
      <c r="D20" s="50">
        <v>672526966.82678854</v>
      </c>
      <c r="E20" s="50">
        <v>44724907.411350675</v>
      </c>
      <c r="F20" s="50">
        <v>710390255.43842614</v>
      </c>
    </row>
    <row r="21" spans="1:6">
      <c r="A21" s="48">
        <v>22</v>
      </c>
      <c r="B21" s="48">
        <v>210022</v>
      </c>
      <c r="C21" s="48" t="s">
        <v>109</v>
      </c>
      <c r="D21" s="50">
        <v>485178023.15275633</v>
      </c>
      <c r="E21" s="50">
        <v>27849933.126939312</v>
      </c>
      <c r="F21" s="50">
        <v>513027956.27969563</v>
      </c>
    </row>
    <row r="22" spans="1:6">
      <c r="A22" s="48">
        <v>23</v>
      </c>
      <c r="B22" s="48">
        <v>210023</v>
      </c>
      <c r="C22" s="48" t="s">
        <v>165</v>
      </c>
      <c r="D22" s="50">
        <v>823609252.12383306</v>
      </c>
      <c r="E22" s="50">
        <v>72204390.90498364</v>
      </c>
      <c r="F22" s="50">
        <v>895813643.0288167</v>
      </c>
    </row>
    <row r="23" spans="1:6">
      <c r="A23" s="48">
        <v>24</v>
      </c>
      <c r="B23" s="48">
        <v>210024</v>
      </c>
      <c r="C23" s="48" t="s">
        <v>166</v>
      </c>
      <c r="D23" s="50">
        <v>527697102.24615222</v>
      </c>
      <c r="E23" s="50">
        <v>20650441.814738832</v>
      </c>
      <c r="F23" s="50">
        <v>548347544.06089103</v>
      </c>
    </row>
    <row r="24" spans="1:6">
      <c r="A24" s="48">
        <v>27</v>
      </c>
      <c r="B24" s="48">
        <v>210027</v>
      </c>
      <c r="C24" s="48" t="s">
        <v>167</v>
      </c>
      <c r="D24" s="50">
        <v>401020660.31451243</v>
      </c>
      <c r="E24" s="50">
        <v>19060874.924211111</v>
      </c>
      <c r="F24" s="50">
        <v>420081535.23872352</v>
      </c>
    </row>
    <row r="25" spans="1:6">
      <c r="A25" s="48">
        <v>28</v>
      </c>
      <c r="B25" s="48">
        <v>210028</v>
      </c>
      <c r="C25" s="48" t="s">
        <v>168</v>
      </c>
      <c r="D25" s="50">
        <v>255505371.85467762</v>
      </c>
      <c r="E25" s="50">
        <v>19145619.171343751</v>
      </c>
      <c r="F25" s="50">
        <v>274650991.02602136</v>
      </c>
    </row>
    <row r="26" spans="1:6">
      <c r="A26" s="48">
        <v>29</v>
      </c>
      <c r="B26" s="48">
        <v>210029</v>
      </c>
      <c r="C26" s="48" t="s">
        <v>169</v>
      </c>
      <c r="D26" s="50">
        <v>870859692.24490166</v>
      </c>
      <c r="E26" s="50">
        <v>24275086.708216209</v>
      </c>
      <c r="F26" s="50">
        <v>895134778.95311785</v>
      </c>
    </row>
    <row r="27" spans="1:6">
      <c r="A27" s="48">
        <v>30</v>
      </c>
      <c r="B27" s="48">
        <v>210030</v>
      </c>
      <c r="C27" s="48" t="s">
        <v>170</v>
      </c>
      <c r="D27" s="50">
        <v>57641553.264729418</v>
      </c>
      <c r="E27" s="50">
        <v>3178752.3653017399</v>
      </c>
      <c r="F27" s="50">
        <v>60820305.630031161</v>
      </c>
    </row>
    <row r="28" spans="1:6">
      <c r="A28" s="48">
        <v>32</v>
      </c>
      <c r="B28" s="48">
        <v>210032</v>
      </c>
      <c r="C28" s="48" t="s">
        <v>171</v>
      </c>
      <c r="D28" s="50">
        <v>215555725.76481918</v>
      </c>
      <c r="E28" s="50">
        <v>21328589.113295812</v>
      </c>
      <c r="F28" s="50">
        <v>236884314.878115</v>
      </c>
    </row>
    <row r="29" spans="1:6">
      <c r="A29" s="48">
        <v>33</v>
      </c>
      <c r="B29" s="48">
        <v>210033</v>
      </c>
      <c r="C29" s="48" t="s">
        <v>172</v>
      </c>
      <c r="D29" s="50">
        <v>293601580.09516728</v>
      </c>
      <c r="E29" s="50">
        <v>30893722.005959522</v>
      </c>
      <c r="F29" s="50">
        <v>324495302.10112679</v>
      </c>
    </row>
    <row r="30" spans="1:6">
      <c r="A30" s="48">
        <v>34</v>
      </c>
      <c r="B30" s="48">
        <v>210034</v>
      </c>
      <c r="C30" s="48" t="s">
        <v>121</v>
      </c>
      <c r="D30" s="50">
        <v>236605400.94593802</v>
      </c>
      <c r="E30" s="50">
        <v>11150114.182522761</v>
      </c>
      <c r="F30" s="50">
        <v>247755515.12846079</v>
      </c>
    </row>
    <row r="31" spans="1:6">
      <c r="A31" s="48">
        <v>35</v>
      </c>
      <c r="B31" s="48">
        <v>210035</v>
      </c>
      <c r="C31" s="48" t="s">
        <v>173</v>
      </c>
      <c r="D31" s="50">
        <v>199051692.71046275</v>
      </c>
      <c r="E31" s="50">
        <v>2445630.6518666241</v>
      </c>
      <c r="F31" s="50">
        <v>201497323.36232936</v>
      </c>
    </row>
    <row r="32" spans="1:6">
      <c r="A32" s="48">
        <v>37</v>
      </c>
      <c r="B32" s="48">
        <v>210037</v>
      </c>
      <c r="C32" s="48" t="s">
        <v>174</v>
      </c>
      <c r="D32" s="50">
        <v>312686436.66625184</v>
      </c>
      <c r="E32" s="50">
        <v>4181381.581076853</v>
      </c>
      <c r="F32" s="50">
        <v>316867818.2473287</v>
      </c>
    </row>
    <row r="33" spans="1:6">
      <c r="A33" s="48">
        <v>38</v>
      </c>
      <c r="B33" s="48">
        <v>210038</v>
      </c>
      <c r="C33" s="48" t="s">
        <v>175</v>
      </c>
      <c r="D33" s="50">
        <v>288222259.44000721</v>
      </c>
      <c r="E33" s="50">
        <v>13979390.473795285</v>
      </c>
      <c r="F33" s="50">
        <v>302201649.9138025</v>
      </c>
    </row>
    <row r="34" spans="1:6">
      <c r="A34" s="48">
        <v>39</v>
      </c>
      <c r="B34" s="48">
        <v>210039</v>
      </c>
      <c r="C34" s="48" t="s">
        <v>125</v>
      </c>
      <c r="D34" s="50">
        <v>195080928.77076891</v>
      </c>
      <c r="E34" s="50">
        <v>11459875.541209595</v>
      </c>
      <c r="F34" s="50">
        <v>206540804.31197852</v>
      </c>
    </row>
    <row r="35" spans="1:6">
      <c r="A35" s="48">
        <v>40</v>
      </c>
      <c r="B35" s="48">
        <v>210040</v>
      </c>
      <c r="C35" s="48" t="s">
        <v>176</v>
      </c>
      <c r="D35" s="50">
        <v>319645333.35248446</v>
      </c>
      <c r="E35" s="50">
        <v>34701203.439840153</v>
      </c>
      <c r="F35" s="50">
        <v>354346536.7923246</v>
      </c>
    </row>
    <row r="36" spans="1:6">
      <c r="A36" s="48">
        <v>43</v>
      </c>
      <c r="B36" s="48">
        <v>210043</v>
      </c>
      <c r="C36" s="48" t="s">
        <v>177</v>
      </c>
      <c r="D36" s="50">
        <v>574900387.12802494</v>
      </c>
      <c r="E36" s="50">
        <v>15660629.65477748</v>
      </c>
      <c r="F36" s="50">
        <v>590561016.78280246</v>
      </c>
    </row>
    <row r="37" spans="1:6">
      <c r="A37" s="48">
        <v>44</v>
      </c>
      <c r="B37" s="48">
        <v>210044</v>
      </c>
      <c r="C37" s="48" t="s">
        <v>129</v>
      </c>
      <c r="D37" s="50">
        <v>544833592.45067</v>
      </c>
      <c r="E37" s="50">
        <v>34316521.926259257</v>
      </c>
      <c r="F37" s="50">
        <v>579150114.37692928</v>
      </c>
    </row>
    <row r="38" spans="1:6">
      <c r="A38" s="48">
        <v>45</v>
      </c>
      <c r="B38" s="48">
        <v>210045</v>
      </c>
      <c r="C38" s="48" t="s">
        <v>131</v>
      </c>
      <c r="D38" s="50">
        <v>0</v>
      </c>
      <c r="E38" s="50">
        <v>0</v>
      </c>
      <c r="F38" s="50">
        <v>6861618.7997137308</v>
      </c>
    </row>
    <row r="39" spans="1:6">
      <c r="A39" s="48">
        <v>48</v>
      </c>
      <c r="B39" s="48">
        <v>210048</v>
      </c>
      <c r="C39" s="48" t="s">
        <v>224</v>
      </c>
      <c r="D39" s="50">
        <v>417294432.33013231</v>
      </c>
      <c r="E39" s="50">
        <v>25203451.938803948</v>
      </c>
      <c r="F39" s="50">
        <v>442497884.26893628</v>
      </c>
    </row>
    <row r="40" spans="1:6">
      <c r="A40" s="48">
        <v>49</v>
      </c>
      <c r="B40" s="48">
        <v>210049</v>
      </c>
      <c r="C40" s="48" t="s">
        <v>179</v>
      </c>
      <c r="D40" s="50">
        <v>472504763.07803273</v>
      </c>
      <c r="E40" s="50">
        <v>15353767.963660024</v>
      </c>
      <c r="F40" s="50">
        <v>487858531.04169273</v>
      </c>
    </row>
    <row r="41" spans="1:6">
      <c r="A41" s="48">
        <v>51</v>
      </c>
      <c r="B41" s="48">
        <v>210051</v>
      </c>
      <c r="C41" s="48" t="s">
        <v>180</v>
      </c>
      <c r="D41" s="50">
        <v>325206625.04819173</v>
      </c>
      <c r="E41" s="50">
        <v>17524495.214927819</v>
      </c>
      <c r="F41" s="50">
        <v>342731120.26311952</v>
      </c>
    </row>
    <row r="42" spans="1:6">
      <c r="A42" s="48">
        <v>55</v>
      </c>
      <c r="B42" s="48">
        <v>210055</v>
      </c>
      <c r="C42" s="48" t="s">
        <v>181</v>
      </c>
      <c r="D42" s="50">
        <v>45510861.041330181</v>
      </c>
      <c r="E42" s="50">
        <v>1814434.6953989815</v>
      </c>
      <c r="F42" s="50">
        <v>47325295.73672916</v>
      </c>
    </row>
    <row r="43" spans="1:6">
      <c r="A43" s="48">
        <v>60</v>
      </c>
      <c r="B43" s="48">
        <v>210060</v>
      </c>
      <c r="C43" s="48" t="s">
        <v>184</v>
      </c>
      <c r="D43" s="50">
        <v>71149512.432228699</v>
      </c>
      <c r="E43" s="50">
        <v>4634421.0020847647</v>
      </c>
      <c r="F43" s="50">
        <v>75783933.434313461</v>
      </c>
    </row>
    <row r="44" spans="1:6">
      <c r="A44" s="48">
        <v>61</v>
      </c>
      <c r="B44" s="48">
        <v>210061</v>
      </c>
      <c r="C44" s="48" t="s">
        <v>140</v>
      </c>
      <c r="D44" s="50">
        <v>144144502.84739232</v>
      </c>
      <c r="E44" s="50">
        <v>7407549.9385029515</v>
      </c>
      <c r="F44" s="50">
        <v>151552052.78589526</v>
      </c>
    </row>
    <row r="45" spans="1:6">
      <c r="A45" s="48">
        <v>62</v>
      </c>
      <c r="B45" s="48">
        <v>210062</v>
      </c>
      <c r="C45" s="48" t="s">
        <v>185</v>
      </c>
      <c r="D45" s="50">
        <v>362924176.61701566</v>
      </c>
      <c r="E45" s="50">
        <v>24828441.480071336</v>
      </c>
      <c r="F45" s="50">
        <v>387752618.09708703</v>
      </c>
    </row>
    <row r="46" spans="1:6">
      <c r="A46" s="48">
        <v>63</v>
      </c>
      <c r="B46" s="48">
        <v>210063</v>
      </c>
      <c r="C46" s="48" t="s">
        <v>186</v>
      </c>
      <c r="D46" s="50">
        <v>516326517.57348055</v>
      </c>
      <c r="E46" s="50">
        <v>29794249.787082214</v>
      </c>
      <c r="F46" s="50">
        <v>546120767.3605628</v>
      </c>
    </row>
    <row r="47" spans="1:6">
      <c r="A47" s="48">
        <v>65</v>
      </c>
      <c r="B47" s="48">
        <v>210065</v>
      </c>
      <c r="C47" s="48" t="s">
        <v>191</v>
      </c>
      <c r="D47" s="50">
        <v>193084815.22984424</v>
      </c>
      <c r="E47" s="50">
        <v>11138259.393902799</v>
      </c>
      <c r="F47" s="50">
        <v>204223074.62374705</v>
      </c>
    </row>
    <row r="48" spans="1:6">
      <c r="A48" s="48">
        <v>87</v>
      </c>
      <c r="B48" s="48">
        <v>210087</v>
      </c>
      <c r="C48" s="48" t="s">
        <v>187</v>
      </c>
      <c r="D48" s="50">
        <v>19502397.367158514</v>
      </c>
      <c r="E48" s="50">
        <v>151552.30069730247</v>
      </c>
      <c r="F48" s="50">
        <v>19653949.667855818</v>
      </c>
    </row>
    <row r="49" spans="1:6">
      <c r="A49" s="48">
        <v>88</v>
      </c>
      <c r="B49" s="48">
        <v>210088</v>
      </c>
      <c r="C49" s="48" t="s">
        <v>188</v>
      </c>
      <c r="D49" s="50">
        <v>9748690.7919871826</v>
      </c>
      <c r="E49" s="50">
        <v>4879.6560072796983</v>
      </c>
      <c r="F49" s="50">
        <v>9753570.4479944631</v>
      </c>
    </row>
    <row r="50" spans="1:6">
      <c r="A50" s="48">
        <v>333</v>
      </c>
      <c r="B50" s="48">
        <v>210333</v>
      </c>
      <c r="C50" s="48" t="s">
        <v>189</v>
      </c>
      <c r="D50" s="50">
        <v>25623814.120434456</v>
      </c>
      <c r="E50" s="50">
        <v>80741.490079473588</v>
      </c>
      <c r="F50" s="50">
        <v>25704555.610513929</v>
      </c>
    </row>
    <row r="51" spans="1:6">
      <c r="A51" s="48">
        <v>2001</v>
      </c>
      <c r="B51" s="48">
        <v>210058</v>
      </c>
      <c r="C51" s="48" t="s">
        <v>183</v>
      </c>
      <c r="D51" s="50">
        <v>156786711.3769823</v>
      </c>
      <c r="E51" s="50">
        <v>6980582.1584246159</v>
      </c>
      <c r="F51" s="50">
        <v>163767293.53540692</v>
      </c>
    </row>
    <row r="52" spans="1:6">
      <c r="A52" s="48">
        <v>2004</v>
      </c>
      <c r="B52" s="48">
        <v>210056</v>
      </c>
      <c r="C52" s="48" t="s">
        <v>182</v>
      </c>
      <c r="D52" s="50">
        <v>329122547.79093188</v>
      </c>
      <c r="E52" s="50">
        <v>13884442.48609703</v>
      </c>
      <c r="F52" s="50">
        <v>343006990.27702892</v>
      </c>
    </row>
    <row r="53" spans="1:6">
      <c r="A53" s="48">
        <v>5033</v>
      </c>
      <c r="B53" s="48">
        <v>210064</v>
      </c>
      <c r="C53" s="48" t="s">
        <v>61</v>
      </c>
      <c r="D53" s="50">
        <v>76755510.930023387</v>
      </c>
      <c r="E53" s="50">
        <v>6485132.3575341925</v>
      </c>
      <c r="F53" s="50">
        <v>83240643.287557572</v>
      </c>
    </row>
    <row r="54" spans="1:6">
      <c r="A54" s="48">
        <v>5050</v>
      </c>
      <c r="B54" s="48">
        <v>210057</v>
      </c>
      <c r="C54" s="48" t="s">
        <v>137</v>
      </c>
      <c r="D54" s="50">
        <v>553381861.0506773</v>
      </c>
      <c r="E54" s="50">
        <v>39833333.753704682</v>
      </c>
      <c r="F54" s="50">
        <v>593215194.80438197</v>
      </c>
    </row>
    <row r="55" spans="1:6">
      <c r="A55" s="48">
        <v>8992</v>
      </c>
      <c r="B55" s="48">
        <v>218992</v>
      </c>
      <c r="C55" s="48" t="s">
        <v>190</v>
      </c>
      <c r="D55" s="50">
        <v>292276942.44440007</v>
      </c>
      <c r="E55" s="50">
        <v>10249108.242969347</v>
      </c>
      <c r="F55" s="50">
        <v>302526050.68736941</v>
      </c>
    </row>
    <row r="57" spans="1:6">
      <c r="C57" s="47" t="s">
        <v>192</v>
      </c>
      <c r="D57" s="49">
        <f>SUM(D4:D55)</f>
        <v>22808259473.907639</v>
      </c>
      <c r="E57" s="49">
        <f t="shared" ref="E57:F57" si="0">SUM(E4:E55)</f>
        <v>1216677263.1965382</v>
      </c>
      <c r="F57" s="49">
        <f t="shared" si="0"/>
        <v>24024936737.104183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D47F88F1-0A14-4262-A121-B88478274C4A}"/>
</file>

<file path=customXml/itemProps2.xml><?xml version="1.0" encoding="utf-8"?>
<ds:datastoreItem xmlns:ds="http://schemas.openxmlformats.org/officeDocument/2006/customXml" ds:itemID="{3B09604C-DE02-42CF-8C78-B8F3F5672B90}"/>
</file>

<file path=customXml/itemProps3.xml><?xml version="1.0" encoding="utf-8"?>
<ds:datastoreItem xmlns:ds="http://schemas.openxmlformats.org/officeDocument/2006/customXml" ds:itemID="{229B132A-44D2-466F-9F37-E0F0ADE4493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FY2027 Prj Inflation</vt:lpstr>
      <vt:lpstr>CDS-A Study 2025 over 2024</vt:lpstr>
      <vt:lpstr>Summary All</vt:lpstr>
      <vt:lpstr>Summary All - updated May26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Khoa Do</dc:creator>
  <cp:lastModifiedBy>Chris  Konsowski</cp:lastModifiedBy>
  <dcterms:created xsi:type="dcterms:W3CDTF">2020-06-17T15:56:00Z</dcterms:created>
  <dcterms:modified xsi:type="dcterms:W3CDTF">2026-06-15T14:27:51Z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0x0101005AD40D51286D8B4D9C836A50BBB33558</vt:lpwstr>
  </property>
</Properties>
</file>