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https://mdhscrc-my.sharepoint.com/personal/dtamayo_mdhscrc_onmicrosoft_com/Documents/Daniela_One Drive/Daniela All Files/Web Inputs/1 July Assessments/DS - HSCRC User Fee Assessment/RY27/"/>
    </mc:Choice>
  </mc:AlternateContent>
  <xr:revisionPtr revIDLastSave="61" documentId="8_{4983EFCA-1027-4346-9865-2B0F7DCBB4C5}" xr6:coauthVersionLast="47" xr6:coauthVersionMax="47" xr10:uidLastSave="{78D2EF10-4AE0-4F52-B08E-D085EB10766D}"/>
  <bookViews>
    <workbookView xWindow="-96" yWindow="-96" windowWidth="23232" windowHeight="12432" firstSheet="1" activeTab="1" xr2:uid="{4F82CB73-64F2-4F8A-9DFB-976FABE4E45D}"/>
  </bookViews>
  <sheets>
    <sheet name="FY2020 Original" sheetId="2" state="hidden" r:id="rId1"/>
    <sheet name="Alpha" sheetId="4" r:id="rId2"/>
    <sheet name="FY2025 SCH RE" sheetId="6" r:id="rId3"/>
  </sheets>
  <externalReferences>
    <externalReference r:id="rId4"/>
  </externalReferences>
  <definedNames>
    <definedName name="_xlnm._FilterDatabase" localSheetId="1" hidden="1">Alpha!$A$10:$I$10</definedName>
    <definedName name="hospid2">'[1]Hosp. I.D.'!$A$5:$C$66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4" i="4" l="1"/>
  <c r="D42" i="4"/>
  <c r="D41" i="4"/>
  <c r="D26" i="4"/>
  <c r="D25" i="4"/>
  <c r="D24" i="4"/>
  <c r="D18" i="4"/>
  <c r="D28" i="4"/>
  <c r="L4" i="6"/>
  <c r="L3" i="6"/>
  <c r="D17" i="4"/>
  <c r="L2" i="6" l="1"/>
  <c r="D12" i="4"/>
  <c r="F5" i="4" l="1"/>
  <c r="G3" i="6" l="1"/>
  <c r="E53" i="4" s="1"/>
  <c r="G4" i="6"/>
  <c r="G5" i="6"/>
  <c r="E25" i="4" s="1"/>
  <c r="G6" i="6"/>
  <c r="E20" i="4" s="1"/>
  <c r="G7" i="6"/>
  <c r="E52" i="4" s="1"/>
  <c r="G8" i="6"/>
  <c r="G9" i="6"/>
  <c r="E38" i="4" s="1"/>
  <c r="G10" i="6"/>
  <c r="E28" i="4" s="1"/>
  <c r="G11" i="6"/>
  <c r="G12" i="6"/>
  <c r="E43" i="4" s="1"/>
  <c r="G13" i="6"/>
  <c r="G14" i="6"/>
  <c r="E23" i="4" s="1"/>
  <c r="G15" i="6"/>
  <c r="E31" i="4" s="1"/>
  <c r="G16" i="6"/>
  <c r="G17" i="6"/>
  <c r="E21" i="4" s="1"/>
  <c r="G18" i="6"/>
  <c r="E34" i="4" s="1"/>
  <c r="G19" i="6"/>
  <c r="G20" i="6"/>
  <c r="G21" i="6"/>
  <c r="E15" i="4" s="1"/>
  <c r="G22" i="6"/>
  <c r="E37" i="4" s="1"/>
  <c r="G23" i="6"/>
  <c r="G24" i="6"/>
  <c r="E36" i="4" s="1"/>
  <c r="G25" i="6"/>
  <c r="G26" i="6"/>
  <c r="E50" i="4" s="1"/>
  <c r="G27" i="6"/>
  <c r="E18" i="4" s="1"/>
  <c r="G28" i="6"/>
  <c r="G29" i="6"/>
  <c r="E33" i="4" s="1"/>
  <c r="G30" i="6"/>
  <c r="E49" i="4" s="1"/>
  <c r="G31" i="6"/>
  <c r="G32" i="6"/>
  <c r="G33" i="6"/>
  <c r="E17" i="4" s="1"/>
  <c r="G34" i="6"/>
  <c r="E40" i="4" s="1"/>
  <c r="G35" i="6"/>
  <c r="G36" i="6"/>
  <c r="E22" i="4" s="1"/>
  <c r="G37" i="6"/>
  <c r="G38" i="6"/>
  <c r="E26" i="4" s="1"/>
  <c r="G39" i="6"/>
  <c r="G40" i="6"/>
  <c r="G41" i="6"/>
  <c r="E45" i="4" s="1"/>
  <c r="G42" i="6"/>
  <c r="E32" i="4" s="1"/>
  <c r="G43" i="6"/>
  <c r="G44" i="6"/>
  <c r="G45" i="6"/>
  <c r="G46" i="6"/>
  <c r="E16" i="4" s="1"/>
  <c r="G47" i="6"/>
  <c r="E35" i="4" s="1"/>
  <c r="G48" i="6"/>
  <c r="G49" i="6"/>
  <c r="G50" i="6"/>
  <c r="E24" i="4" s="1"/>
  <c r="G51" i="6"/>
  <c r="G52" i="6"/>
  <c r="G53" i="6"/>
  <c r="G54" i="6"/>
  <c r="G55" i="6"/>
  <c r="G56" i="6"/>
  <c r="G57" i="6"/>
  <c r="G58" i="6"/>
  <c r="E56" i="4" s="1"/>
  <c r="G2" i="6"/>
  <c r="E46" i="4" l="1"/>
  <c r="K2" i="6"/>
  <c r="E55" i="4"/>
  <c r="E12" i="4"/>
  <c r="E41" i="4"/>
  <c r="E86" i="4"/>
  <c r="E48" i="4" s="1"/>
  <c r="K3" i="6"/>
  <c r="E59" i="4"/>
  <c r="E27" i="4"/>
  <c r="E57" i="4"/>
  <c r="E60" i="4"/>
  <c r="E47" i="4"/>
  <c r="E30" i="4"/>
  <c r="E54" i="4"/>
  <c r="E44" i="4"/>
  <c r="E42" i="4"/>
  <c r="E29" i="4"/>
  <c r="E58" i="4"/>
  <c r="E19" i="4"/>
  <c r="E14" i="4"/>
  <c r="E39" i="4"/>
  <c r="F6" i="4"/>
  <c r="E88" i="4"/>
  <c r="E13" i="4" s="1"/>
  <c r="E87" i="4"/>
  <c r="E51" i="4" s="1"/>
  <c r="E74" i="4"/>
  <c r="D75" i="4"/>
  <c r="E75" i="4"/>
  <c r="D76" i="4"/>
  <c r="E76" i="4"/>
  <c r="D77" i="4"/>
  <c r="E77" i="4"/>
  <c r="E73" i="4"/>
  <c r="D73" i="4"/>
  <c r="D13" i="4"/>
  <c r="D14" i="4"/>
  <c r="D15" i="4"/>
  <c r="D16" i="4"/>
  <c r="D19" i="4"/>
  <c r="D20" i="4"/>
  <c r="D21" i="4"/>
  <c r="D22" i="4"/>
  <c r="D23" i="4"/>
  <c r="D27" i="4"/>
  <c r="D29" i="4"/>
  <c r="D30" i="4"/>
  <c r="D31" i="4"/>
  <c r="D32" i="4"/>
  <c r="D33" i="4"/>
  <c r="D34" i="4"/>
  <c r="D35" i="4"/>
  <c r="D36" i="4"/>
  <c r="D37" i="4"/>
  <c r="D38" i="4"/>
  <c r="D39" i="4"/>
  <c r="D40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K4" i="6" l="1"/>
  <c r="D65" i="4"/>
  <c r="E65" i="4"/>
  <c r="E80" i="4"/>
  <c r="E83" i="4" s="1"/>
  <c r="G74" i="4" s="1"/>
  <c r="D80" i="4"/>
  <c r="D83" i="4" l="1"/>
  <c r="F34" i="4" s="1"/>
  <c r="G13" i="4"/>
  <c r="F59" i="4" l="1"/>
  <c r="F28" i="4"/>
  <c r="F18" i="4"/>
  <c r="F31" i="4"/>
  <c r="F47" i="4"/>
  <c r="F12" i="4"/>
  <c r="F15" i="4"/>
  <c r="F14" i="4"/>
  <c r="F32" i="4"/>
  <c r="F52" i="4"/>
  <c r="F22" i="4"/>
  <c r="F76" i="4"/>
  <c r="F25" i="4"/>
  <c r="F17" i="4"/>
  <c r="F13" i="4"/>
  <c r="F60" i="4"/>
  <c r="F77" i="4"/>
  <c r="F20" i="4"/>
  <c r="F23" i="4"/>
  <c r="F56" i="4"/>
  <c r="F45" i="4"/>
  <c r="F44" i="4"/>
  <c r="F38" i="4"/>
  <c r="F35" i="4"/>
  <c r="F43" i="4"/>
  <c r="F49" i="4"/>
  <c r="F37" i="4"/>
  <c r="F29" i="4"/>
  <c r="F30" i="4"/>
  <c r="F48" i="4"/>
  <c r="F53" i="4"/>
  <c r="F39" i="4"/>
  <c r="F75" i="4"/>
  <c r="F26" i="4"/>
  <c r="F58" i="4"/>
  <c r="F40" i="4"/>
  <c r="F46" i="4"/>
  <c r="F42" i="4"/>
  <c r="F36" i="4"/>
  <c r="F24" i="4"/>
  <c r="F74" i="4"/>
  <c r="H74" i="4" s="1"/>
  <c r="I74" i="4" s="1"/>
  <c r="F50" i="4"/>
  <c r="F33" i="4"/>
  <c r="F19" i="4"/>
  <c r="F54" i="4"/>
  <c r="F41" i="4"/>
  <c r="F57" i="4"/>
  <c r="F55" i="4"/>
  <c r="F51" i="4"/>
  <c r="F16" i="4"/>
  <c r="F27" i="4"/>
  <c r="F21" i="4"/>
  <c r="D10" i="2"/>
  <c r="C10" i="2"/>
  <c r="B3" i="2"/>
  <c r="F65" i="4" l="1"/>
  <c r="G15" i="4"/>
  <c r="H15" i="4" s="1"/>
  <c r="I15" i="4" s="1"/>
  <c r="G21" i="4"/>
  <c r="H21" i="4" s="1"/>
  <c r="I21" i="4" s="1"/>
  <c r="G27" i="4"/>
  <c r="H27" i="4" s="1"/>
  <c r="I27" i="4" s="1"/>
  <c r="G33" i="4"/>
  <c r="H33" i="4" s="1"/>
  <c r="I33" i="4" s="1"/>
  <c r="G39" i="4"/>
  <c r="H39" i="4" s="1"/>
  <c r="I39" i="4" s="1"/>
  <c r="G45" i="4"/>
  <c r="H45" i="4" s="1"/>
  <c r="I45" i="4" s="1"/>
  <c r="G51" i="4"/>
  <c r="H51" i="4" s="1"/>
  <c r="I51" i="4" s="1"/>
  <c r="G56" i="4"/>
  <c r="H56" i="4" s="1"/>
  <c r="I56" i="4" s="1"/>
  <c r="G25" i="4"/>
  <c r="G43" i="4"/>
  <c r="H43" i="4" s="1"/>
  <c r="I43" i="4" s="1"/>
  <c r="G49" i="4"/>
  <c r="G31" i="4"/>
  <c r="H31" i="4" s="1"/>
  <c r="I31" i="4" s="1"/>
  <c r="G16" i="4"/>
  <c r="H16" i="4" s="1"/>
  <c r="I16" i="4" s="1"/>
  <c r="G22" i="4"/>
  <c r="H22" i="4" s="1"/>
  <c r="I22" i="4" s="1"/>
  <c r="G28" i="4"/>
  <c r="H28" i="4" s="1"/>
  <c r="I28" i="4" s="1"/>
  <c r="G34" i="4"/>
  <c r="H34" i="4" s="1"/>
  <c r="I34" i="4" s="1"/>
  <c r="G40" i="4"/>
  <c r="H40" i="4" s="1"/>
  <c r="I40" i="4" s="1"/>
  <c r="G46" i="4"/>
  <c r="H46" i="4" s="1"/>
  <c r="I46" i="4" s="1"/>
  <c r="G52" i="4"/>
  <c r="H52" i="4" s="1"/>
  <c r="I52" i="4" s="1"/>
  <c r="G57" i="4"/>
  <c r="H57" i="4" s="1"/>
  <c r="I57" i="4" s="1"/>
  <c r="G75" i="4"/>
  <c r="H75" i="4" s="1"/>
  <c r="I75" i="4" s="1"/>
  <c r="G60" i="4"/>
  <c r="G76" i="4"/>
  <c r="H76" i="4" s="1"/>
  <c r="I76" i="4" s="1"/>
  <c r="G19" i="4"/>
  <c r="H19" i="4" s="1"/>
  <c r="I19" i="4" s="1"/>
  <c r="G17" i="4"/>
  <c r="H17" i="4" s="1"/>
  <c r="I17" i="4" s="1"/>
  <c r="G23" i="4"/>
  <c r="H23" i="4" s="1"/>
  <c r="I23" i="4" s="1"/>
  <c r="G29" i="4"/>
  <c r="H29" i="4" s="1"/>
  <c r="I29" i="4" s="1"/>
  <c r="G35" i="4"/>
  <c r="H35" i="4" s="1"/>
  <c r="I35" i="4" s="1"/>
  <c r="G41" i="4"/>
  <c r="H41" i="4" s="1"/>
  <c r="I41" i="4" s="1"/>
  <c r="G47" i="4"/>
  <c r="H47" i="4" s="1"/>
  <c r="I47" i="4" s="1"/>
  <c r="G58" i="4"/>
  <c r="H58" i="4" s="1"/>
  <c r="I58" i="4" s="1"/>
  <c r="G77" i="4"/>
  <c r="H77" i="4" s="1"/>
  <c r="I77" i="4" s="1"/>
  <c r="G18" i="4"/>
  <c r="H18" i="4" s="1"/>
  <c r="I18" i="4" s="1"/>
  <c r="G24" i="4"/>
  <c r="H24" i="4" s="1"/>
  <c r="I24" i="4" s="1"/>
  <c r="G30" i="4"/>
  <c r="H30" i="4" s="1"/>
  <c r="I30" i="4" s="1"/>
  <c r="G36" i="4"/>
  <c r="H36" i="4" s="1"/>
  <c r="I36" i="4" s="1"/>
  <c r="G42" i="4"/>
  <c r="H42" i="4" s="1"/>
  <c r="I42" i="4" s="1"/>
  <c r="G48" i="4"/>
  <c r="H48" i="4" s="1"/>
  <c r="I48" i="4" s="1"/>
  <c r="G53" i="4"/>
  <c r="H53" i="4" s="1"/>
  <c r="I53" i="4" s="1"/>
  <c r="G59" i="4"/>
  <c r="H59" i="4" s="1"/>
  <c r="I59" i="4" s="1"/>
  <c r="G37" i="4"/>
  <c r="G54" i="4"/>
  <c r="H54" i="4" s="1"/>
  <c r="I54" i="4" s="1"/>
  <c r="G14" i="4"/>
  <c r="H14" i="4" s="1"/>
  <c r="I14" i="4" s="1"/>
  <c r="G20" i="4"/>
  <c r="H20" i="4" s="1"/>
  <c r="I20" i="4" s="1"/>
  <c r="G26" i="4"/>
  <c r="H26" i="4" s="1"/>
  <c r="I26" i="4" s="1"/>
  <c r="G32" i="4"/>
  <c r="H32" i="4" s="1"/>
  <c r="I32" i="4" s="1"/>
  <c r="G38" i="4"/>
  <c r="H38" i="4" s="1"/>
  <c r="I38" i="4" s="1"/>
  <c r="G44" i="4"/>
  <c r="H44" i="4" s="1"/>
  <c r="I44" i="4" s="1"/>
  <c r="G50" i="4"/>
  <c r="H50" i="4" s="1"/>
  <c r="I50" i="4" s="1"/>
  <c r="G55" i="4"/>
  <c r="H55" i="4" s="1"/>
  <c r="I55" i="4" s="1"/>
  <c r="G73" i="4"/>
  <c r="G12" i="4"/>
  <c r="F73" i="4"/>
  <c r="H12" i="4" l="1"/>
  <c r="I12" i="4" s="1"/>
  <c r="G65" i="4"/>
  <c r="H73" i="4"/>
  <c r="H80" i="4" s="1"/>
  <c r="H60" i="4"/>
  <c r="I60" i="4" s="1"/>
  <c r="H13" i="4"/>
  <c r="I13" i="4" s="1"/>
  <c r="H49" i="4"/>
  <c r="I49" i="4" s="1"/>
  <c r="H25" i="4"/>
  <c r="I25" i="4" s="1"/>
  <c r="H37" i="4"/>
  <c r="I37" i="4" s="1"/>
  <c r="G80" i="4"/>
  <c r="F80" i="4"/>
  <c r="I76" i="2"/>
  <c r="I75" i="2"/>
  <c r="I74" i="2"/>
  <c r="I73" i="2"/>
  <c r="I63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65" i="4" l="1"/>
  <c r="H65" i="4"/>
  <c r="H83" i="4" s="1"/>
  <c r="G83" i="4"/>
  <c r="F83" i="4"/>
  <c r="I73" i="4"/>
  <c r="I80" i="4" s="1"/>
  <c r="D79" i="2"/>
  <c r="C79" i="2"/>
  <c r="I83" i="4" l="1"/>
  <c r="D66" i="2"/>
  <c r="C66" i="2"/>
  <c r="C82" i="2" l="1"/>
  <c r="D82" i="2"/>
  <c r="E5" i="2"/>
  <c r="E6" i="2" s="1"/>
  <c r="E30" i="2" s="1"/>
  <c r="E14" i="2" l="1"/>
  <c r="E27" i="2"/>
  <c r="E17" i="2"/>
  <c r="E22" i="2"/>
  <c r="E43" i="2"/>
  <c r="E76" i="2"/>
  <c r="E52" i="2"/>
  <c r="E54" i="2"/>
  <c r="E73" i="2"/>
  <c r="E59" i="2"/>
  <c r="E24" i="2"/>
  <c r="E61" i="2"/>
  <c r="E53" i="2"/>
  <c r="E49" i="2"/>
  <c r="E40" i="2"/>
  <c r="E56" i="2"/>
  <c r="E23" i="2"/>
  <c r="E19" i="2"/>
  <c r="E16" i="2"/>
  <c r="F14" i="2"/>
  <c r="F73" i="2"/>
  <c r="F58" i="2"/>
  <c r="F75" i="2"/>
  <c r="F54" i="2"/>
  <c r="F24" i="2"/>
  <c r="F55" i="2"/>
  <c r="F16" i="2"/>
  <c r="F45" i="2"/>
  <c r="F52" i="2"/>
  <c r="F62" i="2"/>
  <c r="F51" i="2"/>
  <c r="F31" i="2"/>
  <c r="F41" i="2"/>
  <c r="E46" i="2"/>
  <c r="E51" i="2"/>
  <c r="E37" i="2"/>
  <c r="E38" i="2"/>
  <c r="E47" i="2"/>
  <c r="F61" i="2"/>
  <c r="F20" i="2"/>
  <c r="F53" i="2"/>
  <c r="F21" i="2"/>
  <c r="F43" i="2"/>
  <c r="F57" i="2"/>
  <c r="F34" i="2"/>
  <c r="F19" i="2"/>
  <c r="F33" i="2"/>
  <c r="F23" i="2"/>
  <c r="F18" i="2"/>
  <c r="F42" i="2"/>
  <c r="F40" i="2"/>
  <c r="F46" i="2"/>
  <c r="E58" i="2"/>
  <c r="E41" i="2"/>
  <c r="E39" i="2"/>
  <c r="E21" i="2"/>
  <c r="F47" i="2"/>
  <c r="F38" i="2"/>
  <c r="F15" i="2"/>
  <c r="F13" i="2"/>
  <c r="F59" i="2"/>
  <c r="F26" i="2"/>
  <c r="F25" i="2"/>
  <c r="E13" i="2"/>
  <c r="G13" i="2" s="1"/>
  <c r="H13" i="2" s="1"/>
  <c r="E36" i="2"/>
  <c r="E33" i="2"/>
  <c r="E12" i="2"/>
  <c r="E60" i="2"/>
  <c r="E57" i="2"/>
  <c r="E74" i="2"/>
  <c r="G74" i="2" s="1"/>
  <c r="H74" i="2" s="1"/>
  <c r="F72" i="2"/>
  <c r="E32" i="2"/>
  <c r="E31" i="2"/>
  <c r="E45" i="2"/>
  <c r="E29" i="2"/>
  <c r="E75" i="2"/>
  <c r="E18" i="2"/>
  <c r="F22" i="2"/>
  <c r="F36" i="2"/>
  <c r="F28" i="2"/>
  <c r="F32" i="2"/>
  <c r="F35" i="2"/>
  <c r="F17" i="2"/>
  <c r="F30" i="2"/>
  <c r="G30" i="2" s="1"/>
  <c r="H30" i="2" s="1"/>
  <c r="F74" i="2"/>
  <c r="F76" i="2"/>
  <c r="F49" i="2"/>
  <c r="F39" i="2"/>
  <c r="F29" i="2"/>
  <c r="F63" i="2"/>
  <c r="F44" i="2"/>
  <c r="E50" i="2"/>
  <c r="E44" i="2"/>
  <c r="E26" i="2"/>
  <c r="G26" i="2" s="1"/>
  <c r="H26" i="2" s="1"/>
  <c r="E63" i="2"/>
  <c r="E15" i="2"/>
  <c r="E34" i="2"/>
  <c r="G34" i="2" s="1"/>
  <c r="H34" i="2" s="1"/>
  <c r="E28" i="2"/>
  <c r="E35" i="2"/>
  <c r="E42" i="2"/>
  <c r="E48" i="2"/>
  <c r="F12" i="2"/>
  <c r="E55" i="2"/>
  <c r="G55" i="2" s="1"/>
  <c r="H55" i="2" s="1"/>
  <c r="E20" i="2"/>
  <c r="F37" i="2"/>
  <c r="F27" i="2"/>
  <c r="F56" i="2"/>
  <c r="F50" i="2"/>
  <c r="F48" i="2"/>
  <c r="F60" i="2"/>
  <c r="E72" i="2"/>
  <c r="E62" i="2"/>
  <c r="E25" i="2"/>
  <c r="G24" i="2" l="1"/>
  <c r="H24" i="2" s="1"/>
  <c r="G41" i="2"/>
  <c r="H41" i="2" s="1"/>
  <c r="G18" i="2"/>
  <c r="H18" i="2" s="1"/>
  <c r="G51" i="2"/>
  <c r="H51" i="2" s="1"/>
  <c r="G20" i="2"/>
  <c r="H20" i="2" s="1"/>
  <c r="G29" i="2"/>
  <c r="H29" i="2" s="1"/>
  <c r="G47" i="2"/>
  <c r="H47" i="2" s="1"/>
  <c r="G28" i="2"/>
  <c r="H28" i="2" s="1"/>
  <c r="G45" i="2"/>
  <c r="H45" i="2" s="1"/>
  <c r="G33" i="2"/>
  <c r="H33" i="2" s="1"/>
  <c r="G25" i="2"/>
  <c r="H25" i="2" s="1"/>
  <c r="G53" i="2"/>
  <c r="H53" i="2" s="1"/>
  <c r="G73" i="2"/>
  <c r="H73" i="2" s="1"/>
  <c r="G62" i="2"/>
  <c r="H62" i="2" s="1"/>
  <c r="G42" i="2"/>
  <c r="H42" i="2" s="1"/>
  <c r="G15" i="2"/>
  <c r="H15" i="2" s="1"/>
  <c r="G75" i="2"/>
  <c r="H75" i="2" s="1"/>
  <c r="G32" i="2"/>
  <c r="H32" i="2" s="1"/>
  <c r="G21" i="2"/>
  <c r="H21" i="2" s="1"/>
  <c r="G50" i="2"/>
  <c r="H50" i="2" s="1"/>
  <c r="G60" i="2"/>
  <c r="H60" i="2" s="1"/>
  <c r="G37" i="2"/>
  <c r="H37" i="2" s="1"/>
  <c r="G56" i="2"/>
  <c r="H56" i="2" s="1"/>
  <c r="G76" i="2"/>
  <c r="H76" i="2" s="1"/>
  <c r="G17" i="2"/>
  <c r="H17" i="2" s="1"/>
  <c r="E79" i="2"/>
  <c r="G72" i="2"/>
  <c r="G35" i="2"/>
  <c r="H35" i="2" s="1"/>
  <c r="G63" i="2"/>
  <c r="H63" i="2" s="1"/>
  <c r="F79" i="2"/>
  <c r="G12" i="2"/>
  <c r="E66" i="2"/>
  <c r="G39" i="2"/>
  <c r="H39" i="2" s="1"/>
  <c r="G16" i="2"/>
  <c r="H16" i="2" s="1"/>
  <c r="G40" i="2"/>
  <c r="H40" i="2" s="1"/>
  <c r="G61" i="2"/>
  <c r="H61" i="2" s="1"/>
  <c r="G27" i="2"/>
  <c r="H27" i="2" s="1"/>
  <c r="F66" i="2"/>
  <c r="G46" i="2"/>
  <c r="H46" i="2" s="1"/>
  <c r="G19" i="2"/>
  <c r="H19" i="2" s="1"/>
  <c r="G49" i="2"/>
  <c r="H49" i="2" s="1"/>
  <c r="G54" i="2"/>
  <c r="H54" i="2" s="1"/>
  <c r="G43" i="2"/>
  <c r="H43" i="2" s="1"/>
  <c r="G14" i="2"/>
  <c r="H14" i="2" s="1"/>
  <c r="G48" i="2"/>
  <c r="H48" i="2" s="1"/>
  <c r="G44" i="2"/>
  <c r="H44" i="2" s="1"/>
  <c r="G31" i="2"/>
  <c r="H31" i="2" s="1"/>
  <c r="G57" i="2"/>
  <c r="H57" i="2" s="1"/>
  <c r="G36" i="2"/>
  <c r="H36" i="2" s="1"/>
  <c r="G58" i="2"/>
  <c r="H58" i="2" s="1"/>
  <c r="G38" i="2"/>
  <c r="H38" i="2" s="1"/>
  <c r="G23" i="2"/>
  <c r="H23" i="2" s="1"/>
  <c r="G59" i="2"/>
  <c r="H59" i="2" s="1"/>
  <c r="G52" i="2"/>
  <c r="H52" i="2" s="1"/>
  <c r="G22" i="2"/>
  <c r="H22" i="2" s="1"/>
  <c r="H12" i="2" l="1"/>
  <c r="H66" i="2" s="1"/>
  <c r="G66" i="2"/>
  <c r="G79" i="2"/>
  <c r="G82" i="2" s="1"/>
  <c r="H72" i="2"/>
  <c r="H79" i="2" s="1"/>
  <c r="F82" i="2"/>
  <c r="E82" i="2"/>
  <c r="H82" i="2" l="1"/>
</calcChain>
</file>

<file path=xl/sharedStrings.xml><?xml version="1.0" encoding="utf-8"?>
<sst xmlns="http://schemas.openxmlformats.org/spreadsheetml/2006/main" count="425" uniqueCount="229">
  <si>
    <t>HEALTH SERVICES COST REVIEW COMMISSION</t>
  </si>
  <si>
    <t>CALCULATION OF USER FEES</t>
  </si>
  <si>
    <t>BUDGET TOTAL =</t>
  </si>
  <si>
    <t>1/2 BUDGET =</t>
  </si>
  <si>
    <t>User Fee</t>
  </si>
  <si>
    <t>Hosp.</t>
  </si>
  <si>
    <t>Based on</t>
  </si>
  <si>
    <t>TOTAL User</t>
  </si>
  <si>
    <t>I.D</t>
  </si>
  <si>
    <t>HOSPITAL</t>
  </si>
  <si>
    <t>ADMISSIONS</t>
  </si>
  <si>
    <t xml:space="preserve">  REVENUE</t>
  </si>
  <si>
    <t>Fee Assessed</t>
  </si>
  <si>
    <t>Fee Rounded</t>
  </si>
  <si>
    <t>GROUP SUB-TOTAL</t>
  </si>
  <si>
    <t>STATE TOTAL</t>
  </si>
  <si>
    <t>ü</t>
  </si>
  <si>
    <t>Levindale</t>
  </si>
  <si>
    <t>Notes</t>
  </si>
  <si>
    <t>Psychiatric and Specialty Hospitals</t>
  </si>
  <si>
    <t>(Plus M/U)</t>
  </si>
  <si>
    <t>Meritus</t>
  </si>
  <si>
    <t>UMMC</t>
  </si>
  <si>
    <t>PG Hospital</t>
  </si>
  <si>
    <t>Holy Cross</t>
  </si>
  <si>
    <t>Frederick</t>
  </si>
  <si>
    <t>UM-Harford</t>
  </si>
  <si>
    <t>Mercy</t>
  </si>
  <si>
    <t>Johns Hopkins</t>
  </si>
  <si>
    <t>UM-Dorchester</t>
  </si>
  <si>
    <t>St. Agnes</t>
  </si>
  <si>
    <t>Sinai</t>
  </si>
  <si>
    <t>Bon Secours</t>
  </si>
  <si>
    <t>MedStar Fr Square</t>
  </si>
  <si>
    <t>Washington Adventist</t>
  </si>
  <si>
    <t>Garrett</t>
  </si>
  <si>
    <t>MedStar Montgomery</t>
  </si>
  <si>
    <t>Peninsula</t>
  </si>
  <si>
    <t>Suburban</t>
  </si>
  <si>
    <t>Anne Arundel</t>
  </si>
  <si>
    <t>MedStar Union Mem</t>
  </si>
  <si>
    <t>Western Maryland</t>
  </si>
  <si>
    <t>MedStar St. Mary's</t>
  </si>
  <si>
    <t>JH Bayview</t>
  </si>
  <si>
    <t>UM-Chestertown</t>
  </si>
  <si>
    <t>Union of Cecil</t>
  </si>
  <si>
    <t>Carroll</t>
  </si>
  <si>
    <t>MedStar Harbor</t>
  </si>
  <si>
    <t>UM-Charles Regional</t>
  </si>
  <si>
    <t>UM-Easton</t>
  </si>
  <si>
    <t>UMMC Midtown</t>
  </si>
  <si>
    <t>Calvert</t>
  </si>
  <si>
    <t>Northwest</t>
  </si>
  <si>
    <t>UM-BWMC</t>
  </si>
  <si>
    <t>GBMC</t>
  </si>
  <si>
    <t>McCready</t>
  </si>
  <si>
    <t>Howard County</t>
  </si>
  <si>
    <t>UM-Upper Chesapeake</t>
  </si>
  <si>
    <t>Doctors</t>
  </si>
  <si>
    <t>Laurel Regional</t>
  </si>
  <si>
    <t>MedStar Good Sam</t>
  </si>
  <si>
    <t>Shady Grove</t>
  </si>
  <si>
    <t>UMROI</t>
  </si>
  <si>
    <t>Ft. Washington</t>
  </si>
  <si>
    <t>Atlantic General</t>
  </si>
  <si>
    <t>MedStar Southern MD</t>
  </si>
  <si>
    <t>UM-St. Joe</t>
  </si>
  <si>
    <t>HC-Germantown</t>
  </si>
  <si>
    <t>Germantown ED</t>
  </si>
  <si>
    <t>UM-Queen Anne's ED</t>
  </si>
  <si>
    <t>Bowie ED</t>
  </si>
  <si>
    <t>Mt. Washington Peds</t>
  </si>
  <si>
    <t>Sheppard Pratt</t>
  </si>
  <si>
    <t>Brook Lane</t>
  </si>
  <si>
    <t>Adventist BH-Rockville</t>
  </si>
  <si>
    <t>UM-Shock Trauma</t>
  </si>
  <si>
    <t>Adventist HealthCare Rehabilitation</t>
  </si>
  <si>
    <t>UM-Easton (2)</t>
  </si>
  <si>
    <t>To</t>
  </si>
  <si>
    <t>Hosp ID</t>
  </si>
  <si>
    <t>ID</t>
  </si>
  <si>
    <t>213029 is from Financial Report</t>
  </si>
  <si>
    <t>HOSPNUMB</t>
  </si>
  <si>
    <t>HOSPNAME</t>
  </si>
  <si>
    <t>GREV_PAT</t>
  </si>
  <si>
    <t xml:space="preserve"> </t>
  </si>
  <si>
    <t>VNDR / CSTMR NUMBER</t>
  </si>
  <si>
    <t>0HSCRC0001</t>
  </si>
  <si>
    <t>0HSCRC0002</t>
  </si>
  <si>
    <t>0HSCRC0004</t>
  </si>
  <si>
    <t>0HSCRC0006</t>
  </si>
  <si>
    <t>0HSCRC0007</t>
  </si>
  <si>
    <t>0HSCRC0010</t>
  </si>
  <si>
    <t>0HSCRC0013</t>
  </si>
  <si>
    <t>0HSCRC0014</t>
  </si>
  <si>
    <t>0HSCRC0016</t>
  </si>
  <si>
    <t>0HSCRC0015</t>
  </si>
  <si>
    <t>0HSCRC0059</t>
  </si>
  <si>
    <t>0HSCRC0020</t>
  </si>
  <si>
    <t>0HSCRC0021</t>
  </si>
  <si>
    <t>0HSCRC0023</t>
  </si>
  <si>
    <t>0HSCRC0022</t>
  </si>
  <si>
    <t>0HSCRC0025</t>
  </si>
  <si>
    <t>0HSCRC0054</t>
  </si>
  <si>
    <t>0HSCRC0027</t>
  </si>
  <si>
    <t>0HSCRC0012</t>
  </si>
  <si>
    <t>0HSCRC0017</t>
  </si>
  <si>
    <t>0HSCRC0018</t>
  </si>
  <si>
    <t>0HSCRC0031</t>
  </si>
  <si>
    <t>0HSCRC0040</t>
  </si>
  <si>
    <t>0HSCRC0037</t>
  </si>
  <si>
    <t>0HSCRC0043</t>
  </si>
  <si>
    <t>0HSCRC0030</t>
  </si>
  <si>
    <t>0HSCRC0049</t>
  </si>
  <si>
    <t>0HSCRC0032</t>
  </si>
  <si>
    <t>0HSCRC0033</t>
  </si>
  <si>
    <t>0HSCRC0034</t>
  </si>
  <si>
    <t>0HSCRC0038</t>
  </si>
  <si>
    <t>0HSCRC0039</t>
  </si>
  <si>
    <t>0HSCRC0035</t>
  </si>
  <si>
    <t>0HSCRC0041</t>
  </si>
  <si>
    <t>0HSCRC0003</t>
  </si>
  <si>
    <t>0HSCRC0009</t>
  </si>
  <si>
    <t>0HSCRC0008</t>
  </si>
  <si>
    <t>0HSCRC0011</t>
  </si>
  <si>
    <t>0HSCRC0029</t>
  </si>
  <si>
    <t>0HSCRC0019</t>
  </si>
  <si>
    <t>0HSCRC0044</t>
  </si>
  <si>
    <t>0HSCRC0026</t>
  </si>
  <si>
    <t>0HSCRC0024</t>
  </si>
  <si>
    <t>0HSCRC0045</t>
  </si>
  <si>
    <t>0HSCRC0036</t>
  </si>
  <si>
    <t>0HSCRC0047</t>
  </si>
  <si>
    <t>0HSCRC0042</t>
  </si>
  <si>
    <t>0HSCRC0048</t>
  </si>
  <si>
    <t>0HSCRC0005</t>
  </si>
  <si>
    <t>0HSCRC0050</t>
  </si>
  <si>
    <t>0HSCRC0055</t>
  </si>
  <si>
    <t>0HSCRC0057</t>
  </si>
  <si>
    <t>Adventist HealthCare Shady Grove Medical Center (3)</t>
  </si>
  <si>
    <t>Adventist HealthCare White Oak Medical Center</t>
  </si>
  <si>
    <t>Adventist HealthCare Fort Washington Medical Center</t>
  </si>
  <si>
    <t>BASEYEAR</t>
  </si>
  <si>
    <t>SCHEDULE</t>
  </si>
  <si>
    <t>CATEGORY</t>
  </si>
  <si>
    <t>RE</t>
  </si>
  <si>
    <t>1)Bowie FSE revenue Added to PG's revenue</t>
  </si>
  <si>
    <t xml:space="preserve">3) Adventist HealthCare Germantown FSE revenue added to Shady Grove's </t>
  </si>
  <si>
    <t>REGULATED</t>
  </si>
  <si>
    <t xml:space="preserve">Grace Medical </t>
  </si>
  <si>
    <t>UM-Cambridge</t>
  </si>
  <si>
    <t>UM- Laurel Medical Center</t>
  </si>
  <si>
    <t>J. Kent McNew Family Medical Center</t>
  </si>
  <si>
    <t>UM-Capital Regional Medical Center (1)</t>
  </si>
  <si>
    <t>2) Queen Anne's FSE revenue added to UM Easton's revenue</t>
  </si>
  <si>
    <t>UMMS-Upper Chesapeake BHP</t>
  </si>
  <si>
    <t>Specialty</t>
  </si>
  <si>
    <t>All Hospitals</t>
  </si>
  <si>
    <t>Add Rev to  Shady Grove</t>
  </si>
  <si>
    <t>Add Rev to Easton</t>
  </si>
  <si>
    <t>Add Rev to Cap Region</t>
  </si>
  <si>
    <t>GBR Budgeted Revenue RY26</t>
  </si>
  <si>
    <t>FYE 2027</t>
  </si>
  <si>
    <t>Meritus Medical Center</t>
  </si>
  <si>
    <t>UM Medical Center</t>
  </si>
  <si>
    <t>UM Capital Region Medical Center</t>
  </si>
  <si>
    <t>Holy Cross Hospital</t>
  </si>
  <si>
    <t>Frederick Health Hospital</t>
  </si>
  <si>
    <t>UM Upper Chesapeake Medical Center -Aberdeen</t>
  </si>
  <si>
    <t>Mercy Medical Center</t>
  </si>
  <si>
    <t>Johns Hopkins Hospital</t>
  </si>
  <si>
    <t>UM Shore Regional Health at Cambridge</t>
  </si>
  <si>
    <t>Ascension St. Agnes Hospital</t>
  </si>
  <si>
    <t>LifeBridge Health Sinai Hospital</t>
  </si>
  <si>
    <t>LifeBridge Health Grace Medical Center</t>
  </si>
  <si>
    <t>MedStar Franklin Square Hospital</t>
  </si>
  <si>
    <t>WVU Medicine Garrett Regional Medical Center</t>
  </si>
  <si>
    <t>Medstar Montgomery Medical Center</t>
  </si>
  <si>
    <t>TidalHealth Peninsula Regional</t>
  </si>
  <si>
    <t>Johns Hopkins Suburban Hospital</t>
  </si>
  <si>
    <t>Luminis Health Anne Arundel Medical Center</t>
  </si>
  <si>
    <t>Medstar Union Memorial Hospital</t>
  </si>
  <si>
    <t>UPMC Western Maryland</t>
  </si>
  <si>
    <t>Medstar St. Mary's Hospital</t>
  </si>
  <si>
    <t>Johns Hopkins Bayview Medical Center</t>
  </si>
  <si>
    <t>UM Shore Regional Health at Chestertown</t>
  </si>
  <si>
    <t>ChristianaCare Union Hospital</t>
  </si>
  <si>
    <t>LifeBridge Health Carroll Hospital Center</t>
  </si>
  <si>
    <t>MedStar Harbor Hospital</t>
  </si>
  <si>
    <t>UM Charles Regional Medical Center</t>
  </si>
  <si>
    <t>UM Shore Regional Health at Easton</t>
  </si>
  <si>
    <t>UMMC Midtown Campus</t>
  </si>
  <si>
    <t>Calvert Health Medical Center</t>
  </si>
  <si>
    <t>LifeBridge Health Northwest Hospital Center</t>
  </si>
  <si>
    <t>UM Baltimore Washington Medical Center</t>
  </si>
  <si>
    <t>Greater Baltimore Medical Center</t>
  </si>
  <si>
    <t>Tidalhealth Mccready Pavilion</t>
  </si>
  <si>
    <t>Johns Hopkins Howard County Medical Center</t>
  </si>
  <si>
    <t>UM Upper Chesapeake Medical Center - Bel Air</t>
  </si>
  <si>
    <t>Luminis Health Doctors Community Medical Center</t>
  </si>
  <si>
    <t>UM Laurel Medical Center</t>
  </si>
  <si>
    <t>MedStar Good Samaritan Hospital</t>
  </si>
  <si>
    <t>Adventist HealthCare Shady Grove Medical Center</t>
  </si>
  <si>
    <t>UM Rehabilitation &amp; Orthopaedic Institute</t>
  </si>
  <si>
    <t>Adventist Healthcare Fort Washington Medical Center</t>
  </si>
  <si>
    <t>Atlantic General Hospital</t>
  </si>
  <si>
    <t>Medstar Southern Maryland Hospital Center</t>
  </si>
  <si>
    <t>UM St. Joseph Medical Center</t>
  </si>
  <si>
    <t>LifeBridge Health Levindale</t>
  </si>
  <si>
    <t>Holy Cross Hospital Germantown</t>
  </si>
  <si>
    <t>Adventist HealthCare Germantown Emergency Center</t>
  </si>
  <si>
    <t>UM Queen Anne's Freestanding Emergency</t>
  </si>
  <si>
    <t>UM Bowie Health Center</t>
  </si>
  <si>
    <t>UM Mt. Washington Pediatric Hospital</t>
  </si>
  <si>
    <t>Sheppard &amp; Enoch Pratt Hospital</t>
  </si>
  <si>
    <t>Brook lane</t>
  </si>
  <si>
    <t>Luminis Health J. Kent McNew Family Medical Center</t>
  </si>
  <si>
    <t>UM Behavioral Health Pavilion - Aberdeen</t>
  </si>
  <si>
    <t>UM Shock Trauma</t>
  </si>
  <si>
    <t>FY 2025 ADMISSIONS</t>
  </si>
  <si>
    <t>FY 2025 REVENUE</t>
  </si>
  <si>
    <t>UM-Aberdeen</t>
  </si>
  <si>
    <t>Experience Data RY25 as of April 2026</t>
  </si>
  <si>
    <t>Hospital ID</t>
  </si>
  <si>
    <t>Hospital Name</t>
  </si>
  <si>
    <t>Sum of GREV_PAT</t>
  </si>
  <si>
    <t>Sum of ADMISSIONS</t>
  </si>
  <si>
    <t>RY25 Monthly Experience Data (ADM only)</t>
  </si>
  <si>
    <t>TOTAL User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</si>
</sst>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;[Red]\-General"/>
    <numFmt numFmtId="165" formatCode=";;;"/>
    <numFmt numFmtId="166" formatCode="[$$-409]#,##0"/>
    <numFmt numFmtId="167" formatCode="[$$-409]#,##0.00"/>
    <numFmt numFmtId="168" formatCode="[$$-409]#,##0;[Red]\-[$$-409]#,##0"/>
    <numFmt numFmtId="169" formatCode="[$USD]\ #,##0;[Red]\-[$USD]\ #,##0"/>
    <numFmt numFmtId="170" formatCode="[$USD]\ #,##0"/>
    <numFmt numFmtId="171" formatCode="&quot;$&quot;#,##0"/>
    <numFmt numFmtId="172" formatCode="#,##0.0"/>
    <numFmt numFmtId="173" formatCode="&quot;$&quot;#,##0\ ;\(&quot;$&quot;#,##0\)"/>
    <numFmt numFmtId="174" formatCode="#,##0.0000"/>
    <numFmt numFmtId="175" formatCode="_-* #,##0_-;\-* #,##0_-;_-* &quot;-&quot;_-;_-@_-"/>
    <numFmt numFmtId="176" formatCode="_-* #,##0.00_-;\-* #,##0.00_-;_-* &quot;-&quot;??_-;_-@_-"/>
    <numFmt numFmtId="177" formatCode="#,##0.00\ &quot;Ft&quot;;\-#,##0.00\ &quot;Ft&quot;"/>
    <numFmt numFmtId="178" formatCode="_-&quot;£&quot;* #,##0_-;\-&quot;£&quot;* #,##0_-;_-&quot;£&quot;* &quot;-&quot;_-;_-@_-"/>
    <numFmt numFmtId="179" formatCode="_-&quot;£&quot;* #,##0.00_-;\-&quot;£&quot;* #,##0.00_-;_-&quot;£&quot;* &quot;-&quot;??_-;_-@_-"/>
    <numFmt numFmtId="180" formatCode="_(* #,##0_);_(* \(#,##0\);_(* &quot;-&quot;??_);_(@_)"/>
    <numFmt numFmtId="181" formatCode="_(* #,##0.000_);_(* \(#,##0.000\);_(* &quot;-&quot;??_);_(@_)"/>
  </numFmts>
  <fonts count="5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b/>
      <u/>
      <sz val="24"/>
      <name val="Arial"/>
      <family val="2"/>
    </font>
    <font>
      <b/>
      <sz val="14"/>
      <name val="Courier New"/>
      <family val="3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12"/>
      <name val="Arial"/>
      <family val="2"/>
    </font>
    <font>
      <b/>
      <sz val="14"/>
      <color indexed="8"/>
      <name val="Arial"/>
      <family val="2"/>
    </font>
    <font>
      <sz val="12"/>
      <color indexed="12"/>
      <name val="Arial"/>
      <family val="2"/>
    </font>
    <font>
      <sz val="14"/>
      <name val="Courier New"/>
      <family val="3"/>
    </font>
    <font>
      <sz val="14"/>
      <color indexed="12"/>
      <name val="Arial"/>
      <family val="2"/>
    </font>
    <font>
      <b/>
      <sz val="12"/>
      <name val="Wingdings"/>
      <charset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Unicode MS"/>
      <family val="2"/>
    </font>
    <font>
      <b/>
      <sz val="18"/>
      <color theme="3"/>
      <name val="Calibri Light"/>
      <family val="2"/>
      <scheme val="major"/>
    </font>
    <font>
      <b/>
      <sz val="10"/>
      <name val="Arial Unicode MS"/>
      <family val="2"/>
    </font>
    <font>
      <sz val="10"/>
      <name val="Arial"/>
      <family val="2"/>
    </font>
    <font>
      <b/>
      <sz val="13.9"/>
      <color indexed="8"/>
      <name val="Arial"/>
      <family val="2"/>
    </font>
    <font>
      <sz val="10"/>
      <color indexed="24"/>
      <name val="Arial"/>
      <family val="2"/>
    </font>
    <font>
      <sz val="11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sz val="10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4"/>
      <color rgb="FF0000FF"/>
      <name val="Arial"/>
      <family val="2"/>
    </font>
    <font>
      <b/>
      <sz val="12"/>
      <color rgb="FFFF0000"/>
      <name val="Arial"/>
      <family val="2"/>
    </font>
    <font>
      <sz val="16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mediumGray">
        <fgColor indexed="22"/>
      </patternFill>
    </fill>
    <fill>
      <patternFill patternType="solid">
        <fgColor indexed="5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314">
    <xf numFmtId="0" fontId="0" fillId="0" borderId="0"/>
    <xf numFmtId="0" fontId="14" fillId="0" borderId="0"/>
    <xf numFmtId="0" fontId="31" fillId="0" borderId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7" fillId="29" borderId="3" applyNumberFormat="0" applyAlignment="0" applyProtection="0"/>
    <xf numFmtId="0" fontId="18" fillId="30" borderId="4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172" fontId="34" fillId="0" borderId="0"/>
    <xf numFmtId="172" fontId="34" fillId="0" borderId="0"/>
    <xf numFmtId="4" fontId="34" fillId="0" borderId="0"/>
    <xf numFmtId="4" fontId="34" fillId="0" borderId="0"/>
    <xf numFmtId="42" fontId="34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73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74" fontId="34" fillId="0" borderId="0"/>
    <xf numFmtId="174" fontId="34" fillId="0" borderId="0"/>
    <xf numFmtId="0" fontId="37" fillId="0" borderId="0">
      <alignment horizontal="left" indent="1"/>
    </xf>
    <xf numFmtId="0" fontId="37" fillId="0" borderId="0">
      <alignment horizontal="left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2" fontId="36" fillId="0" borderId="0" applyFont="0" applyFill="0" applyBorder="0" applyAlignment="0" applyProtection="0"/>
    <xf numFmtId="1" fontId="34" fillId="0" borderId="0"/>
    <xf numFmtId="1" fontId="34" fillId="0" borderId="0"/>
    <xf numFmtId="41" fontId="38" fillId="0" borderId="0" applyBorder="0"/>
    <xf numFmtId="41" fontId="38" fillId="0" borderId="0" applyBorder="0"/>
    <xf numFmtId="43" fontId="38" fillId="0" borderId="0" applyBorder="0"/>
    <xf numFmtId="43" fontId="38" fillId="0" borderId="0" applyBorder="0"/>
    <xf numFmtId="0" fontId="37" fillId="0" borderId="0">
      <alignment horizontal="left"/>
    </xf>
    <xf numFmtId="0" fontId="39" fillId="0" borderId="12">
      <alignment horizontal="center" wrapText="1"/>
    </xf>
    <xf numFmtId="0" fontId="39" fillId="0" borderId="12">
      <alignment horizontal="center"/>
    </xf>
    <xf numFmtId="0" fontId="20" fillId="31" borderId="0" applyNumberFormat="0" applyBorder="0" applyAlignment="0" applyProtection="0"/>
    <xf numFmtId="0" fontId="40" fillId="0" borderId="0"/>
    <xf numFmtId="0" fontId="37" fillId="0" borderId="0">
      <alignment horizontal="left" indent="5"/>
    </xf>
    <xf numFmtId="0" fontId="40" fillId="0" borderId="0">
      <alignment horizontal="center"/>
    </xf>
    <xf numFmtId="0" fontId="41" fillId="0" borderId="13">
      <alignment horizontal="left"/>
    </xf>
    <xf numFmtId="0" fontId="37" fillId="0" borderId="0">
      <alignment horizontal="left"/>
    </xf>
    <xf numFmtId="0" fontId="37" fillId="0" borderId="0"/>
    <xf numFmtId="0" fontId="13" fillId="0" borderId="14" applyNumberFormat="0" applyAlignment="0" applyProtection="0">
      <alignment horizontal="left" vertical="center"/>
    </xf>
    <xf numFmtId="0" fontId="13" fillId="0" borderId="15">
      <alignment horizontal="left" vertical="center"/>
    </xf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24" fillId="32" borderId="3" applyNumberFormat="0" applyAlignment="0" applyProtection="0"/>
    <xf numFmtId="0" fontId="25" fillId="0" borderId="8" applyNumberFormat="0" applyFill="0" applyAlignment="0" applyProtection="0"/>
    <xf numFmtId="0" fontId="26" fillId="33" borderId="0" applyNumberFormat="0" applyBorder="0" applyAlignment="0" applyProtection="0"/>
    <xf numFmtId="177" fontId="34" fillId="0" borderId="0"/>
    <xf numFmtId="177" fontId="3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4" fillId="0" borderId="0"/>
    <xf numFmtId="0" fontId="3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14" fillId="0" borderId="0"/>
    <xf numFmtId="0" fontId="37" fillId="0" borderId="0"/>
    <xf numFmtId="0" fontId="34" fillId="0" borderId="0"/>
    <xf numFmtId="0" fontId="34" fillId="0" borderId="0"/>
    <xf numFmtId="0" fontId="37" fillId="0" borderId="0"/>
    <xf numFmtId="0" fontId="31" fillId="0" borderId="0"/>
    <xf numFmtId="0" fontId="34" fillId="0" borderId="0"/>
    <xf numFmtId="0" fontId="37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4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14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4" fillId="0" borderId="0"/>
    <xf numFmtId="0" fontId="34" fillId="0" borderId="0"/>
    <xf numFmtId="0" fontId="3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34" borderId="9" applyNumberFormat="0" applyFont="0" applyAlignment="0" applyProtection="0"/>
    <xf numFmtId="0" fontId="1" fillId="34" borderId="9" applyNumberFormat="0" applyFont="0" applyAlignment="0" applyProtection="0"/>
    <xf numFmtId="0" fontId="1" fillId="34" borderId="9" applyNumberFormat="0" applyFont="0" applyAlignment="0" applyProtection="0"/>
    <xf numFmtId="0" fontId="1" fillId="34" borderId="9" applyNumberFormat="0" applyFont="0" applyAlignment="0" applyProtection="0"/>
    <xf numFmtId="0" fontId="1" fillId="34" borderId="9" applyNumberFormat="0" applyFont="0" applyAlignment="0" applyProtection="0"/>
    <xf numFmtId="0" fontId="14" fillId="34" borderId="9" applyNumberFormat="0" applyFont="0" applyAlignment="0" applyProtection="0"/>
    <xf numFmtId="6" fontId="44" fillId="0" borderId="0" applyNumberFormat="0" applyFont="0"/>
    <xf numFmtId="6" fontId="44" fillId="0" borderId="0" applyNumberFormat="0" applyFont="0"/>
    <xf numFmtId="6" fontId="44" fillId="0" borderId="0" applyNumberFormat="0" applyFont="0"/>
    <xf numFmtId="6" fontId="44" fillId="0" borderId="0" applyNumberFormat="0" applyFont="0"/>
    <xf numFmtId="6" fontId="44" fillId="0" borderId="0" applyNumberFormat="0" applyFont="0"/>
    <xf numFmtId="8" fontId="45" fillId="0" borderId="0" applyNumberFormat="0" applyFont="0">
      <alignment horizontal="right"/>
    </xf>
    <xf numFmtId="0" fontId="27" fillId="29" borderId="10" applyNumberFormat="0" applyAlignment="0" applyProtection="0"/>
    <xf numFmtId="9" fontId="34" fillId="0" borderId="0"/>
    <xf numFmtId="9" fontId="34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8" fillId="0" borderId="0" applyBorder="0">
      <alignment horizontal="center"/>
    </xf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47" fillId="0" borderId="13">
      <alignment horizontal="center"/>
    </xf>
    <xf numFmtId="3" fontId="46" fillId="0" borderId="0" applyFont="0" applyFill="0" applyBorder="0" applyAlignment="0" applyProtection="0"/>
    <xf numFmtId="0" fontId="46" fillId="36" borderId="0" applyNumberFormat="0" applyFont="0" applyBorder="0" applyAlignment="0" applyProtection="0"/>
    <xf numFmtId="0" fontId="34" fillId="37" borderId="0"/>
    <xf numFmtId="49" fontId="34" fillId="0" borderId="0" applyBorder="0">
      <alignment horizontal="center"/>
    </xf>
    <xf numFmtId="49" fontId="34" fillId="0" borderId="0" applyBorder="0">
      <alignment horizontal="center"/>
    </xf>
    <xf numFmtId="0" fontId="32" fillId="0" borderId="0" applyNumberFormat="0" applyFill="0" applyBorder="0" applyAlignment="0" applyProtection="0"/>
    <xf numFmtId="0" fontId="28" fillId="0" borderId="11" applyNumberFormat="0" applyFill="0" applyAlignment="0" applyProtection="0"/>
    <xf numFmtId="178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49" fillId="0" borderId="0"/>
    <xf numFmtId="43" fontId="14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65" fontId="4" fillId="0" borderId="0" xfId="0" applyNumberFormat="1" applyFont="1" applyAlignment="1" applyProtection="1">
      <alignment horizontal="centerContinuous"/>
      <protection hidden="1"/>
    </xf>
    <xf numFmtId="164" fontId="5" fillId="0" borderId="0" xfId="0" applyNumberFormat="1" applyFont="1" applyAlignment="1">
      <alignment horizontal="centerContinuous"/>
    </xf>
    <xf numFmtId="164" fontId="4" fillId="0" borderId="0" xfId="0" applyNumberFormat="1" applyFont="1"/>
    <xf numFmtId="164" fontId="6" fillId="0" borderId="0" xfId="0" applyNumberFormat="1" applyFont="1"/>
    <xf numFmtId="3" fontId="6" fillId="0" borderId="0" xfId="0" applyNumberFormat="1" applyFont="1"/>
    <xf numFmtId="0" fontId="5" fillId="0" borderId="0" xfId="0" applyFont="1" applyAlignment="1">
      <alignment horizontal="right"/>
    </xf>
    <xf numFmtId="166" fontId="5" fillId="0" borderId="0" xfId="0" applyNumberFormat="1" applyFont="1"/>
    <xf numFmtId="3" fontId="6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/>
    <xf numFmtId="164" fontId="5" fillId="0" borderId="0" xfId="0" applyNumberFormat="1" applyFont="1" applyAlignment="1">
      <alignment horizontal="center"/>
    </xf>
    <xf numFmtId="0" fontId="9" fillId="3" borderId="0" xfId="0" applyFont="1" applyFill="1" applyAlignment="1">
      <alignment horizontal="center"/>
    </xf>
    <xf numFmtId="164" fontId="10" fillId="0" borderId="1" xfId="0" applyNumberFormat="1" applyFont="1" applyBorder="1"/>
    <xf numFmtId="164" fontId="6" fillId="0" borderId="1" xfId="0" applyNumberFormat="1" applyFont="1" applyBorder="1"/>
    <xf numFmtId="3" fontId="6" fillId="0" borderId="1" xfId="0" applyNumberFormat="1" applyFont="1" applyBorder="1"/>
    <xf numFmtId="3" fontId="6" fillId="0" borderId="1" xfId="0" applyNumberFormat="1" applyFont="1" applyBorder="1" applyProtection="1">
      <protection locked="0"/>
    </xf>
    <xf numFmtId="0" fontId="6" fillId="0" borderId="1" xfId="0" applyFont="1" applyBorder="1"/>
    <xf numFmtId="3" fontId="11" fillId="0" borderId="0" xfId="0" applyNumberFormat="1" applyFont="1"/>
    <xf numFmtId="166" fontId="11" fillId="0" borderId="0" xfId="0" applyNumberFormat="1" applyFont="1"/>
    <xf numFmtId="166" fontId="6" fillId="0" borderId="0" xfId="0" applyNumberFormat="1" applyFont="1"/>
    <xf numFmtId="167" fontId="6" fillId="0" borderId="0" xfId="0" applyNumberFormat="1" applyFont="1" applyProtection="1">
      <protection locked="0"/>
    </xf>
    <xf numFmtId="168" fontId="6" fillId="0" borderId="0" xfId="0" applyNumberFormat="1" applyFont="1"/>
    <xf numFmtId="49" fontId="2" fillId="0" borderId="0" xfId="0" applyNumberFormat="1" applyFont="1"/>
    <xf numFmtId="3" fontId="10" fillId="0" borderId="0" xfId="0" applyNumberFormat="1" applyFont="1"/>
    <xf numFmtId="164" fontId="10" fillId="0" borderId="0" xfId="0" applyNumberFormat="1" applyFont="1"/>
    <xf numFmtId="0" fontId="6" fillId="0" borderId="0" xfId="0" applyFont="1"/>
    <xf numFmtId="167" fontId="6" fillId="0" borderId="0" xfId="0" applyNumberFormat="1" applyFont="1"/>
    <xf numFmtId="164" fontId="5" fillId="0" borderId="0" xfId="0" applyNumberFormat="1" applyFont="1"/>
    <xf numFmtId="3" fontId="10" fillId="0" borderId="1" xfId="0" applyNumberFormat="1" applyFont="1" applyBorder="1"/>
    <xf numFmtId="168" fontId="6" fillId="0" borderId="1" xfId="0" applyNumberFormat="1" applyFont="1" applyBorder="1"/>
    <xf numFmtId="169" fontId="6" fillId="0" borderId="0" xfId="0" applyNumberFormat="1" applyFont="1"/>
    <xf numFmtId="170" fontId="10" fillId="0" borderId="0" xfId="0" applyNumberFormat="1" applyFont="1"/>
    <xf numFmtId="0" fontId="1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30" fillId="0" borderId="0" xfId="0" applyNumberFormat="1" applyFont="1"/>
    <xf numFmtId="171" fontId="6" fillId="0" borderId="0" xfId="0" applyNumberFormat="1" applyFont="1"/>
    <xf numFmtId="164" fontId="6" fillId="0" borderId="2" xfId="0" applyNumberFormat="1" applyFont="1" applyBorder="1"/>
    <xf numFmtId="0" fontId="13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 applyProtection="1">
      <alignment horizontal="center" vertical="center"/>
      <protection locked="0"/>
    </xf>
    <xf numFmtId="164" fontId="8" fillId="2" borderId="0" xfId="0" applyNumberFormat="1" applyFont="1" applyFill="1" applyAlignment="1">
      <alignment horizontal="center" vertical="center"/>
    </xf>
    <xf numFmtId="166" fontId="7" fillId="35" borderId="0" xfId="0" applyNumberFormat="1" applyFont="1" applyFill="1"/>
    <xf numFmtId="166" fontId="6" fillId="0" borderId="0" xfId="0" applyNumberFormat="1" applyFont="1" applyProtection="1">
      <protection locked="0"/>
    </xf>
    <xf numFmtId="6" fontId="0" fillId="0" borderId="0" xfId="0" applyNumberFormat="1" applyAlignment="1">
      <alignment wrapText="1"/>
    </xf>
    <xf numFmtId="8" fontId="0" fillId="0" borderId="0" xfId="0" applyNumberFormat="1"/>
    <xf numFmtId="6" fontId="0" fillId="0" borderId="0" xfId="0" applyNumberFormat="1"/>
    <xf numFmtId="0" fontId="6" fillId="35" borderId="0" xfId="0" applyFont="1" applyFill="1"/>
    <xf numFmtId="0" fontId="48" fillId="0" borderId="0" xfId="0" applyFont="1"/>
    <xf numFmtId="8" fontId="6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80" fontId="10" fillId="0" borderId="0" xfId="313" applyNumberFormat="1" applyFont="1" applyAlignment="1"/>
    <xf numFmtId="180" fontId="0" fillId="0" borderId="0" xfId="313" applyNumberFormat="1" applyFont="1"/>
    <xf numFmtId="164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168" fontId="6" fillId="38" borderId="0" xfId="0" applyNumberFormat="1" applyFont="1" applyFill="1"/>
    <xf numFmtId="166" fontId="50" fillId="35" borderId="0" xfId="0" applyNumberFormat="1" applyFont="1" applyFill="1"/>
    <xf numFmtId="180" fontId="0" fillId="0" borderId="0" xfId="313" applyNumberFormat="1" applyFont="1" applyAlignment="1"/>
    <xf numFmtId="180" fontId="0" fillId="0" borderId="0" xfId="0" applyNumberFormat="1"/>
    <xf numFmtId="0" fontId="2" fillId="35" borderId="0" xfId="0" applyFont="1" applyFill="1" applyAlignment="1">
      <alignment horizontal="center"/>
    </xf>
    <xf numFmtId="180" fontId="0" fillId="0" borderId="0" xfId="313" applyNumberFormat="1" applyFont="1" applyFill="1"/>
    <xf numFmtId="181" fontId="0" fillId="0" borderId="0" xfId="313" applyNumberFormat="1" applyFont="1"/>
    <xf numFmtId="6" fontId="51" fillId="0" borderId="0" xfId="0" applyNumberFormat="1" applyFont="1"/>
    <xf numFmtId="0" fontId="0" fillId="35" borderId="0" xfId="0" applyFill="1" applyAlignment="1">
      <alignment horizontal="center"/>
    </xf>
    <xf numFmtId="0" fontId="0" fillId="35" borderId="0" xfId="0" applyFill="1"/>
    <xf numFmtId="180" fontId="0" fillId="35" borderId="0" xfId="313" applyNumberFormat="1" applyFont="1" applyFill="1" applyAlignment="1"/>
    <xf numFmtId="181" fontId="0" fillId="35" borderId="0" xfId="313" applyNumberFormat="1" applyFont="1" applyFill="1"/>
    <xf numFmtId="180" fontId="0" fillId="35" borderId="0" xfId="313" applyNumberFormat="1" applyFont="1" applyFill="1"/>
    <xf numFmtId="180" fontId="0" fillId="0" borderId="12" xfId="0" applyNumberFormat="1" applyBorder="1"/>
    <xf numFmtId="180" fontId="0" fillId="0" borderId="0" xfId="313" applyNumberFormat="1" applyFont="1" applyFill="1" applyAlignment="1"/>
    <xf numFmtId="181" fontId="0" fillId="0" borderId="0" xfId="313" applyNumberFormat="1" applyFont="1" applyFill="1"/>
    <xf numFmtId="3" fontId="52" fillId="0" borderId="0" xfId="0" applyNumberFormat="1" applyFont="1"/>
    <xf numFmtId="6" fontId="2" fillId="0" borderId="0" xfId="0" applyNumberFormat="1" applyFont="1"/>
    <xf numFmtId="0" fontId="28" fillId="39" borderId="16" xfId="0" applyFont="1" applyFill="1" applyBorder="1"/>
    <xf numFmtId="0" fontId="28" fillId="0" borderId="16" xfId="0" applyFont="1" applyBorder="1"/>
    <xf numFmtId="180" fontId="30" fillId="0" borderId="0" xfId="0" applyNumberFormat="1" applyFont="1" applyFill="1"/>
    <xf numFmtId="180" fontId="0" fillId="0" borderId="0" xfId="0" applyNumberFormat="1" applyFill="1"/>
    <xf numFmtId="0" fontId="0" fillId="0" borderId="0" xfId="0" applyFill="1"/>
  </cellXfs>
  <cellStyles count="314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313" builtinId="3"/>
    <cellStyle name="Comma 10" xfId="32" xr:uid="{00000000-0005-0000-0000-00001C000000}"/>
    <cellStyle name="Comma 10 2" xfId="33" xr:uid="{00000000-0005-0000-0000-00001D000000}"/>
    <cellStyle name="Comma 11" xfId="34" xr:uid="{00000000-0005-0000-0000-00001E000000}"/>
    <cellStyle name="Comma 11 2" xfId="35" xr:uid="{00000000-0005-0000-0000-00001F000000}"/>
    <cellStyle name="Comma 12" xfId="36" xr:uid="{00000000-0005-0000-0000-000020000000}"/>
    <cellStyle name="Comma 12 2" xfId="37" xr:uid="{00000000-0005-0000-0000-000021000000}"/>
    <cellStyle name="Comma 13" xfId="38" xr:uid="{00000000-0005-0000-0000-000022000000}"/>
    <cellStyle name="Comma 14" xfId="39" xr:uid="{00000000-0005-0000-0000-000023000000}"/>
    <cellStyle name="Comma 14 2" xfId="40" xr:uid="{00000000-0005-0000-0000-000024000000}"/>
    <cellStyle name="Comma 14 3" xfId="41" xr:uid="{00000000-0005-0000-0000-000025000000}"/>
    <cellStyle name="Comma 15" xfId="42" xr:uid="{00000000-0005-0000-0000-000026000000}"/>
    <cellStyle name="Comma 15 2" xfId="43" xr:uid="{00000000-0005-0000-0000-000027000000}"/>
    <cellStyle name="Comma 16" xfId="44" xr:uid="{00000000-0005-0000-0000-000028000000}"/>
    <cellStyle name="Comma 16 2" xfId="45" xr:uid="{00000000-0005-0000-0000-000029000000}"/>
    <cellStyle name="Comma 17" xfId="46" xr:uid="{00000000-0005-0000-0000-00002A000000}"/>
    <cellStyle name="Comma 18" xfId="47" xr:uid="{00000000-0005-0000-0000-00002B000000}"/>
    <cellStyle name="Comma 19" xfId="3" xr:uid="{00000000-0005-0000-0000-00002C000000}"/>
    <cellStyle name="Comma 2" xfId="48" xr:uid="{00000000-0005-0000-0000-00002D000000}"/>
    <cellStyle name="Comma 2 2" xfId="49" xr:uid="{00000000-0005-0000-0000-00002E000000}"/>
    <cellStyle name="Comma 2 2 2" xfId="50" xr:uid="{00000000-0005-0000-0000-00002F000000}"/>
    <cellStyle name="Comma 2 3" xfId="51" xr:uid="{00000000-0005-0000-0000-000030000000}"/>
    <cellStyle name="Comma 3" xfId="52" xr:uid="{00000000-0005-0000-0000-000031000000}"/>
    <cellStyle name="Comma 3 2" xfId="53" xr:uid="{00000000-0005-0000-0000-000032000000}"/>
    <cellStyle name="Comma 3 3" xfId="54" xr:uid="{00000000-0005-0000-0000-000033000000}"/>
    <cellStyle name="Comma 4" xfId="55" xr:uid="{00000000-0005-0000-0000-000034000000}"/>
    <cellStyle name="Comma 4 2" xfId="56" xr:uid="{00000000-0005-0000-0000-000035000000}"/>
    <cellStyle name="Comma 4 2 2" xfId="57" xr:uid="{00000000-0005-0000-0000-000036000000}"/>
    <cellStyle name="Comma 4 3" xfId="58" xr:uid="{00000000-0005-0000-0000-000037000000}"/>
    <cellStyle name="Comma 5" xfId="59" xr:uid="{00000000-0005-0000-0000-000038000000}"/>
    <cellStyle name="Comma 5 2" xfId="60" xr:uid="{00000000-0005-0000-0000-000039000000}"/>
    <cellStyle name="Comma 5 2 2" xfId="61" xr:uid="{00000000-0005-0000-0000-00003A000000}"/>
    <cellStyle name="Comma 5 3" xfId="62" xr:uid="{00000000-0005-0000-0000-00003B000000}"/>
    <cellStyle name="Comma 6" xfId="63" xr:uid="{00000000-0005-0000-0000-00003C000000}"/>
    <cellStyle name="Comma 6 2" xfId="64" xr:uid="{00000000-0005-0000-0000-00003D000000}"/>
    <cellStyle name="Comma 7" xfId="65" xr:uid="{00000000-0005-0000-0000-00003E000000}"/>
    <cellStyle name="Comma 7 2" xfId="66" xr:uid="{00000000-0005-0000-0000-00003F000000}"/>
    <cellStyle name="Comma 8" xfId="67" xr:uid="{00000000-0005-0000-0000-000040000000}"/>
    <cellStyle name="Comma 8 2" xfId="68" xr:uid="{00000000-0005-0000-0000-000041000000}"/>
    <cellStyle name="Comma 8 2 2" xfId="69" xr:uid="{00000000-0005-0000-0000-000042000000}"/>
    <cellStyle name="Comma 8 3" xfId="70" xr:uid="{00000000-0005-0000-0000-000043000000}"/>
    <cellStyle name="Comma 8 3 2" xfId="71" xr:uid="{00000000-0005-0000-0000-000044000000}"/>
    <cellStyle name="Comma 8 4" xfId="72" xr:uid="{00000000-0005-0000-0000-000045000000}"/>
    <cellStyle name="Comma 9" xfId="73" xr:uid="{00000000-0005-0000-0000-000046000000}"/>
    <cellStyle name="Comma 9 2" xfId="74" xr:uid="{00000000-0005-0000-0000-000047000000}"/>
    <cellStyle name="Comma0" xfId="75" xr:uid="{00000000-0005-0000-0000-000048000000}"/>
    <cellStyle name="Comma0 2" xfId="76" xr:uid="{00000000-0005-0000-0000-000049000000}"/>
    <cellStyle name="comma1" xfId="77" xr:uid="{00000000-0005-0000-0000-00004A000000}"/>
    <cellStyle name="comma1 2" xfId="78" xr:uid="{00000000-0005-0000-0000-00004B000000}"/>
    <cellStyle name="comma2" xfId="79" xr:uid="{00000000-0005-0000-0000-00004C000000}"/>
    <cellStyle name="comma2 2" xfId="80" xr:uid="{00000000-0005-0000-0000-00004D000000}"/>
    <cellStyle name="Currency [0] 2" xfId="81" xr:uid="{00000000-0005-0000-0000-00004E000000}"/>
    <cellStyle name="Currency [0] 2 2" xfId="82" xr:uid="{00000000-0005-0000-0000-00004F000000}"/>
    <cellStyle name="Currency 10" xfId="83" xr:uid="{00000000-0005-0000-0000-000050000000}"/>
    <cellStyle name="Currency 10 2" xfId="84" xr:uid="{00000000-0005-0000-0000-000051000000}"/>
    <cellStyle name="Currency 11" xfId="85" xr:uid="{00000000-0005-0000-0000-000052000000}"/>
    <cellStyle name="Currency 11 2" xfId="86" xr:uid="{00000000-0005-0000-0000-000053000000}"/>
    <cellStyle name="Currency 12" xfId="87" xr:uid="{00000000-0005-0000-0000-000054000000}"/>
    <cellStyle name="Currency 12 2" xfId="88" xr:uid="{00000000-0005-0000-0000-000055000000}"/>
    <cellStyle name="Currency 13" xfId="89" xr:uid="{00000000-0005-0000-0000-000056000000}"/>
    <cellStyle name="Currency 13 2" xfId="90" xr:uid="{00000000-0005-0000-0000-000057000000}"/>
    <cellStyle name="Currency 14" xfId="91" xr:uid="{00000000-0005-0000-0000-000058000000}"/>
    <cellStyle name="Currency 14 2" xfId="92" xr:uid="{00000000-0005-0000-0000-000059000000}"/>
    <cellStyle name="Currency 15" xfId="93" xr:uid="{00000000-0005-0000-0000-00005A000000}"/>
    <cellStyle name="Currency 15 2" xfId="94" xr:uid="{00000000-0005-0000-0000-00005B000000}"/>
    <cellStyle name="Currency 16" xfId="95" xr:uid="{00000000-0005-0000-0000-00005C000000}"/>
    <cellStyle name="Currency 16 2" xfId="96" xr:uid="{00000000-0005-0000-0000-00005D000000}"/>
    <cellStyle name="Currency 17" xfId="97" xr:uid="{00000000-0005-0000-0000-00005E000000}"/>
    <cellStyle name="Currency 17 2" xfId="98" xr:uid="{00000000-0005-0000-0000-00005F000000}"/>
    <cellStyle name="Currency 18" xfId="99" xr:uid="{00000000-0005-0000-0000-000060000000}"/>
    <cellStyle name="Currency 18 2" xfId="100" xr:uid="{00000000-0005-0000-0000-000061000000}"/>
    <cellStyle name="Currency 19" xfId="101" xr:uid="{00000000-0005-0000-0000-000062000000}"/>
    <cellStyle name="Currency 19 2" xfId="102" xr:uid="{00000000-0005-0000-0000-000063000000}"/>
    <cellStyle name="Currency 2" xfId="103" xr:uid="{00000000-0005-0000-0000-000064000000}"/>
    <cellStyle name="Currency 2 2" xfId="104" xr:uid="{00000000-0005-0000-0000-000065000000}"/>
    <cellStyle name="Currency 2 2 2" xfId="105" xr:uid="{00000000-0005-0000-0000-000066000000}"/>
    <cellStyle name="Currency 2 3" xfId="106" xr:uid="{00000000-0005-0000-0000-000067000000}"/>
    <cellStyle name="Currency 2 3 2" xfId="107" xr:uid="{00000000-0005-0000-0000-000068000000}"/>
    <cellStyle name="Currency 2 4" xfId="108" xr:uid="{00000000-0005-0000-0000-000069000000}"/>
    <cellStyle name="Currency 20" xfId="109" xr:uid="{00000000-0005-0000-0000-00006A000000}"/>
    <cellStyle name="Currency 20 2" xfId="110" xr:uid="{00000000-0005-0000-0000-00006B000000}"/>
    <cellStyle name="Currency 21" xfId="111" xr:uid="{00000000-0005-0000-0000-00006C000000}"/>
    <cellStyle name="Currency 21 2" xfId="112" xr:uid="{00000000-0005-0000-0000-00006D000000}"/>
    <cellStyle name="Currency 22" xfId="113" xr:uid="{00000000-0005-0000-0000-00006E000000}"/>
    <cellStyle name="Currency 22 2" xfId="114" xr:uid="{00000000-0005-0000-0000-00006F000000}"/>
    <cellStyle name="Currency 23" xfId="115" xr:uid="{00000000-0005-0000-0000-000070000000}"/>
    <cellStyle name="Currency 23 2" xfId="116" xr:uid="{00000000-0005-0000-0000-000071000000}"/>
    <cellStyle name="Currency 24" xfId="117" xr:uid="{00000000-0005-0000-0000-000072000000}"/>
    <cellStyle name="Currency 24 2" xfId="118" xr:uid="{00000000-0005-0000-0000-000073000000}"/>
    <cellStyle name="Currency 25" xfId="119" xr:uid="{00000000-0005-0000-0000-000074000000}"/>
    <cellStyle name="Currency 25 2" xfId="120" xr:uid="{00000000-0005-0000-0000-000075000000}"/>
    <cellStyle name="Currency 26" xfId="121" xr:uid="{00000000-0005-0000-0000-000076000000}"/>
    <cellStyle name="Currency 26 2" xfId="122" xr:uid="{00000000-0005-0000-0000-000077000000}"/>
    <cellStyle name="Currency 27" xfId="123" xr:uid="{00000000-0005-0000-0000-000078000000}"/>
    <cellStyle name="Currency 27 2" xfId="124" xr:uid="{00000000-0005-0000-0000-000079000000}"/>
    <cellStyle name="Currency 28" xfId="125" xr:uid="{00000000-0005-0000-0000-00007A000000}"/>
    <cellStyle name="Currency 28 2" xfId="126" xr:uid="{00000000-0005-0000-0000-00007B000000}"/>
    <cellStyle name="Currency 29" xfId="127" xr:uid="{00000000-0005-0000-0000-00007C000000}"/>
    <cellStyle name="Currency 29 2" xfId="128" xr:uid="{00000000-0005-0000-0000-00007D000000}"/>
    <cellStyle name="Currency 3" xfId="129" xr:uid="{00000000-0005-0000-0000-00007E000000}"/>
    <cellStyle name="Currency 3 2" xfId="130" xr:uid="{00000000-0005-0000-0000-00007F000000}"/>
    <cellStyle name="Currency 3 2 2" xfId="131" xr:uid="{00000000-0005-0000-0000-000080000000}"/>
    <cellStyle name="Currency 3 3" xfId="132" xr:uid="{00000000-0005-0000-0000-000081000000}"/>
    <cellStyle name="Currency 30" xfId="133" xr:uid="{00000000-0005-0000-0000-000082000000}"/>
    <cellStyle name="Currency 30 2" xfId="134" xr:uid="{00000000-0005-0000-0000-000083000000}"/>
    <cellStyle name="Currency 31" xfId="135" xr:uid="{00000000-0005-0000-0000-000084000000}"/>
    <cellStyle name="Currency 31 2" xfId="136" xr:uid="{00000000-0005-0000-0000-000085000000}"/>
    <cellStyle name="Currency 32" xfId="137" xr:uid="{00000000-0005-0000-0000-000086000000}"/>
    <cellStyle name="Currency 33" xfId="138" xr:uid="{00000000-0005-0000-0000-000087000000}"/>
    <cellStyle name="Currency 34" xfId="139" xr:uid="{00000000-0005-0000-0000-000088000000}"/>
    <cellStyle name="Currency 35" xfId="140" xr:uid="{00000000-0005-0000-0000-000089000000}"/>
    <cellStyle name="Currency 36" xfId="141" xr:uid="{00000000-0005-0000-0000-00008A000000}"/>
    <cellStyle name="Currency 37" xfId="142" xr:uid="{00000000-0005-0000-0000-00008B000000}"/>
    <cellStyle name="Currency 38" xfId="143" xr:uid="{00000000-0005-0000-0000-00008C000000}"/>
    <cellStyle name="Currency 39" xfId="144" xr:uid="{00000000-0005-0000-0000-00008D000000}"/>
    <cellStyle name="Currency 4" xfId="145" xr:uid="{00000000-0005-0000-0000-00008E000000}"/>
    <cellStyle name="Currency 4 2" xfId="146" xr:uid="{00000000-0005-0000-0000-00008F000000}"/>
    <cellStyle name="Currency 40" xfId="147" xr:uid="{00000000-0005-0000-0000-000090000000}"/>
    <cellStyle name="Currency 5" xfId="148" xr:uid="{00000000-0005-0000-0000-000091000000}"/>
    <cellStyle name="Currency 5 2" xfId="149" xr:uid="{00000000-0005-0000-0000-000092000000}"/>
    <cellStyle name="Currency 6" xfId="150" xr:uid="{00000000-0005-0000-0000-000093000000}"/>
    <cellStyle name="Currency 6 2" xfId="151" xr:uid="{00000000-0005-0000-0000-000094000000}"/>
    <cellStyle name="Currency 7" xfId="152" xr:uid="{00000000-0005-0000-0000-000095000000}"/>
    <cellStyle name="Currency 7 2" xfId="153" xr:uid="{00000000-0005-0000-0000-000096000000}"/>
    <cellStyle name="Currency 8" xfId="154" xr:uid="{00000000-0005-0000-0000-000097000000}"/>
    <cellStyle name="Currency 8 2" xfId="155" xr:uid="{00000000-0005-0000-0000-000098000000}"/>
    <cellStyle name="Currency 9" xfId="156" xr:uid="{00000000-0005-0000-0000-000099000000}"/>
    <cellStyle name="Currency 9 2" xfId="157" xr:uid="{00000000-0005-0000-0000-00009A000000}"/>
    <cellStyle name="Currency0" xfId="158" xr:uid="{00000000-0005-0000-0000-00009B000000}"/>
    <cellStyle name="Date" xfId="159" xr:uid="{00000000-0005-0000-0000-00009C000000}"/>
    <cellStyle name="Date 2" xfId="160" xr:uid="{00000000-0005-0000-0000-00009D000000}"/>
    <cellStyle name="dec4" xfId="161" xr:uid="{00000000-0005-0000-0000-00009E000000}"/>
    <cellStyle name="dec4 2" xfId="162" xr:uid="{00000000-0005-0000-0000-00009F000000}"/>
    <cellStyle name="Detail Text" xfId="163" xr:uid="{00000000-0005-0000-0000-0000A0000000}"/>
    <cellStyle name="Detail Text - no indent" xfId="164" xr:uid="{00000000-0005-0000-0000-0000A1000000}"/>
    <cellStyle name="Dezimal [0]_Compiling Utility Macros" xfId="165" xr:uid="{00000000-0005-0000-0000-0000A2000000}"/>
    <cellStyle name="Dezimal_Compiling Utility Macros" xfId="166" xr:uid="{00000000-0005-0000-0000-0000A3000000}"/>
    <cellStyle name="Explanatory Text 2" xfId="167" xr:uid="{00000000-0005-0000-0000-0000A4000000}"/>
    <cellStyle name="F2" xfId="168" xr:uid="{00000000-0005-0000-0000-0000A5000000}"/>
    <cellStyle name="F3" xfId="169" xr:uid="{00000000-0005-0000-0000-0000A6000000}"/>
    <cellStyle name="F4" xfId="170" xr:uid="{00000000-0005-0000-0000-0000A7000000}"/>
    <cellStyle name="F5" xfId="171" xr:uid="{00000000-0005-0000-0000-0000A8000000}"/>
    <cellStyle name="F6" xfId="172" xr:uid="{00000000-0005-0000-0000-0000A9000000}"/>
    <cellStyle name="F7" xfId="173" xr:uid="{00000000-0005-0000-0000-0000AA000000}"/>
    <cellStyle name="F8" xfId="174" xr:uid="{00000000-0005-0000-0000-0000AB000000}"/>
    <cellStyle name="Fixed" xfId="175" xr:uid="{00000000-0005-0000-0000-0000AC000000}"/>
    <cellStyle name="fixed0" xfId="176" xr:uid="{00000000-0005-0000-0000-0000AD000000}"/>
    <cellStyle name="fixed0 2" xfId="177" xr:uid="{00000000-0005-0000-0000-0000AE000000}"/>
    <cellStyle name="Gen $ CY" xfId="178" xr:uid="{00000000-0005-0000-0000-0000AF000000}"/>
    <cellStyle name="Gen $ PY" xfId="179" xr:uid="{00000000-0005-0000-0000-0000B0000000}"/>
    <cellStyle name="Gen % CY" xfId="180" xr:uid="{00000000-0005-0000-0000-0000B1000000}"/>
    <cellStyle name="Gen % PY" xfId="181" xr:uid="{00000000-0005-0000-0000-0000B2000000}"/>
    <cellStyle name="Gen CH Period" xfId="182" xr:uid="{00000000-0005-0000-0000-0000B3000000}"/>
    <cellStyle name="Gen CH Text" xfId="183" xr:uid="{00000000-0005-0000-0000-0000B4000000}"/>
    <cellStyle name="Gen CH Years" xfId="184" xr:uid="{00000000-0005-0000-0000-0000B5000000}"/>
    <cellStyle name="Good 2" xfId="185" xr:uid="{00000000-0005-0000-0000-0000B6000000}"/>
    <cellStyle name="Group Heading" xfId="186" xr:uid="{00000000-0005-0000-0000-0000B7000000}"/>
    <cellStyle name="Group Total Text" xfId="187" xr:uid="{00000000-0005-0000-0000-0000B8000000}"/>
    <cellStyle name="Header Center Title" xfId="188" xr:uid="{00000000-0005-0000-0000-0000B9000000}"/>
    <cellStyle name="Header Company Name" xfId="189" xr:uid="{00000000-0005-0000-0000-0000BA000000}"/>
    <cellStyle name="Header Page Title" xfId="190" xr:uid="{00000000-0005-0000-0000-0000BB000000}"/>
    <cellStyle name="Header See Report Ref" xfId="191" xr:uid="{00000000-0005-0000-0000-0000BC000000}"/>
    <cellStyle name="Header1" xfId="192" xr:uid="{00000000-0005-0000-0000-0000BD000000}"/>
    <cellStyle name="Header2" xfId="193" xr:uid="{00000000-0005-0000-0000-0000BE000000}"/>
    <cellStyle name="Heading 1 2" xfId="194" xr:uid="{00000000-0005-0000-0000-0000BF000000}"/>
    <cellStyle name="Heading 2 2" xfId="195" xr:uid="{00000000-0005-0000-0000-0000C0000000}"/>
    <cellStyle name="Heading 3 2" xfId="196" xr:uid="{00000000-0005-0000-0000-0000C1000000}"/>
    <cellStyle name="Heading 4 2" xfId="197" xr:uid="{00000000-0005-0000-0000-0000C2000000}"/>
    <cellStyle name="Hyperlink 2" xfId="198" xr:uid="{00000000-0005-0000-0000-0000C3000000}"/>
    <cellStyle name="Hyperlink 3" xfId="199" xr:uid="{00000000-0005-0000-0000-0000C4000000}"/>
    <cellStyle name="Input 2" xfId="200" xr:uid="{00000000-0005-0000-0000-0000C5000000}"/>
    <cellStyle name="Linked Cell 2" xfId="201" xr:uid="{00000000-0005-0000-0000-0000C6000000}"/>
    <cellStyle name="Neutral 2" xfId="202" xr:uid="{00000000-0005-0000-0000-0000C7000000}"/>
    <cellStyle name="Normal" xfId="0" builtinId="0"/>
    <cellStyle name="Normal - Style1" xfId="203" xr:uid="{00000000-0005-0000-0000-0000C9000000}"/>
    <cellStyle name="Normal - Style1 2" xfId="204" xr:uid="{00000000-0005-0000-0000-0000CA000000}"/>
    <cellStyle name="Normal - Style2" xfId="205" xr:uid="{00000000-0005-0000-0000-0000CB000000}"/>
    <cellStyle name="Normal - Style3" xfId="206" xr:uid="{00000000-0005-0000-0000-0000CC000000}"/>
    <cellStyle name="Normal - Style4" xfId="207" xr:uid="{00000000-0005-0000-0000-0000CD000000}"/>
    <cellStyle name="Normal - Style5" xfId="208" xr:uid="{00000000-0005-0000-0000-0000CE000000}"/>
    <cellStyle name="Normal 10" xfId="209" xr:uid="{00000000-0005-0000-0000-0000CF000000}"/>
    <cellStyle name="Normal 11" xfId="210" xr:uid="{00000000-0005-0000-0000-0000D0000000}"/>
    <cellStyle name="Normal 12" xfId="211" xr:uid="{00000000-0005-0000-0000-0000D1000000}"/>
    <cellStyle name="Normal 13" xfId="212" xr:uid="{00000000-0005-0000-0000-0000D2000000}"/>
    <cellStyle name="Normal 14" xfId="213" xr:uid="{00000000-0005-0000-0000-0000D3000000}"/>
    <cellStyle name="Normal 15" xfId="214" xr:uid="{00000000-0005-0000-0000-0000D4000000}"/>
    <cellStyle name="Normal 16" xfId="215" xr:uid="{00000000-0005-0000-0000-0000D5000000}"/>
    <cellStyle name="Normal 17" xfId="216" xr:uid="{00000000-0005-0000-0000-0000D6000000}"/>
    <cellStyle name="Normal 18" xfId="217" xr:uid="{00000000-0005-0000-0000-0000D7000000}"/>
    <cellStyle name="Normal 19" xfId="218" xr:uid="{00000000-0005-0000-0000-0000D8000000}"/>
    <cellStyle name="Normal 2" xfId="1" xr:uid="{00000000-0005-0000-0000-0000D9000000}"/>
    <cellStyle name="Normal 2 2" xfId="220" xr:uid="{00000000-0005-0000-0000-0000DA000000}"/>
    <cellStyle name="Normal 2 2 2" xfId="221" xr:uid="{00000000-0005-0000-0000-0000DB000000}"/>
    <cellStyle name="Normal 2 3" xfId="222" xr:uid="{00000000-0005-0000-0000-0000DC000000}"/>
    <cellStyle name="Normal 2 4" xfId="219" xr:uid="{00000000-0005-0000-0000-0000DD000000}"/>
    <cellStyle name="Normal 20" xfId="223" xr:uid="{00000000-0005-0000-0000-0000DE000000}"/>
    <cellStyle name="Normal 21" xfId="224" xr:uid="{00000000-0005-0000-0000-0000DF000000}"/>
    <cellStyle name="Normal 22" xfId="225" xr:uid="{00000000-0005-0000-0000-0000E0000000}"/>
    <cellStyle name="Normal 23" xfId="226" xr:uid="{00000000-0005-0000-0000-0000E1000000}"/>
    <cellStyle name="Normal 24" xfId="227" xr:uid="{00000000-0005-0000-0000-0000E2000000}"/>
    <cellStyle name="Normal 25" xfId="228" xr:uid="{00000000-0005-0000-0000-0000E3000000}"/>
    <cellStyle name="Normal 26" xfId="229" xr:uid="{00000000-0005-0000-0000-0000E4000000}"/>
    <cellStyle name="Normal 27" xfId="230" xr:uid="{00000000-0005-0000-0000-0000E5000000}"/>
    <cellStyle name="Normal 27 2" xfId="231" xr:uid="{00000000-0005-0000-0000-0000E6000000}"/>
    <cellStyle name="Normal 27 2 2" xfId="232" xr:uid="{00000000-0005-0000-0000-0000E7000000}"/>
    <cellStyle name="Normal 27 3" xfId="233" xr:uid="{00000000-0005-0000-0000-0000E8000000}"/>
    <cellStyle name="Normal 28" xfId="234" xr:uid="{00000000-0005-0000-0000-0000E9000000}"/>
    <cellStyle name="Normal 28 2" xfId="235" xr:uid="{00000000-0005-0000-0000-0000EA000000}"/>
    <cellStyle name="Normal 28 2 2" xfId="236" xr:uid="{00000000-0005-0000-0000-0000EB000000}"/>
    <cellStyle name="Normal 29" xfId="237" xr:uid="{00000000-0005-0000-0000-0000EC000000}"/>
    <cellStyle name="Normal 3" xfId="238" xr:uid="{00000000-0005-0000-0000-0000ED000000}"/>
    <cellStyle name="Normal 3 2" xfId="239" xr:uid="{00000000-0005-0000-0000-0000EE000000}"/>
    <cellStyle name="Normal 30" xfId="240" xr:uid="{00000000-0005-0000-0000-0000EF000000}"/>
    <cellStyle name="Normal 31" xfId="241" xr:uid="{00000000-0005-0000-0000-0000F0000000}"/>
    <cellStyle name="Normal 31 2" xfId="242" xr:uid="{00000000-0005-0000-0000-0000F1000000}"/>
    <cellStyle name="Normal 32" xfId="243" xr:uid="{00000000-0005-0000-0000-0000F2000000}"/>
    <cellStyle name="Normal 33" xfId="244" xr:uid="{00000000-0005-0000-0000-0000F3000000}"/>
    <cellStyle name="Normal 34" xfId="245" xr:uid="{00000000-0005-0000-0000-0000F4000000}"/>
    <cellStyle name="Normal 35" xfId="246" xr:uid="{00000000-0005-0000-0000-0000F5000000}"/>
    <cellStyle name="Normal 36" xfId="247" xr:uid="{00000000-0005-0000-0000-0000F6000000}"/>
    <cellStyle name="Normal 37" xfId="248" xr:uid="{00000000-0005-0000-0000-0000F7000000}"/>
    <cellStyle name="Normal 38" xfId="249" xr:uid="{00000000-0005-0000-0000-0000F8000000}"/>
    <cellStyle name="Normal 39" xfId="250" xr:uid="{00000000-0005-0000-0000-0000F9000000}"/>
    <cellStyle name="Normal 4" xfId="251" xr:uid="{00000000-0005-0000-0000-0000FA000000}"/>
    <cellStyle name="Normal 40" xfId="252" xr:uid="{00000000-0005-0000-0000-0000FB000000}"/>
    <cellStyle name="Normal 41" xfId="253" xr:uid="{00000000-0005-0000-0000-0000FC000000}"/>
    <cellStyle name="Normal 42" xfId="254" xr:uid="{00000000-0005-0000-0000-0000FD000000}"/>
    <cellStyle name="Normal 42 2" xfId="255" xr:uid="{00000000-0005-0000-0000-0000FE000000}"/>
    <cellStyle name="Normal 43" xfId="256" xr:uid="{00000000-0005-0000-0000-0000FF000000}"/>
    <cellStyle name="Normal 44" xfId="257" xr:uid="{00000000-0005-0000-0000-000000010000}"/>
    <cellStyle name="Normal 45" xfId="258" xr:uid="{00000000-0005-0000-0000-000001010000}"/>
    <cellStyle name="Normal 46" xfId="259" xr:uid="{00000000-0005-0000-0000-000002010000}"/>
    <cellStyle name="Normal 47" xfId="260" xr:uid="{00000000-0005-0000-0000-000003010000}"/>
    <cellStyle name="Normal 474" xfId="261" xr:uid="{00000000-0005-0000-0000-000004010000}"/>
    <cellStyle name="Normal 48" xfId="262" xr:uid="{00000000-0005-0000-0000-000005010000}"/>
    <cellStyle name="Normal 49" xfId="263" xr:uid="{00000000-0005-0000-0000-000006010000}"/>
    <cellStyle name="Normal 5" xfId="264" xr:uid="{00000000-0005-0000-0000-000007010000}"/>
    <cellStyle name="Normal 50" xfId="265" xr:uid="{00000000-0005-0000-0000-000008010000}"/>
    <cellStyle name="Normal 51" xfId="266" xr:uid="{00000000-0005-0000-0000-000009010000}"/>
    <cellStyle name="Normal 52" xfId="2" xr:uid="{00000000-0005-0000-0000-00000A010000}"/>
    <cellStyle name="Normal 53" xfId="310" xr:uid="{00000000-0005-0000-0000-00000B010000}"/>
    <cellStyle name="Normal 54" xfId="311" xr:uid="{00000000-0005-0000-0000-00000C010000}"/>
    <cellStyle name="Normal 55" xfId="312" xr:uid="{00000000-0005-0000-0000-00000D010000}"/>
    <cellStyle name="Normal 6" xfId="267" xr:uid="{00000000-0005-0000-0000-00000E010000}"/>
    <cellStyle name="Normal 7" xfId="268" xr:uid="{00000000-0005-0000-0000-00000F010000}"/>
    <cellStyle name="Normal 8" xfId="269" xr:uid="{00000000-0005-0000-0000-000010010000}"/>
    <cellStyle name="Normal 9" xfId="270" xr:uid="{00000000-0005-0000-0000-000011010000}"/>
    <cellStyle name="Note 2" xfId="271" xr:uid="{00000000-0005-0000-0000-000012010000}"/>
    <cellStyle name="Note 2 2" xfId="272" xr:uid="{00000000-0005-0000-0000-000013010000}"/>
    <cellStyle name="Note 2 2 2" xfId="273" xr:uid="{00000000-0005-0000-0000-000014010000}"/>
    <cellStyle name="Note 2 3" xfId="274" xr:uid="{00000000-0005-0000-0000-000015010000}"/>
    <cellStyle name="Note 2 3 2" xfId="275" xr:uid="{00000000-0005-0000-0000-000016010000}"/>
    <cellStyle name="Note 2 4" xfId="276" xr:uid="{00000000-0005-0000-0000-000017010000}"/>
    <cellStyle name="NPLODE" xfId="277" xr:uid="{00000000-0005-0000-0000-000018010000}"/>
    <cellStyle name="NPLODE 2" xfId="278" xr:uid="{00000000-0005-0000-0000-000019010000}"/>
    <cellStyle name="NPLODE 2 2" xfId="279" xr:uid="{00000000-0005-0000-0000-00001A010000}"/>
    <cellStyle name="NPLODE 3" xfId="280" xr:uid="{00000000-0005-0000-0000-00001B010000}"/>
    <cellStyle name="NPLODE 3 2" xfId="281" xr:uid="{00000000-0005-0000-0000-00001C010000}"/>
    <cellStyle name="NPLODE1" xfId="282" xr:uid="{00000000-0005-0000-0000-00001D010000}"/>
    <cellStyle name="Output 2" xfId="283" xr:uid="{00000000-0005-0000-0000-00001E010000}"/>
    <cellStyle name="perc" xfId="284" xr:uid="{00000000-0005-0000-0000-00001F010000}"/>
    <cellStyle name="perc 2" xfId="285" xr:uid="{00000000-0005-0000-0000-000020010000}"/>
    <cellStyle name="Percent 2" xfId="286" xr:uid="{00000000-0005-0000-0000-000021010000}"/>
    <cellStyle name="Percent 2 2" xfId="287" xr:uid="{00000000-0005-0000-0000-000022010000}"/>
    <cellStyle name="Percent 3" xfId="288" xr:uid="{00000000-0005-0000-0000-000023010000}"/>
    <cellStyle name="Percent 3 2" xfId="289" xr:uid="{00000000-0005-0000-0000-000024010000}"/>
    <cellStyle name="Percent 3 2 2" xfId="290" xr:uid="{00000000-0005-0000-0000-000025010000}"/>
    <cellStyle name="Percent 3 3" xfId="291" xr:uid="{00000000-0005-0000-0000-000026010000}"/>
    <cellStyle name="Percent 4" xfId="292" xr:uid="{00000000-0005-0000-0000-000027010000}"/>
    <cellStyle name="Percent 4 2" xfId="293" xr:uid="{00000000-0005-0000-0000-000028010000}"/>
    <cellStyle name="Percent 5" xfId="294" xr:uid="{00000000-0005-0000-0000-000029010000}"/>
    <cellStyle name="Percent 6" xfId="4" xr:uid="{00000000-0005-0000-0000-00002A010000}"/>
    <cellStyle name="Percent Sign" xfId="295" xr:uid="{00000000-0005-0000-0000-00002B010000}"/>
    <cellStyle name="PSChar" xfId="296" xr:uid="{00000000-0005-0000-0000-00002C010000}"/>
    <cellStyle name="PSDate" xfId="297" xr:uid="{00000000-0005-0000-0000-00002D010000}"/>
    <cellStyle name="PSDec" xfId="298" xr:uid="{00000000-0005-0000-0000-00002E010000}"/>
    <cellStyle name="PSHeading" xfId="299" xr:uid="{00000000-0005-0000-0000-00002F010000}"/>
    <cellStyle name="PSInt" xfId="300" xr:uid="{00000000-0005-0000-0000-000030010000}"/>
    <cellStyle name="PSSpacer" xfId="301" xr:uid="{00000000-0005-0000-0000-000031010000}"/>
    <cellStyle name="Standard_Anpassen der Amortisation" xfId="302" xr:uid="{00000000-0005-0000-0000-000032010000}"/>
    <cellStyle name="Text" xfId="303" xr:uid="{00000000-0005-0000-0000-000033010000}"/>
    <cellStyle name="Text 2" xfId="304" xr:uid="{00000000-0005-0000-0000-000034010000}"/>
    <cellStyle name="Title 2" xfId="305" xr:uid="{00000000-0005-0000-0000-000035010000}"/>
    <cellStyle name="Total 2" xfId="306" xr:uid="{00000000-0005-0000-0000-000036010000}"/>
    <cellStyle name="Währung [0]_Compiling Utility Macros" xfId="307" xr:uid="{00000000-0005-0000-0000-000037010000}"/>
    <cellStyle name="Währung_Compiling Utility Macros" xfId="308" xr:uid="{00000000-0005-0000-0000-000038010000}"/>
    <cellStyle name="Warning Text 2" xfId="309" xr:uid="{00000000-0005-0000-0000-00003901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Y%202016\HSCRC%20User%20Fees%20FY%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_Fines"/>
      <sheetName val="1998"/>
      <sheetName val="1999"/>
      <sheetName val="2000"/>
      <sheetName val="2001"/>
      <sheetName val="2002"/>
      <sheetName val="2003"/>
      <sheetName val="2003 Revised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Hosp. I.D."/>
      <sheetName val="W"/>
      <sheetName val="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5">
          <cell r="A5" t="str">
            <v>0000</v>
          </cell>
          <cell r="B5" t="str">
            <v>Test Hospital</v>
          </cell>
          <cell r="C5" t="str">
            <v>Sometown, Maryland</v>
          </cell>
        </row>
        <row r="6">
          <cell r="A6" t="str">
            <v>0001</v>
          </cell>
          <cell r="B6" t="str">
            <v>Meritus Medical Center</v>
          </cell>
          <cell r="C6" t="str">
            <v>Hagerstown, Maryland</v>
          </cell>
        </row>
        <row r="7">
          <cell r="A7" t="str">
            <v>0002</v>
          </cell>
          <cell r="B7" t="str">
            <v>University of Maryland Hospital Center</v>
          </cell>
          <cell r="C7" t="str">
            <v>Baltimore, Maryland</v>
          </cell>
        </row>
        <row r="8">
          <cell r="A8" t="str">
            <v>0003</v>
          </cell>
          <cell r="B8" t="str">
            <v>Prince Georges Hospital Center</v>
          </cell>
          <cell r="C8" t="str">
            <v>Cheverly, Maryland</v>
          </cell>
        </row>
        <row r="9">
          <cell r="A9" t="str">
            <v>0004</v>
          </cell>
          <cell r="B9" t="str">
            <v>Holy Cross Hospital</v>
          </cell>
          <cell r="C9" t="str">
            <v>Silver Spring, Maryland</v>
          </cell>
        </row>
        <row r="10">
          <cell r="A10" t="str">
            <v>0005</v>
          </cell>
          <cell r="B10" t="str">
            <v>Frederick Memorial Hospital</v>
          </cell>
          <cell r="C10" t="str">
            <v>Frederick, Maryland</v>
          </cell>
        </row>
        <row r="11">
          <cell r="A11" t="str">
            <v>0006</v>
          </cell>
          <cell r="B11" t="str">
            <v>Harford Memorial Hospital</v>
          </cell>
          <cell r="C11" t="str">
            <v>Havre de Grace, Maryland</v>
          </cell>
        </row>
        <row r="12">
          <cell r="A12" t="str">
            <v>0008</v>
          </cell>
          <cell r="B12" t="str">
            <v>Mercy Medical Center</v>
          </cell>
          <cell r="C12" t="str">
            <v>Baltimore, Maryland</v>
          </cell>
        </row>
        <row r="13">
          <cell r="A13" t="str">
            <v>0009</v>
          </cell>
          <cell r="B13" t="str">
            <v>Johns Hopkins Hospital</v>
          </cell>
          <cell r="C13" t="str">
            <v>Baltimore, Maryland</v>
          </cell>
        </row>
        <row r="14">
          <cell r="A14" t="str">
            <v>0010</v>
          </cell>
          <cell r="B14" t="str">
            <v>University of Maryland Shore Medical Center at Dorchester</v>
          </cell>
          <cell r="C14" t="str">
            <v>Cambridge, Maryland</v>
          </cell>
        </row>
        <row r="15">
          <cell r="A15" t="str">
            <v>0011</v>
          </cell>
          <cell r="B15" t="str">
            <v>St. Agnes Hospital</v>
          </cell>
          <cell r="C15" t="str">
            <v>Baltimore, Maryland</v>
          </cell>
        </row>
        <row r="16">
          <cell r="A16" t="str">
            <v>0012</v>
          </cell>
          <cell r="B16" t="str">
            <v>Sinai Hospital</v>
          </cell>
          <cell r="C16" t="str">
            <v>Baltimore, Maryland</v>
          </cell>
        </row>
        <row r="17">
          <cell r="A17" t="str">
            <v>0013</v>
          </cell>
          <cell r="B17" t="str">
            <v>Bon Secours Hospital</v>
          </cell>
          <cell r="C17" t="str">
            <v>Baltimore, Maryland</v>
          </cell>
        </row>
        <row r="18">
          <cell r="A18" t="str">
            <v>0015</v>
          </cell>
          <cell r="B18" t="str">
            <v>MedStar Franklin Square Hospital Center</v>
          </cell>
          <cell r="C18" t="str">
            <v>Baltimore, Maryland</v>
          </cell>
        </row>
        <row r="19">
          <cell r="A19" t="str">
            <v>0016</v>
          </cell>
          <cell r="B19" t="str">
            <v>Washington Adventist Hospital</v>
          </cell>
          <cell r="C19" t="str">
            <v>Takoma Park, Maryland</v>
          </cell>
        </row>
        <row r="20">
          <cell r="A20" t="str">
            <v>0017</v>
          </cell>
          <cell r="B20" t="str">
            <v>Garrett County Memorial Hospital</v>
          </cell>
          <cell r="C20" t="str">
            <v>Oakland, Maryland</v>
          </cell>
        </row>
        <row r="21">
          <cell r="A21" t="str">
            <v>0018</v>
          </cell>
          <cell r="B21" t="str">
            <v>MedStar Montgomery Medical Center</v>
          </cell>
          <cell r="C21" t="str">
            <v>Olney, Maryland</v>
          </cell>
        </row>
        <row r="22">
          <cell r="A22" t="str">
            <v>0019</v>
          </cell>
          <cell r="B22" t="str">
            <v>Peninsula Regional Medical Center</v>
          </cell>
          <cell r="C22" t="str">
            <v>Salisbury, Maryland</v>
          </cell>
        </row>
        <row r="23">
          <cell r="A23" t="str">
            <v>0022</v>
          </cell>
          <cell r="B23" t="str">
            <v>Suburban Hospital</v>
          </cell>
          <cell r="C23" t="str">
            <v>Bethesda, Maryland</v>
          </cell>
        </row>
        <row r="24">
          <cell r="A24" t="str">
            <v>0023</v>
          </cell>
          <cell r="B24" t="str">
            <v>Anne Arundel Medical Center</v>
          </cell>
          <cell r="C24" t="str">
            <v>Annapolis, Maryland</v>
          </cell>
        </row>
        <row r="25">
          <cell r="A25" t="str">
            <v>0024</v>
          </cell>
          <cell r="B25" t="str">
            <v>MedStar Union Memorial Hospital</v>
          </cell>
          <cell r="C25" t="str">
            <v>Baltimore, Maryland</v>
          </cell>
        </row>
        <row r="26">
          <cell r="A26" t="str">
            <v>0027</v>
          </cell>
          <cell r="B26" t="str">
            <v>Western Maryland Regional Medical Center</v>
          </cell>
          <cell r="C26" t="str">
            <v>Cumberland, Maryland</v>
          </cell>
        </row>
        <row r="27">
          <cell r="A27" t="str">
            <v>0028</v>
          </cell>
          <cell r="B27" t="str">
            <v>MedStar St. Mary's Hospital</v>
          </cell>
          <cell r="C27" t="str">
            <v>Leonardtown, Maryland</v>
          </cell>
        </row>
        <row r="28">
          <cell r="A28" t="str">
            <v>0029</v>
          </cell>
          <cell r="B28" t="str">
            <v>Johns Hopkins Bayview Medical Center</v>
          </cell>
          <cell r="C28" t="str">
            <v>Baltimore, Maryland</v>
          </cell>
        </row>
        <row r="29">
          <cell r="A29" t="str">
            <v>0030</v>
          </cell>
          <cell r="B29" t="str">
            <v>University of Maryland Shore Medical Center at Chestertown</v>
          </cell>
          <cell r="C29" t="str">
            <v>Chestertown, Maryland</v>
          </cell>
        </row>
        <row r="30">
          <cell r="A30" t="str">
            <v>0032</v>
          </cell>
          <cell r="B30" t="str">
            <v>Union Hospital of Cecil County</v>
          </cell>
          <cell r="C30" t="str">
            <v>Elkton, Maryland</v>
          </cell>
        </row>
        <row r="31">
          <cell r="A31" t="str">
            <v>0033</v>
          </cell>
          <cell r="B31" t="str">
            <v>Carroll Hospital Center</v>
          </cell>
          <cell r="C31" t="str">
            <v>Westminster, Maryland</v>
          </cell>
        </row>
        <row r="32">
          <cell r="A32" t="str">
            <v>0034</v>
          </cell>
          <cell r="B32" t="str">
            <v>MedStar Harbor Hospital Center</v>
          </cell>
          <cell r="C32" t="str">
            <v>Baltimore, Maryland</v>
          </cell>
        </row>
        <row r="33">
          <cell r="A33" t="str">
            <v>0035</v>
          </cell>
          <cell r="B33" t="str">
            <v>University of Maryland Charles Regional Medical Center</v>
          </cell>
          <cell r="C33" t="str">
            <v>La Plata, Maryland</v>
          </cell>
        </row>
        <row r="34">
          <cell r="A34" t="str">
            <v>0037</v>
          </cell>
          <cell r="B34" t="str">
            <v>University of Maryland Shore Medical Center at Easton</v>
          </cell>
          <cell r="C34" t="str">
            <v>Easton, Maryland</v>
          </cell>
        </row>
        <row r="35">
          <cell r="A35" t="str">
            <v>0038</v>
          </cell>
          <cell r="B35" t="str">
            <v>University of Maryland Medical Center Midtown Campus</v>
          </cell>
          <cell r="C35" t="str">
            <v>Baltimore, Maryland</v>
          </cell>
        </row>
        <row r="36">
          <cell r="A36" t="str">
            <v>0039</v>
          </cell>
          <cell r="B36" t="str">
            <v>Calvert Memorial Hospital</v>
          </cell>
          <cell r="C36" t="str">
            <v>Prince Frederick, Maryland</v>
          </cell>
        </row>
        <row r="37">
          <cell r="A37" t="str">
            <v>0040</v>
          </cell>
          <cell r="B37" t="str">
            <v>Northwest Hospital Center</v>
          </cell>
          <cell r="C37" t="str">
            <v>Randallstown, Maryland</v>
          </cell>
        </row>
        <row r="38">
          <cell r="A38" t="str">
            <v>0043</v>
          </cell>
          <cell r="B38" t="str">
            <v>University of Maryland Baltimore Washington Medical Center</v>
          </cell>
          <cell r="C38" t="str">
            <v>Glen Burnie, Maryland</v>
          </cell>
        </row>
        <row r="39">
          <cell r="A39" t="str">
            <v>0044</v>
          </cell>
          <cell r="B39" t="str">
            <v>Greater Baltimore Medical Center</v>
          </cell>
          <cell r="C39" t="str">
            <v>Baltimore, Maryland</v>
          </cell>
        </row>
        <row r="40">
          <cell r="A40" t="str">
            <v>0045</v>
          </cell>
          <cell r="B40" t="str">
            <v>McCready Memorial Hospital</v>
          </cell>
          <cell r="C40" t="str">
            <v>Crisfield, Maryland</v>
          </cell>
        </row>
        <row r="41">
          <cell r="A41" t="str">
            <v>0048</v>
          </cell>
          <cell r="B41" t="str">
            <v>Howard County General Hospital</v>
          </cell>
          <cell r="C41" t="str">
            <v>Columbia, Maryland</v>
          </cell>
        </row>
        <row r="42">
          <cell r="A42" t="str">
            <v>0049</v>
          </cell>
          <cell r="B42" t="str">
            <v>Upper Chesapeake Medical Center</v>
          </cell>
          <cell r="C42" t="str">
            <v>Fallston, Maryland</v>
          </cell>
        </row>
        <row r="43">
          <cell r="A43" t="str">
            <v>0051</v>
          </cell>
          <cell r="B43" t="str">
            <v>Doctors Community Hospital</v>
          </cell>
          <cell r="C43" t="str">
            <v>Lanham, Maryland</v>
          </cell>
        </row>
        <row r="44">
          <cell r="A44" t="str">
            <v>0055</v>
          </cell>
          <cell r="B44" t="str">
            <v>Laurel Regional Hospital</v>
          </cell>
          <cell r="C44" t="str">
            <v>Laurel, Maryland</v>
          </cell>
        </row>
        <row r="45">
          <cell r="A45" t="str">
            <v>0060</v>
          </cell>
          <cell r="B45" t="str">
            <v>Fort Washington Medical Center</v>
          </cell>
          <cell r="C45" t="str">
            <v>Fort Washington, Maryland</v>
          </cell>
        </row>
        <row r="46">
          <cell r="A46" t="str">
            <v>0061</v>
          </cell>
          <cell r="B46" t="str">
            <v>Atlantic General Hospital</v>
          </cell>
          <cell r="C46" t="str">
            <v>Berlin, Maryland</v>
          </cell>
        </row>
        <row r="47">
          <cell r="A47" t="str">
            <v>0062</v>
          </cell>
          <cell r="B47" t="str">
            <v>MedStar Southern Maryland Hospital Center</v>
          </cell>
          <cell r="C47" t="str">
            <v>Clinton, Maryland</v>
          </cell>
        </row>
        <row r="48">
          <cell r="A48" t="str">
            <v>0063</v>
          </cell>
          <cell r="B48" t="str">
            <v>University of Maryland St. Joseph Medical Center</v>
          </cell>
          <cell r="C48" t="str">
            <v>Towson, Maryland</v>
          </cell>
        </row>
        <row r="49">
          <cell r="A49" t="str">
            <v>0087</v>
          </cell>
          <cell r="B49" t="str">
            <v>Germantown Emergency Center</v>
          </cell>
          <cell r="C49" t="str">
            <v>Germantown, Maryland</v>
          </cell>
        </row>
        <row r="50">
          <cell r="A50" t="str">
            <v>0088</v>
          </cell>
          <cell r="B50" t="str">
            <v>Queen Anne's Freestanding Emergency Center</v>
          </cell>
          <cell r="C50" t="str">
            <v>Queenstown, Maryland</v>
          </cell>
        </row>
        <row r="51">
          <cell r="A51" t="str">
            <v>0333</v>
          </cell>
          <cell r="B51" t="str">
            <v>Bowie Emergency Center</v>
          </cell>
          <cell r="C51" t="str">
            <v>Bowie, Maryland</v>
          </cell>
        </row>
        <row r="52">
          <cell r="A52" t="str">
            <v>0904</v>
          </cell>
          <cell r="B52" t="str">
            <v>Johns Hopkins (Oncology)</v>
          </cell>
          <cell r="C52" t="str">
            <v>Baltimore, Maryland</v>
          </cell>
        </row>
        <row r="53">
          <cell r="A53" t="str">
            <v>2001</v>
          </cell>
          <cell r="B53" t="str">
            <v>University of Maryland Rehabilitation &amp; Orthopaedic Institute</v>
          </cell>
          <cell r="C53" t="str">
            <v>Baltimore, Maryland</v>
          </cell>
        </row>
        <row r="54">
          <cell r="A54" t="str">
            <v>2004</v>
          </cell>
          <cell r="B54" t="str">
            <v>MedStar Good Samaritan Hospital</v>
          </cell>
          <cell r="C54" t="str">
            <v>Baltimore, Maryland</v>
          </cell>
        </row>
        <row r="55">
          <cell r="A55" t="str">
            <v>2781</v>
          </cell>
          <cell r="B55" t="str">
            <v>St. Luke's Institute</v>
          </cell>
          <cell r="C55" t="str">
            <v>Silver Spring, Maryland</v>
          </cell>
        </row>
        <row r="56">
          <cell r="A56" t="str">
            <v>3029</v>
          </cell>
          <cell r="B56" t="str">
            <v>Adventist Rehab. Hospital of MD</v>
          </cell>
          <cell r="C56" t="str">
            <v>Rockville, Maryland</v>
          </cell>
        </row>
        <row r="57">
          <cell r="A57" t="str">
            <v>3478</v>
          </cell>
          <cell r="B57" t="str">
            <v>Adventist Behavioral Health - Eastern Shore</v>
          </cell>
          <cell r="C57" t="str">
            <v>Cambridge, Maryland</v>
          </cell>
        </row>
        <row r="58">
          <cell r="A58" t="str">
            <v>4000</v>
          </cell>
          <cell r="B58" t="str">
            <v>Sheppard &amp; Enoch Pratt Hospital</v>
          </cell>
          <cell r="C58" t="str">
            <v>Baltimore, Maryland</v>
          </cell>
        </row>
        <row r="59">
          <cell r="A59" t="str">
            <v>4003</v>
          </cell>
          <cell r="B59" t="str">
            <v>Brook Lane Health Services</v>
          </cell>
          <cell r="C59" t="str">
            <v>Hagerstown, Maryland</v>
          </cell>
        </row>
        <row r="60">
          <cell r="A60" t="str">
            <v>4013</v>
          </cell>
          <cell r="B60" t="str">
            <v>Adventist Behavioral Health - Rockville</v>
          </cell>
          <cell r="C60" t="str">
            <v>Rockville, Maryland</v>
          </cell>
        </row>
        <row r="61">
          <cell r="A61" t="str">
            <v>5033</v>
          </cell>
          <cell r="B61" t="str">
            <v>Levindale</v>
          </cell>
          <cell r="C61" t="str">
            <v>Baltimore, Maryland</v>
          </cell>
        </row>
        <row r="62">
          <cell r="A62" t="str">
            <v>5034</v>
          </cell>
          <cell r="B62" t="str">
            <v>Mt. Washington Pediatric Hospital</v>
          </cell>
          <cell r="C62" t="str">
            <v>Baltimore, Maryland</v>
          </cell>
        </row>
        <row r="63">
          <cell r="A63" t="str">
            <v>5050</v>
          </cell>
          <cell r="B63" t="str">
            <v>Shady Grove Adventist Hospital</v>
          </cell>
          <cell r="C63" t="str">
            <v>Rockville, Maryland</v>
          </cell>
        </row>
        <row r="64">
          <cell r="A64" t="str">
            <v>5089</v>
          </cell>
          <cell r="B64" t="str">
            <v>University Specialty Hospital</v>
          </cell>
          <cell r="C64" t="str">
            <v>Baltimore, Maryland</v>
          </cell>
        </row>
        <row r="65">
          <cell r="A65" t="str">
            <v>8992</v>
          </cell>
          <cell r="B65" t="str">
            <v>University of Maryland - MIEMSS</v>
          </cell>
          <cell r="C65" t="str">
            <v>Baltimore, Maryland</v>
          </cell>
        </row>
        <row r="66">
          <cell r="A66" t="str">
            <v>8994</v>
          </cell>
          <cell r="B66" t="str">
            <v>University of Maryland - Cancer Center</v>
          </cell>
          <cell r="C66" t="str">
            <v>Baltimore, Maryland</v>
          </cell>
        </row>
      </sheetData>
      <sheetData sheetId="22"/>
      <sheetData sheetId="2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workbookViewId="0"/>
  </sheetViews>
  <sheetFormatPr defaultRowHeight="14.4"/>
  <cols>
    <col min="2" max="2" width="42.26171875" customWidth="1"/>
    <col min="3" max="3" width="18.734375" customWidth="1"/>
    <col min="4" max="4" width="24.15625" customWidth="1"/>
    <col min="5" max="5" width="17.734375" customWidth="1"/>
    <col min="6" max="6" width="15.5234375" customWidth="1"/>
    <col min="7" max="7" width="21" customWidth="1"/>
    <col min="8" max="8" width="17.7890625" customWidth="1"/>
    <col min="9" max="9" width="14.15625" bestFit="1" customWidth="1"/>
    <col min="13" max="13" width="13.5234375" bestFit="1" customWidth="1"/>
    <col min="14" max="14" width="15.5234375" customWidth="1"/>
  </cols>
  <sheetData>
    <row r="1" spans="1:14" ht="30.3">
      <c r="A1" s="1"/>
      <c r="B1" s="2" t="s">
        <v>0</v>
      </c>
      <c r="C1" s="3"/>
      <c r="D1" s="4"/>
      <c r="E1" s="3"/>
      <c r="F1" s="3"/>
      <c r="G1" s="3"/>
      <c r="H1" s="5"/>
    </row>
    <row r="2" spans="1:14" ht="18.600000000000001">
      <c r="A2" s="1"/>
      <c r="B2" s="6" t="s">
        <v>1</v>
      </c>
      <c r="C2" s="3"/>
      <c r="D2" s="4"/>
      <c r="E2" s="3"/>
      <c r="F2" s="3"/>
      <c r="G2" s="3"/>
      <c r="H2" s="3"/>
    </row>
    <row r="3" spans="1:14" ht="18.600000000000001">
      <c r="A3" s="51">
        <v>2020</v>
      </c>
      <c r="B3" s="6" t="str">
        <f>"FYE "&amp;A3&amp;" - Estimate"</f>
        <v>FYE 2020 - Estimate</v>
      </c>
      <c r="C3" s="3"/>
      <c r="D3" s="4"/>
      <c r="E3" s="3"/>
      <c r="F3" s="3"/>
      <c r="G3" s="3"/>
      <c r="H3" s="3"/>
    </row>
    <row r="4" spans="1:14" ht="18.600000000000001">
      <c r="A4" s="1"/>
      <c r="B4" s="7"/>
      <c r="C4" s="8"/>
      <c r="D4" s="9"/>
      <c r="E4" s="8"/>
      <c r="F4" s="8"/>
      <c r="G4" s="1"/>
      <c r="H4" s="1"/>
    </row>
    <row r="5" spans="1:14" ht="17.7">
      <c r="A5" s="1"/>
      <c r="B5" s="1"/>
      <c r="C5" s="1"/>
      <c r="D5" s="10" t="s">
        <v>2</v>
      </c>
      <c r="E5" s="45" t="e">
        <f>#REF!</f>
        <v>#REF!</v>
      </c>
      <c r="F5" s="8"/>
      <c r="G5" s="1"/>
      <c r="H5" s="1"/>
    </row>
    <row r="6" spans="1:14" ht="17.7">
      <c r="A6" s="1"/>
      <c r="B6" s="1"/>
      <c r="C6" s="1"/>
      <c r="D6" s="10" t="s">
        <v>3</v>
      </c>
      <c r="E6" s="11" t="e">
        <f>E5/2</f>
        <v>#REF!</v>
      </c>
      <c r="F6" s="8"/>
      <c r="G6" s="1"/>
      <c r="H6" s="41" t="s">
        <v>20</v>
      </c>
    </row>
    <row r="7" spans="1:14" ht="17.7">
      <c r="A7" s="1"/>
      <c r="B7" s="1"/>
      <c r="C7" s="1"/>
      <c r="D7" s="10"/>
      <c r="E7" s="11"/>
      <c r="F7" s="8"/>
      <c r="G7" s="1"/>
      <c r="H7" s="36" t="s">
        <v>16</v>
      </c>
    </row>
    <row r="8" spans="1:14" ht="17.399999999999999">
      <c r="A8" s="1"/>
      <c r="B8" s="1"/>
      <c r="C8" s="8"/>
      <c r="D8" s="9"/>
      <c r="E8" s="12" t="s">
        <v>4</v>
      </c>
      <c r="F8" s="12" t="s">
        <v>4</v>
      </c>
      <c r="G8" s="13"/>
      <c r="H8" s="13"/>
    </row>
    <row r="9" spans="1:14" ht="17.7">
      <c r="A9" s="1" t="s">
        <v>5</v>
      </c>
      <c r="B9" s="1"/>
      <c r="C9" s="8"/>
      <c r="D9" s="9"/>
      <c r="E9" s="12" t="s">
        <v>6</v>
      </c>
      <c r="F9" s="12" t="s">
        <v>6</v>
      </c>
      <c r="G9" s="14" t="s">
        <v>7</v>
      </c>
      <c r="H9" s="14" t="s">
        <v>7</v>
      </c>
    </row>
    <row r="10" spans="1:14" ht="35.1" thickBot="1">
      <c r="A10" s="1" t="s">
        <v>8</v>
      </c>
      <c r="B10" s="8" t="s">
        <v>9</v>
      </c>
      <c r="C10" s="42" t="str">
        <f>"FY "&amp;A3-2&amp;" ADMISSIONS"</f>
        <v>FY 2018 ADMISSIONS</v>
      </c>
      <c r="D10" s="42" t="str">
        <f>"FY "&amp;A3-2&amp;" REVENUE"</f>
        <v>FY 2018 REVENUE</v>
      </c>
      <c r="E10" s="43" t="s">
        <v>10</v>
      </c>
      <c r="F10" s="43" t="s">
        <v>11</v>
      </c>
      <c r="G10" s="44" t="s">
        <v>12</v>
      </c>
      <c r="H10" s="44" t="s">
        <v>13</v>
      </c>
      <c r="I10" t="s">
        <v>78</v>
      </c>
      <c r="J10" t="s">
        <v>80</v>
      </c>
    </row>
    <row r="11" spans="1:14" ht="18.3">
      <c r="A11" s="15"/>
      <c r="B11" s="16"/>
      <c r="C11" s="17"/>
      <c r="D11" s="18"/>
      <c r="E11" s="19"/>
      <c r="F11" s="19"/>
      <c r="G11" s="20"/>
      <c r="H11" s="17"/>
    </row>
    <row r="12" spans="1:14" ht="17.399999999999999">
      <c r="A12" s="1">
        <v>210001</v>
      </c>
      <c r="B12" s="8" t="s">
        <v>21</v>
      </c>
      <c r="C12" s="21">
        <v>15315</v>
      </c>
      <c r="D12" s="22">
        <v>334316871</v>
      </c>
      <c r="E12" s="23" t="e">
        <f t="shared" ref="E12:E43" si="0">(C12/C$82)*$E$6</f>
        <v>#REF!</v>
      </c>
      <c r="F12" s="23" t="e">
        <f t="shared" ref="F12:F43" si="1">(D12/D$82)*$E$6</f>
        <v>#REF!</v>
      </c>
      <c r="G12" s="46" t="e">
        <f t="shared" ref="G12:G61" si="2">E12+F12</f>
        <v>#REF!</v>
      </c>
      <c r="H12" s="25" t="e">
        <f t="shared" ref="H12:H61" si="3">ROUND(G12,0)</f>
        <v>#REF!</v>
      </c>
      <c r="I12" s="29">
        <f>A12</f>
        <v>210001</v>
      </c>
      <c r="J12">
        <v>1</v>
      </c>
      <c r="M12" s="48"/>
      <c r="N12" s="49"/>
    </row>
    <row r="13" spans="1:14" ht="17.399999999999999">
      <c r="A13" s="1">
        <v>210002</v>
      </c>
      <c r="B13" s="8" t="s">
        <v>22</v>
      </c>
      <c r="C13" s="21">
        <v>24132</v>
      </c>
      <c r="D13" s="22">
        <v>1478505420.6499999</v>
      </c>
      <c r="E13" s="23" t="e">
        <f t="shared" si="0"/>
        <v>#REF!</v>
      </c>
      <c r="F13" s="23" t="e">
        <f t="shared" si="1"/>
        <v>#REF!</v>
      </c>
      <c r="G13" s="46" t="e">
        <f t="shared" si="2"/>
        <v>#REF!</v>
      </c>
      <c r="H13" s="25" t="e">
        <f t="shared" si="3"/>
        <v>#REF!</v>
      </c>
      <c r="I13" s="29">
        <f t="shared" ref="I13:I63" si="4">A13</f>
        <v>210002</v>
      </c>
      <c r="J13">
        <v>2</v>
      </c>
      <c r="M13" s="48"/>
      <c r="N13" s="49"/>
    </row>
    <row r="14" spans="1:14" ht="17.399999999999999">
      <c r="A14" s="1">
        <v>210003</v>
      </c>
      <c r="B14" s="8" t="s">
        <v>23</v>
      </c>
      <c r="C14" s="21">
        <v>12456</v>
      </c>
      <c r="D14" s="22">
        <v>293379999.99999994</v>
      </c>
      <c r="E14" s="23" t="e">
        <f t="shared" si="0"/>
        <v>#REF!</v>
      </c>
      <c r="F14" s="23" t="e">
        <f t="shared" si="1"/>
        <v>#REF!</v>
      </c>
      <c r="G14" s="46" t="e">
        <f t="shared" si="2"/>
        <v>#REF!</v>
      </c>
      <c r="H14" s="25" t="e">
        <f t="shared" si="3"/>
        <v>#REF!</v>
      </c>
      <c r="I14" s="29">
        <f t="shared" si="4"/>
        <v>210003</v>
      </c>
      <c r="J14">
        <v>3</v>
      </c>
      <c r="M14" s="48"/>
      <c r="N14" s="49"/>
    </row>
    <row r="15" spans="1:14" ht="17.399999999999999">
      <c r="A15" s="1">
        <v>210004</v>
      </c>
      <c r="B15" s="8" t="s">
        <v>24</v>
      </c>
      <c r="C15" s="21">
        <v>26605</v>
      </c>
      <c r="D15" s="22">
        <v>515354699.99999988</v>
      </c>
      <c r="E15" s="23" t="e">
        <f t="shared" si="0"/>
        <v>#REF!</v>
      </c>
      <c r="F15" s="23" t="e">
        <f t="shared" si="1"/>
        <v>#REF!</v>
      </c>
      <c r="G15" s="46" t="e">
        <f t="shared" si="2"/>
        <v>#REF!</v>
      </c>
      <c r="H15" s="25" t="e">
        <f t="shared" si="3"/>
        <v>#REF!</v>
      </c>
      <c r="I15" s="29">
        <f t="shared" si="4"/>
        <v>210004</v>
      </c>
      <c r="J15">
        <v>4</v>
      </c>
      <c r="M15" s="48"/>
      <c r="N15" s="49"/>
    </row>
    <row r="16" spans="1:14" ht="17.399999999999999">
      <c r="A16" s="1">
        <v>210005</v>
      </c>
      <c r="B16" s="8" t="s">
        <v>25</v>
      </c>
      <c r="C16" s="21">
        <v>16268</v>
      </c>
      <c r="D16" s="22">
        <v>355845200</v>
      </c>
      <c r="E16" s="23" t="e">
        <f t="shared" si="0"/>
        <v>#REF!</v>
      </c>
      <c r="F16" s="23" t="e">
        <f t="shared" si="1"/>
        <v>#REF!</v>
      </c>
      <c r="G16" s="46" t="e">
        <f t="shared" si="2"/>
        <v>#REF!</v>
      </c>
      <c r="H16" s="25" t="e">
        <f t="shared" si="3"/>
        <v>#REF!</v>
      </c>
      <c r="I16" s="29">
        <f t="shared" si="4"/>
        <v>210005</v>
      </c>
      <c r="J16">
        <v>5</v>
      </c>
      <c r="M16" s="48"/>
      <c r="N16" s="49"/>
    </row>
    <row r="17" spans="1:14" ht="17.399999999999999">
      <c r="A17" s="1">
        <v>210006</v>
      </c>
      <c r="B17" s="8" t="s">
        <v>26</v>
      </c>
      <c r="C17" s="21">
        <v>4391</v>
      </c>
      <c r="D17" s="22">
        <v>105943545.91000001</v>
      </c>
      <c r="E17" s="23" t="e">
        <f t="shared" si="0"/>
        <v>#REF!</v>
      </c>
      <c r="F17" s="23" t="e">
        <f t="shared" si="1"/>
        <v>#REF!</v>
      </c>
      <c r="G17" s="46" t="e">
        <f t="shared" si="2"/>
        <v>#REF!</v>
      </c>
      <c r="H17" s="25" t="e">
        <f t="shared" si="3"/>
        <v>#REF!</v>
      </c>
      <c r="I17" s="29">
        <f t="shared" si="4"/>
        <v>210006</v>
      </c>
      <c r="J17">
        <v>6</v>
      </c>
      <c r="M17" s="48"/>
      <c r="N17" s="49"/>
    </row>
    <row r="18" spans="1:14" ht="17.399999999999999">
      <c r="A18" s="1">
        <v>210008</v>
      </c>
      <c r="B18" s="8" t="s">
        <v>27</v>
      </c>
      <c r="C18" s="21">
        <v>13496</v>
      </c>
      <c r="D18" s="22">
        <v>539029400</v>
      </c>
      <c r="E18" s="23" t="e">
        <f t="shared" si="0"/>
        <v>#REF!</v>
      </c>
      <c r="F18" s="23" t="e">
        <f t="shared" si="1"/>
        <v>#REF!</v>
      </c>
      <c r="G18" s="46" t="e">
        <f t="shared" si="2"/>
        <v>#REF!</v>
      </c>
      <c r="H18" s="25" t="e">
        <f t="shared" si="3"/>
        <v>#REF!</v>
      </c>
      <c r="I18" s="29">
        <f t="shared" si="4"/>
        <v>210008</v>
      </c>
      <c r="J18">
        <v>8</v>
      </c>
      <c r="M18" s="48"/>
      <c r="N18" s="49"/>
    </row>
    <row r="19" spans="1:14" ht="17.399999999999999">
      <c r="A19" s="1">
        <v>210009</v>
      </c>
      <c r="B19" s="8" t="s">
        <v>28</v>
      </c>
      <c r="C19" s="21">
        <v>43978</v>
      </c>
      <c r="D19" s="22">
        <v>2409765549.6699996</v>
      </c>
      <c r="E19" s="23" t="e">
        <f t="shared" si="0"/>
        <v>#REF!</v>
      </c>
      <c r="F19" s="23" t="e">
        <f t="shared" si="1"/>
        <v>#REF!</v>
      </c>
      <c r="G19" s="46" t="e">
        <f t="shared" si="2"/>
        <v>#REF!</v>
      </c>
      <c r="H19" s="25" t="e">
        <f t="shared" si="3"/>
        <v>#REF!</v>
      </c>
      <c r="I19" s="29">
        <f t="shared" si="4"/>
        <v>210009</v>
      </c>
      <c r="J19">
        <v>9</v>
      </c>
      <c r="M19" s="48"/>
      <c r="N19" s="49"/>
    </row>
    <row r="20" spans="1:14" ht="17.399999999999999">
      <c r="A20" s="1">
        <v>210010</v>
      </c>
      <c r="B20" s="8" t="s">
        <v>29</v>
      </c>
      <c r="C20" s="21">
        <v>1996</v>
      </c>
      <c r="D20" s="22">
        <v>51060002.460000001</v>
      </c>
      <c r="E20" s="23" t="e">
        <f t="shared" si="0"/>
        <v>#REF!</v>
      </c>
      <c r="F20" s="23" t="e">
        <f t="shared" si="1"/>
        <v>#REF!</v>
      </c>
      <c r="G20" s="46" t="e">
        <f t="shared" si="2"/>
        <v>#REF!</v>
      </c>
      <c r="H20" s="25" t="e">
        <f t="shared" si="3"/>
        <v>#REF!</v>
      </c>
      <c r="I20" s="29">
        <f t="shared" si="4"/>
        <v>210010</v>
      </c>
      <c r="J20">
        <v>10</v>
      </c>
      <c r="M20" s="48"/>
      <c r="N20" s="49"/>
    </row>
    <row r="21" spans="1:14" ht="17.399999999999999">
      <c r="A21" s="1">
        <v>210011</v>
      </c>
      <c r="B21" s="8" t="s">
        <v>30</v>
      </c>
      <c r="C21" s="21">
        <v>15292</v>
      </c>
      <c r="D21" s="22">
        <v>438695900</v>
      </c>
      <c r="E21" s="23" t="e">
        <f t="shared" si="0"/>
        <v>#REF!</v>
      </c>
      <c r="F21" s="23" t="e">
        <f t="shared" si="1"/>
        <v>#REF!</v>
      </c>
      <c r="G21" s="46" t="e">
        <f t="shared" si="2"/>
        <v>#REF!</v>
      </c>
      <c r="H21" s="25" t="e">
        <f t="shared" si="3"/>
        <v>#REF!</v>
      </c>
      <c r="I21" s="29">
        <f t="shared" si="4"/>
        <v>210011</v>
      </c>
      <c r="J21">
        <v>11</v>
      </c>
      <c r="M21" s="48"/>
      <c r="N21" s="49"/>
    </row>
    <row r="22" spans="1:14" ht="17.399999999999999">
      <c r="A22" s="1">
        <v>210012</v>
      </c>
      <c r="B22" s="8" t="s">
        <v>31</v>
      </c>
      <c r="C22" s="21">
        <v>17252</v>
      </c>
      <c r="D22" s="22">
        <v>783533500</v>
      </c>
      <c r="E22" s="23" t="e">
        <f t="shared" si="0"/>
        <v>#REF!</v>
      </c>
      <c r="F22" s="23" t="e">
        <f t="shared" si="1"/>
        <v>#REF!</v>
      </c>
      <c r="G22" s="46" t="e">
        <f t="shared" si="2"/>
        <v>#REF!</v>
      </c>
      <c r="H22" s="25" t="e">
        <f t="shared" si="3"/>
        <v>#REF!</v>
      </c>
      <c r="I22" s="29">
        <f t="shared" si="4"/>
        <v>210012</v>
      </c>
      <c r="J22">
        <v>12</v>
      </c>
      <c r="M22" s="48"/>
      <c r="N22" s="49"/>
    </row>
    <row r="23" spans="1:14" ht="17.399999999999999">
      <c r="A23" s="1">
        <v>210013</v>
      </c>
      <c r="B23" s="8" t="s">
        <v>32</v>
      </c>
      <c r="C23" s="21">
        <v>3292</v>
      </c>
      <c r="D23" s="22">
        <v>110087997.34</v>
      </c>
      <c r="E23" s="23" t="e">
        <f t="shared" si="0"/>
        <v>#REF!</v>
      </c>
      <c r="F23" s="23" t="e">
        <f t="shared" si="1"/>
        <v>#REF!</v>
      </c>
      <c r="G23" s="46" t="e">
        <f t="shared" si="2"/>
        <v>#REF!</v>
      </c>
      <c r="H23" s="25" t="e">
        <f t="shared" si="3"/>
        <v>#REF!</v>
      </c>
      <c r="I23" s="29">
        <f t="shared" si="4"/>
        <v>210013</v>
      </c>
      <c r="J23">
        <v>13</v>
      </c>
      <c r="M23" s="48"/>
      <c r="N23" s="49"/>
    </row>
    <row r="24" spans="1:14" ht="17.399999999999999">
      <c r="A24" s="1">
        <v>210015</v>
      </c>
      <c r="B24" s="8" t="s">
        <v>33</v>
      </c>
      <c r="C24" s="21">
        <v>21656</v>
      </c>
      <c r="D24" s="22">
        <v>535571836.18000025</v>
      </c>
      <c r="E24" s="23" t="e">
        <f t="shared" si="0"/>
        <v>#REF!</v>
      </c>
      <c r="F24" s="23" t="e">
        <f t="shared" si="1"/>
        <v>#REF!</v>
      </c>
      <c r="G24" s="46" t="e">
        <f t="shared" si="2"/>
        <v>#REF!</v>
      </c>
      <c r="H24" s="25" t="e">
        <f t="shared" si="3"/>
        <v>#REF!</v>
      </c>
      <c r="I24" s="29">
        <f t="shared" si="4"/>
        <v>210015</v>
      </c>
      <c r="J24">
        <v>15</v>
      </c>
      <c r="M24" s="48"/>
      <c r="N24" s="49"/>
    </row>
    <row r="25" spans="1:14" ht="17.399999999999999">
      <c r="A25" s="13">
        <v>210016</v>
      </c>
      <c r="B25" s="8" t="s">
        <v>34</v>
      </c>
      <c r="C25" s="21">
        <v>9825</v>
      </c>
      <c r="D25" s="22">
        <v>279406300</v>
      </c>
      <c r="E25" s="23" t="e">
        <f t="shared" si="0"/>
        <v>#REF!</v>
      </c>
      <c r="F25" s="23" t="e">
        <f t="shared" si="1"/>
        <v>#REF!</v>
      </c>
      <c r="G25" s="46" t="e">
        <f t="shared" si="2"/>
        <v>#REF!</v>
      </c>
      <c r="H25" s="25" t="e">
        <f t="shared" si="3"/>
        <v>#REF!</v>
      </c>
      <c r="I25" s="29">
        <f t="shared" si="4"/>
        <v>210016</v>
      </c>
      <c r="J25">
        <v>16</v>
      </c>
      <c r="M25" s="48"/>
      <c r="N25" s="49"/>
    </row>
    <row r="26" spans="1:14" ht="17.399999999999999">
      <c r="A26" s="13">
        <v>210017</v>
      </c>
      <c r="B26" s="8" t="s">
        <v>35</v>
      </c>
      <c r="C26" s="21">
        <v>2097</v>
      </c>
      <c r="D26" s="22">
        <v>57720022.909999996</v>
      </c>
      <c r="E26" s="23" t="e">
        <f t="shared" si="0"/>
        <v>#REF!</v>
      </c>
      <c r="F26" s="23" t="e">
        <f t="shared" si="1"/>
        <v>#REF!</v>
      </c>
      <c r="G26" s="46" t="e">
        <f t="shared" si="2"/>
        <v>#REF!</v>
      </c>
      <c r="H26" s="25" t="e">
        <f t="shared" si="3"/>
        <v>#REF!</v>
      </c>
      <c r="I26" s="29">
        <f t="shared" si="4"/>
        <v>210017</v>
      </c>
      <c r="J26">
        <v>17</v>
      </c>
      <c r="M26" s="48"/>
      <c r="N26" s="49"/>
    </row>
    <row r="27" spans="1:14" ht="17.399999999999999">
      <c r="A27" s="26">
        <v>210018</v>
      </c>
      <c r="B27" s="8" t="s">
        <v>36</v>
      </c>
      <c r="C27" s="21">
        <v>6997</v>
      </c>
      <c r="D27" s="22">
        <v>182928947.81</v>
      </c>
      <c r="E27" s="23" t="e">
        <f t="shared" si="0"/>
        <v>#REF!</v>
      </c>
      <c r="F27" s="23" t="e">
        <f t="shared" si="1"/>
        <v>#REF!</v>
      </c>
      <c r="G27" s="46" t="e">
        <f t="shared" si="2"/>
        <v>#REF!</v>
      </c>
      <c r="H27" s="25" t="e">
        <f t="shared" si="3"/>
        <v>#REF!</v>
      </c>
      <c r="I27" s="29">
        <f t="shared" si="4"/>
        <v>210018</v>
      </c>
      <c r="J27">
        <v>18</v>
      </c>
      <c r="M27" s="48"/>
      <c r="N27" s="49"/>
    </row>
    <row r="28" spans="1:14" ht="17.399999999999999">
      <c r="A28" s="1">
        <v>210019</v>
      </c>
      <c r="B28" s="8" t="s">
        <v>37</v>
      </c>
      <c r="C28" s="21">
        <v>17223</v>
      </c>
      <c r="D28" s="22">
        <v>450336518</v>
      </c>
      <c r="E28" s="23" t="e">
        <f t="shared" si="0"/>
        <v>#REF!</v>
      </c>
      <c r="F28" s="23" t="e">
        <f t="shared" si="1"/>
        <v>#REF!</v>
      </c>
      <c r="G28" s="46" t="e">
        <f t="shared" si="2"/>
        <v>#REF!</v>
      </c>
      <c r="H28" s="25" t="e">
        <f t="shared" si="3"/>
        <v>#REF!</v>
      </c>
      <c r="I28" s="29">
        <f t="shared" si="4"/>
        <v>210019</v>
      </c>
      <c r="J28">
        <v>19</v>
      </c>
      <c r="M28" s="48"/>
      <c r="N28" s="49"/>
    </row>
    <row r="29" spans="1:14" ht="17.399999999999999">
      <c r="A29" s="37">
        <v>210022</v>
      </c>
      <c r="B29" s="8" t="s">
        <v>38</v>
      </c>
      <c r="C29" s="21">
        <v>14136</v>
      </c>
      <c r="D29" s="22">
        <v>329368123</v>
      </c>
      <c r="E29" s="23" t="e">
        <f t="shared" si="0"/>
        <v>#REF!</v>
      </c>
      <c r="F29" s="23" t="e">
        <f t="shared" si="1"/>
        <v>#REF!</v>
      </c>
      <c r="G29" s="46" t="e">
        <f t="shared" si="2"/>
        <v>#REF!</v>
      </c>
      <c r="H29" s="25" t="e">
        <f t="shared" si="3"/>
        <v>#REF!</v>
      </c>
      <c r="I29" s="29">
        <f t="shared" si="4"/>
        <v>210022</v>
      </c>
      <c r="J29">
        <v>22</v>
      </c>
      <c r="M29" s="48"/>
      <c r="N29" s="49"/>
    </row>
    <row r="30" spans="1:14" ht="17.399999999999999">
      <c r="A30" s="1">
        <v>210023</v>
      </c>
      <c r="B30" s="8" t="s">
        <v>39</v>
      </c>
      <c r="C30" s="21">
        <v>25444</v>
      </c>
      <c r="D30" s="22">
        <v>632980900</v>
      </c>
      <c r="E30" s="23" t="e">
        <f t="shared" si="0"/>
        <v>#REF!</v>
      </c>
      <c r="F30" s="23" t="e">
        <f t="shared" si="1"/>
        <v>#REF!</v>
      </c>
      <c r="G30" s="46" t="e">
        <f t="shared" si="2"/>
        <v>#REF!</v>
      </c>
      <c r="H30" s="25" t="e">
        <f t="shared" si="3"/>
        <v>#REF!</v>
      </c>
      <c r="I30" s="29">
        <f t="shared" si="4"/>
        <v>210023</v>
      </c>
      <c r="J30">
        <v>23</v>
      </c>
      <c r="M30" s="48"/>
      <c r="N30" s="49"/>
    </row>
    <row r="31" spans="1:14" ht="17.399999999999999">
      <c r="A31" s="1">
        <v>210024</v>
      </c>
      <c r="B31" s="8" t="s">
        <v>40</v>
      </c>
      <c r="C31" s="21">
        <v>10905</v>
      </c>
      <c r="D31" s="22">
        <v>440415067.22000003</v>
      </c>
      <c r="E31" s="23" t="e">
        <f t="shared" si="0"/>
        <v>#REF!</v>
      </c>
      <c r="F31" s="23" t="e">
        <f t="shared" si="1"/>
        <v>#REF!</v>
      </c>
      <c r="G31" s="46" t="e">
        <f t="shared" si="2"/>
        <v>#REF!</v>
      </c>
      <c r="H31" s="25" t="e">
        <f t="shared" si="3"/>
        <v>#REF!</v>
      </c>
      <c r="I31" s="29">
        <f t="shared" si="4"/>
        <v>210024</v>
      </c>
      <c r="J31">
        <v>24</v>
      </c>
      <c r="M31" s="48"/>
      <c r="N31" s="49"/>
    </row>
    <row r="32" spans="1:14" ht="17.399999999999999">
      <c r="A32" s="1">
        <v>210027</v>
      </c>
      <c r="B32" s="8" t="s">
        <v>41</v>
      </c>
      <c r="C32" s="21">
        <v>11192</v>
      </c>
      <c r="D32" s="22">
        <v>332245500</v>
      </c>
      <c r="E32" s="23" t="e">
        <f t="shared" si="0"/>
        <v>#REF!</v>
      </c>
      <c r="F32" s="23" t="e">
        <f t="shared" si="1"/>
        <v>#REF!</v>
      </c>
      <c r="G32" s="46" t="e">
        <f t="shared" si="2"/>
        <v>#REF!</v>
      </c>
      <c r="H32" s="25" t="e">
        <f t="shared" si="3"/>
        <v>#REF!</v>
      </c>
      <c r="I32" s="29">
        <f t="shared" si="4"/>
        <v>210027</v>
      </c>
      <c r="J32">
        <v>27</v>
      </c>
      <c r="M32" s="48"/>
      <c r="N32" s="49"/>
    </row>
    <row r="33" spans="1:14" ht="17.399999999999999">
      <c r="A33" s="1">
        <v>210028</v>
      </c>
      <c r="B33" s="8" t="s">
        <v>42</v>
      </c>
      <c r="C33" s="21">
        <v>6777</v>
      </c>
      <c r="D33" s="22">
        <v>196820500</v>
      </c>
      <c r="E33" s="23" t="e">
        <f t="shared" si="0"/>
        <v>#REF!</v>
      </c>
      <c r="F33" s="23" t="e">
        <f t="shared" si="1"/>
        <v>#REF!</v>
      </c>
      <c r="G33" s="46" t="e">
        <f t="shared" si="2"/>
        <v>#REF!</v>
      </c>
      <c r="H33" s="25" t="e">
        <f t="shared" si="3"/>
        <v>#REF!</v>
      </c>
      <c r="I33" s="29">
        <f t="shared" si="4"/>
        <v>210028</v>
      </c>
      <c r="J33">
        <v>28</v>
      </c>
      <c r="M33" s="48"/>
      <c r="N33" s="49"/>
    </row>
    <row r="34" spans="1:14" ht="17.399999999999999">
      <c r="A34" s="1">
        <v>210029</v>
      </c>
      <c r="B34" s="8" t="s">
        <v>43</v>
      </c>
      <c r="C34" s="21">
        <v>19822</v>
      </c>
      <c r="D34" s="22">
        <v>670224184.73000026</v>
      </c>
      <c r="E34" s="23" t="e">
        <f t="shared" si="0"/>
        <v>#REF!</v>
      </c>
      <c r="F34" s="23" t="e">
        <f t="shared" si="1"/>
        <v>#REF!</v>
      </c>
      <c r="G34" s="46" t="e">
        <f t="shared" si="2"/>
        <v>#REF!</v>
      </c>
      <c r="H34" s="25" t="e">
        <f t="shared" si="3"/>
        <v>#REF!</v>
      </c>
      <c r="I34" s="29">
        <f t="shared" si="4"/>
        <v>210029</v>
      </c>
      <c r="J34">
        <v>29</v>
      </c>
      <c r="M34" s="48"/>
      <c r="N34" s="49"/>
    </row>
    <row r="35" spans="1:14" ht="17.399999999999999">
      <c r="A35" s="1">
        <v>210030</v>
      </c>
      <c r="B35" s="8" t="s">
        <v>44</v>
      </c>
      <c r="C35" s="21">
        <v>1254</v>
      </c>
      <c r="D35" s="22">
        <v>59412493.240000002</v>
      </c>
      <c r="E35" s="23" t="e">
        <f t="shared" si="0"/>
        <v>#REF!</v>
      </c>
      <c r="F35" s="23" t="e">
        <f t="shared" si="1"/>
        <v>#REF!</v>
      </c>
      <c r="G35" s="46" t="e">
        <f t="shared" si="2"/>
        <v>#REF!</v>
      </c>
      <c r="H35" s="25" t="e">
        <f t="shared" si="3"/>
        <v>#REF!</v>
      </c>
      <c r="I35" s="29">
        <f t="shared" si="4"/>
        <v>210030</v>
      </c>
      <c r="J35">
        <v>30</v>
      </c>
      <c r="M35" s="48"/>
      <c r="N35" s="49"/>
    </row>
    <row r="36" spans="1:14" ht="17.399999999999999">
      <c r="A36" s="1">
        <v>210032</v>
      </c>
      <c r="B36" s="8" t="s">
        <v>45</v>
      </c>
      <c r="C36" s="21">
        <v>5167</v>
      </c>
      <c r="D36" s="22">
        <v>166233700</v>
      </c>
      <c r="E36" s="23" t="e">
        <f t="shared" si="0"/>
        <v>#REF!</v>
      </c>
      <c r="F36" s="23" t="e">
        <f t="shared" si="1"/>
        <v>#REF!</v>
      </c>
      <c r="G36" s="46" t="e">
        <f t="shared" si="2"/>
        <v>#REF!</v>
      </c>
      <c r="H36" s="25" t="e">
        <f t="shared" si="3"/>
        <v>#REF!</v>
      </c>
      <c r="I36" s="29">
        <f t="shared" si="4"/>
        <v>210032</v>
      </c>
      <c r="J36">
        <v>32</v>
      </c>
      <c r="M36" s="48"/>
      <c r="N36" s="49"/>
    </row>
    <row r="37" spans="1:14" ht="17.399999999999999">
      <c r="A37" s="1">
        <v>210033</v>
      </c>
      <c r="B37" s="8" t="s">
        <v>46</v>
      </c>
      <c r="C37" s="21">
        <v>10106</v>
      </c>
      <c r="D37" s="22">
        <v>234993744</v>
      </c>
      <c r="E37" s="23" t="e">
        <f t="shared" si="0"/>
        <v>#REF!</v>
      </c>
      <c r="F37" s="23" t="e">
        <f t="shared" si="1"/>
        <v>#REF!</v>
      </c>
      <c r="G37" s="46" t="e">
        <f t="shared" si="2"/>
        <v>#REF!</v>
      </c>
      <c r="H37" s="25" t="e">
        <f t="shared" si="3"/>
        <v>#REF!</v>
      </c>
      <c r="I37" s="29">
        <f t="shared" si="4"/>
        <v>210033</v>
      </c>
      <c r="J37">
        <v>33</v>
      </c>
      <c r="M37" s="48"/>
      <c r="N37" s="49"/>
    </row>
    <row r="38" spans="1:14" ht="17.399999999999999">
      <c r="A38" s="1">
        <v>210034</v>
      </c>
      <c r="B38" s="8" t="s">
        <v>47</v>
      </c>
      <c r="C38" s="21">
        <v>7302</v>
      </c>
      <c r="D38" s="22">
        <v>194521777.31999999</v>
      </c>
      <c r="E38" s="23" t="e">
        <f t="shared" si="0"/>
        <v>#REF!</v>
      </c>
      <c r="F38" s="23" t="e">
        <f t="shared" si="1"/>
        <v>#REF!</v>
      </c>
      <c r="G38" s="46" t="e">
        <f t="shared" si="2"/>
        <v>#REF!</v>
      </c>
      <c r="H38" s="25" t="e">
        <f t="shared" si="3"/>
        <v>#REF!</v>
      </c>
      <c r="I38" s="29">
        <f t="shared" si="4"/>
        <v>210034</v>
      </c>
      <c r="J38">
        <v>34</v>
      </c>
      <c r="M38" s="48"/>
      <c r="N38" s="49"/>
    </row>
    <row r="39" spans="1:14" ht="17.399999999999999">
      <c r="A39" s="1">
        <v>210035</v>
      </c>
      <c r="B39" s="8" t="s">
        <v>48</v>
      </c>
      <c r="C39" s="21">
        <v>6530</v>
      </c>
      <c r="D39" s="22">
        <v>156420845.72</v>
      </c>
      <c r="E39" s="23" t="e">
        <f t="shared" si="0"/>
        <v>#REF!</v>
      </c>
      <c r="F39" s="23" t="e">
        <f t="shared" si="1"/>
        <v>#REF!</v>
      </c>
      <c r="G39" s="46" t="e">
        <f t="shared" si="2"/>
        <v>#REF!</v>
      </c>
      <c r="H39" s="25" t="e">
        <f t="shared" si="3"/>
        <v>#REF!</v>
      </c>
      <c r="I39" s="29">
        <f t="shared" si="4"/>
        <v>210035</v>
      </c>
      <c r="J39">
        <v>35</v>
      </c>
      <c r="M39" s="48"/>
      <c r="N39" s="49"/>
    </row>
    <row r="40" spans="1:14" ht="17.399999999999999">
      <c r="A40" s="1">
        <v>210037</v>
      </c>
      <c r="B40" s="8" t="s">
        <v>49</v>
      </c>
      <c r="C40" s="21">
        <v>7263</v>
      </c>
      <c r="D40" s="22">
        <v>210980105.63</v>
      </c>
      <c r="E40" s="23" t="e">
        <f t="shared" si="0"/>
        <v>#REF!</v>
      </c>
      <c r="F40" s="23" t="e">
        <f t="shared" si="1"/>
        <v>#REF!</v>
      </c>
      <c r="G40" s="46" t="e">
        <f t="shared" si="2"/>
        <v>#REF!</v>
      </c>
      <c r="H40" s="25" t="e">
        <f t="shared" si="3"/>
        <v>#REF!</v>
      </c>
      <c r="I40" s="29">
        <f t="shared" si="4"/>
        <v>210037</v>
      </c>
      <c r="J40">
        <v>37</v>
      </c>
      <c r="M40" s="48"/>
      <c r="N40" s="49"/>
    </row>
    <row r="41" spans="1:14" ht="17.399999999999999">
      <c r="A41" s="1">
        <v>210038</v>
      </c>
      <c r="B41" s="8" t="s">
        <v>50</v>
      </c>
      <c r="C41" s="21">
        <v>4665</v>
      </c>
      <c r="D41" s="22">
        <v>236967133.88000003</v>
      </c>
      <c r="E41" s="23" t="e">
        <f t="shared" si="0"/>
        <v>#REF!</v>
      </c>
      <c r="F41" s="23" t="e">
        <f t="shared" si="1"/>
        <v>#REF!</v>
      </c>
      <c r="G41" s="46" t="e">
        <f t="shared" si="2"/>
        <v>#REF!</v>
      </c>
      <c r="H41" s="25" t="e">
        <f t="shared" si="3"/>
        <v>#REF!</v>
      </c>
      <c r="I41" s="29">
        <f t="shared" si="4"/>
        <v>210038</v>
      </c>
      <c r="J41">
        <v>38</v>
      </c>
      <c r="M41" s="48"/>
      <c r="N41" s="49"/>
    </row>
    <row r="42" spans="1:14" ht="17.399999999999999">
      <c r="A42" s="1">
        <v>210039</v>
      </c>
      <c r="B42" s="8" t="s">
        <v>51</v>
      </c>
      <c r="C42" s="21">
        <v>5456</v>
      </c>
      <c r="D42" s="22">
        <v>149987800</v>
      </c>
      <c r="E42" s="23" t="e">
        <f t="shared" si="0"/>
        <v>#REF!</v>
      </c>
      <c r="F42" s="23" t="e">
        <f t="shared" si="1"/>
        <v>#REF!</v>
      </c>
      <c r="G42" s="46" t="e">
        <f t="shared" si="2"/>
        <v>#REF!</v>
      </c>
      <c r="H42" s="25" t="e">
        <f t="shared" si="3"/>
        <v>#REF!</v>
      </c>
      <c r="I42" s="29">
        <f t="shared" si="4"/>
        <v>210039</v>
      </c>
      <c r="J42">
        <v>39</v>
      </c>
      <c r="M42" s="48"/>
      <c r="N42" s="49"/>
    </row>
    <row r="43" spans="1:14" ht="17.399999999999999">
      <c r="A43" s="1">
        <v>210040</v>
      </c>
      <c r="B43" s="8" t="s">
        <v>52</v>
      </c>
      <c r="C43" s="21">
        <v>10259</v>
      </c>
      <c r="D43" s="22">
        <v>266927630.66999999</v>
      </c>
      <c r="E43" s="23" t="e">
        <f t="shared" si="0"/>
        <v>#REF!</v>
      </c>
      <c r="F43" s="23" t="e">
        <f t="shared" si="1"/>
        <v>#REF!</v>
      </c>
      <c r="G43" s="46" t="e">
        <f t="shared" si="2"/>
        <v>#REF!</v>
      </c>
      <c r="H43" s="25" t="e">
        <f t="shared" si="3"/>
        <v>#REF!</v>
      </c>
      <c r="I43" s="29">
        <f t="shared" si="4"/>
        <v>210040</v>
      </c>
      <c r="J43">
        <v>40</v>
      </c>
      <c r="M43" s="48"/>
      <c r="N43" s="49"/>
    </row>
    <row r="44" spans="1:14" ht="17.399999999999999">
      <c r="A44" s="1">
        <v>210043</v>
      </c>
      <c r="B44" s="8" t="s">
        <v>53</v>
      </c>
      <c r="C44" s="21">
        <v>15742</v>
      </c>
      <c r="D44" s="22">
        <v>428075148.26999897</v>
      </c>
      <c r="E44" s="23" t="e">
        <f t="shared" ref="E44:E63" si="5">(C44/C$82)*$E$6</f>
        <v>#REF!</v>
      </c>
      <c r="F44" s="23" t="e">
        <f t="shared" ref="F44:F63" si="6">(D44/D$82)*$E$6</f>
        <v>#REF!</v>
      </c>
      <c r="G44" s="46" t="e">
        <f t="shared" si="2"/>
        <v>#REF!</v>
      </c>
      <c r="H44" s="25" t="e">
        <f t="shared" si="3"/>
        <v>#REF!</v>
      </c>
      <c r="I44" s="29">
        <f t="shared" si="4"/>
        <v>210043</v>
      </c>
      <c r="J44">
        <v>43</v>
      </c>
      <c r="M44" s="48"/>
      <c r="N44" s="49"/>
    </row>
    <row r="45" spans="1:14" ht="17.399999999999999">
      <c r="A45" s="1">
        <v>210044</v>
      </c>
      <c r="B45" s="8" t="s">
        <v>54</v>
      </c>
      <c r="C45" s="21">
        <v>17458</v>
      </c>
      <c r="D45" s="22">
        <v>463552940.82999998</v>
      </c>
      <c r="E45" s="23" t="e">
        <f t="shared" si="5"/>
        <v>#REF!</v>
      </c>
      <c r="F45" s="23" t="e">
        <f t="shared" si="6"/>
        <v>#REF!</v>
      </c>
      <c r="G45" s="46" t="e">
        <f t="shared" si="2"/>
        <v>#REF!</v>
      </c>
      <c r="H45" s="25" t="e">
        <f t="shared" si="3"/>
        <v>#REF!</v>
      </c>
      <c r="I45" s="29">
        <f t="shared" si="4"/>
        <v>210044</v>
      </c>
      <c r="J45">
        <v>44</v>
      </c>
      <c r="M45" s="48"/>
      <c r="N45" s="49"/>
    </row>
    <row r="46" spans="1:14" ht="17.399999999999999">
      <c r="A46" s="1">
        <v>210045</v>
      </c>
      <c r="B46" s="8" t="s">
        <v>55</v>
      </c>
      <c r="C46" s="21">
        <v>226</v>
      </c>
      <c r="D46" s="22">
        <v>17147300</v>
      </c>
      <c r="E46" s="23" t="e">
        <f t="shared" si="5"/>
        <v>#REF!</v>
      </c>
      <c r="F46" s="23" t="e">
        <f t="shared" si="6"/>
        <v>#REF!</v>
      </c>
      <c r="G46" s="46" t="e">
        <f t="shared" si="2"/>
        <v>#REF!</v>
      </c>
      <c r="H46" s="25" t="e">
        <f t="shared" si="3"/>
        <v>#REF!</v>
      </c>
      <c r="I46" s="29">
        <f t="shared" si="4"/>
        <v>210045</v>
      </c>
      <c r="J46">
        <v>45</v>
      </c>
      <c r="M46" s="48"/>
      <c r="N46" s="49"/>
    </row>
    <row r="47" spans="1:14" ht="17.399999999999999">
      <c r="A47" s="1">
        <v>210048</v>
      </c>
      <c r="B47" s="8" t="s">
        <v>56</v>
      </c>
      <c r="C47" s="21">
        <v>15907</v>
      </c>
      <c r="D47" s="22">
        <v>313005000</v>
      </c>
      <c r="E47" s="23" t="e">
        <f t="shared" si="5"/>
        <v>#REF!</v>
      </c>
      <c r="F47" s="23" t="e">
        <f t="shared" si="6"/>
        <v>#REF!</v>
      </c>
      <c r="G47" s="46" t="e">
        <f t="shared" si="2"/>
        <v>#REF!</v>
      </c>
      <c r="H47" s="25" t="e">
        <f t="shared" si="3"/>
        <v>#REF!</v>
      </c>
      <c r="I47" s="29">
        <f t="shared" si="4"/>
        <v>210048</v>
      </c>
      <c r="J47">
        <v>48</v>
      </c>
      <c r="M47" s="48"/>
      <c r="N47" s="49"/>
    </row>
    <row r="48" spans="1:14" ht="17.399999999999999">
      <c r="A48" s="1">
        <v>210049</v>
      </c>
      <c r="B48" s="8" t="s">
        <v>57</v>
      </c>
      <c r="C48" s="21">
        <v>10307</v>
      </c>
      <c r="D48" s="22">
        <v>343214124.57999992</v>
      </c>
      <c r="E48" s="23" t="e">
        <f t="shared" si="5"/>
        <v>#REF!</v>
      </c>
      <c r="F48" s="23" t="e">
        <f t="shared" si="6"/>
        <v>#REF!</v>
      </c>
      <c r="G48" s="46" t="e">
        <f t="shared" si="2"/>
        <v>#REF!</v>
      </c>
      <c r="H48" s="25" t="e">
        <f t="shared" si="3"/>
        <v>#REF!</v>
      </c>
      <c r="I48" s="29">
        <f t="shared" si="4"/>
        <v>210049</v>
      </c>
      <c r="J48">
        <v>49</v>
      </c>
      <c r="M48" s="48"/>
      <c r="N48" s="49"/>
    </row>
    <row r="49" spans="1:14" ht="17.399999999999999">
      <c r="A49" s="1">
        <v>210051</v>
      </c>
      <c r="B49" s="8" t="s">
        <v>58</v>
      </c>
      <c r="C49" s="21">
        <v>9419</v>
      </c>
      <c r="D49" s="22">
        <v>247708141</v>
      </c>
      <c r="E49" s="23" t="e">
        <f t="shared" si="5"/>
        <v>#REF!</v>
      </c>
      <c r="F49" s="23" t="e">
        <f t="shared" si="6"/>
        <v>#REF!</v>
      </c>
      <c r="G49" s="46" t="e">
        <f t="shared" si="2"/>
        <v>#REF!</v>
      </c>
      <c r="H49" s="25" t="e">
        <f t="shared" si="3"/>
        <v>#REF!</v>
      </c>
      <c r="I49" s="29">
        <f t="shared" si="4"/>
        <v>210051</v>
      </c>
      <c r="J49">
        <v>51</v>
      </c>
      <c r="M49" s="48"/>
      <c r="N49" s="49"/>
    </row>
    <row r="50" spans="1:14" ht="17.399999999999999">
      <c r="A50" s="1">
        <v>210055</v>
      </c>
      <c r="B50" s="8" t="s">
        <v>59</v>
      </c>
      <c r="C50" s="21">
        <v>3571</v>
      </c>
      <c r="D50" s="22">
        <v>102996000</v>
      </c>
      <c r="E50" s="23" t="e">
        <f t="shared" si="5"/>
        <v>#REF!</v>
      </c>
      <c r="F50" s="23" t="e">
        <f t="shared" si="6"/>
        <v>#REF!</v>
      </c>
      <c r="G50" s="46" t="e">
        <f t="shared" si="2"/>
        <v>#REF!</v>
      </c>
      <c r="H50" s="25" t="e">
        <f t="shared" si="3"/>
        <v>#REF!</v>
      </c>
      <c r="I50" s="29">
        <f t="shared" si="4"/>
        <v>210055</v>
      </c>
      <c r="J50">
        <v>55</v>
      </c>
      <c r="M50" s="48"/>
      <c r="N50" s="49"/>
    </row>
    <row r="51" spans="1:14" ht="17.399999999999999">
      <c r="A51" s="1">
        <v>210056</v>
      </c>
      <c r="B51" s="8" t="s">
        <v>60</v>
      </c>
      <c r="C51" s="21">
        <v>8530</v>
      </c>
      <c r="D51" s="22">
        <v>275754352</v>
      </c>
      <c r="E51" s="23" t="e">
        <f t="shared" si="5"/>
        <v>#REF!</v>
      </c>
      <c r="F51" s="23" t="e">
        <f t="shared" si="6"/>
        <v>#REF!</v>
      </c>
      <c r="G51" s="46" t="e">
        <f t="shared" si="2"/>
        <v>#REF!</v>
      </c>
      <c r="H51" s="25" t="e">
        <f t="shared" si="3"/>
        <v>#REF!</v>
      </c>
      <c r="I51" s="29">
        <f t="shared" si="4"/>
        <v>210056</v>
      </c>
      <c r="J51">
        <v>2004</v>
      </c>
      <c r="M51" s="48"/>
      <c r="N51" s="49"/>
    </row>
    <row r="52" spans="1:14" ht="17.399999999999999">
      <c r="A52" s="1">
        <v>210057</v>
      </c>
      <c r="B52" s="8" t="s">
        <v>61</v>
      </c>
      <c r="C52" s="21">
        <v>17307</v>
      </c>
      <c r="D52" s="22">
        <v>430186900</v>
      </c>
      <c r="E52" s="23" t="e">
        <f t="shared" si="5"/>
        <v>#REF!</v>
      </c>
      <c r="F52" s="23" t="e">
        <f t="shared" si="6"/>
        <v>#REF!</v>
      </c>
      <c r="G52" s="46" t="e">
        <f t="shared" si="2"/>
        <v>#REF!</v>
      </c>
      <c r="H52" s="25" t="e">
        <f t="shared" si="3"/>
        <v>#REF!</v>
      </c>
      <c r="I52" s="29">
        <f t="shared" si="4"/>
        <v>210057</v>
      </c>
      <c r="J52">
        <v>5050</v>
      </c>
      <c r="M52" s="48"/>
      <c r="N52" s="49"/>
    </row>
    <row r="53" spans="1:14" ht="17.399999999999999">
      <c r="A53" s="1">
        <v>210058</v>
      </c>
      <c r="B53" s="8" t="s">
        <v>62</v>
      </c>
      <c r="C53" s="21">
        <v>2478</v>
      </c>
      <c r="D53" s="22">
        <v>124902915.88</v>
      </c>
      <c r="E53" s="23" t="e">
        <f t="shared" si="5"/>
        <v>#REF!</v>
      </c>
      <c r="F53" s="23" t="e">
        <f t="shared" si="6"/>
        <v>#REF!</v>
      </c>
      <c r="G53" s="46" t="e">
        <f t="shared" si="2"/>
        <v>#REF!</v>
      </c>
      <c r="H53" s="25" t="e">
        <f t="shared" si="3"/>
        <v>#REF!</v>
      </c>
      <c r="I53" s="29">
        <f t="shared" si="4"/>
        <v>210058</v>
      </c>
      <c r="J53">
        <v>2001</v>
      </c>
      <c r="M53" s="48"/>
      <c r="N53" s="49"/>
    </row>
    <row r="54" spans="1:14" ht="17.399999999999999">
      <c r="A54" s="1">
        <v>210060</v>
      </c>
      <c r="B54" s="8" t="s">
        <v>63</v>
      </c>
      <c r="C54" s="21">
        <v>2064</v>
      </c>
      <c r="D54" s="22">
        <v>53432546</v>
      </c>
      <c r="E54" s="23" t="e">
        <f t="shared" si="5"/>
        <v>#REF!</v>
      </c>
      <c r="F54" s="23" t="e">
        <f t="shared" si="6"/>
        <v>#REF!</v>
      </c>
      <c r="G54" s="46" t="e">
        <f t="shared" si="2"/>
        <v>#REF!</v>
      </c>
      <c r="H54" s="25" t="e">
        <f t="shared" si="3"/>
        <v>#REF!</v>
      </c>
      <c r="I54" s="29">
        <f t="shared" si="4"/>
        <v>210060</v>
      </c>
      <c r="J54">
        <v>60</v>
      </c>
      <c r="M54" s="48"/>
      <c r="N54" s="49"/>
    </row>
    <row r="55" spans="1:14" ht="17.399999999999999">
      <c r="A55" s="1">
        <v>210061</v>
      </c>
      <c r="B55" s="8" t="s">
        <v>64</v>
      </c>
      <c r="C55" s="21">
        <v>3200</v>
      </c>
      <c r="D55" s="22">
        <v>110418500</v>
      </c>
      <c r="E55" s="23" t="e">
        <f t="shared" si="5"/>
        <v>#REF!</v>
      </c>
      <c r="F55" s="23" t="e">
        <f t="shared" si="6"/>
        <v>#REF!</v>
      </c>
      <c r="G55" s="46" t="e">
        <f t="shared" si="2"/>
        <v>#REF!</v>
      </c>
      <c r="H55" s="25" t="e">
        <f t="shared" si="3"/>
        <v>#REF!</v>
      </c>
      <c r="I55" s="29">
        <f t="shared" si="4"/>
        <v>210061</v>
      </c>
      <c r="J55">
        <v>61</v>
      </c>
      <c r="M55" s="48"/>
      <c r="N55" s="49"/>
    </row>
    <row r="56" spans="1:14" ht="17.399999999999999">
      <c r="A56" s="1">
        <v>210062</v>
      </c>
      <c r="B56" s="8" t="s">
        <v>65</v>
      </c>
      <c r="C56" s="21">
        <v>10033</v>
      </c>
      <c r="D56" s="22">
        <v>264243580.00000003</v>
      </c>
      <c r="E56" s="23" t="e">
        <f t="shared" si="5"/>
        <v>#REF!</v>
      </c>
      <c r="F56" s="23" t="e">
        <f t="shared" si="6"/>
        <v>#REF!</v>
      </c>
      <c r="G56" s="46" t="e">
        <f t="shared" si="2"/>
        <v>#REF!</v>
      </c>
      <c r="H56" s="25" t="e">
        <f t="shared" si="3"/>
        <v>#REF!</v>
      </c>
      <c r="I56" s="29">
        <f t="shared" si="4"/>
        <v>210062</v>
      </c>
      <c r="J56">
        <v>62</v>
      </c>
      <c r="M56" s="48"/>
      <c r="N56" s="49"/>
    </row>
    <row r="57" spans="1:14" ht="17.399999999999999">
      <c r="A57" s="1">
        <v>210063</v>
      </c>
      <c r="B57" s="8" t="s">
        <v>66</v>
      </c>
      <c r="C57" s="21">
        <v>15011</v>
      </c>
      <c r="D57" s="22">
        <v>414387182.10999995</v>
      </c>
      <c r="E57" s="23" t="e">
        <f t="shared" si="5"/>
        <v>#REF!</v>
      </c>
      <c r="F57" s="23" t="e">
        <f t="shared" si="6"/>
        <v>#REF!</v>
      </c>
      <c r="G57" s="46" t="e">
        <f t="shared" si="2"/>
        <v>#REF!</v>
      </c>
      <c r="H57" s="25" t="e">
        <f t="shared" si="3"/>
        <v>#REF!</v>
      </c>
      <c r="I57" s="29">
        <f t="shared" si="4"/>
        <v>210063</v>
      </c>
      <c r="J57">
        <v>63</v>
      </c>
      <c r="M57" s="48"/>
      <c r="N57" s="49"/>
    </row>
    <row r="58" spans="1:14" ht="17.399999999999999">
      <c r="A58" s="1">
        <v>210064</v>
      </c>
      <c r="B58" s="8" t="s">
        <v>17</v>
      </c>
      <c r="C58" s="21">
        <v>1309</v>
      </c>
      <c r="D58" s="22">
        <v>59877227.32</v>
      </c>
      <c r="E58" s="23" t="e">
        <f t="shared" si="5"/>
        <v>#REF!</v>
      </c>
      <c r="F58" s="23" t="e">
        <f t="shared" si="6"/>
        <v>#REF!</v>
      </c>
      <c r="G58" s="46" t="e">
        <f t="shared" si="2"/>
        <v>#REF!</v>
      </c>
      <c r="H58" s="25" t="e">
        <f t="shared" si="3"/>
        <v>#REF!</v>
      </c>
      <c r="I58" s="29">
        <f t="shared" si="4"/>
        <v>210064</v>
      </c>
      <c r="J58">
        <v>5033</v>
      </c>
      <c r="M58" s="48"/>
      <c r="N58" s="49"/>
    </row>
    <row r="59" spans="1:14" ht="17.399999999999999">
      <c r="A59" s="1">
        <v>210065</v>
      </c>
      <c r="B59" s="8" t="s">
        <v>67</v>
      </c>
      <c r="C59" s="21">
        <v>4235</v>
      </c>
      <c r="D59" s="22">
        <v>96025200</v>
      </c>
      <c r="E59" s="23" t="e">
        <f t="shared" si="5"/>
        <v>#REF!</v>
      </c>
      <c r="F59" s="23" t="e">
        <f t="shared" si="6"/>
        <v>#REF!</v>
      </c>
      <c r="G59" s="46" t="e">
        <f t="shared" si="2"/>
        <v>#REF!</v>
      </c>
      <c r="H59" s="25" t="e">
        <f t="shared" si="3"/>
        <v>#REF!</v>
      </c>
      <c r="I59" s="29">
        <f t="shared" si="4"/>
        <v>210065</v>
      </c>
      <c r="J59">
        <v>65</v>
      </c>
      <c r="M59" s="48"/>
      <c r="N59" s="49"/>
    </row>
    <row r="60" spans="1:14" ht="17.399999999999999">
      <c r="A60" s="1">
        <v>210087</v>
      </c>
      <c r="B60" s="8" t="s">
        <v>68</v>
      </c>
      <c r="C60" s="21">
        <v>0</v>
      </c>
      <c r="D60" s="22">
        <v>14007500</v>
      </c>
      <c r="E60" s="23" t="e">
        <f t="shared" si="5"/>
        <v>#REF!</v>
      </c>
      <c r="F60" s="23" t="e">
        <f t="shared" si="6"/>
        <v>#REF!</v>
      </c>
      <c r="G60" s="46" t="e">
        <f t="shared" si="2"/>
        <v>#REF!</v>
      </c>
      <c r="H60" s="25" t="e">
        <f t="shared" si="3"/>
        <v>#REF!</v>
      </c>
      <c r="I60" s="50">
        <v>210057</v>
      </c>
      <c r="J60">
        <v>87</v>
      </c>
      <c r="M60" s="48"/>
      <c r="N60" s="49"/>
    </row>
    <row r="61" spans="1:14" ht="17.399999999999999">
      <c r="A61" s="1">
        <v>210088</v>
      </c>
      <c r="B61" s="8" t="s">
        <v>69</v>
      </c>
      <c r="C61" s="21">
        <v>0</v>
      </c>
      <c r="D61" s="22">
        <v>7034873</v>
      </c>
      <c r="E61" s="23" t="e">
        <f t="shared" si="5"/>
        <v>#REF!</v>
      </c>
      <c r="F61" s="23" t="e">
        <f t="shared" si="6"/>
        <v>#REF!</v>
      </c>
      <c r="G61" s="46" t="e">
        <f t="shared" si="2"/>
        <v>#REF!</v>
      </c>
      <c r="H61" s="25" t="e">
        <f t="shared" si="3"/>
        <v>#REF!</v>
      </c>
      <c r="I61" s="50">
        <v>210037</v>
      </c>
      <c r="J61">
        <v>88</v>
      </c>
      <c r="M61" s="48"/>
      <c r="N61" s="49"/>
    </row>
    <row r="62" spans="1:14" ht="17.399999999999999">
      <c r="A62" s="1">
        <v>210333</v>
      </c>
      <c r="B62" s="8" t="s">
        <v>70</v>
      </c>
      <c r="C62" s="21">
        <v>0</v>
      </c>
      <c r="D62" s="22">
        <v>20771308.740000002</v>
      </c>
      <c r="E62" s="23" t="e">
        <f t="shared" si="5"/>
        <v>#REF!</v>
      </c>
      <c r="F62" s="23" t="e">
        <f t="shared" si="6"/>
        <v>#REF!</v>
      </c>
      <c r="G62" s="46" t="e">
        <f t="shared" ref="G62:G63" si="7">E62+F62</f>
        <v>#REF!</v>
      </c>
      <c r="H62" s="25" t="e">
        <f t="shared" ref="H62:H63" si="8">ROUND(G62,0)</f>
        <v>#REF!</v>
      </c>
      <c r="I62" s="50">
        <v>210003</v>
      </c>
      <c r="J62">
        <v>333</v>
      </c>
      <c r="M62" s="48"/>
      <c r="N62" s="49"/>
    </row>
    <row r="63" spans="1:14" ht="17.399999999999999">
      <c r="A63" s="1">
        <v>218992</v>
      </c>
      <c r="B63" s="8" t="s">
        <v>75</v>
      </c>
      <c r="C63" s="21">
        <v>3879</v>
      </c>
      <c r="D63" s="22">
        <v>215034042.61999997</v>
      </c>
      <c r="E63" s="23" t="e">
        <f t="shared" si="5"/>
        <v>#REF!</v>
      </c>
      <c r="F63" s="23" t="e">
        <f t="shared" si="6"/>
        <v>#REF!</v>
      </c>
      <c r="G63" s="46" t="e">
        <f t="shared" si="7"/>
        <v>#REF!</v>
      </c>
      <c r="H63" s="25" t="e">
        <f t="shared" si="8"/>
        <v>#REF!</v>
      </c>
      <c r="I63" s="29">
        <f t="shared" si="4"/>
        <v>218992</v>
      </c>
      <c r="J63">
        <v>8992</v>
      </c>
      <c r="M63" s="48"/>
      <c r="N63" s="49"/>
    </row>
    <row r="64" spans="1:14" ht="18.3">
      <c r="A64" s="1"/>
      <c r="B64" s="8"/>
      <c r="C64" s="28"/>
      <c r="D64" s="27"/>
      <c r="E64" s="28"/>
      <c r="F64" s="28"/>
      <c r="G64" s="29"/>
      <c r="H64" s="25"/>
      <c r="M64" s="48"/>
      <c r="N64" s="49"/>
    </row>
    <row r="65" spans="1:14">
      <c r="M65" s="48"/>
      <c r="N65" s="49"/>
    </row>
    <row r="66" spans="1:14" ht="17.399999999999999">
      <c r="B66" s="8" t="s">
        <v>14</v>
      </c>
      <c r="C66" s="9">
        <f t="shared" ref="C66:H66" si="9">SUM(C12:C63)</f>
        <v>539225</v>
      </c>
      <c r="D66" s="9">
        <f t="shared" si="9"/>
        <v>17201755999.689995</v>
      </c>
      <c r="E66" s="9" t="e">
        <f t="shared" si="9"/>
        <v>#REF!</v>
      </c>
      <c r="F66" s="9" t="e">
        <f t="shared" si="9"/>
        <v>#REF!</v>
      </c>
      <c r="G66" s="9" t="e">
        <f t="shared" si="9"/>
        <v>#REF!</v>
      </c>
      <c r="H66" s="9" t="e">
        <f t="shared" si="9"/>
        <v>#REF!</v>
      </c>
      <c r="I66" s="29"/>
      <c r="M66" s="48"/>
      <c r="N66" s="49"/>
    </row>
    <row r="67" spans="1:14" ht="18.3">
      <c r="C67" s="14"/>
      <c r="D67" s="31"/>
      <c r="E67" s="28"/>
      <c r="F67" s="28"/>
      <c r="G67" s="29"/>
      <c r="H67" s="25"/>
      <c r="M67" s="48"/>
      <c r="N67" s="49"/>
    </row>
    <row r="68" spans="1:14" ht="18.3">
      <c r="A68" s="1"/>
      <c r="C68" s="14"/>
      <c r="D68" s="31"/>
      <c r="E68" s="28"/>
      <c r="F68" s="28"/>
      <c r="G68" s="29"/>
      <c r="H68" s="25"/>
    </row>
    <row r="69" spans="1:14" ht="18.3">
      <c r="A69" s="1"/>
      <c r="B69" s="8"/>
      <c r="C69" s="14"/>
      <c r="D69" s="31"/>
      <c r="E69" s="28"/>
      <c r="F69" s="28"/>
      <c r="G69" s="29"/>
      <c r="H69" s="25"/>
    </row>
    <row r="70" spans="1:14" ht="18.600000000000001" thickBot="1">
      <c r="A70" s="1"/>
      <c r="B70" s="40" t="s">
        <v>19</v>
      </c>
      <c r="C70" s="14"/>
      <c r="D70" s="31"/>
      <c r="E70" s="28"/>
      <c r="F70" s="28"/>
      <c r="G70" s="29"/>
      <c r="H70" s="25"/>
    </row>
    <row r="71" spans="1:14" ht="18.3">
      <c r="A71" s="1"/>
      <c r="C71" s="16"/>
      <c r="D71" s="32"/>
      <c r="E71" s="16"/>
      <c r="F71" s="16"/>
      <c r="G71" s="20"/>
      <c r="H71" s="33"/>
    </row>
    <row r="72" spans="1:14" ht="17.399999999999999">
      <c r="A72" s="1">
        <v>213029</v>
      </c>
      <c r="B72" s="8" t="s">
        <v>76</v>
      </c>
      <c r="C72" s="21">
        <v>1910</v>
      </c>
      <c r="D72" s="22">
        <v>72755613.900000006</v>
      </c>
      <c r="E72" s="23" t="e">
        <f t="shared" ref="E72:F76" si="10">(C72/C$82)*$E$6</f>
        <v>#REF!</v>
      </c>
      <c r="F72" s="23" t="e">
        <f t="shared" si="10"/>
        <v>#REF!</v>
      </c>
      <c r="G72" s="24" t="e">
        <f t="shared" ref="G72" si="11">E72+F72</f>
        <v>#REF!</v>
      </c>
      <c r="H72" s="25" t="e">
        <f t="shared" ref="H72" si="12">ROUND(G72,0)</f>
        <v>#REF!</v>
      </c>
      <c r="I72">
        <v>210057</v>
      </c>
      <c r="J72">
        <v>3029</v>
      </c>
    </row>
    <row r="73" spans="1:14" ht="17.399999999999999">
      <c r="A73" s="1">
        <v>213300</v>
      </c>
      <c r="B73" s="8" t="s">
        <v>71</v>
      </c>
      <c r="C73" s="21">
        <v>597</v>
      </c>
      <c r="D73" s="22">
        <v>63487691.999999993</v>
      </c>
      <c r="E73" s="23" t="e">
        <f t="shared" si="10"/>
        <v>#REF!</v>
      </c>
      <c r="F73" s="23" t="e">
        <f t="shared" si="10"/>
        <v>#REF!</v>
      </c>
      <c r="G73" s="24" t="e">
        <f t="shared" ref="G73:G76" si="13">E73+F73</f>
        <v>#REF!</v>
      </c>
      <c r="H73" s="25" t="e">
        <f t="shared" ref="H73:H76" si="14">ROUND(G73,0)</f>
        <v>#REF!</v>
      </c>
      <c r="I73">
        <f t="shared" ref="I73:I76" si="15">A73</f>
        <v>213300</v>
      </c>
      <c r="J73">
        <v>5034</v>
      </c>
    </row>
    <row r="74" spans="1:14" ht="17.399999999999999">
      <c r="A74" s="13">
        <v>214000</v>
      </c>
      <c r="B74" s="8" t="s">
        <v>72</v>
      </c>
      <c r="C74" s="21">
        <v>8345</v>
      </c>
      <c r="D74" s="22">
        <v>156131023.47999996</v>
      </c>
      <c r="E74" s="23" t="e">
        <f t="shared" si="10"/>
        <v>#REF!</v>
      </c>
      <c r="F74" s="23" t="e">
        <f t="shared" si="10"/>
        <v>#REF!</v>
      </c>
      <c r="G74" s="24" t="e">
        <f t="shared" si="13"/>
        <v>#REF!</v>
      </c>
      <c r="H74" s="25" t="e">
        <f t="shared" si="14"/>
        <v>#REF!</v>
      </c>
      <c r="I74">
        <f t="shared" si="15"/>
        <v>214000</v>
      </c>
      <c r="J74">
        <v>4000</v>
      </c>
    </row>
    <row r="75" spans="1:14" ht="17.399999999999999">
      <c r="A75" s="1">
        <v>214003</v>
      </c>
      <c r="B75" s="8" t="s">
        <v>73</v>
      </c>
      <c r="C75" s="21">
        <v>1973</v>
      </c>
      <c r="D75" s="22">
        <v>22852500</v>
      </c>
      <c r="E75" s="23" t="e">
        <f t="shared" si="10"/>
        <v>#REF!</v>
      </c>
      <c r="F75" s="23" t="e">
        <f t="shared" si="10"/>
        <v>#REF!</v>
      </c>
      <c r="G75" s="24" t="e">
        <f t="shared" si="13"/>
        <v>#REF!</v>
      </c>
      <c r="H75" s="25" t="e">
        <f t="shared" si="14"/>
        <v>#REF!</v>
      </c>
      <c r="I75">
        <f t="shared" si="15"/>
        <v>214003</v>
      </c>
      <c r="J75">
        <v>4003</v>
      </c>
    </row>
    <row r="76" spans="1:14" ht="17.399999999999999">
      <c r="A76" s="1">
        <v>214013</v>
      </c>
      <c r="B76" s="8" t="s">
        <v>74</v>
      </c>
      <c r="C76" s="21">
        <v>0</v>
      </c>
      <c r="D76" s="22">
        <v>0</v>
      </c>
      <c r="E76" s="23" t="e">
        <f t="shared" si="10"/>
        <v>#REF!</v>
      </c>
      <c r="F76" s="23" t="e">
        <f t="shared" si="10"/>
        <v>#REF!</v>
      </c>
      <c r="G76" s="24" t="e">
        <f t="shared" si="13"/>
        <v>#REF!</v>
      </c>
      <c r="H76" s="25" t="e">
        <f t="shared" si="14"/>
        <v>#REF!</v>
      </c>
      <c r="I76">
        <f t="shared" si="15"/>
        <v>214013</v>
      </c>
      <c r="J76">
        <v>4013</v>
      </c>
    </row>
    <row r="77" spans="1:14" ht="18.3">
      <c r="A77" s="1"/>
      <c r="B77" s="8"/>
      <c r="C77" s="28"/>
      <c r="D77" s="9"/>
      <c r="E77" s="28"/>
      <c r="F77" s="28"/>
      <c r="G77" s="24"/>
      <c r="H77" s="34"/>
    </row>
    <row r="78" spans="1:14" ht="18.3">
      <c r="A78" s="1"/>
      <c r="B78" s="8"/>
      <c r="C78" s="28"/>
      <c r="D78" s="9"/>
      <c r="E78" s="28"/>
      <c r="F78" s="28"/>
      <c r="G78" s="30"/>
      <c r="H78" s="34"/>
    </row>
    <row r="79" spans="1:14" ht="17.399999999999999">
      <c r="A79" s="1"/>
      <c r="B79" s="8" t="s">
        <v>14</v>
      </c>
      <c r="C79" s="9">
        <f t="shared" ref="C79:H79" si="16">SUM(C72:C76)</f>
        <v>12825</v>
      </c>
      <c r="D79" s="9">
        <f t="shared" si="16"/>
        <v>315226829.38</v>
      </c>
      <c r="E79" s="9" t="e">
        <f t="shared" si="16"/>
        <v>#REF!</v>
      </c>
      <c r="F79" s="9" t="e">
        <f t="shared" si="16"/>
        <v>#REF!</v>
      </c>
      <c r="G79" s="9" t="e">
        <f t="shared" si="16"/>
        <v>#REF!</v>
      </c>
      <c r="H79" s="9" t="e">
        <f t="shared" si="16"/>
        <v>#REF!</v>
      </c>
      <c r="I79" s="29"/>
    </row>
    <row r="80" spans="1:14" ht="18.3">
      <c r="A80" s="1"/>
      <c r="B80" s="8"/>
      <c r="C80" s="35"/>
      <c r="D80" s="9"/>
      <c r="E80" s="35"/>
      <c r="F80" s="35"/>
      <c r="G80" s="29"/>
      <c r="H80" s="34"/>
    </row>
    <row r="81" spans="1:9" ht="18.3">
      <c r="A81" s="1"/>
      <c r="B81" s="8"/>
      <c r="C81" s="35"/>
      <c r="D81" s="9"/>
      <c r="E81" s="35"/>
      <c r="F81" s="35"/>
      <c r="G81" s="29"/>
      <c r="H81" s="34"/>
    </row>
    <row r="82" spans="1:9" ht="17.399999999999999">
      <c r="A82" s="1"/>
      <c r="B82" s="8" t="s">
        <v>15</v>
      </c>
      <c r="C82" s="9">
        <f t="shared" ref="C82:H82" si="17">C79+C66</f>
        <v>552050</v>
      </c>
      <c r="D82" s="39">
        <f t="shared" si="17"/>
        <v>17516982829.069996</v>
      </c>
      <c r="E82" s="23" t="e">
        <f t="shared" si="17"/>
        <v>#REF!</v>
      </c>
      <c r="F82" s="23" t="e">
        <f t="shared" si="17"/>
        <v>#REF!</v>
      </c>
      <c r="G82" s="23" t="e">
        <f t="shared" si="17"/>
        <v>#REF!</v>
      </c>
      <c r="H82" s="25" t="e">
        <f t="shared" si="17"/>
        <v>#REF!</v>
      </c>
      <c r="I82" s="29"/>
    </row>
    <row r="83" spans="1:9" ht="18.3">
      <c r="A83" s="1"/>
      <c r="B83" s="8"/>
      <c r="C83" s="28"/>
      <c r="D83" s="27"/>
      <c r="E83" s="28"/>
      <c r="F83" s="28"/>
      <c r="G83" s="28"/>
      <c r="H83" s="35"/>
    </row>
    <row r="84" spans="1:9">
      <c r="B84" t="s">
        <v>81</v>
      </c>
    </row>
    <row r="86" spans="1:9">
      <c r="B86" s="3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1"/>
  <sheetViews>
    <sheetView tabSelected="1" zoomScale="61" workbookViewId="0">
      <selection activeCell="Q1" sqref="Q1"/>
    </sheetView>
  </sheetViews>
  <sheetFormatPr defaultColWidth="9.15625" defaultRowHeight="14.4"/>
  <cols>
    <col min="1" max="1" width="11.47265625" style="56" customWidth="1"/>
    <col min="2" max="2" width="20.734375" style="56" customWidth="1"/>
    <col min="3" max="3" width="67" customWidth="1"/>
    <col min="4" max="4" width="18.734375" customWidth="1"/>
    <col min="5" max="5" width="24.15625" customWidth="1"/>
    <col min="6" max="6" width="17.734375" customWidth="1"/>
    <col min="7" max="7" width="15.5234375" customWidth="1"/>
    <col min="8" max="8" width="21" customWidth="1"/>
    <col min="9" max="9" width="17.7890625" customWidth="1"/>
  </cols>
  <sheetData>
    <row r="1" spans="1:9" ht="30.3">
      <c r="A1" s="53"/>
      <c r="B1" s="53"/>
      <c r="C1" s="2" t="s">
        <v>0</v>
      </c>
      <c r="D1" s="3"/>
      <c r="E1" s="4"/>
      <c r="F1" s="3"/>
      <c r="G1" s="3"/>
      <c r="H1" s="3"/>
      <c r="I1" s="5"/>
    </row>
    <row r="2" spans="1:9" ht="18.600000000000001">
      <c r="A2" s="53"/>
      <c r="B2" s="53"/>
      <c r="C2" s="6" t="s">
        <v>1</v>
      </c>
      <c r="D2" s="3"/>
      <c r="E2" s="4"/>
      <c r="F2" s="3"/>
      <c r="G2" s="3"/>
      <c r="H2" s="3"/>
      <c r="I2" s="3"/>
    </row>
    <row r="3" spans="1:9" ht="18.600000000000001">
      <c r="A3" s="53"/>
      <c r="B3" s="53"/>
      <c r="C3" s="6" t="s">
        <v>162</v>
      </c>
      <c r="D3" s="3"/>
      <c r="E3" s="4"/>
      <c r="F3" s="3"/>
      <c r="G3" s="3"/>
      <c r="H3" s="3"/>
      <c r="I3" s="3"/>
    </row>
    <row r="4" spans="1:9" ht="18.600000000000001">
      <c r="A4" s="53"/>
      <c r="B4" s="53"/>
      <c r="C4" s="7"/>
      <c r="D4" s="8"/>
      <c r="E4" s="9"/>
      <c r="F4" s="8"/>
      <c r="G4" s="8"/>
      <c r="H4" s="68"/>
      <c r="I4" s="78"/>
    </row>
    <row r="5" spans="1:9" ht="17.7">
      <c r="A5" s="53"/>
      <c r="B5" s="53"/>
      <c r="C5" s="47"/>
      <c r="D5" s="1"/>
      <c r="E5" s="10" t="s">
        <v>2</v>
      </c>
      <c r="F5" s="62">
        <f>H5/1000</f>
        <v>24029464.776057903</v>
      </c>
      <c r="G5" s="8"/>
      <c r="H5" s="68">
        <v>24029464776.057903</v>
      </c>
      <c r="I5" s="1" t="s">
        <v>161</v>
      </c>
    </row>
    <row r="6" spans="1:9" ht="17.7">
      <c r="A6" s="53"/>
      <c r="B6" s="53"/>
      <c r="C6" s="1"/>
      <c r="D6" s="1"/>
      <c r="E6" s="10" t="s">
        <v>3</v>
      </c>
      <c r="F6" s="11">
        <f>F5/2</f>
        <v>12014732.388028951</v>
      </c>
      <c r="G6" s="8"/>
      <c r="H6" s="1"/>
      <c r="I6" s="41" t="s">
        <v>20</v>
      </c>
    </row>
    <row r="7" spans="1:9" ht="17.7">
      <c r="A7" s="53"/>
      <c r="B7" s="53"/>
      <c r="C7" s="1"/>
      <c r="D7" s="1"/>
      <c r="E7" s="10"/>
      <c r="F7" s="11"/>
      <c r="G7" s="8"/>
      <c r="H7" s="1"/>
      <c r="I7" s="36" t="s">
        <v>16</v>
      </c>
    </row>
    <row r="8" spans="1:9" ht="17.399999999999999">
      <c r="A8" s="53"/>
      <c r="B8" s="53"/>
      <c r="C8" s="1"/>
      <c r="D8" s="8"/>
      <c r="E8" s="9"/>
      <c r="F8" s="12" t="s">
        <v>4</v>
      </c>
      <c r="G8" s="12" t="s">
        <v>4</v>
      </c>
      <c r="H8" s="13"/>
      <c r="I8" s="13"/>
    </row>
    <row r="9" spans="1:9" ht="17.7">
      <c r="A9" s="53"/>
      <c r="B9" s="53"/>
      <c r="C9" s="1"/>
      <c r="D9" s="8"/>
      <c r="E9" s="9"/>
      <c r="F9" s="12" t="s">
        <v>6</v>
      </c>
      <c r="G9" s="12" t="s">
        <v>6</v>
      </c>
      <c r="H9" s="14" t="s">
        <v>7</v>
      </c>
      <c r="I9" s="14" t="s">
        <v>228</v>
      </c>
    </row>
    <row r="10" spans="1:9" ht="35.1" thickBot="1">
      <c r="A10" s="60" t="s">
        <v>79</v>
      </c>
      <c r="B10" s="59" t="s">
        <v>86</v>
      </c>
      <c r="C10" s="8" t="s">
        <v>9</v>
      </c>
      <c r="D10" s="42" t="s">
        <v>219</v>
      </c>
      <c r="E10" s="42" t="s">
        <v>220</v>
      </c>
      <c r="F10" s="43" t="s">
        <v>10</v>
      </c>
      <c r="G10" s="43" t="s">
        <v>11</v>
      </c>
      <c r="H10" s="44" t="s">
        <v>12</v>
      </c>
      <c r="I10" s="44" t="s">
        <v>13</v>
      </c>
    </row>
    <row r="11" spans="1:9" ht="18.3">
      <c r="A11" s="15"/>
      <c r="B11" s="15"/>
      <c r="C11" s="16"/>
      <c r="D11" s="17"/>
      <c r="E11" s="18"/>
      <c r="F11" s="19"/>
      <c r="G11" s="19"/>
      <c r="H11" s="20"/>
      <c r="I11" s="17"/>
    </row>
    <row r="12" spans="1:9" ht="17.399999999999999">
      <c r="A12" s="53">
        <v>210060</v>
      </c>
      <c r="B12" s="53" t="s">
        <v>94</v>
      </c>
      <c r="C12" s="8" t="s">
        <v>141</v>
      </c>
      <c r="D12" s="21">
        <f>VLOOKUP(Alpha!A12,'FY2025 SCH RE'!$B$1:$H$59,7,FALSE)</f>
        <v>1839</v>
      </c>
      <c r="E12" s="22">
        <f>VLOOKUP(A12,'FY2025 SCH RE'!$B$1:$H$59,6,FALSE)</f>
        <v>72730959</v>
      </c>
      <c r="F12" s="23">
        <f t="shared" ref="F12:F43" si="0">(D12/D$83)*$F$6</f>
        <v>43479.128062830947</v>
      </c>
      <c r="G12" s="23">
        <f t="shared" ref="G12:G43" si="1">(E12/E$83)*$F$6</f>
        <v>38190.646990589921</v>
      </c>
      <c r="H12" s="23">
        <f>F12+G12</f>
        <v>81669.775053420861</v>
      </c>
      <c r="I12" s="61">
        <f>ROUND(H12,0)</f>
        <v>81670</v>
      </c>
    </row>
    <row r="13" spans="1:9" ht="17.399999999999999">
      <c r="A13" s="53">
        <v>210057</v>
      </c>
      <c r="B13" s="53" t="s">
        <v>117</v>
      </c>
      <c r="C13" s="8" t="s">
        <v>139</v>
      </c>
      <c r="D13" s="21">
        <f>VLOOKUP(Alpha!A13,'FY2025 SCH RE'!$B$1:$H$59,7,FALSE)</f>
        <v>17233</v>
      </c>
      <c r="E13" s="22">
        <f>VLOOKUP(A13,'FY2025 SCH RE'!$B$1:$H$59,6,FALSE)+E88</f>
        <v>602573036</v>
      </c>
      <c r="F13" s="23">
        <f t="shared" si="0"/>
        <v>407436.54916082957</v>
      </c>
      <c r="G13" s="23">
        <f>(E13/E$83)*$F$6</f>
        <v>316407.95639617555</v>
      </c>
      <c r="H13" s="23">
        <f t="shared" ref="H13:H60" si="2">F13+G13</f>
        <v>723844.50555700506</v>
      </c>
      <c r="I13" s="61">
        <f t="shared" ref="I13:I59" si="3">ROUND(H13,0)</f>
        <v>723845</v>
      </c>
    </row>
    <row r="14" spans="1:9" ht="17.399999999999999">
      <c r="A14" s="54">
        <v>210016</v>
      </c>
      <c r="B14" s="53" t="s">
        <v>134</v>
      </c>
      <c r="C14" s="8" t="s">
        <v>140</v>
      </c>
      <c r="D14" s="21">
        <f>VLOOKUP(Alpha!A14,'FY2025 SCH RE'!$B$1:$H$59,7,FALSE)</f>
        <v>11942</v>
      </c>
      <c r="E14" s="22">
        <f>VLOOKUP(A14,'FY2025 SCH RE'!$B$1:$H$59,6,FALSE)</f>
        <v>449898829</v>
      </c>
      <c r="F14" s="23">
        <f t="shared" si="0"/>
        <v>282342.44009044435</v>
      </c>
      <c r="G14" s="23">
        <f t="shared" si="1"/>
        <v>236239.52710177767</v>
      </c>
      <c r="H14" s="23">
        <f t="shared" si="2"/>
        <v>518581.96719222202</v>
      </c>
      <c r="I14" s="61">
        <f t="shared" si="3"/>
        <v>518582</v>
      </c>
    </row>
    <row r="15" spans="1:9" ht="17.399999999999999">
      <c r="A15" s="53">
        <v>210023</v>
      </c>
      <c r="B15" s="53" t="s">
        <v>87</v>
      </c>
      <c r="C15" s="8" t="s">
        <v>39</v>
      </c>
      <c r="D15" s="21">
        <f>VLOOKUP(Alpha!A15,'FY2025 SCH RE'!$B$1:$H$59,7,FALSE)</f>
        <v>24623</v>
      </c>
      <c r="E15" s="22">
        <f>VLOOKUP(A15,'FY2025 SCH RE'!$B$1:$H$59,6,FALSE)</f>
        <v>791316592.10000002</v>
      </c>
      <c r="F15" s="23">
        <f t="shared" si="0"/>
        <v>582156.91696089529</v>
      </c>
      <c r="G15" s="23">
        <f t="shared" si="1"/>
        <v>415516.21265832259</v>
      </c>
      <c r="H15" s="23">
        <f t="shared" si="2"/>
        <v>997673.12961921794</v>
      </c>
      <c r="I15" s="61">
        <f t="shared" si="3"/>
        <v>997673</v>
      </c>
    </row>
    <row r="16" spans="1:9" ht="17.399999999999999">
      <c r="A16" s="53">
        <v>210061</v>
      </c>
      <c r="B16" s="53" t="s">
        <v>88</v>
      </c>
      <c r="C16" s="8" t="s">
        <v>64</v>
      </c>
      <c r="D16" s="21">
        <f>VLOOKUP(Alpha!A16,'FY2025 SCH RE'!$B$1:$H$59,7,FALSE)</f>
        <v>2728</v>
      </c>
      <c r="E16" s="22">
        <f>VLOOKUP(A16,'FY2025 SCH RE'!$B$1:$H$59,6,FALSE)</f>
        <v>140018930.59999999</v>
      </c>
      <c r="F16" s="23">
        <f t="shared" si="0"/>
        <v>64497.586381404471</v>
      </c>
      <c r="G16" s="23">
        <f t="shared" si="1"/>
        <v>73523.209704199122</v>
      </c>
      <c r="H16" s="23">
        <f t="shared" si="2"/>
        <v>138020.79608560359</v>
      </c>
      <c r="I16" s="61">
        <f t="shared" si="3"/>
        <v>138021</v>
      </c>
    </row>
    <row r="17" spans="1:9" ht="17.399999999999999">
      <c r="A17" s="53">
        <v>210039</v>
      </c>
      <c r="B17" s="53" t="s">
        <v>90</v>
      </c>
      <c r="C17" s="8" t="s">
        <v>51</v>
      </c>
      <c r="D17" s="21">
        <f>VLOOKUP(Alpha!A17,'FY2025 SCH RE'!$B$1:$H$59,7,FALSE)</f>
        <v>5218</v>
      </c>
      <c r="E17" s="22">
        <f>VLOOKUP(A17,'FY2025 SCH RE'!$B$1:$H$59,6,FALSE)</f>
        <v>197883196</v>
      </c>
      <c r="F17" s="23">
        <f t="shared" si="0"/>
        <v>123368.18392161603</v>
      </c>
      <c r="G17" s="23">
        <f t="shared" si="1"/>
        <v>103907.43347417866</v>
      </c>
      <c r="H17" s="23">
        <f t="shared" si="2"/>
        <v>227275.61739579469</v>
      </c>
      <c r="I17" s="61">
        <f t="shared" si="3"/>
        <v>227276</v>
      </c>
    </row>
    <row r="18" spans="1:9" ht="17.399999999999999">
      <c r="A18" s="53">
        <v>210033</v>
      </c>
      <c r="B18" s="53" t="s">
        <v>91</v>
      </c>
      <c r="C18" s="8" t="s">
        <v>46</v>
      </c>
      <c r="D18" s="21">
        <f>SUMIF('FY2025 SCH RE'!$K$13:$K$19,Alpha!A18,'FY2025 SCH RE'!$N$13:$N$19)</f>
        <v>10301</v>
      </c>
      <c r="E18" s="22">
        <f>VLOOKUP(A18,'FY2025 SCH RE'!$B$1:$H$59,6,FALSE)</f>
        <v>290567437</v>
      </c>
      <c r="F18" s="23">
        <f t="shared" si="0"/>
        <v>243544.58845852179</v>
      </c>
      <c r="G18" s="23">
        <f t="shared" si="1"/>
        <v>152575.4447074935</v>
      </c>
      <c r="H18" s="23">
        <f t="shared" si="2"/>
        <v>396120.03316601529</v>
      </c>
      <c r="I18" s="61">
        <f t="shared" si="3"/>
        <v>396120</v>
      </c>
    </row>
    <row r="19" spans="1:9" ht="17.399999999999999">
      <c r="A19" s="53">
        <v>210051</v>
      </c>
      <c r="B19" s="53" t="s">
        <v>92</v>
      </c>
      <c r="C19" s="8" t="s">
        <v>58</v>
      </c>
      <c r="D19" s="21">
        <f>VLOOKUP(Alpha!A19,'FY2025 SCH RE'!$B$1:$H$59,7,FALSE)</f>
        <v>9902</v>
      </c>
      <c r="E19" s="22">
        <f>VLOOKUP(A19,'FY2025 SCH RE'!$B$1:$H$59,6,FALSE)</f>
        <v>326288251.40000004</v>
      </c>
      <c r="F19" s="23">
        <f t="shared" si="0"/>
        <v>234111.1071659337</v>
      </c>
      <c r="G19" s="23">
        <f t="shared" si="1"/>
        <v>171332.25792326292</v>
      </c>
      <c r="H19" s="23">
        <f t="shared" si="2"/>
        <v>405443.3650891966</v>
      </c>
      <c r="I19" s="61">
        <f t="shared" si="3"/>
        <v>405443</v>
      </c>
    </row>
    <row r="20" spans="1:9" ht="17.399999999999999">
      <c r="A20" s="53">
        <v>210005</v>
      </c>
      <c r="B20" s="53" t="s">
        <v>93</v>
      </c>
      <c r="C20" s="8" t="s">
        <v>25</v>
      </c>
      <c r="D20" s="21">
        <f>VLOOKUP(Alpha!A20,'FY2025 SCH RE'!$B$1:$H$59,7,FALSE)</f>
        <v>14319</v>
      </c>
      <c r="E20" s="22">
        <f>VLOOKUP(A20,'FY2025 SCH RE'!$B$1:$H$59,6,FALSE)</f>
        <v>464628200</v>
      </c>
      <c r="F20" s="23">
        <f t="shared" si="0"/>
        <v>338541.40007160214</v>
      </c>
      <c r="G20" s="23">
        <f t="shared" si="1"/>
        <v>243973.84294180988</v>
      </c>
      <c r="H20" s="23">
        <f t="shared" si="2"/>
        <v>582515.24301341199</v>
      </c>
      <c r="I20" s="61">
        <f t="shared" si="3"/>
        <v>582515</v>
      </c>
    </row>
    <row r="21" spans="1:9" ht="17.399999999999999">
      <c r="A21" s="54">
        <v>210017</v>
      </c>
      <c r="B21" s="53" t="s">
        <v>95</v>
      </c>
      <c r="C21" s="8" t="s">
        <v>35</v>
      </c>
      <c r="D21" s="21">
        <f>VLOOKUP(Alpha!A21,'FY2025 SCH RE'!$B$1:$H$59,7,FALSE)</f>
        <v>1698</v>
      </c>
      <c r="E21" s="22">
        <f>VLOOKUP(A21,'FY2025 SCH RE'!$B$1:$H$59,6,FALSE)</f>
        <v>103987849.5</v>
      </c>
      <c r="F21" s="23">
        <f t="shared" si="0"/>
        <v>40145.491816578004</v>
      </c>
      <c r="G21" s="23">
        <f t="shared" si="1"/>
        <v>54603.477063530714</v>
      </c>
      <c r="H21" s="23">
        <f t="shared" si="2"/>
        <v>94748.968880108718</v>
      </c>
      <c r="I21" s="61">
        <f t="shared" si="3"/>
        <v>94749</v>
      </c>
    </row>
    <row r="22" spans="1:9" ht="17.399999999999999">
      <c r="A22" s="53">
        <v>210044</v>
      </c>
      <c r="B22" s="53" t="s">
        <v>96</v>
      </c>
      <c r="C22" s="8" t="s">
        <v>54</v>
      </c>
      <c r="D22" s="21">
        <f>VLOOKUP(Alpha!A22,'FY2025 SCH RE'!$B$1:$H$59,7,FALSE)</f>
        <v>12735</v>
      </c>
      <c r="E22" s="22">
        <f>VLOOKUP(A22,'FY2025 SCH RE'!$B$1:$H$59,6,FALSE)</f>
        <v>534931448.80000001</v>
      </c>
      <c r="F22" s="23">
        <f t="shared" si="0"/>
        <v>301091.18862433499</v>
      </c>
      <c r="G22" s="23">
        <f t="shared" si="1"/>
        <v>280889.71197651373</v>
      </c>
      <c r="H22" s="23">
        <f t="shared" si="2"/>
        <v>581980.90060084872</v>
      </c>
      <c r="I22" s="61">
        <f t="shared" si="3"/>
        <v>581981</v>
      </c>
    </row>
    <row r="23" spans="1:9" ht="17.399999999999999">
      <c r="A23" s="53">
        <v>210013</v>
      </c>
      <c r="B23" s="53" t="s">
        <v>89</v>
      </c>
      <c r="C23" s="8" t="s">
        <v>149</v>
      </c>
      <c r="D23" s="21">
        <f>VLOOKUP(Alpha!A23,'FY2025 SCH RE'!$B$1:$H$59,7,FALSE)</f>
        <v>0</v>
      </c>
      <c r="E23" s="22">
        <f>VLOOKUP(A23,'FY2025 SCH RE'!$B$1:$H$59,6,FALSE)</f>
        <v>34392859</v>
      </c>
      <c r="F23" s="23">
        <f t="shared" si="0"/>
        <v>0</v>
      </c>
      <c r="G23" s="23">
        <f t="shared" si="1"/>
        <v>18059.510765781786</v>
      </c>
      <c r="H23" s="23">
        <f t="shared" si="2"/>
        <v>18059.510765781786</v>
      </c>
      <c r="I23" s="61">
        <f t="shared" si="3"/>
        <v>18060</v>
      </c>
    </row>
    <row r="24" spans="1:9" ht="17.399999999999999">
      <c r="A24" s="53">
        <v>210065</v>
      </c>
      <c r="B24" s="53" t="s">
        <v>97</v>
      </c>
      <c r="C24" s="8" t="s">
        <v>67</v>
      </c>
      <c r="D24" s="21">
        <f>SUMIF('FY2025 SCH RE'!$K$13:$K$19,Alpha!A24,'FY2025 SCH RE'!$N$13:$N$19)</f>
        <v>6730</v>
      </c>
      <c r="E24" s="22">
        <f>VLOOKUP(A24,'FY2025 SCH RE'!$B$1:$H$59,6,FALSE)</f>
        <v>180505379.09999999</v>
      </c>
      <c r="F24" s="23">
        <f t="shared" si="0"/>
        <v>159116.11303037099</v>
      </c>
      <c r="G24" s="23">
        <f t="shared" si="1"/>
        <v>94782.432514202213</v>
      </c>
      <c r="H24" s="23">
        <f t="shared" si="2"/>
        <v>253898.54554457322</v>
      </c>
      <c r="I24" s="61">
        <f t="shared" si="3"/>
        <v>253899</v>
      </c>
    </row>
    <row r="25" spans="1:9" ht="17.399999999999999">
      <c r="A25" s="53">
        <v>210004</v>
      </c>
      <c r="B25" s="53" t="s">
        <v>98</v>
      </c>
      <c r="C25" s="8" t="s">
        <v>24</v>
      </c>
      <c r="D25" s="21">
        <f>SUMIF('FY2025 SCH RE'!$K$13:$K$19,Alpha!A25,'FY2025 SCH RE'!$N$13:$N$19)</f>
        <v>28952</v>
      </c>
      <c r="E25" s="22">
        <f>VLOOKUP(A25,'FY2025 SCH RE'!$B$1:$H$59,6,FALSE)</f>
        <v>638008057</v>
      </c>
      <c r="F25" s="23">
        <f t="shared" si="0"/>
        <v>684506.64256393781</v>
      </c>
      <c r="G25" s="23">
        <f t="shared" si="1"/>
        <v>335014.70098915062</v>
      </c>
      <c r="H25" s="23">
        <f t="shared" si="2"/>
        <v>1019521.3435530884</v>
      </c>
      <c r="I25" s="61">
        <f t="shared" si="3"/>
        <v>1019521</v>
      </c>
    </row>
    <row r="26" spans="1:9" ht="17.399999999999999">
      <c r="A26" s="53">
        <v>210048</v>
      </c>
      <c r="B26" s="53" t="s">
        <v>99</v>
      </c>
      <c r="C26" s="8" t="s">
        <v>56</v>
      </c>
      <c r="D26" s="21">
        <f>SUMIF('FY2025 SCH RE'!$K$13:$K$19,Alpha!A26,'FY2025 SCH RE'!$N$13:$N$19)</f>
        <v>21787</v>
      </c>
      <c r="E26" s="22">
        <f>VLOOKUP(A26,'FY2025 SCH RE'!$B$1:$H$59,6,FALSE)</f>
        <v>401287682.19999999</v>
      </c>
      <c r="F26" s="23">
        <f t="shared" si="0"/>
        <v>515105.90707172261</v>
      </c>
      <c r="G26" s="23">
        <f t="shared" si="1"/>
        <v>210714.06761695849</v>
      </c>
      <c r="H26" s="23">
        <f t="shared" si="2"/>
        <v>725819.97468868108</v>
      </c>
      <c r="I26" s="61">
        <f t="shared" si="3"/>
        <v>725820</v>
      </c>
    </row>
    <row r="27" spans="1:9" ht="17.399999999999999">
      <c r="A27" s="53">
        <v>210029</v>
      </c>
      <c r="B27" s="53" t="s">
        <v>100</v>
      </c>
      <c r="C27" s="8" t="s">
        <v>43</v>
      </c>
      <c r="D27" s="21">
        <f>VLOOKUP(Alpha!A27,'FY2025 SCH RE'!$B$1:$H$59,7,FALSE)</f>
        <v>16147</v>
      </c>
      <c r="E27" s="22">
        <f>VLOOKUP(A27,'FY2025 SCH RE'!$B$1:$H$59,6,FALSE)</f>
        <v>867460833</v>
      </c>
      <c r="F27" s="23">
        <f t="shared" si="0"/>
        <v>381760.45722160483</v>
      </c>
      <c r="G27" s="23">
        <f t="shared" si="1"/>
        <v>455499.15616080462</v>
      </c>
      <c r="H27" s="23">
        <f t="shared" si="2"/>
        <v>837259.61338240944</v>
      </c>
      <c r="I27" s="61">
        <f t="shared" si="3"/>
        <v>837260</v>
      </c>
    </row>
    <row r="28" spans="1:9" ht="17.399999999999999">
      <c r="A28" s="53">
        <v>210009</v>
      </c>
      <c r="B28" s="53" t="s">
        <v>101</v>
      </c>
      <c r="C28" s="8" t="s">
        <v>28</v>
      </c>
      <c r="D28" s="21">
        <f>VLOOKUP(Alpha!A28,'FY2025 SCH RE'!$B$1:$H$59,7,FALSE)</f>
        <v>39986</v>
      </c>
      <c r="E28" s="22">
        <f>VLOOKUP(A28,'FY2025 SCH RE'!$B$1:$H$59,6,FALSE)</f>
        <v>3311615560.0999999</v>
      </c>
      <c r="F28" s="23">
        <f t="shared" si="0"/>
        <v>945381.41094092338</v>
      </c>
      <c r="G28" s="23">
        <f t="shared" si="1"/>
        <v>1738912.0474036899</v>
      </c>
      <c r="H28" s="23">
        <f t="shared" si="2"/>
        <v>2684293.4583446132</v>
      </c>
      <c r="I28" s="61">
        <f t="shared" si="3"/>
        <v>2684293</v>
      </c>
    </row>
    <row r="29" spans="1:9" ht="17.399999999999999">
      <c r="A29" s="53">
        <v>210064</v>
      </c>
      <c r="B29" s="53" t="s">
        <v>103</v>
      </c>
      <c r="C29" s="8" t="s">
        <v>17</v>
      </c>
      <c r="D29" s="21">
        <f>VLOOKUP(Alpha!A29,'FY2025 SCH RE'!$B$1:$H$59,7,FALSE)</f>
        <v>840</v>
      </c>
      <c r="E29" s="22">
        <f>VLOOKUP(A29,'FY2025 SCH RE'!$B$1:$H$59,6,FALSE)</f>
        <v>70446064</v>
      </c>
      <c r="F29" s="23">
        <f t="shared" si="0"/>
        <v>19859.960615974986</v>
      </c>
      <c r="G29" s="23">
        <f t="shared" si="1"/>
        <v>36990.86055087635</v>
      </c>
      <c r="H29" s="23">
        <f t="shared" si="2"/>
        <v>56850.82116685134</v>
      </c>
      <c r="I29" s="61">
        <f t="shared" si="3"/>
        <v>56851</v>
      </c>
    </row>
    <row r="30" spans="1:9" ht="17.399999999999999">
      <c r="A30" s="53">
        <v>210045</v>
      </c>
      <c r="B30" s="53" t="s">
        <v>104</v>
      </c>
      <c r="C30" s="8" t="s">
        <v>55</v>
      </c>
      <c r="D30" s="21">
        <f>VLOOKUP(Alpha!A30,'FY2025 SCH RE'!$B$1:$H$59,7,FALSE)</f>
        <v>0</v>
      </c>
      <c r="E30" s="22">
        <f>VLOOKUP(A30,'FY2025 SCH RE'!$B$1:$H$59,6,FALSE)</f>
        <v>6563300</v>
      </c>
      <c r="F30" s="23">
        <f t="shared" si="0"/>
        <v>0</v>
      </c>
      <c r="G30" s="23">
        <f t="shared" si="1"/>
        <v>3446.3545763687625</v>
      </c>
      <c r="H30" s="23">
        <f t="shared" si="2"/>
        <v>3446.3545763687625</v>
      </c>
      <c r="I30" s="61">
        <f t="shared" si="3"/>
        <v>3446</v>
      </c>
    </row>
    <row r="31" spans="1:9" ht="17.399999999999999">
      <c r="A31" s="53">
        <v>210015</v>
      </c>
      <c r="B31" s="53" t="s">
        <v>105</v>
      </c>
      <c r="C31" s="8" t="s">
        <v>33</v>
      </c>
      <c r="D31" s="21">
        <f>VLOOKUP(Alpha!A31,'FY2025 SCH RE'!$B$1:$H$59,7,FALSE)</f>
        <v>19117</v>
      </c>
      <c r="E31" s="22">
        <f>VLOOKUP(A31,'FY2025 SCH RE'!$B$1:$H$59,6,FALSE)</f>
        <v>743866299.20000005</v>
      </c>
      <c r="F31" s="23">
        <f t="shared" si="0"/>
        <v>451979.60368523066</v>
      </c>
      <c r="G31" s="23">
        <f t="shared" si="1"/>
        <v>390600.31149793783</v>
      </c>
      <c r="H31" s="23">
        <f t="shared" si="2"/>
        <v>842579.91518316849</v>
      </c>
      <c r="I31" s="61">
        <f t="shared" si="3"/>
        <v>842580</v>
      </c>
    </row>
    <row r="32" spans="1:9" ht="17.399999999999999">
      <c r="A32" s="53">
        <v>210056</v>
      </c>
      <c r="B32" s="53" t="s">
        <v>106</v>
      </c>
      <c r="C32" s="8" t="s">
        <v>60</v>
      </c>
      <c r="D32" s="21">
        <f>VLOOKUP(Alpha!A32,'FY2025 SCH RE'!$B$1:$H$59,7,FALSE)</f>
        <v>7618</v>
      </c>
      <c r="E32" s="22">
        <f>VLOOKUP(A32,'FY2025 SCH RE'!$B$1:$H$59,6,FALSE)</f>
        <v>328543893.90000004</v>
      </c>
      <c r="F32" s="23">
        <f t="shared" si="0"/>
        <v>180110.92853868741</v>
      </c>
      <c r="G32" s="23">
        <f t="shared" si="1"/>
        <v>172516.68402789425</v>
      </c>
      <c r="H32" s="23">
        <f t="shared" si="2"/>
        <v>352627.61256658169</v>
      </c>
      <c r="I32" s="61">
        <f t="shared" si="3"/>
        <v>352628</v>
      </c>
    </row>
    <row r="33" spans="1:9" ht="17.399999999999999">
      <c r="A33" s="53">
        <v>210034</v>
      </c>
      <c r="B33" s="53" t="s">
        <v>107</v>
      </c>
      <c r="C33" s="8" t="s">
        <v>47</v>
      </c>
      <c r="D33" s="21">
        <f>VLOOKUP(Alpha!A33,'FY2025 SCH RE'!$B$1:$H$59,7,FALSE)</f>
        <v>6673</v>
      </c>
      <c r="E33" s="22">
        <f>VLOOKUP(A33,'FY2025 SCH RE'!$B$1:$H$59,6,FALSE)</f>
        <v>241447814.5</v>
      </c>
      <c r="F33" s="23">
        <f t="shared" si="0"/>
        <v>157768.47284571556</v>
      </c>
      <c r="G33" s="23">
        <f t="shared" si="1"/>
        <v>126782.98728632106</v>
      </c>
      <c r="H33" s="23">
        <f t="shared" si="2"/>
        <v>284551.46013203659</v>
      </c>
      <c r="I33" s="61">
        <f t="shared" si="3"/>
        <v>284551</v>
      </c>
    </row>
    <row r="34" spans="1:9" ht="17.399999999999999">
      <c r="A34" s="55">
        <v>210018</v>
      </c>
      <c r="B34" s="53" t="s">
        <v>108</v>
      </c>
      <c r="C34" s="8" t="s">
        <v>36</v>
      </c>
      <c r="D34" s="21">
        <f>VLOOKUP(Alpha!A34,'FY2025 SCH RE'!$B$1:$H$59,7,FALSE)</f>
        <v>5907</v>
      </c>
      <c r="E34" s="22">
        <f>VLOOKUP(A34,'FY2025 SCH RE'!$B$1:$H$59,6,FALSE)</f>
        <v>241848927.09999999</v>
      </c>
      <c r="F34" s="23">
        <f t="shared" si="0"/>
        <v>139658.08018876694</v>
      </c>
      <c r="G34" s="23">
        <f t="shared" si="1"/>
        <v>126993.60941918856</v>
      </c>
      <c r="H34" s="23">
        <f t="shared" si="2"/>
        <v>266651.68960795552</v>
      </c>
      <c r="I34" s="61">
        <f t="shared" si="3"/>
        <v>266652</v>
      </c>
    </row>
    <row r="35" spans="1:9" ht="17.399999999999999">
      <c r="A35" s="53">
        <v>210062</v>
      </c>
      <c r="B35" s="53" t="s">
        <v>109</v>
      </c>
      <c r="C35" s="8" t="s">
        <v>65</v>
      </c>
      <c r="D35" s="21">
        <f>VLOOKUP(Alpha!A35,'FY2025 SCH RE'!$B$1:$H$59,7,FALSE)</f>
        <v>8854</v>
      </c>
      <c r="E35" s="22">
        <f>VLOOKUP(A35,'FY2025 SCH RE'!$B$1:$H$59,6,FALSE)</f>
        <v>361328378.19999999</v>
      </c>
      <c r="F35" s="23">
        <f t="shared" si="0"/>
        <v>209333.44201647915</v>
      </c>
      <c r="G35" s="23">
        <f t="shared" si="1"/>
        <v>189731.64563275684</v>
      </c>
      <c r="H35" s="23">
        <f t="shared" si="2"/>
        <v>399065.08764923597</v>
      </c>
      <c r="I35" s="61">
        <f t="shared" si="3"/>
        <v>399065</v>
      </c>
    </row>
    <row r="36" spans="1:9" ht="17.399999999999999">
      <c r="A36" s="53">
        <v>210028</v>
      </c>
      <c r="B36" s="53" t="s">
        <v>110</v>
      </c>
      <c r="C36" s="8" t="s">
        <v>42</v>
      </c>
      <c r="D36" s="21">
        <f>VLOOKUP(Alpha!A36,'FY2025 SCH RE'!$B$1:$H$59,7,FALSE)</f>
        <v>5357</v>
      </c>
      <c r="E36" s="22">
        <f>VLOOKUP(A36,'FY2025 SCH RE'!$B$1:$H$59,6,FALSE)</f>
        <v>256129030.5</v>
      </c>
      <c r="F36" s="23">
        <f t="shared" si="0"/>
        <v>126654.53454735473</v>
      </c>
      <c r="G36" s="23">
        <f t="shared" si="1"/>
        <v>134492.01718717252</v>
      </c>
      <c r="H36" s="23">
        <f t="shared" si="2"/>
        <v>261146.55173452725</v>
      </c>
      <c r="I36" s="61">
        <f t="shared" si="3"/>
        <v>261147</v>
      </c>
    </row>
    <row r="37" spans="1:9" ht="17.399999999999999">
      <c r="A37" s="53">
        <v>210024</v>
      </c>
      <c r="B37" s="53" t="s">
        <v>111</v>
      </c>
      <c r="C37" s="8" t="s">
        <v>40</v>
      </c>
      <c r="D37" s="21">
        <f>VLOOKUP(Alpha!A37,'FY2025 SCH RE'!$B$1:$H$59,7,FALSE)</f>
        <v>8331</v>
      </c>
      <c r="E37" s="22">
        <f>VLOOKUP(A37,'FY2025 SCH RE'!$B$1:$H$59,6,FALSE)</f>
        <v>524653147.69999999</v>
      </c>
      <c r="F37" s="23">
        <f t="shared" si="0"/>
        <v>196968.25225200903</v>
      </c>
      <c r="G37" s="23">
        <f t="shared" si="1"/>
        <v>275492.62971099466</v>
      </c>
      <c r="H37" s="23">
        <f t="shared" si="2"/>
        <v>472460.88196300366</v>
      </c>
      <c r="I37" s="61">
        <f t="shared" si="3"/>
        <v>472461</v>
      </c>
    </row>
    <row r="38" spans="1:9" ht="17.399999999999999">
      <c r="A38" s="53">
        <v>210008</v>
      </c>
      <c r="B38" s="53" t="s">
        <v>112</v>
      </c>
      <c r="C38" s="8" t="s">
        <v>27</v>
      </c>
      <c r="D38" s="21">
        <f>VLOOKUP(Alpha!A38,'FY2025 SCH RE'!$B$1:$H$59,7,FALSE)</f>
        <v>9631</v>
      </c>
      <c r="E38" s="22">
        <f>VLOOKUP(A38,'FY2025 SCH RE'!$B$1:$H$59,6,FALSE)</f>
        <v>717488100</v>
      </c>
      <c r="F38" s="23">
        <f t="shared" si="0"/>
        <v>227703.90558625603</v>
      </c>
      <c r="G38" s="23">
        <f t="shared" si="1"/>
        <v>376749.25676490914</v>
      </c>
      <c r="H38" s="23">
        <f t="shared" si="2"/>
        <v>604453.1623511652</v>
      </c>
      <c r="I38" s="61">
        <f t="shared" si="3"/>
        <v>604453</v>
      </c>
    </row>
    <row r="39" spans="1:9" ht="17.399999999999999">
      <c r="A39" s="53">
        <v>210001</v>
      </c>
      <c r="B39" s="53" t="s">
        <v>113</v>
      </c>
      <c r="C39" s="8" t="s">
        <v>21</v>
      </c>
      <c r="D39" s="21">
        <f>VLOOKUP(Alpha!A39,'FY2025 SCH RE'!$B$1:$H$59,7,FALSE)</f>
        <v>15952</v>
      </c>
      <c r="E39" s="22">
        <f>VLOOKUP(A39,'FY2025 SCH RE'!$B$1:$H$59,6,FALSE)</f>
        <v>540426100</v>
      </c>
      <c r="F39" s="23">
        <f t="shared" si="0"/>
        <v>377150.10922146775</v>
      </c>
      <c r="G39" s="23">
        <f t="shared" si="1"/>
        <v>283774.92464524286</v>
      </c>
      <c r="H39" s="23">
        <f t="shared" si="2"/>
        <v>660925.03386671061</v>
      </c>
      <c r="I39" s="61">
        <f t="shared" si="3"/>
        <v>660925</v>
      </c>
    </row>
    <row r="40" spans="1:9" ht="17.399999999999999">
      <c r="A40" s="53">
        <v>210040</v>
      </c>
      <c r="B40" s="53" t="s">
        <v>114</v>
      </c>
      <c r="C40" s="8" t="s">
        <v>52</v>
      </c>
      <c r="D40" s="21">
        <f>VLOOKUP(Alpha!A40,'FY2025 SCH RE'!$B$1:$H$59,7,FALSE)</f>
        <v>8094</v>
      </c>
      <c r="E40" s="22">
        <f>VLOOKUP(A40,'FY2025 SCH RE'!$B$1:$H$59,6,FALSE)</f>
        <v>322316773</v>
      </c>
      <c r="F40" s="23">
        <f t="shared" si="0"/>
        <v>191364.90622107324</v>
      </c>
      <c r="G40" s="23">
        <f t="shared" si="1"/>
        <v>169246.85534242858</v>
      </c>
      <c r="H40" s="23">
        <f t="shared" si="2"/>
        <v>360611.76156350179</v>
      </c>
      <c r="I40" s="61">
        <f t="shared" si="3"/>
        <v>360612</v>
      </c>
    </row>
    <row r="41" spans="1:9" ht="17.399999999999999">
      <c r="A41" s="53">
        <v>210019</v>
      </c>
      <c r="B41" s="53" t="s">
        <v>115</v>
      </c>
      <c r="C41" s="8" t="s">
        <v>37</v>
      </c>
      <c r="D41" s="21">
        <f>SUMIF('FY2025 SCH RE'!$K$13:$K$19,Alpha!A41,'FY2025 SCH RE'!$N$13:$N$19)</f>
        <v>20452</v>
      </c>
      <c r="E41" s="22">
        <f>VLOOKUP(A41,'FY2025 SCH RE'!$B$1:$H$59,6,FALSE)</f>
        <v>650222000</v>
      </c>
      <c r="F41" s="23">
        <f t="shared" si="0"/>
        <v>483542.75537847664</v>
      </c>
      <c r="G41" s="23">
        <f t="shared" si="1"/>
        <v>341428.17871431285</v>
      </c>
      <c r="H41" s="23">
        <f t="shared" si="2"/>
        <v>824970.93409278942</v>
      </c>
      <c r="I41" s="61">
        <f t="shared" si="3"/>
        <v>824971</v>
      </c>
    </row>
    <row r="42" spans="1:9" ht="17.399999999999999">
      <c r="A42" s="53">
        <v>210012</v>
      </c>
      <c r="B42" s="53" t="s">
        <v>118</v>
      </c>
      <c r="C42" s="8" t="s">
        <v>31</v>
      </c>
      <c r="D42" s="21">
        <f>SUMIF('FY2025 SCH RE'!$K$13:$K$19,Alpha!A42,'FY2025 SCH RE'!$N$13:$N$19)</f>
        <v>18799</v>
      </c>
      <c r="E42" s="22">
        <f>VLOOKUP(A42,'FY2025 SCH RE'!$B$1:$H$59,6,FALSE)</f>
        <v>994389633</v>
      </c>
      <c r="F42" s="23">
        <f t="shared" si="0"/>
        <v>444461.19002346869</v>
      </c>
      <c r="G42" s="23">
        <f t="shared" si="1"/>
        <v>522148.80660387367</v>
      </c>
      <c r="H42" s="23">
        <f t="shared" si="2"/>
        <v>966609.99662734242</v>
      </c>
      <c r="I42" s="61">
        <f t="shared" si="3"/>
        <v>966610</v>
      </c>
    </row>
    <row r="43" spans="1:9" ht="17.399999999999999">
      <c r="A43" s="53">
        <v>210011</v>
      </c>
      <c r="B43" s="53" t="s">
        <v>119</v>
      </c>
      <c r="C43" s="8" t="s">
        <v>30</v>
      </c>
      <c r="D43" s="21">
        <f>VLOOKUP(Alpha!A43,'FY2025 SCH RE'!$B$1:$H$59,7,FALSE)</f>
        <v>11885</v>
      </c>
      <c r="E43" s="22">
        <f>VLOOKUP(A43,'FY2025 SCH RE'!$B$1:$H$59,6,FALSE)</f>
        <v>568926800</v>
      </c>
      <c r="F43" s="23">
        <f t="shared" si="0"/>
        <v>280994.79990578891</v>
      </c>
      <c r="G43" s="23">
        <f t="shared" si="1"/>
        <v>298740.4934710947</v>
      </c>
      <c r="H43" s="23">
        <f t="shared" si="2"/>
        <v>579735.29337688361</v>
      </c>
      <c r="I43" s="61">
        <f t="shared" si="3"/>
        <v>579735</v>
      </c>
    </row>
    <row r="44" spans="1:9" ht="17.399999999999999">
      <c r="A44" s="53">
        <v>210022</v>
      </c>
      <c r="B44" s="53" t="s">
        <v>120</v>
      </c>
      <c r="C44" s="8" t="s">
        <v>38</v>
      </c>
      <c r="D44" s="21">
        <f>VLOOKUP(Alpha!A44,'FY2025 SCH RE'!$B$1:$H$59,7,FALSE)</f>
        <v>11201</v>
      </c>
      <c r="E44" s="22">
        <f>VLOOKUP(A44,'FY2025 SCH RE'!$B$1:$H$59,6,FALSE)</f>
        <v>465603384</v>
      </c>
      <c r="F44" s="23">
        <f t="shared" ref="F44:F60" si="4">(D44/D$83)*$F$6</f>
        <v>264823.11768992356</v>
      </c>
      <c r="G44" s="23">
        <f t="shared" ref="G44:G60" si="5">(E44/E$83)*$F$6</f>
        <v>244485.90697075898</v>
      </c>
      <c r="H44" s="23">
        <f t="shared" si="2"/>
        <v>509309.02466068254</v>
      </c>
      <c r="I44" s="61">
        <f t="shared" si="3"/>
        <v>509309</v>
      </c>
    </row>
    <row r="45" spans="1:9" ht="17.399999999999999">
      <c r="A45" s="53">
        <v>210055</v>
      </c>
      <c r="B45" s="53" t="s">
        <v>102</v>
      </c>
      <c r="C45" s="8" t="s">
        <v>151</v>
      </c>
      <c r="D45" s="21">
        <f>VLOOKUP(Alpha!A45,'FY2025 SCH RE'!$B$1:$H$59,7,FALSE)</f>
        <v>0</v>
      </c>
      <c r="E45" s="22">
        <f>VLOOKUP(A45,'FY2025 SCH RE'!$B$1:$H$59,6,FALSE)</f>
        <v>44865831.899999999</v>
      </c>
      <c r="F45" s="23">
        <f t="shared" si="4"/>
        <v>0</v>
      </c>
      <c r="G45" s="23">
        <f t="shared" si="5"/>
        <v>23558.814177495558</v>
      </c>
      <c r="H45" s="23">
        <f t="shared" si="2"/>
        <v>23558.814177495558</v>
      </c>
      <c r="I45" s="61">
        <f t="shared" si="3"/>
        <v>23559</v>
      </c>
    </row>
    <row r="46" spans="1:9" ht="17.399999999999999">
      <c r="A46" s="53">
        <v>210043</v>
      </c>
      <c r="B46" s="53" t="s">
        <v>121</v>
      </c>
      <c r="C46" s="8" t="s">
        <v>53</v>
      </c>
      <c r="D46" s="21">
        <f>VLOOKUP(Alpha!A46,'FY2025 SCH RE'!$B$1:$H$59,7,FALSE)</f>
        <v>16837</v>
      </c>
      <c r="E46" s="22">
        <f>VLOOKUP(A46,'FY2025 SCH RE'!$B$1:$H$59,6,FALSE)</f>
        <v>554612092.60000002</v>
      </c>
      <c r="F46" s="23">
        <f t="shared" si="4"/>
        <v>398073.99629901286</v>
      </c>
      <c r="G46" s="23">
        <f t="shared" si="5"/>
        <v>291223.9153233078</v>
      </c>
      <c r="H46" s="23">
        <f t="shared" si="2"/>
        <v>689297.91162232065</v>
      </c>
      <c r="I46" s="61">
        <f t="shared" si="3"/>
        <v>689298</v>
      </c>
    </row>
    <row r="47" spans="1:9" ht="17.399999999999999">
      <c r="A47" s="53">
        <v>210010</v>
      </c>
      <c r="B47" s="53" t="s">
        <v>124</v>
      </c>
      <c r="C47" s="8" t="s">
        <v>150</v>
      </c>
      <c r="D47" s="21">
        <f>VLOOKUP(Alpha!A47,'FY2025 SCH RE'!$B$1:$H$59,7,FALSE)</f>
        <v>0</v>
      </c>
      <c r="E47" s="22">
        <f>VLOOKUP(A47,'FY2025 SCH RE'!$B$1:$H$59,6,FALSE)</f>
        <v>17496640.599999998</v>
      </c>
      <c r="F47" s="23">
        <f t="shared" si="4"/>
        <v>0</v>
      </c>
      <c r="G47" s="23">
        <f t="shared" si="5"/>
        <v>9187.3946647097473</v>
      </c>
      <c r="H47" s="23">
        <f t="shared" si="2"/>
        <v>9187.3946647097473</v>
      </c>
      <c r="I47" s="61">
        <f t="shared" si="3"/>
        <v>9187</v>
      </c>
    </row>
    <row r="48" spans="1:9" ht="17.399999999999999">
      <c r="A48" s="53">
        <v>210003</v>
      </c>
      <c r="B48" s="53" t="s">
        <v>116</v>
      </c>
      <c r="C48" s="8" t="s">
        <v>153</v>
      </c>
      <c r="D48" s="21">
        <f>VLOOKUP(Alpha!A48,'FY2025 SCH RE'!$B$1:$H$59,7,FALSE)</f>
        <v>11351</v>
      </c>
      <c r="E48" s="22">
        <f>VLOOKUP(A48,'FY2025 SCH RE'!$B$1:$H$59,6,FALSE)+E86</f>
        <v>509198337.20000005</v>
      </c>
      <c r="F48" s="23">
        <f t="shared" si="4"/>
        <v>268369.53922849055</v>
      </c>
      <c r="G48" s="23">
        <f t="shared" si="5"/>
        <v>267377.38937555568</v>
      </c>
      <c r="H48" s="23">
        <f t="shared" si="2"/>
        <v>535746.92860404623</v>
      </c>
      <c r="I48" s="61">
        <f t="shared" si="3"/>
        <v>535747</v>
      </c>
    </row>
    <row r="49" spans="1:9" ht="17.399999999999999">
      <c r="A49" s="53">
        <v>210035</v>
      </c>
      <c r="B49" s="53" t="s">
        <v>122</v>
      </c>
      <c r="C49" s="8" t="s">
        <v>48</v>
      </c>
      <c r="D49" s="21">
        <f>VLOOKUP(Alpha!A49,'FY2025 SCH RE'!$B$1:$H$59,7,FALSE)</f>
        <v>5166</v>
      </c>
      <c r="E49" s="22">
        <f>VLOOKUP(A49,'FY2025 SCH RE'!$B$1:$H$59,6,FALSE)</f>
        <v>196648597.70000002</v>
      </c>
      <c r="F49" s="23">
        <f t="shared" si="4"/>
        <v>122138.75778824615</v>
      </c>
      <c r="G49" s="23">
        <f t="shared" si="5"/>
        <v>103259.15235017367</v>
      </c>
      <c r="H49" s="23">
        <f t="shared" si="2"/>
        <v>225397.91013841983</v>
      </c>
      <c r="I49" s="61">
        <f t="shared" si="3"/>
        <v>225398</v>
      </c>
    </row>
    <row r="50" spans="1:9" ht="17.399999999999999">
      <c r="A50" s="53">
        <v>210030</v>
      </c>
      <c r="B50" s="53" t="s">
        <v>123</v>
      </c>
      <c r="C50" s="8" t="s">
        <v>44</v>
      </c>
      <c r="D50" s="21">
        <f>VLOOKUP(Alpha!A50,'FY2025 SCH RE'!$B$1:$H$59,7,FALSE)</f>
        <v>492</v>
      </c>
      <c r="E50" s="22">
        <f>VLOOKUP(A50,'FY2025 SCH RE'!$B$1:$H$59,6,FALSE)</f>
        <v>59088059.300000004</v>
      </c>
      <c r="F50" s="23">
        <f t="shared" si="4"/>
        <v>11632.262646499634</v>
      </c>
      <c r="G50" s="23">
        <f t="shared" si="5"/>
        <v>31026.831559932329</v>
      </c>
      <c r="H50" s="23">
        <f t="shared" si="2"/>
        <v>42659.094206431961</v>
      </c>
      <c r="I50" s="61">
        <f t="shared" si="3"/>
        <v>42659</v>
      </c>
    </row>
    <row r="51" spans="1:9" ht="17.399999999999999">
      <c r="A51" s="53">
        <v>210037</v>
      </c>
      <c r="B51" s="53" t="s">
        <v>125</v>
      </c>
      <c r="C51" s="8" t="s">
        <v>77</v>
      </c>
      <c r="D51" s="21">
        <f>VLOOKUP(Alpha!A51,'FY2025 SCH RE'!$B$1:$H$59,7,FALSE)</f>
        <v>6980</v>
      </c>
      <c r="E51" s="22">
        <f>VLOOKUP(A51,'FY2025 SCH RE'!$B$1:$H$59,6,FALSE)+E87</f>
        <v>329833964.40000004</v>
      </c>
      <c r="F51" s="23">
        <f t="shared" si="4"/>
        <v>165026.81559464926</v>
      </c>
      <c r="G51" s="23">
        <f t="shared" si="5"/>
        <v>173194.09331461179</v>
      </c>
      <c r="H51" s="23">
        <f t="shared" si="2"/>
        <v>338220.90890926105</v>
      </c>
      <c r="I51" s="61">
        <f t="shared" si="3"/>
        <v>338221</v>
      </c>
    </row>
    <row r="52" spans="1:9" ht="17.399999999999999">
      <c r="A52" s="53">
        <v>210006</v>
      </c>
      <c r="B52" s="53" t="s">
        <v>126</v>
      </c>
      <c r="C52" s="8" t="s">
        <v>221</v>
      </c>
      <c r="D52" s="21">
        <f>VLOOKUP(Alpha!A52,'FY2025 SCH RE'!$B$1:$H$59,7,FALSE)</f>
        <v>0</v>
      </c>
      <c r="E52" s="22">
        <f>VLOOKUP(A52,'FY2025 SCH RE'!$B$1:$H$59,6,FALSE)</f>
        <v>38346876.100000001</v>
      </c>
      <c r="F52" s="23">
        <f t="shared" si="4"/>
        <v>0</v>
      </c>
      <c r="G52" s="23">
        <f t="shared" si="5"/>
        <v>20135.744509115983</v>
      </c>
      <c r="H52" s="23">
        <f t="shared" si="2"/>
        <v>20135.744509115983</v>
      </c>
      <c r="I52" s="61">
        <f t="shared" si="3"/>
        <v>20136</v>
      </c>
    </row>
    <row r="53" spans="1:9" ht="17.399999999999999">
      <c r="A53" s="53">
        <v>210002</v>
      </c>
      <c r="B53" s="53" t="s">
        <v>127</v>
      </c>
      <c r="C53" s="8" t="s">
        <v>22</v>
      </c>
      <c r="D53" s="21">
        <f>VLOOKUP(Alpha!A53,'FY2025 SCH RE'!$B$1:$H$59,7,FALSE)</f>
        <v>20591</v>
      </c>
      <c r="E53" s="22">
        <f>VLOOKUP(A53,'FY2025 SCH RE'!$B$1:$H$59,6,FALSE)</f>
        <v>1998942621</v>
      </c>
      <c r="F53" s="23">
        <f t="shared" si="4"/>
        <v>486829.10600421531</v>
      </c>
      <c r="G53" s="23">
        <f t="shared" si="5"/>
        <v>1049634.3378760561</v>
      </c>
      <c r="H53" s="23">
        <f t="shared" si="2"/>
        <v>1536463.4438802714</v>
      </c>
      <c r="I53" s="61">
        <f t="shared" si="3"/>
        <v>1536463</v>
      </c>
    </row>
    <row r="54" spans="1:9" ht="17.399999999999999">
      <c r="A54" s="53">
        <v>210038</v>
      </c>
      <c r="B54" s="53" t="s">
        <v>128</v>
      </c>
      <c r="C54" s="8" t="s">
        <v>50</v>
      </c>
      <c r="D54" s="21">
        <f>VLOOKUP(Alpha!A54,'FY2025 SCH RE'!$B$1:$H$59,7,FALSE)</f>
        <v>4151</v>
      </c>
      <c r="E54" s="22">
        <f>VLOOKUP(A54,'FY2025 SCH RE'!$B$1:$H$59,6,FALSE)</f>
        <v>285799427.39999998</v>
      </c>
      <c r="F54" s="23">
        <f t="shared" si="4"/>
        <v>98141.305377276381</v>
      </c>
      <c r="G54" s="23">
        <f t="shared" si="5"/>
        <v>150071.78775060744</v>
      </c>
      <c r="H54" s="23">
        <f t="shared" si="2"/>
        <v>248213.09312788383</v>
      </c>
      <c r="I54" s="61">
        <f t="shared" si="3"/>
        <v>248213</v>
      </c>
    </row>
    <row r="55" spans="1:9" ht="17.399999999999999">
      <c r="A55" s="53">
        <v>210058</v>
      </c>
      <c r="B55" s="53" t="s">
        <v>129</v>
      </c>
      <c r="C55" s="8" t="s">
        <v>62</v>
      </c>
      <c r="D55" s="21">
        <f>VLOOKUP(Alpha!A55,'FY2025 SCH RE'!$B$1:$H$59,7,FALSE)</f>
        <v>1879</v>
      </c>
      <c r="E55" s="22">
        <f>VLOOKUP(A55,'FY2025 SCH RE'!$B$1:$H$59,6,FALSE)</f>
        <v>156242273.30000001</v>
      </c>
      <c r="F55" s="23">
        <f t="shared" si="4"/>
        <v>44424.840473115473</v>
      </c>
      <c r="G55" s="23">
        <f t="shared" si="5"/>
        <v>82042.002286915726</v>
      </c>
      <c r="H55" s="23">
        <f t="shared" si="2"/>
        <v>126466.8427600312</v>
      </c>
      <c r="I55" s="61">
        <f t="shared" si="3"/>
        <v>126467</v>
      </c>
    </row>
    <row r="56" spans="1:9" ht="17.399999999999999">
      <c r="A56" s="53">
        <v>218992</v>
      </c>
      <c r="B56" s="53" t="s">
        <v>130</v>
      </c>
      <c r="C56" s="8" t="s">
        <v>75</v>
      </c>
      <c r="D56" s="21">
        <f>VLOOKUP(Alpha!A56,'FY2025 SCH RE'!$B$1:$H$59,7,FALSE)</f>
        <v>3385</v>
      </c>
      <c r="E56" s="22">
        <f>VLOOKUP(A56,'FY2025 SCH RE'!$B$1:$H$59,6,FALSE)</f>
        <v>285922097.30000001</v>
      </c>
      <c r="F56" s="23">
        <f t="shared" si="4"/>
        <v>80030.91272032776</v>
      </c>
      <c r="G56" s="23">
        <f t="shared" si="5"/>
        <v>150136.20107488759</v>
      </c>
      <c r="H56" s="23">
        <f t="shared" si="2"/>
        <v>230167.11379521535</v>
      </c>
      <c r="I56" s="61">
        <f t="shared" si="3"/>
        <v>230167</v>
      </c>
    </row>
    <row r="57" spans="1:9" ht="17.399999999999999">
      <c r="A57" s="53">
        <v>210063</v>
      </c>
      <c r="B57" s="53" t="s">
        <v>131</v>
      </c>
      <c r="C57" s="8" t="s">
        <v>66</v>
      </c>
      <c r="D57" s="21">
        <f>VLOOKUP(Alpha!A57,'FY2025 SCH RE'!$B$1:$H$59,7,FALSE)</f>
        <v>13614</v>
      </c>
      <c r="E57" s="22">
        <f>VLOOKUP(A57,'FY2025 SCH RE'!$B$1:$H$59,6,FALSE)</f>
        <v>506646499.30000001</v>
      </c>
      <c r="F57" s="23">
        <f t="shared" si="4"/>
        <v>321873.21884033742</v>
      </c>
      <c r="G57" s="23">
        <f t="shared" si="5"/>
        <v>266037.43261221761</v>
      </c>
      <c r="H57" s="23">
        <f t="shared" si="2"/>
        <v>587910.65145255509</v>
      </c>
      <c r="I57" s="61">
        <f t="shared" si="3"/>
        <v>587911</v>
      </c>
    </row>
    <row r="58" spans="1:9" ht="17.399999999999999">
      <c r="A58" s="53">
        <v>210049</v>
      </c>
      <c r="B58" s="53" t="s">
        <v>132</v>
      </c>
      <c r="C58" s="8" t="s">
        <v>57</v>
      </c>
      <c r="D58" s="21">
        <f>VLOOKUP(Alpha!A58,'FY2025 SCH RE'!$B$1:$H$59,7,FALSE)</f>
        <v>10619</v>
      </c>
      <c r="E58" s="22">
        <f>VLOOKUP(A58,'FY2025 SCH RE'!$B$1:$H$59,6,FALSE)</f>
        <v>459407671.30000001</v>
      </c>
      <c r="F58" s="23">
        <f t="shared" si="4"/>
        <v>251063.00212028372</v>
      </c>
      <c r="G58" s="23">
        <f t="shared" si="5"/>
        <v>241232.57056719504</v>
      </c>
      <c r="H58" s="23">
        <f t="shared" si="2"/>
        <v>492295.57268747874</v>
      </c>
      <c r="I58" s="61">
        <f t="shared" si="3"/>
        <v>492296</v>
      </c>
    </row>
    <row r="59" spans="1:9" ht="17.399999999999999">
      <c r="A59" s="53">
        <v>210032</v>
      </c>
      <c r="B59" s="53" t="s">
        <v>133</v>
      </c>
      <c r="C59" s="8" t="s">
        <v>45</v>
      </c>
      <c r="D59" s="21">
        <f>VLOOKUP(Alpha!A59,'FY2025 SCH RE'!$B$1:$H$59,7,FALSE)</f>
        <v>9115</v>
      </c>
      <c r="E59" s="22">
        <f>VLOOKUP(A59,'FY2025 SCH RE'!$B$1:$H$59,6,FALSE)</f>
        <v>212930725</v>
      </c>
      <c r="F59" s="23">
        <f t="shared" si="4"/>
        <v>215504.21549358568</v>
      </c>
      <c r="G59" s="23">
        <f t="shared" si="5"/>
        <v>111808.81241955548</v>
      </c>
      <c r="H59" s="23">
        <f t="shared" si="2"/>
        <v>327313.02791314118</v>
      </c>
      <c r="I59" s="61">
        <f t="shared" si="3"/>
        <v>327313</v>
      </c>
    </row>
    <row r="60" spans="1:9" ht="17.399999999999999">
      <c r="A60" s="53">
        <v>210027</v>
      </c>
      <c r="B60" s="53" t="s">
        <v>135</v>
      </c>
      <c r="C60" s="8" t="s">
        <v>41</v>
      </c>
      <c r="D60" s="21">
        <f>VLOOKUP(Alpha!A60,'FY2025 SCH RE'!$B$1:$H$59,7,FALSE)</f>
        <v>8230</v>
      </c>
      <c r="E60" s="22">
        <f>VLOOKUP(A60,'FY2025 SCH RE'!$B$1:$H$59,6,FALSE)</f>
        <v>418657200</v>
      </c>
      <c r="F60" s="23">
        <f t="shared" si="4"/>
        <v>194580.3284160406</v>
      </c>
      <c r="G60" s="23">
        <f t="shared" si="5"/>
        <v>219834.71076283764</v>
      </c>
      <c r="H60" s="23">
        <f t="shared" si="2"/>
        <v>414415.03917887824</v>
      </c>
      <c r="I60" s="61">
        <f>ROUND(H60,0)</f>
        <v>414415</v>
      </c>
    </row>
    <row r="61" spans="1:9" ht="17.399999999999999">
      <c r="B61" s="53"/>
      <c r="C61" s="8"/>
      <c r="D61" s="21"/>
      <c r="E61" s="22"/>
      <c r="F61" s="23"/>
      <c r="G61" s="23"/>
      <c r="H61" s="46"/>
      <c r="I61" s="61"/>
    </row>
    <row r="62" spans="1:9" ht="17.399999999999999">
      <c r="A62" s="53"/>
      <c r="B62" s="53"/>
      <c r="C62" s="8"/>
      <c r="D62" s="21"/>
      <c r="E62" s="22"/>
      <c r="F62" s="23"/>
      <c r="G62" s="23"/>
      <c r="H62" s="46"/>
      <c r="I62" s="61"/>
    </row>
    <row r="63" spans="1:9" ht="4" customHeight="1">
      <c r="A63" s="53"/>
      <c r="B63" s="53"/>
      <c r="C63" s="8"/>
      <c r="D63" s="28"/>
      <c r="E63" s="27"/>
      <c r="F63" s="28"/>
      <c r="G63" s="28"/>
      <c r="H63" s="29"/>
      <c r="I63" s="25"/>
    </row>
    <row r="65" spans="1:10" ht="17.399999999999999">
      <c r="C65" s="8" t="s">
        <v>14</v>
      </c>
      <c r="D65" s="9">
        <f t="shared" ref="D65:H65" si="6">SUM(D12:D63)</f>
        <v>497261</v>
      </c>
      <c r="E65" s="9">
        <f t="shared" si="6"/>
        <v>22516933659.299999</v>
      </c>
      <c r="F65" s="9">
        <f t="shared" si="6"/>
        <v>11756647.47126231</v>
      </c>
      <c r="G65" s="9">
        <f t="shared" si="6"/>
        <v>11823524.349415753</v>
      </c>
      <c r="H65" s="9">
        <f t="shared" si="6"/>
        <v>23580171.820678052</v>
      </c>
      <c r="I65" s="9">
        <f>SUM(I12:I63)</f>
        <v>23580174</v>
      </c>
    </row>
    <row r="66" spans="1:10" ht="18.3">
      <c r="D66" s="14"/>
      <c r="E66" s="31"/>
      <c r="F66" s="28"/>
      <c r="G66" s="28"/>
      <c r="H66" s="9"/>
      <c r="I66" s="25"/>
    </row>
    <row r="67" spans="1:10" ht="18.3">
      <c r="A67" s="53"/>
      <c r="B67" s="53"/>
      <c r="D67" s="14"/>
      <c r="E67" s="31"/>
      <c r="F67" s="28"/>
      <c r="G67" s="28"/>
      <c r="H67" s="29"/>
      <c r="I67" s="25"/>
    </row>
    <row r="68" spans="1:10" ht="18.3">
      <c r="A68" s="53"/>
      <c r="B68" s="53"/>
      <c r="C68" s="8"/>
      <c r="D68" s="14"/>
      <c r="E68" s="31"/>
      <c r="F68" s="28"/>
      <c r="G68" s="28"/>
      <c r="H68" s="29"/>
      <c r="I68" s="25"/>
    </row>
    <row r="69" spans="1:10" ht="18.600000000000001" thickBot="1">
      <c r="A69" s="53"/>
      <c r="B69" s="53"/>
      <c r="C69" s="40" t="s">
        <v>19</v>
      </c>
      <c r="D69" s="14"/>
      <c r="E69" s="31"/>
      <c r="F69" s="28"/>
      <c r="G69" s="28"/>
      <c r="H69" s="29"/>
      <c r="I69" s="25"/>
    </row>
    <row r="70" spans="1:10" ht="18.3">
      <c r="A70" s="53"/>
      <c r="B70" s="53"/>
      <c r="D70" s="16"/>
      <c r="E70" s="32"/>
      <c r="F70" s="16"/>
      <c r="G70" s="16"/>
      <c r="H70" s="20"/>
      <c r="I70" s="33"/>
    </row>
    <row r="71" spans="1:10" ht="17.399999999999999">
      <c r="A71" s="53"/>
      <c r="B71" s="53"/>
      <c r="C71" s="8"/>
      <c r="D71" s="21"/>
      <c r="E71" s="22"/>
      <c r="F71" s="23"/>
      <c r="G71" s="23"/>
      <c r="H71" s="46"/>
      <c r="I71" s="25"/>
    </row>
    <row r="72" spans="1:10" ht="17.399999999999999">
      <c r="A72" s="53"/>
      <c r="B72" s="53"/>
      <c r="C72" s="8"/>
      <c r="D72" s="21"/>
      <c r="E72" s="22"/>
      <c r="F72" s="23"/>
      <c r="G72" s="23"/>
      <c r="H72" s="46"/>
      <c r="I72" s="25"/>
    </row>
    <row r="73" spans="1:10" ht="17.399999999999999">
      <c r="A73" s="53">
        <v>214003</v>
      </c>
      <c r="B73" s="53" t="s">
        <v>136</v>
      </c>
      <c r="C73" s="8" t="s">
        <v>73</v>
      </c>
      <c r="D73" s="21">
        <f>VLOOKUP(Alpha!A73,'FY2025 SCH RE'!$B$1:$H$59,7,FALSE)</f>
        <v>1340</v>
      </c>
      <c r="E73" s="22">
        <f>VLOOKUP(A73,'FY2025 SCH RE'!$B$1:$H$59,6,FALSE)</f>
        <v>30901200</v>
      </c>
      <c r="F73" s="23">
        <f t="shared" ref="F73:G77" si="7">(D73/D$83)*$F$6</f>
        <v>31681.365744531522</v>
      </c>
      <c r="G73" s="23">
        <f t="shared" si="7"/>
        <v>16226.058847726968</v>
      </c>
      <c r="H73" s="23">
        <f>F73+G73</f>
        <v>47907.424592258489</v>
      </c>
      <c r="I73" s="61">
        <f>ROUND(H73,0)</f>
        <v>47907</v>
      </c>
    </row>
    <row r="74" spans="1:10" ht="17.399999999999999">
      <c r="A74" s="53">
        <v>213300</v>
      </c>
      <c r="B74" s="53" t="s">
        <v>137</v>
      </c>
      <c r="C74" s="8" t="s">
        <v>71</v>
      </c>
      <c r="D74" s="21">
        <f>SUMIF('FY2025 SCH RE'!$K$13:$K$19,Alpha!A74,'FY2025 SCH RE'!$N$13:$N$19)</f>
        <v>458</v>
      </c>
      <c r="E74" s="22">
        <f>VLOOKUP(A74,'FY2025 SCH RE'!$B$1:$H$59,6,FALSE)</f>
        <v>76855132</v>
      </c>
      <c r="F74" s="23">
        <f t="shared" si="7"/>
        <v>10828.407097757789</v>
      </c>
      <c r="G74" s="23">
        <f>(E74/E$83)*$F$6</f>
        <v>40356.22870897648</v>
      </c>
      <c r="H74" s="23">
        <f>F74+G74</f>
        <v>51184.635806734266</v>
      </c>
      <c r="I74" s="61">
        <f>ROUND(H74,0)</f>
        <v>51185</v>
      </c>
    </row>
    <row r="75" spans="1:10" ht="17.399999999999999">
      <c r="A75" s="54">
        <v>214000</v>
      </c>
      <c r="B75" s="53" t="s">
        <v>138</v>
      </c>
      <c r="C75" s="8" t="s">
        <v>72</v>
      </c>
      <c r="D75" s="21">
        <f>VLOOKUP(Alpha!A75,'FY2025 SCH RE'!$B$1:$H$59,7,FALSE)</f>
        <v>7491</v>
      </c>
      <c r="E75" s="22">
        <f>VLOOKUP(A75,'FY2025 SCH RE'!$B$1:$H$59,6,FALSE)</f>
        <v>217367053.30000001</v>
      </c>
      <c r="F75" s="23">
        <f t="shared" si="7"/>
        <v>177108.29163603403</v>
      </c>
      <c r="G75" s="23">
        <f t="shared" si="7"/>
        <v>114138.30525684453</v>
      </c>
      <c r="H75" s="23">
        <f t="shared" ref="H75:H77" si="8">F75+G75</f>
        <v>291246.59689287853</v>
      </c>
      <c r="I75" s="61">
        <f t="shared" ref="I75:I77" si="9">ROUND(H75,0)</f>
        <v>291247</v>
      </c>
    </row>
    <row r="76" spans="1:10" ht="17.399999999999999">
      <c r="A76" s="53">
        <v>214020</v>
      </c>
      <c r="B76" s="65"/>
      <c r="C76" s="8" t="s">
        <v>152</v>
      </c>
      <c r="D76" s="21">
        <f>VLOOKUP(Alpha!A76,'FY2025 SCH RE'!$B$1:$H$59,7,FALSE)</f>
        <v>657</v>
      </c>
      <c r="E76" s="22">
        <f>VLOOKUP(A76,'FY2025 SCH RE'!$B$1:$H$59,6,FALSE)</f>
        <v>10295887.6</v>
      </c>
      <c r="F76" s="23">
        <f t="shared" si="7"/>
        <v>15533.326338923289</v>
      </c>
      <c r="G76" s="23">
        <f t="shared" si="7"/>
        <v>5406.3168448857123</v>
      </c>
      <c r="H76" s="23">
        <f t="shared" si="8"/>
        <v>20939.643183808999</v>
      </c>
      <c r="I76" s="61">
        <f t="shared" si="9"/>
        <v>20940</v>
      </c>
    </row>
    <row r="77" spans="1:10" ht="17.399999999999999">
      <c r="A77" s="53">
        <v>214022</v>
      </c>
      <c r="B77" s="69"/>
      <c r="C77" s="8" t="s">
        <v>155</v>
      </c>
      <c r="D77" s="21">
        <f>VLOOKUP(Alpha!A77,'FY2025 SCH RE'!$B$1:$H$59,7,FALSE)</f>
        <v>970</v>
      </c>
      <c r="E77" s="22">
        <f>VLOOKUP(A77,'FY2025 SCH RE'!$B$1:$H$59,6,FALSE)</f>
        <v>28720774.800000001</v>
      </c>
      <c r="F77" s="23">
        <f t="shared" si="7"/>
        <v>22933.525949399682</v>
      </c>
      <c r="G77" s="23">
        <f t="shared" si="7"/>
        <v>15081.12895476919</v>
      </c>
      <c r="H77" s="23">
        <f t="shared" si="8"/>
        <v>38014.65490416887</v>
      </c>
      <c r="I77" s="61">
        <f t="shared" si="9"/>
        <v>38015</v>
      </c>
    </row>
    <row r="78" spans="1:10" ht="4" customHeight="1">
      <c r="A78" s="53"/>
      <c r="B78" s="53"/>
      <c r="C78" s="8"/>
      <c r="D78" s="21"/>
      <c r="E78" s="22"/>
      <c r="F78" s="23"/>
      <c r="G78" s="23"/>
      <c r="H78" s="46"/>
      <c r="I78" s="25"/>
    </row>
    <row r="79" spans="1:10" ht="18.3">
      <c r="A79" s="53"/>
      <c r="B79" s="53"/>
      <c r="C79" s="8"/>
      <c r="D79" s="28"/>
      <c r="E79" s="9"/>
      <c r="F79" s="28"/>
      <c r="G79" s="28"/>
      <c r="H79" s="30"/>
      <c r="I79" s="34"/>
    </row>
    <row r="80" spans="1:10" ht="17.399999999999999">
      <c r="A80" s="53"/>
      <c r="B80" s="53"/>
      <c r="C80" s="8" t="s">
        <v>14</v>
      </c>
      <c r="D80" s="9">
        <f>SUM(D71:D78)</f>
        <v>10916</v>
      </c>
      <c r="E80" s="9">
        <f>SUM(E71:E78)</f>
        <v>364140047.70000005</v>
      </c>
      <c r="F80" s="9">
        <f t="shared" ref="F80:I80" si="10">SUM(F71:F78)</f>
        <v>258084.91676664632</v>
      </c>
      <c r="G80" s="9">
        <f t="shared" si="10"/>
        <v>191208.03861320289</v>
      </c>
      <c r="H80" s="9">
        <f t="shared" si="10"/>
        <v>449292.95537984913</v>
      </c>
      <c r="I80" s="9">
        <f t="shared" si="10"/>
        <v>449294</v>
      </c>
      <c r="J80" s="9"/>
    </row>
    <row r="81" spans="1:9" ht="18.3">
      <c r="A81" s="53"/>
      <c r="B81" s="53"/>
      <c r="C81" s="8"/>
      <c r="D81" s="35"/>
      <c r="E81" s="9"/>
      <c r="F81" s="57"/>
      <c r="G81" s="57"/>
      <c r="H81" s="29"/>
      <c r="I81" s="52"/>
    </row>
    <row r="82" spans="1:9" ht="18.3">
      <c r="A82" s="53"/>
      <c r="B82" s="53"/>
      <c r="C82" s="8"/>
      <c r="D82" s="35"/>
      <c r="E82" s="9"/>
      <c r="F82" s="35"/>
      <c r="G82" s="35"/>
      <c r="H82" s="29"/>
      <c r="I82" s="34"/>
    </row>
    <row r="83" spans="1:9" ht="17.399999999999999">
      <c r="A83" s="53"/>
      <c r="B83" s="53"/>
      <c r="C83" s="8" t="s">
        <v>15</v>
      </c>
      <c r="D83" s="9">
        <f>D80+D65</f>
        <v>508177</v>
      </c>
      <c r="E83" s="39">
        <f>E80+E65</f>
        <v>22881073707</v>
      </c>
      <c r="F83" s="23">
        <f t="shared" ref="F83:I83" si="11">F80+F65</f>
        <v>12014732.388028957</v>
      </c>
      <c r="G83" s="23">
        <f t="shared" si="11"/>
        <v>12014732.388028955</v>
      </c>
      <c r="H83" s="23">
        <f t="shared" si="11"/>
        <v>24029464.776057899</v>
      </c>
      <c r="I83" s="25">
        <f t="shared" si="11"/>
        <v>24029468</v>
      </c>
    </row>
    <row r="84" spans="1:9" ht="17.399999999999999">
      <c r="A84" s="53"/>
      <c r="B84" s="53"/>
      <c r="C84" s="8"/>
      <c r="D84" s="9"/>
      <c r="E84" s="9"/>
      <c r="F84" s="9"/>
      <c r="G84" s="9"/>
      <c r="H84" s="9"/>
      <c r="I84" s="9"/>
    </row>
    <row r="85" spans="1:9">
      <c r="C85" t="s">
        <v>18</v>
      </c>
    </row>
    <row r="86" spans="1:9" ht="17.399999999999999">
      <c r="A86" s="53">
        <v>210333</v>
      </c>
      <c r="C86" s="37" t="s">
        <v>146</v>
      </c>
      <c r="E86" s="22">
        <f>VLOOKUP(A86,'FY2025 SCH RE'!$B$1:$H$59,6,FALSE)</f>
        <v>24873230.300000001</v>
      </c>
      <c r="G86" s="58" t="s">
        <v>85</v>
      </c>
    </row>
    <row r="87" spans="1:9" ht="17.399999999999999">
      <c r="A87" s="54">
        <v>210088</v>
      </c>
      <c r="C87" s="37" t="s">
        <v>154</v>
      </c>
      <c r="E87" s="22">
        <f>VLOOKUP(A87,'FY2025 SCH RE'!$B$1:$H$59,6,FALSE)</f>
        <v>9274921</v>
      </c>
    </row>
    <row r="88" spans="1:9" ht="17.399999999999999">
      <c r="A88" s="53">
        <v>210087</v>
      </c>
      <c r="C88" s="37" t="s">
        <v>147</v>
      </c>
      <c r="E88" s="22">
        <f>VLOOKUP(A88,'FY2025 SCH RE'!$B$1:$H$59,6,FALSE)</f>
        <v>22558764</v>
      </c>
      <c r="G88" s="58"/>
    </row>
    <row r="89" spans="1:9" ht="17.399999999999999">
      <c r="A89" s="53"/>
      <c r="C89" s="37"/>
      <c r="E89" s="22"/>
      <c r="G89" s="58"/>
    </row>
    <row r="90" spans="1:9">
      <c r="F90" s="58"/>
    </row>
    <row r="91" spans="1:9">
      <c r="F91" s="58"/>
    </row>
  </sheetData>
  <autoFilter ref="A10:I10" xr:uid="{00000000-0001-0000-0100-000000000000}"/>
  <sortState xmlns:xlrd2="http://schemas.microsoft.com/office/spreadsheetml/2017/richdata2" ref="A12:I60">
    <sortCondition ref="C12:C60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0"/>
  <sheetViews>
    <sheetView zoomScale="78" workbookViewId="0">
      <selection activeCell="O1" sqref="O1"/>
    </sheetView>
  </sheetViews>
  <sheetFormatPr defaultRowHeight="14.4"/>
  <cols>
    <col min="1" max="1" width="9.7890625" bestFit="1" customWidth="1"/>
    <col min="2" max="2" width="11.47265625" bestFit="1" customWidth="1"/>
    <col min="3" max="3" width="46.15625" bestFit="1" customWidth="1"/>
    <col min="4" max="4" width="9.7890625" bestFit="1" customWidth="1"/>
    <col min="5" max="5" width="14.26171875" customWidth="1"/>
    <col min="6" max="6" width="14.62890625" bestFit="1" customWidth="1"/>
    <col min="7" max="7" width="19.3671875" bestFit="1" customWidth="1"/>
    <col min="8" max="8" width="14.7890625" customWidth="1"/>
    <col min="10" max="10" width="22.734375" bestFit="1" customWidth="1"/>
    <col min="11" max="11" width="14.89453125" bestFit="1" customWidth="1"/>
    <col min="12" max="12" width="37.7890625" bestFit="1" customWidth="1"/>
    <col min="14" max="14" width="10.1015625" bestFit="1" customWidth="1"/>
  </cols>
  <sheetData>
    <row r="1" spans="1:15" ht="21" customHeight="1">
      <c r="A1" t="s">
        <v>142</v>
      </c>
      <c r="B1" t="s">
        <v>82</v>
      </c>
      <c r="C1" t="s">
        <v>83</v>
      </c>
      <c r="D1" t="s">
        <v>143</v>
      </c>
      <c r="E1" t="s">
        <v>144</v>
      </c>
      <c r="F1" t="s">
        <v>84</v>
      </c>
      <c r="G1">
        <v>1000</v>
      </c>
      <c r="H1" t="s">
        <v>10</v>
      </c>
      <c r="K1" t="s">
        <v>84</v>
      </c>
      <c r="L1" t="s">
        <v>10</v>
      </c>
    </row>
    <row r="2" spans="1:15" ht="17.5" customHeight="1">
      <c r="A2">
        <v>2025</v>
      </c>
      <c r="B2">
        <v>210001</v>
      </c>
      <c r="C2" t="s">
        <v>163</v>
      </c>
      <c r="D2" t="s">
        <v>145</v>
      </c>
      <c r="E2" t="s">
        <v>148</v>
      </c>
      <c r="F2" s="67">
        <v>540426.1</v>
      </c>
      <c r="G2" s="58">
        <f>F2*$G$1</f>
        <v>540426100</v>
      </c>
      <c r="H2" s="66">
        <v>15952</v>
      </c>
      <c r="J2" s="64" t="s">
        <v>157</v>
      </c>
      <c r="K2" s="64">
        <f>SUM(G2:G59)</f>
        <v>22881073706.999996</v>
      </c>
      <c r="L2" s="64">
        <f>SUM(H2:H59)</f>
        <v>400698</v>
      </c>
    </row>
    <row r="3" spans="1:15" ht="17.5" customHeight="1">
      <c r="A3">
        <v>2025</v>
      </c>
      <c r="B3">
        <v>210002</v>
      </c>
      <c r="C3" t="s">
        <v>164</v>
      </c>
      <c r="D3" t="s">
        <v>145</v>
      </c>
      <c r="E3" t="s">
        <v>148</v>
      </c>
      <c r="F3" s="67">
        <v>1998942.621</v>
      </c>
      <c r="G3" s="58">
        <f t="shared" ref="G3:G58" si="0">F3*$G$1</f>
        <v>1998942621</v>
      </c>
      <c r="H3" s="66">
        <v>20591</v>
      </c>
      <c r="J3" s="64" t="s">
        <v>156</v>
      </c>
      <c r="K3" s="74">
        <f>SUM(G53:G57)</f>
        <v>364140047.70000005</v>
      </c>
      <c r="L3" s="74">
        <f>SUM(H53:H57)</f>
        <v>10458</v>
      </c>
    </row>
    <row r="4" spans="1:15" ht="17.5" customHeight="1">
      <c r="A4">
        <v>2025</v>
      </c>
      <c r="B4">
        <v>210003</v>
      </c>
      <c r="C4" t="s">
        <v>165</v>
      </c>
      <c r="D4" t="s">
        <v>145</v>
      </c>
      <c r="E4" s="63" t="s">
        <v>148</v>
      </c>
      <c r="F4" s="67">
        <v>484325.10690000001</v>
      </c>
      <c r="G4" s="58">
        <f t="shared" si="0"/>
        <v>484325106.90000004</v>
      </c>
      <c r="H4" s="66">
        <v>11351</v>
      </c>
      <c r="J4" s="64"/>
      <c r="K4" s="64">
        <f>K2-K3</f>
        <v>22516933659.299995</v>
      </c>
      <c r="L4" s="64">
        <f>L2-L3</f>
        <v>390240</v>
      </c>
    </row>
    <row r="5" spans="1:15" ht="17.5" customHeight="1">
      <c r="A5">
        <v>2025</v>
      </c>
      <c r="B5">
        <v>210004</v>
      </c>
      <c r="C5" t="s">
        <v>166</v>
      </c>
      <c r="D5" t="s">
        <v>145</v>
      </c>
      <c r="E5" s="63" t="s">
        <v>148</v>
      </c>
      <c r="F5" s="67">
        <v>638008.05700000003</v>
      </c>
      <c r="G5" s="58">
        <f t="shared" si="0"/>
        <v>638008057</v>
      </c>
      <c r="H5" s="66"/>
      <c r="J5" s="64"/>
    </row>
    <row r="6" spans="1:15" ht="17.5" customHeight="1">
      <c r="A6">
        <v>2025</v>
      </c>
      <c r="B6">
        <v>210005</v>
      </c>
      <c r="C6" t="s">
        <v>167</v>
      </c>
      <c r="D6" t="s">
        <v>145</v>
      </c>
      <c r="E6" s="63" t="s">
        <v>148</v>
      </c>
      <c r="F6" s="67">
        <v>464628.2</v>
      </c>
      <c r="G6" s="58">
        <f t="shared" si="0"/>
        <v>464628200</v>
      </c>
      <c r="H6" s="66">
        <v>14319</v>
      </c>
      <c r="J6" s="64"/>
    </row>
    <row r="7" spans="1:15" ht="17.5" customHeight="1">
      <c r="A7">
        <v>2025</v>
      </c>
      <c r="B7">
        <v>210006</v>
      </c>
      <c r="C7" t="s">
        <v>168</v>
      </c>
      <c r="D7" t="s">
        <v>145</v>
      </c>
      <c r="E7" s="63" t="s">
        <v>148</v>
      </c>
      <c r="F7" s="67">
        <v>38346.876100000001</v>
      </c>
      <c r="G7" s="58">
        <f t="shared" si="0"/>
        <v>38346876.100000001</v>
      </c>
      <c r="H7" s="66"/>
      <c r="J7" s="64"/>
    </row>
    <row r="8" spans="1:15" ht="17.5" customHeight="1">
      <c r="A8">
        <v>2025</v>
      </c>
      <c r="B8">
        <v>210008</v>
      </c>
      <c r="C8" t="s">
        <v>169</v>
      </c>
      <c r="D8" t="s">
        <v>145</v>
      </c>
      <c r="E8" s="63" t="s">
        <v>148</v>
      </c>
      <c r="F8">
        <v>717488.1</v>
      </c>
      <c r="G8" s="58">
        <f t="shared" si="0"/>
        <v>717488100</v>
      </c>
      <c r="H8" s="66">
        <v>9631</v>
      </c>
      <c r="J8" s="64"/>
    </row>
    <row r="9" spans="1:15" ht="17.5" customHeight="1">
      <c r="A9">
        <v>2025</v>
      </c>
      <c r="B9">
        <v>210009</v>
      </c>
      <c r="C9" t="s">
        <v>170</v>
      </c>
      <c r="D9" t="s">
        <v>145</v>
      </c>
      <c r="E9" s="63" t="s">
        <v>148</v>
      </c>
      <c r="F9" s="67">
        <v>3311615.5600999999</v>
      </c>
      <c r="G9" s="58">
        <f t="shared" si="0"/>
        <v>3311615560.0999999</v>
      </c>
      <c r="H9" s="66">
        <v>39986</v>
      </c>
      <c r="J9" s="64"/>
    </row>
    <row r="10" spans="1:15" ht="17.5" customHeight="1">
      <c r="A10">
        <v>2025</v>
      </c>
      <c r="B10">
        <v>210010</v>
      </c>
      <c r="C10" t="s">
        <v>171</v>
      </c>
      <c r="D10" t="s">
        <v>145</v>
      </c>
      <c r="E10" s="63" t="s">
        <v>148</v>
      </c>
      <c r="F10" s="67">
        <v>17496.640599999999</v>
      </c>
      <c r="G10" s="58">
        <f t="shared" si="0"/>
        <v>17496640.599999998</v>
      </c>
      <c r="H10" s="66"/>
      <c r="J10" s="64"/>
      <c r="K10" t="s">
        <v>222</v>
      </c>
    </row>
    <row r="11" spans="1:15" ht="17.5" customHeight="1">
      <c r="A11">
        <v>2025</v>
      </c>
      <c r="B11">
        <v>210011</v>
      </c>
      <c r="C11" t="s">
        <v>172</v>
      </c>
      <c r="D11" t="s">
        <v>145</v>
      </c>
      <c r="E11" s="63" t="s">
        <v>148</v>
      </c>
      <c r="F11" s="67">
        <v>568926.80000000005</v>
      </c>
      <c r="G11" s="58">
        <f t="shared" si="0"/>
        <v>568926800</v>
      </c>
      <c r="H11" s="66">
        <v>11885</v>
      </c>
      <c r="J11" s="64"/>
    </row>
    <row r="12" spans="1:15" ht="17.5" customHeight="1">
      <c r="A12">
        <v>2025</v>
      </c>
      <c r="B12">
        <v>210012</v>
      </c>
      <c r="C12" t="s">
        <v>173</v>
      </c>
      <c r="D12" t="s">
        <v>145</v>
      </c>
      <c r="E12" s="63" t="s">
        <v>148</v>
      </c>
      <c r="F12" s="67">
        <v>994389.63300000003</v>
      </c>
      <c r="G12" s="58">
        <f t="shared" si="0"/>
        <v>994389633</v>
      </c>
      <c r="H12" s="66"/>
      <c r="J12" s="64"/>
      <c r="K12" s="79" t="s">
        <v>223</v>
      </c>
      <c r="L12" s="79" t="s">
        <v>224</v>
      </c>
      <c r="M12" s="79" t="s">
        <v>225</v>
      </c>
      <c r="N12" s="79" t="s">
        <v>226</v>
      </c>
    </row>
    <row r="13" spans="1:15" ht="17.5" customHeight="1">
      <c r="A13">
        <v>2025</v>
      </c>
      <c r="B13">
        <v>210013</v>
      </c>
      <c r="C13" t="s">
        <v>174</v>
      </c>
      <c r="D13" t="s">
        <v>145</v>
      </c>
      <c r="E13" s="63" t="s">
        <v>148</v>
      </c>
      <c r="F13" s="67">
        <v>34392.858999999997</v>
      </c>
      <c r="G13" s="58">
        <f t="shared" si="0"/>
        <v>34392859</v>
      </c>
      <c r="H13" s="66"/>
      <c r="J13" s="64"/>
      <c r="K13" s="80">
        <v>210004</v>
      </c>
      <c r="L13" t="s">
        <v>166</v>
      </c>
      <c r="M13" s="64">
        <v>638008.05700000003</v>
      </c>
      <c r="N13" s="81">
        <v>28952</v>
      </c>
      <c r="O13" t="s">
        <v>227</v>
      </c>
    </row>
    <row r="14" spans="1:15" ht="17.5" customHeight="1">
      <c r="A14">
        <v>2025</v>
      </c>
      <c r="B14">
        <v>210015</v>
      </c>
      <c r="C14" t="s">
        <v>175</v>
      </c>
      <c r="D14" t="s">
        <v>145</v>
      </c>
      <c r="E14" s="63" t="s">
        <v>148</v>
      </c>
      <c r="F14" s="67">
        <v>743866.29920000001</v>
      </c>
      <c r="G14" s="58">
        <f t="shared" si="0"/>
        <v>743866299.20000005</v>
      </c>
      <c r="H14" s="66">
        <v>19117</v>
      </c>
      <c r="J14" s="64"/>
      <c r="K14" s="80">
        <v>210012</v>
      </c>
      <c r="L14" t="s">
        <v>173</v>
      </c>
      <c r="M14" s="64">
        <v>994389.63300000003</v>
      </c>
      <c r="N14" s="82">
        <v>18799</v>
      </c>
      <c r="O14" t="s">
        <v>227</v>
      </c>
    </row>
    <row r="15" spans="1:15" ht="17.5" customHeight="1">
      <c r="A15">
        <v>2025</v>
      </c>
      <c r="B15">
        <v>210016</v>
      </c>
      <c r="C15" t="s">
        <v>140</v>
      </c>
      <c r="D15" t="s">
        <v>145</v>
      </c>
      <c r="E15" s="63" t="s">
        <v>148</v>
      </c>
      <c r="F15" s="67">
        <v>449898.82900000003</v>
      </c>
      <c r="G15" s="58">
        <f t="shared" si="0"/>
        <v>449898829</v>
      </c>
      <c r="H15" s="66">
        <v>11942</v>
      </c>
      <c r="J15" s="64"/>
      <c r="K15" s="80">
        <v>210019</v>
      </c>
      <c r="L15" t="s">
        <v>178</v>
      </c>
      <c r="M15" s="64">
        <v>650222</v>
      </c>
      <c r="N15" s="82">
        <v>20452</v>
      </c>
      <c r="O15" t="s">
        <v>227</v>
      </c>
    </row>
    <row r="16" spans="1:15" ht="17.5" customHeight="1">
      <c r="A16">
        <v>2025</v>
      </c>
      <c r="B16">
        <v>210017</v>
      </c>
      <c r="C16" t="s">
        <v>176</v>
      </c>
      <c r="D16" t="s">
        <v>145</v>
      </c>
      <c r="E16" s="63" t="s">
        <v>148</v>
      </c>
      <c r="F16" s="67">
        <v>103987.8495</v>
      </c>
      <c r="G16" s="58">
        <f t="shared" si="0"/>
        <v>103987849.5</v>
      </c>
      <c r="H16" s="66">
        <v>1698</v>
      </c>
      <c r="J16" s="64"/>
      <c r="K16" s="80">
        <v>210033</v>
      </c>
      <c r="L16" t="s">
        <v>187</v>
      </c>
      <c r="M16" s="64">
        <v>290567.43699999998</v>
      </c>
      <c r="N16" s="82">
        <v>10301</v>
      </c>
      <c r="O16" t="s">
        <v>227</v>
      </c>
    </row>
    <row r="17" spans="1:15" ht="17.5" customHeight="1">
      <c r="A17">
        <v>2025</v>
      </c>
      <c r="B17">
        <v>210018</v>
      </c>
      <c r="C17" t="s">
        <v>177</v>
      </c>
      <c r="D17" t="s">
        <v>145</v>
      </c>
      <c r="E17" s="63" t="s">
        <v>148</v>
      </c>
      <c r="F17" s="67">
        <v>241848.9271</v>
      </c>
      <c r="G17" s="58">
        <f t="shared" si="0"/>
        <v>241848927.09999999</v>
      </c>
      <c r="H17" s="66">
        <v>5907</v>
      </c>
      <c r="J17" s="64"/>
      <c r="K17" s="80">
        <v>210048</v>
      </c>
      <c r="L17" t="s">
        <v>197</v>
      </c>
      <c r="M17" s="64">
        <v>401287.68219999998</v>
      </c>
      <c r="N17" s="82">
        <v>21787</v>
      </c>
      <c r="O17" t="s">
        <v>227</v>
      </c>
    </row>
    <row r="18" spans="1:15" ht="17.5" customHeight="1">
      <c r="A18">
        <v>2025</v>
      </c>
      <c r="B18">
        <v>210019</v>
      </c>
      <c r="C18" t="s">
        <v>178</v>
      </c>
      <c r="D18" t="s">
        <v>145</v>
      </c>
      <c r="E18" s="63" t="s">
        <v>148</v>
      </c>
      <c r="F18" s="67">
        <v>650222</v>
      </c>
      <c r="G18" s="58">
        <f t="shared" si="0"/>
        <v>650222000</v>
      </c>
      <c r="H18" s="66"/>
      <c r="J18" s="64"/>
      <c r="K18" s="80">
        <v>210065</v>
      </c>
      <c r="L18" t="s">
        <v>209</v>
      </c>
      <c r="M18" s="64">
        <v>180505.37909999999</v>
      </c>
      <c r="N18" s="82">
        <v>6730</v>
      </c>
      <c r="O18" t="s">
        <v>227</v>
      </c>
    </row>
    <row r="19" spans="1:15" ht="17.5" customHeight="1">
      <c r="A19">
        <v>2025</v>
      </c>
      <c r="B19">
        <v>210022</v>
      </c>
      <c r="C19" t="s">
        <v>179</v>
      </c>
      <c r="D19" t="s">
        <v>145</v>
      </c>
      <c r="E19" s="63" t="s">
        <v>148</v>
      </c>
      <c r="F19" s="67">
        <v>465603.38400000002</v>
      </c>
      <c r="G19" s="58">
        <f t="shared" si="0"/>
        <v>465603384</v>
      </c>
      <c r="H19" s="66">
        <v>11201</v>
      </c>
      <c r="J19" s="64"/>
      <c r="K19" s="80">
        <v>213300</v>
      </c>
      <c r="L19" t="s">
        <v>213</v>
      </c>
      <c r="M19" s="64">
        <v>76855.131999999998</v>
      </c>
      <c r="N19" s="82">
        <v>458</v>
      </c>
      <c r="O19" t="s">
        <v>227</v>
      </c>
    </row>
    <row r="20" spans="1:15" ht="17.5" customHeight="1">
      <c r="A20">
        <v>2025</v>
      </c>
      <c r="B20">
        <v>210023</v>
      </c>
      <c r="C20" t="s">
        <v>180</v>
      </c>
      <c r="D20" t="s">
        <v>145</v>
      </c>
      <c r="E20" s="63" t="s">
        <v>148</v>
      </c>
      <c r="F20" s="67">
        <v>791316.59210000001</v>
      </c>
      <c r="G20" s="58">
        <f t="shared" si="0"/>
        <v>791316592.10000002</v>
      </c>
      <c r="H20" s="66">
        <v>24623</v>
      </c>
      <c r="J20" s="64"/>
      <c r="N20" s="83"/>
    </row>
    <row r="21" spans="1:15" ht="17.5" customHeight="1">
      <c r="A21">
        <v>2025</v>
      </c>
      <c r="B21">
        <v>210024</v>
      </c>
      <c r="C21" t="s">
        <v>181</v>
      </c>
      <c r="D21" t="s">
        <v>145</v>
      </c>
      <c r="E21" s="63" t="s">
        <v>148</v>
      </c>
      <c r="F21" s="67">
        <v>524653.14769999997</v>
      </c>
      <c r="G21" s="58">
        <f t="shared" si="0"/>
        <v>524653147.69999999</v>
      </c>
      <c r="H21" s="66">
        <v>8331</v>
      </c>
      <c r="J21" s="64"/>
    </row>
    <row r="22" spans="1:15" ht="17.5" customHeight="1">
      <c r="A22">
        <v>2025</v>
      </c>
      <c r="B22">
        <v>210027</v>
      </c>
      <c r="C22" t="s">
        <v>182</v>
      </c>
      <c r="D22" t="s">
        <v>145</v>
      </c>
      <c r="E22" s="63" t="s">
        <v>148</v>
      </c>
      <c r="F22" s="67">
        <v>418657.2</v>
      </c>
      <c r="G22" s="58">
        <f t="shared" si="0"/>
        <v>418657200</v>
      </c>
      <c r="H22" s="66">
        <v>8230</v>
      </c>
      <c r="J22" s="64"/>
    </row>
    <row r="23" spans="1:15" ht="17.5" customHeight="1">
      <c r="A23">
        <v>2025</v>
      </c>
      <c r="B23">
        <v>210028</v>
      </c>
      <c r="C23" t="s">
        <v>183</v>
      </c>
      <c r="D23" t="s">
        <v>145</v>
      </c>
      <c r="E23" s="63" t="s">
        <v>148</v>
      </c>
      <c r="F23" s="67">
        <v>256129.03049999999</v>
      </c>
      <c r="G23" s="58">
        <f t="shared" si="0"/>
        <v>256129030.5</v>
      </c>
      <c r="H23" s="66">
        <v>5357</v>
      </c>
      <c r="J23" s="64"/>
    </row>
    <row r="24" spans="1:15" ht="17.5" customHeight="1">
      <c r="A24">
        <v>2025</v>
      </c>
      <c r="B24">
        <v>210029</v>
      </c>
      <c r="C24" t="s">
        <v>184</v>
      </c>
      <c r="D24" t="s">
        <v>145</v>
      </c>
      <c r="E24" s="63" t="s">
        <v>148</v>
      </c>
      <c r="F24" s="67">
        <v>867460.83299999998</v>
      </c>
      <c r="G24" s="58">
        <f t="shared" si="0"/>
        <v>867460833</v>
      </c>
      <c r="H24" s="66">
        <v>16147</v>
      </c>
      <c r="J24" s="64"/>
    </row>
    <row r="25" spans="1:15" ht="17.5" customHeight="1">
      <c r="A25">
        <v>2025</v>
      </c>
      <c r="B25">
        <v>210030</v>
      </c>
      <c r="C25" t="s">
        <v>185</v>
      </c>
      <c r="D25" t="s">
        <v>145</v>
      </c>
      <c r="E25" s="63" t="s">
        <v>148</v>
      </c>
      <c r="F25" s="67">
        <v>59088.059300000001</v>
      </c>
      <c r="G25" s="58">
        <f t="shared" si="0"/>
        <v>59088059.300000004</v>
      </c>
      <c r="H25" s="66">
        <v>492</v>
      </c>
      <c r="J25" s="64"/>
    </row>
    <row r="26" spans="1:15" ht="17.5" customHeight="1">
      <c r="A26">
        <v>2025</v>
      </c>
      <c r="B26">
        <v>210032</v>
      </c>
      <c r="C26" t="s">
        <v>186</v>
      </c>
      <c r="D26" t="s">
        <v>145</v>
      </c>
      <c r="E26" s="63" t="s">
        <v>148</v>
      </c>
      <c r="F26" s="67">
        <v>212930.72500000001</v>
      </c>
      <c r="G26" s="58">
        <f t="shared" si="0"/>
        <v>212930725</v>
      </c>
      <c r="H26" s="66">
        <v>9115</v>
      </c>
      <c r="J26" s="64"/>
    </row>
    <row r="27" spans="1:15" ht="17.5" customHeight="1">
      <c r="A27">
        <v>2025</v>
      </c>
      <c r="B27">
        <v>210033</v>
      </c>
      <c r="C27" t="s">
        <v>187</v>
      </c>
      <c r="D27" t="s">
        <v>145</v>
      </c>
      <c r="E27" s="63" t="s">
        <v>148</v>
      </c>
      <c r="F27" s="67">
        <v>290567.43699999998</v>
      </c>
      <c r="G27" s="58">
        <f t="shared" si="0"/>
        <v>290567437</v>
      </c>
      <c r="H27" s="66"/>
      <c r="J27" s="64"/>
    </row>
    <row r="28" spans="1:15" ht="17.5" customHeight="1">
      <c r="A28">
        <v>2025</v>
      </c>
      <c r="B28">
        <v>210034</v>
      </c>
      <c r="C28" t="s">
        <v>188</v>
      </c>
      <c r="D28" t="s">
        <v>145</v>
      </c>
      <c r="E28" s="63" t="s">
        <v>148</v>
      </c>
      <c r="F28" s="67">
        <v>241447.81450000001</v>
      </c>
      <c r="G28" s="58">
        <f t="shared" si="0"/>
        <v>241447814.5</v>
      </c>
      <c r="H28" s="66">
        <v>6673</v>
      </c>
      <c r="J28" s="64"/>
    </row>
    <row r="29" spans="1:15" ht="17.5" customHeight="1">
      <c r="A29">
        <v>2025</v>
      </c>
      <c r="B29">
        <v>210035</v>
      </c>
      <c r="C29" t="s">
        <v>189</v>
      </c>
      <c r="D29" t="s">
        <v>145</v>
      </c>
      <c r="E29" s="63" t="s">
        <v>148</v>
      </c>
      <c r="F29" s="67">
        <v>196648.59770000001</v>
      </c>
      <c r="G29" s="58">
        <f t="shared" si="0"/>
        <v>196648597.70000002</v>
      </c>
      <c r="H29" s="66">
        <v>5166</v>
      </c>
      <c r="J29" s="64"/>
    </row>
    <row r="30" spans="1:15" ht="17.5" customHeight="1">
      <c r="A30">
        <v>2025</v>
      </c>
      <c r="B30">
        <v>210037</v>
      </c>
      <c r="C30" t="s">
        <v>190</v>
      </c>
      <c r="D30" t="s">
        <v>145</v>
      </c>
      <c r="E30" s="63" t="s">
        <v>148</v>
      </c>
      <c r="F30" s="67">
        <v>320559.04340000002</v>
      </c>
      <c r="G30" s="58">
        <f t="shared" si="0"/>
        <v>320559043.40000004</v>
      </c>
      <c r="H30" s="66">
        <v>6980</v>
      </c>
      <c r="J30" s="64"/>
    </row>
    <row r="31" spans="1:15" ht="17.5" customHeight="1">
      <c r="A31">
        <v>2025</v>
      </c>
      <c r="B31">
        <v>210038</v>
      </c>
      <c r="C31" t="s">
        <v>191</v>
      </c>
      <c r="D31" t="s">
        <v>145</v>
      </c>
      <c r="E31" s="63" t="s">
        <v>148</v>
      </c>
      <c r="F31" s="67">
        <v>285799.42739999999</v>
      </c>
      <c r="G31" s="58">
        <f t="shared" si="0"/>
        <v>285799427.39999998</v>
      </c>
      <c r="H31" s="66">
        <v>4151</v>
      </c>
      <c r="J31" s="64"/>
    </row>
    <row r="32" spans="1:15" ht="17.5" customHeight="1">
      <c r="A32">
        <v>2025</v>
      </c>
      <c r="B32">
        <v>210039</v>
      </c>
      <c r="C32" t="s">
        <v>192</v>
      </c>
      <c r="D32" t="s">
        <v>145</v>
      </c>
      <c r="E32" s="63" t="s">
        <v>148</v>
      </c>
      <c r="F32" s="67">
        <v>197883.196</v>
      </c>
      <c r="G32" s="58">
        <f t="shared" si="0"/>
        <v>197883196</v>
      </c>
      <c r="H32" s="66">
        <v>5218</v>
      </c>
      <c r="J32" s="64"/>
    </row>
    <row r="33" spans="1:10" ht="17.5" customHeight="1">
      <c r="A33">
        <v>2025</v>
      </c>
      <c r="B33">
        <v>210040</v>
      </c>
      <c r="C33" t="s">
        <v>193</v>
      </c>
      <c r="D33" t="s">
        <v>145</v>
      </c>
      <c r="E33" s="63" t="s">
        <v>148</v>
      </c>
      <c r="F33" s="67">
        <v>322316.77299999999</v>
      </c>
      <c r="G33" s="58">
        <f t="shared" si="0"/>
        <v>322316773</v>
      </c>
      <c r="H33" s="66">
        <v>8094</v>
      </c>
      <c r="J33" s="64"/>
    </row>
    <row r="34" spans="1:10" ht="17.5" customHeight="1">
      <c r="A34">
        <v>2025</v>
      </c>
      <c r="B34">
        <v>210043</v>
      </c>
      <c r="C34" t="s">
        <v>194</v>
      </c>
      <c r="D34" t="s">
        <v>145</v>
      </c>
      <c r="E34" s="63" t="s">
        <v>148</v>
      </c>
      <c r="F34" s="67">
        <v>554612.09259999997</v>
      </c>
      <c r="G34" s="58">
        <f t="shared" si="0"/>
        <v>554612092.60000002</v>
      </c>
      <c r="H34" s="66">
        <v>16837</v>
      </c>
      <c r="J34" s="64"/>
    </row>
    <row r="35" spans="1:10" ht="17.5" customHeight="1">
      <c r="A35">
        <v>2025</v>
      </c>
      <c r="B35">
        <v>210044</v>
      </c>
      <c r="C35" t="s">
        <v>195</v>
      </c>
      <c r="D35" t="s">
        <v>145</v>
      </c>
      <c r="E35" s="63" t="s">
        <v>148</v>
      </c>
      <c r="F35" s="67">
        <v>534931.44880000001</v>
      </c>
      <c r="G35" s="58">
        <f t="shared" si="0"/>
        <v>534931448.80000001</v>
      </c>
      <c r="H35" s="66">
        <v>12735</v>
      </c>
      <c r="J35" s="64"/>
    </row>
    <row r="36" spans="1:10" ht="17.5" customHeight="1">
      <c r="A36">
        <v>2025</v>
      </c>
      <c r="B36">
        <v>210045</v>
      </c>
      <c r="C36" t="s">
        <v>196</v>
      </c>
      <c r="D36" t="s">
        <v>145</v>
      </c>
      <c r="E36" s="63" t="s">
        <v>148</v>
      </c>
      <c r="F36" s="67">
        <v>6563.3</v>
      </c>
      <c r="G36" s="58">
        <f t="shared" si="0"/>
        <v>6563300</v>
      </c>
      <c r="H36" s="66"/>
      <c r="J36" s="64"/>
    </row>
    <row r="37" spans="1:10" ht="17.5" customHeight="1">
      <c r="A37">
        <v>2025</v>
      </c>
      <c r="B37">
        <v>210048</v>
      </c>
      <c r="C37" t="s">
        <v>197</v>
      </c>
      <c r="D37" t="s">
        <v>145</v>
      </c>
      <c r="E37" s="63" t="s">
        <v>148</v>
      </c>
      <c r="F37" s="67">
        <v>401287.68219999998</v>
      </c>
      <c r="G37" s="58">
        <f t="shared" si="0"/>
        <v>401287682.19999999</v>
      </c>
      <c r="H37" s="66"/>
      <c r="J37" s="64"/>
    </row>
    <row r="38" spans="1:10" ht="17.5" customHeight="1">
      <c r="A38">
        <v>2025</v>
      </c>
      <c r="B38">
        <v>210049</v>
      </c>
      <c r="C38" t="s">
        <v>198</v>
      </c>
      <c r="D38" t="s">
        <v>145</v>
      </c>
      <c r="E38" s="63" t="s">
        <v>148</v>
      </c>
      <c r="F38" s="67">
        <v>459407.67129999999</v>
      </c>
      <c r="G38" s="58">
        <f t="shared" si="0"/>
        <v>459407671.30000001</v>
      </c>
      <c r="H38" s="66">
        <v>10619</v>
      </c>
      <c r="J38" s="64"/>
    </row>
    <row r="39" spans="1:10" ht="17.5" customHeight="1">
      <c r="A39">
        <v>2025</v>
      </c>
      <c r="B39">
        <v>210051</v>
      </c>
      <c r="C39" t="s">
        <v>199</v>
      </c>
      <c r="D39" t="s">
        <v>145</v>
      </c>
      <c r="E39" s="63" t="s">
        <v>148</v>
      </c>
      <c r="F39" s="67">
        <v>326288.25140000001</v>
      </c>
      <c r="G39" s="58">
        <f t="shared" si="0"/>
        <v>326288251.40000004</v>
      </c>
      <c r="H39" s="66">
        <v>9902</v>
      </c>
      <c r="J39" s="64"/>
    </row>
    <row r="40" spans="1:10" ht="17.5" customHeight="1">
      <c r="A40">
        <v>2025</v>
      </c>
      <c r="B40">
        <v>210055</v>
      </c>
      <c r="C40" t="s">
        <v>200</v>
      </c>
      <c r="D40" t="s">
        <v>145</v>
      </c>
      <c r="E40" s="63" t="s">
        <v>148</v>
      </c>
      <c r="F40" s="67">
        <v>44865.831899999997</v>
      </c>
      <c r="G40" s="58">
        <f t="shared" si="0"/>
        <v>44865831.899999999</v>
      </c>
      <c r="H40" s="66"/>
      <c r="J40" s="64"/>
    </row>
    <row r="41" spans="1:10" ht="17.5" customHeight="1">
      <c r="A41">
        <v>2025</v>
      </c>
      <c r="B41">
        <v>210056</v>
      </c>
      <c r="C41" t="s">
        <v>201</v>
      </c>
      <c r="D41" t="s">
        <v>145</v>
      </c>
      <c r="E41" s="63" t="s">
        <v>148</v>
      </c>
      <c r="F41" s="67">
        <v>328543.89390000002</v>
      </c>
      <c r="G41" s="58">
        <f t="shared" si="0"/>
        <v>328543893.90000004</v>
      </c>
      <c r="H41" s="66">
        <v>7618</v>
      </c>
      <c r="J41" s="64"/>
    </row>
    <row r="42" spans="1:10" ht="17.5" customHeight="1">
      <c r="A42">
        <v>2025</v>
      </c>
      <c r="B42">
        <v>210057</v>
      </c>
      <c r="C42" t="s">
        <v>202</v>
      </c>
      <c r="D42" t="s">
        <v>145</v>
      </c>
      <c r="E42" s="63" t="s">
        <v>148</v>
      </c>
      <c r="F42" s="67">
        <v>580014.272</v>
      </c>
      <c r="G42" s="58">
        <f t="shared" si="0"/>
        <v>580014272</v>
      </c>
      <c r="H42" s="66">
        <v>17233</v>
      </c>
      <c r="J42" s="64"/>
    </row>
    <row r="43" spans="1:10" ht="17.5" customHeight="1">
      <c r="A43">
        <v>2025</v>
      </c>
      <c r="B43">
        <v>210058</v>
      </c>
      <c r="C43" t="s">
        <v>203</v>
      </c>
      <c r="D43" t="s">
        <v>145</v>
      </c>
      <c r="E43" s="63" t="s">
        <v>148</v>
      </c>
      <c r="F43" s="67">
        <v>156242.2733</v>
      </c>
      <c r="G43" s="58">
        <f t="shared" si="0"/>
        <v>156242273.30000001</v>
      </c>
      <c r="H43" s="66">
        <v>1879</v>
      </c>
      <c r="J43" s="64"/>
    </row>
    <row r="44" spans="1:10" ht="17.5" customHeight="1">
      <c r="A44">
        <v>2025</v>
      </c>
      <c r="B44">
        <v>210060</v>
      </c>
      <c r="C44" t="s">
        <v>204</v>
      </c>
      <c r="D44" t="s">
        <v>145</v>
      </c>
      <c r="E44" s="63" t="s">
        <v>148</v>
      </c>
      <c r="F44" s="67">
        <v>72730.959000000003</v>
      </c>
      <c r="G44" s="58">
        <f t="shared" si="0"/>
        <v>72730959</v>
      </c>
      <c r="H44" s="66">
        <v>1839</v>
      </c>
      <c r="J44" s="64"/>
    </row>
    <row r="45" spans="1:10" ht="17.5" customHeight="1">
      <c r="A45">
        <v>2025</v>
      </c>
      <c r="B45">
        <v>210061</v>
      </c>
      <c r="C45" t="s">
        <v>205</v>
      </c>
      <c r="D45" t="s">
        <v>145</v>
      </c>
      <c r="E45" s="63" t="s">
        <v>148</v>
      </c>
      <c r="F45" s="67">
        <v>140018.93059999999</v>
      </c>
      <c r="G45" s="58">
        <f t="shared" si="0"/>
        <v>140018930.59999999</v>
      </c>
      <c r="H45" s="66">
        <v>2728</v>
      </c>
      <c r="J45" s="64"/>
    </row>
    <row r="46" spans="1:10" ht="17.5" customHeight="1">
      <c r="A46">
        <v>2025</v>
      </c>
      <c r="B46">
        <v>210062</v>
      </c>
      <c r="C46" t="s">
        <v>206</v>
      </c>
      <c r="D46" t="s">
        <v>145</v>
      </c>
      <c r="E46" s="63" t="s">
        <v>148</v>
      </c>
      <c r="F46" s="67">
        <v>361328.37819999998</v>
      </c>
      <c r="G46" s="58">
        <f t="shared" si="0"/>
        <v>361328378.19999999</v>
      </c>
      <c r="H46" s="66">
        <v>8854</v>
      </c>
      <c r="J46" s="64"/>
    </row>
    <row r="47" spans="1:10" ht="17.5" customHeight="1">
      <c r="A47">
        <v>2025</v>
      </c>
      <c r="B47">
        <v>210063</v>
      </c>
      <c r="C47" t="s">
        <v>207</v>
      </c>
      <c r="D47" t="s">
        <v>145</v>
      </c>
      <c r="E47" s="63" t="s">
        <v>148</v>
      </c>
      <c r="F47" s="67">
        <v>506646.49930000002</v>
      </c>
      <c r="G47" s="58">
        <f t="shared" si="0"/>
        <v>506646499.30000001</v>
      </c>
      <c r="H47" s="66">
        <v>13614</v>
      </c>
      <c r="J47" s="64"/>
    </row>
    <row r="48" spans="1:10" ht="17.5" customHeight="1">
      <c r="A48">
        <v>2025</v>
      </c>
      <c r="B48">
        <v>210064</v>
      </c>
      <c r="C48" t="s">
        <v>208</v>
      </c>
      <c r="D48" t="s">
        <v>145</v>
      </c>
      <c r="E48" s="63" t="s">
        <v>148</v>
      </c>
      <c r="F48" s="67">
        <v>70446.063999999998</v>
      </c>
      <c r="G48" s="58">
        <f t="shared" si="0"/>
        <v>70446064</v>
      </c>
      <c r="H48" s="66">
        <v>840</v>
      </c>
      <c r="J48" s="64"/>
    </row>
    <row r="49" spans="1:10" ht="17.5" customHeight="1">
      <c r="A49">
        <v>2025</v>
      </c>
      <c r="B49">
        <v>210065</v>
      </c>
      <c r="C49" t="s">
        <v>209</v>
      </c>
      <c r="D49" t="s">
        <v>145</v>
      </c>
      <c r="E49" s="63" t="s">
        <v>148</v>
      </c>
      <c r="F49" s="67">
        <v>180505.37909999999</v>
      </c>
      <c r="G49" s="58">
        <f t="shared" si="0"/>
        <v>180505379.09999999</v>
      </c>
      <c r="H49" s="66"/>
      <c r="J49" s="64"/>
    </row>
    <row r="50" spans="1:10" ht="17.5" customHeight="1">
      <c r="A50" s="70">
        <v>2025</v>
      </c>
      <c r="B50" s="70">
        <v>210087</v>
      </c>
      <c r="C50" s="70" t="s">
        <v>210</v>
      </c>
      <c r="D50" s="70" t="s">
        <v>145</v>
      </c>
      <c r="E50" s="71" t="s">
        <v>148</v>
      </c>
      <c r="F50" s="72">
        <v>22558.763999999999</v>
      </c>
      <c r="G50" s="73">
        <f t="shared" si="0"/>
        <v>22558764</v>
      </c>
      <c r="H50" s="73"/>
      <c r="J50" s="64" t="s">
        <v>158</v>
      </c>
    </row>
    <row r="51" spans="1:10" ht="17.5" customHeight="1">
      <c r="A51" s="70">
        <v>2025</v>
      </c>
      <c r="B51" s="70">
        <v>210088</v>
      </c>
      <c r="C51" s="70" t="s">
        <v>211</v>
      </c>
      <c r="D51" s="70" t="s">
        <v>145</v>
      </c>
      <c r="E51" s="71" t="s">
        <v>148</v>
      </c>
      <c r="F51" s="72">
        <v>9274.9210000000003</v>
      </c>
      <c r="G51" s="73">
        <f t="shared" si="0"/>
        <v>9274921</v>
      </c>
      <c r="H51" s="73"/>
      <c r="J51" s="64" t="s">
        <v>159</v>
      </c>
    </row>
    <row r="52" spans="1:10" ht="17.5" customHeight="1">
      <c r="A52" s="70">
        <v>2025</v>
      </c>
      <c r="B52" s="70">
        <v>210333</v>
      </c>
      <c r="C52" s="70" t="s">
        <v>212</v>
      </c>
      <c r="D52" s="70" t="s">
        <v>145</v>
      </c>
      <c r="E52" s="71" t="s">
        <v>148</v>
      </c>
      <c r="F52" s="72">
        <v>24873.230299999999</v>
      </c>
      <c r="G52" s="73">
        <f t="shared" si="0"/>
        <v>24873230.300000001</v>
      </c>
      <c r="H52" s="73"/>
      <c r="J52" s="64" t="s">
        <v>160</v>
      </c>
    </row>
    <row r="53" spans="1:10" ht="17.5" customHeight="1">
      <c r="A53">
        <v>2025</v>
      </c>
      <c r="B53">
        <v>213300</v>
      </c>
      <c r="C53" t="s">
        <v>213</v>
      </c>
      <c r="D53" t="s">
        <v>145</v>
      </c>
      <c r="E53" s="75" t="s">
        <v>148</v>
      </c>
      <c r="F53" s="76">
        <v>76855.131999999998</v>
      </c>
      <c r="G53" s="66">
        <f t="shared" si="0"/>
        <v>76855132</v>
      </c>
      <c r="H53" s="66"/>
    </row>
    <row r="54" spans="1:10" ht="17.5" customHeight="1">
      <c r="A54">
        <v>2025</v>
      </c>
      <c r="B54">
        <v>214000</v>
      </c>
      <c r="C54" t="s">
        <v>214</v>
      </c>
      <c r="D54" t="s">
        <v>145</v>
      </c>
      <c r="E54" s="63" t="s">
        <v>148</v>
      </c>
      <c r="F54" s="67">
        <v>217367.0533</v>
      </c>
      <c r="G54" s="58">
        <f t="shared" si="0"/>
        <v>217367053.30000001</v>
      </c>
      <c r="H54" s="66">
        <v>7491</v>
      </c>
      <c r="J54" s="64"/>
    </row>
    <row r="55" spans="1:10" ht="17.5" customHeight="1">
      <c r="A55">
        <v>2025</v>
      </c>
      <c r="B55">
        <v>214003</v>
      </c>
      <c r="C55" t="s">
        <v>215</v>
      </c>
      <c r="D55" t="s">
        <v>145</v>
      </c>
      <c r="E55" s="63" t="s">
        <v>148</v>
      </c>
      <c r="F55" s="67">
        <v>30901.200000000001</v>
      </c>
      <c r="G55" s="58">
        <f t="shared" si="0"/>
        <v>30901200</v>
      </c>
      <c r="H55" s="66">
        <v>1340</v>
      </c>
      <c r="J55" s="64"/>
    </row>
    <row r="56" spans="1:10" ht="17.5" customHeight="1">
      <c r="A56">
        <v>2025</v>
      </c>
      <c r="B56">
        <v>214020</v>
      </c>
      <c r="C56" t="s">
        <v>216</v>
      </c>
      <c r="D56" t="s">
        <v>145</v>
      </c>
      <c r="E56" s="63" t="s">
        <v>148</v>
      </c>
      <c r="F56" s="67">
        <v>10295.8876</v>
      </c>
      <c r="G56" s="58">
        <f t="shared" si="0"/>
        <v>10295887.6</v>
      </c>
      <c r="H56">
        <v>657</v>
      </c>
      <c r="J56" s="64"/>
    </row>
    <row r="57" spans="1:10" ht="17.5" customHeight="1">
      <c r="A57">
        <v>2025</v>
      </c>
      <c r="B57">
        <v>214022</v>
      </c>
      <c r="C57" t="s">
        <v>217</v>
      </c>
      <c r="D57" t="s">
        <v>145</v>
      </c>
      <c r="E57" s="63" t="s">
        <v>148</v>
      </c>
      <c r="F57" s="67">
        <v>28720.774799999999</v>
      </c>
      <c r="G57" s="58">
        <f t="shared" si="0"/>
        <v>28720774.800000001</v>
      </c>
      <c r="H57" s="66">
        <v>970</v>
      </c>
      <c r="J57" s="64"/>
    </row>
    <row r="58" spans="1:10">
      <c r="A58">
        <v>2025</v>
      </c>
      <c r="B58">
        <v>218992</v>
      </c>
      <c r="C58" t="s">
        <v>218</v>
      </c>
      <c r="D58" t="s">
        <v>145</v>
      </c>
      <c r="E58" s="63" t="s">
        <v>148</v>
      </c>
      <c r="F58">
        <v>285922.09730000002</v>
      </c>
      <c r="G58" s="58">
        <f t="shared" si="0"/>
        <v>285922097.30000001</v>
      </c>
      <c r="H58">
        <v>3385</v>
      </c>
    </row>
    <row r="59" spans="1:10">
      <c r="E59" s="63"/>
      <c r="F59" s="67"/>
      <c r="G59" s="58"/>
    </row>
    <row r="60" spans="1:10" ht="20.399999999999999">
      <c r="E60" s="58"/>
      <c r="F60" s="77"/>
      <c r="G60" s="77"/>
      <c r="H60" s="7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EC24E5-99D5-4B86-AEC7-059A42348CE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4D20E4B-5DF6-4891-9AA7-4C227F458B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492725-BBCE-452B-B788-95181F178D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FY2020 Original</vt:lpstr>
      <vt:lpstr>Alpha</vt:lpstr>
      <vt:lpstr>FY2025 SCH 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Ellen Englert</dc:creator>
  <cp:lastModifiedBy>Daniela Tamayo</cp:lastModifiedBy>
  <dcterms:created xsi:type="dcterms:W3CDTF">2015-07-14T20:42:21Z</dcterms:created>
  <dcterms:modified xsi:type="dcterms:W3CDTF">2026-07-17T16:02:37Z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