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Web Inputs/1 July Assessments/DS - HSCRC User Fee Assessment/RY27/"/>
    </mc:Choice>
  </mc:AlternateContent>
  <xr:revisionPtr revIDLastSave="0" documentId="8_{33B8EB6F-3FF3-42EA-8043-6CF0E6297535}" xr6:coauthVersionLast="47" xr6:coauthVersionMax="47" xr10:uidLastSave="{00000000-0000-0000-0000-000000000000}"/>
  <bookViews>
    <workbookView xWindow="-96" yWindow="-96" windowWidth="23232" windowHeight="12432" firstSheet="1" activeTab="1" xr2:uid="{4F82CB73-64F2-4F8A-9DFB-976FABE4E45D}"/>
  </bookViews>
  <sheets>
    <sheet name="FY2020 Original" sheetId="2" state="hidden" r:id="rId1"/>
    <sheet name="Alpha" sheetId="4" r:id="rId2"/>
    <sheet name="FY2025 SCH RE" sheetId="6" r:id="rId3"/>
  </sheets>
  <externalReferences>
    <externalReference r:id="rId4"/>
  </externalReferences>
  <definedNames>
    <definedName name="_xlnm._FilterDatabase" localSheetId="1" hidden="1">Alpha!$A$10:$I$10</definedName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" i="6" l="1"/>
  <c r="K3" i="6"/>
  <c r="L3" i="6"/>
  <c r="D17" i="4"/>
  <c r="L2" i="6" l="1"/>
  <c r="K4" i="6"/>
  <c r="E52" i="4"/>
  <c r="E51" i="4"/>
  <c r="E48" i="4"/>
  <c r="E13" i="4"/>
  <c r="E12" i="4"/>
  <c r="D12" i="4"/>
  <c r="K2" i="6"/>
  <c r="F5" i="4" l="1"/>
  <c r="E57" i="4" l="1"/>
  <c r="E59" i="4"/>
  <c r="G3" i="6"/>
  <c r="E53" i="4" s="1"/>
  <c r="G4" i="6"/>
  <c r="G5" i="6"/>
  <c r="E25" i="4" s="1"/>
  <c r="G6" i="6"/>
  <c r="E20" i="4" s="1"/>
  <c r="G7" i="6"/>
  <c r="G8" i="6"/>
  <c r="G9" i="6"/>
  <c r="E38" i="4" s="1"/>
  <c r="G10" i="6"/>
  <c r="E28" i="4" s="1"/>
  <c r="G11" i="6"/>
  <c r="G12" i="6"/>
  <c r="E43" i="4" s="1"/>
  <c r="G13" i="6"/>
  <c r="G14" i="6"/>
  <c r="E23" i="4" s="1"/>
  <c r="G15" i="6"/>
  <c r="E31" i="4" s="1"/>
  <c r="G16" i="6"/>
  <c r="G17" i="6"/>
  <c r="E21" i="4" s="1"/>
  <c r="G18" i="6"/>
  <c r="E34" i="4" s="1"/>
  <c r="G19" i="6"/>
  <c r="E41" i="4" s="1"/>
  <c r="G20" i="6"/>
  <c r="G21" i="6"/>
  <c r="E15" i="4" s="1"/>
  <c r="G22" i="6"/>
  <c r="E37" i="4" s="1"/>
  <c r="G23" i="6"/>
  <c r="G24" i="6"/>
  <c r="E36" i="4" s="1"/>
  <c r="G25" i="6"/>
  <c r="E27" i="4" s="1"/>
  <c r="G26" i="6"/>
  <c r="E50" i="4" s="1"/>
  <c r="G27" i="6"/>
  <c r="E18" i="4" s="1"/>
  <c r="G28" i="6"/>
  <c r="G29" i="6"/>
  <c r="E33" i="4" s="1"/>
  <c r="G30" i="6"/>
  <c r="E49" i="4" s="1"/>
  <c r="G31" i="6"/>
  <c r="G32" i="6"/>
  <c r="G33" i="6"/>
  <c r="E17" i="4" s="1"/>
  <c r="G34" i="6"/>
  <c r="E40" i="4" s="1"/>
  <c r="G35" i="6"/>
  <c r="E46" i="4" s="1"/>
  <c r="G36" i="6"/>
  <c r="E22" i="4" s="1"/>
  <c r="G37" i="6"/>
  <c r="G38" i="6"/>
  <c r="E26" i="4" s="1"/>
  <c r="G39" i="6"/>
  <c r="G40" i="6"/>
  <c r="G41" i="6"/>
  <c r="E45" i="4" s="1"/>
  <c r="G42" i="6"/>
  <c r="E32" i="4" s="1"/>
  <c r="G43" i="6"/>
  <c r="G44" i="6"/>
  <c r="E55" i="4" s="1"/>
  <c r="G45" i="6"/>
  <c r="G46" i="6"/>
  <c r="E16" i="4" s="1"/>
  <c r="G47" i="6"/>
  <c r="E35" i="4" s="1"/>
  <c r="G48" i="6"/>
  <c r="G49" i="6"/>
  <c r="G50" i="6"/>
  <c r="E24" i="4" s="1"/>
  <c r="G51" i="6"/>
  <c r="G52" i="6"/>
  <c r="G53" i="6"/>
  <c r="E86" i="4" s="1"/>
  <c r="G54" i="6"/>
  <c r="G55" i="6"/>
  <c r="G56" i="6"/>
  <c r="G57" i="6"/>
  <c r="G58" i="6"/>
  <c r="E56" i="4"/>
  <c r="G2" i="6"/>
  <c r="E60" i="4" l="1"/>
  <c r="E47" i="4"/>
  <c r="E30" i="4"/>
  <c r="E54" i="4"/>
  <c r="E44" i="4"/>
  <c r="E42" i="4"/>
  <c r="E29" i="4"/>
  <c r="E58" i="4"/>
  <c r="E19" i="4"/>
  <c r="E14" i="4"/>
  <c r="E39" i="4"/>
  <c r="F6" i="4"/>
  <c r="G13" i="4" s="1"/>
  <c r="E88" i="4"/>
  <c r="E87" i="4"/>
  <c r="D74" i="4"/>
  <c r="E74" i="4"/>
  <c r="D75" i="4"/>
  <c r="E75" i="4"/>
  <c r="D76" i="4"/>
  <c r="E76" i="4"/>
  <c r="D77" i="4"/>
  <c r="E77" i="4"/>
  <c r="E73" i="4"/>
  <c r="D73" i="4"/>
  <c r="D13" i="4"/>
  <c r="D14" i="4"/>
  <c r="D15" i="4"/>
  <c r="D16" i="4"/>
  <c r="D19" i="4"/>
  <c r="D20" i="4"/>
  <c r="D21" i="4"/>
  <c r="D22" i="4"/>
  <c r="D23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E65" i="4" l="1"/>
  <c r="E80" i="4"/>
  <c r="D80" i="4"/>
  <c r="D65" i="4"/>
  <c r="E83" i="4" l="1"/>
  <c r="D83" i="4"/>
  <c r="F34" i="4" s="1"/>
  <c r="F59" i="4" l="1"/>
  <c r="F28" i="4"/>
  <c r="F18" i="4"/>
  <c r="F31" i="4"/>
  <c r="F47" i="4"/>
  <c r="F12" i="4"/>
  <c r="F15" i="4"/>
  <c r="F14" i="4"/>
  <c r="F32" i="4"/>
  <c r="F52" i="4"/>
  <c r="F22" i="4"/>
  <c r="F76" i="4"/>
  <c r="F25" i="4"/>
  <c r="F17" i="4"/>
  <c r="F13" i="4"/>
  <c r="F60" i="4"/>
  <c r="F77" i="4"/>
  <c r="F20" i="4"/>
  <c r="F23" i="4"/>
  <c r="F56" i="4"/>
  <c r="F45" i="4"/>
  <c r="F44" i="4"/>
  <c r="F38" i="4"/>
  <c r="F35" i="4"/>
  <c r="F43" i="4"/>
  <c r="F49" i="4"/>
  <c r="F37" i="4"/>
  <c r="F29" i="4"/>
  <c r="F30" i="4"/>
  <c r="F48" i="4"/>
  <c r="F53" i="4"/>
  <c r="F39" i="4"/>
  <c r="F75" i="4"/>
  <c r="F26" i="4"/>
  <c r="F58" i="4"/>
  <c r="F40" i="4"/>
  <c r="F46" i="4"/>
  <c r="F42" i="4"/>
  <c r="F36" i="4"/>
  <c r="F24" i="4"/>
  <c r="F74" i="4"/>
  <c r="F50" i="4"/>
  <c r="F33" i="4"/>
  <c r="F19" i="4"/>
  <c r="F54" i="4"/>
  <c r="F41" i="4"/>
  <c r="F57" i="4"/>
  <c r="F55" i="4"/>
  <c r="F51" i="4"/>
  <c r="F16" i="4"/>
  <c r="F27" i="4"/>
  <c r="F21" i="4"/>
  <c r="D10" i="2"/>
  <c r="C10" i="2"/>
  <c r="B3" i="2"/>
  <c r="F65" i="4" l="1"/>
  <c r="G15" i="4"/>
  <c r="H15" i="4" s="1"/>
  <c r="I15" i="4" s="1"/>
  <c r="G21" i="4"/>
  <c r="H21" i="4" s="1"/>
  <c r="I21" i="4" s="1"/>
  <c r="G27" i="4"/>
  <c r="H27" i="4" s="1"/>
  <c r="I27" i="4" s="1"/>
  <c r="G33" i="4"/>
  <c r="H33" i="4" s="1"/>
  <c r="I33" i="4" s="1"/>
  <c r="G39" i="4"/>
  <c r="H39" i="4" s="1"/>
  <c r="I39" i="4" s="1"/>
  <c r="G45" i="4"/>
  <c r="H45" i="4" s="1"/>
  <c r="I45" i="4" s="1"/>
  <c r="G51" i="4"/>
  <c r="H51" i="4" s="1"/>
  <c r="I51" i="4" s="1"/>
  <c r="G56" i="4"/>
  <c r="H56" i="4" s="1"/>
  <c r="I56" i="4" s="1"/>
  <c r="G25" i="4"/>
  <c r="G43" i="4"/>
  <c r="H43" i="4" s="1"/>
  <c r="I43" i="4" s="1"/>
  <c r="G49" i="4"/>
  <c r="G74" i="4"/>
  <c r="H74" i="4" s="1"/>
  <c r="I74" i="4" s="1"/>
  <c r="G31" i="4"/>
  <c r="H31" i="4" s="1"/>
  <c r="I31" i="4" s="1"/>
  <c r="G16" i="4"/>
  <c r="H16" i="4" s="1"/>
  <c r="I16" i="4" s="1"/>
  <c r="G22" i="4"/>
  <c r="H22" i="4" s="1"/>
  <c r="I22" i="4" s="1"/>
  <c r="G28" i="4"/>
  <c r="H28" i="4" s="1"/>
  <c r="I28" i="4" s="1"/>
  <c r="G34" i="4"/>
  <c r="H34" i="4" s="1"/>
  <c r="I34" i="4" s="1"/>
  <c r="G40" i="4"/>
  <c r="H40" i="4" s="1"/>
  <c r="I40" i="4" s="1"/>
  <c r="G46" i="4"/>
  <c r="H46" i="4" s="1"/>
  <c r="I46" i="4" s="1"/>
  <c r="G52" i="4"/>
  <c r="H52" i="4" s="1"/>
  <c r="I52" i="4" s="1"/>
  <c r="G57" i="4"/>
  <c r="H57" i="4" s="1"/>
  <c r="I57" i="4" s="1"/>
  <c r="G75" i="4"/>
  <c r="H75" i="4" s="1"/>
  <c r="I75" i="4" s="1"/>
  <c r="G60" i="4"/>
  <c r="G76" i="4"/>
  <c r="H76" i="4" s="1"/>
  <c r="I76" i="4" s="1"/>
  <c r="G19" i="4"/>
  <c r="H19" i="4" s="1"/>
  <c r="I19" i="4" s="1"/>
  <c r="G17" i="4"/>
  <c r="H17" i="4" s="1"/>
  <c r="I17" i="4" s="1"/>
  <c r="G23" i="4"/>
  <c r="H23" i="4" s="1"/>
  <c r="I23" i="4" s="1"/>
  <c r="G29" i="4"/>
  <c r="H29" i="4" s="1"/>
  <c r="I29" i="4" s="1"/>
  <c r="G35" i="4"/>
  <c r="H35" i="4" s="1"/>
  <c r="I35" i="4" s="1"/>
  <c r="G41" i="4"/>
  <c r="H41" i="4" s="1"/>
  <c r="I41" i="4" s="1"/>
  <c r="G47" i="4"/>
  <c r="H47" i="4" s="1"/>
  <c r="I47" i="4" s="1"/>
  <c r="G58" i="4"/>
  <c r="H58" i="4" s="1"/>
  <c r="I58" i="4" s="1"/>
  <c r="G77" i="4"/>
  <c r="H77" i="4" s="1"/>
  <c r="I77" i="4" s="1"/>
  <c r="G18" i="4"/>
  <c r="H18" i="4" s="1"/>
  <c r="I18" i="4" s="1"/>
  <c r="G24" i="4"/>
  <c r="H24" i="4" s="1"/>
  <c r="I24" i="4" s="1"/>
  <c r="G30" i="4"/>
  <c r="H30" i="4" s="1"/>
  <c r="I30" i="4" s="1"/>
  <c r="G36" i="4"/>
  <c r="H36" i="4" s="1"/>
  <c r="I36" i="4" s="1"/>
  <c r="G42" i="4"/>
  <c r="H42" i="4" s="1"/>
  <c r="I42" i="4" s="1"/>
  <c r="G48" i="4"/>
  <c r="H48" i="4" s="1"/>
  <c r="I48" i="4" s="1"/>
  <c r="G53" i="4"/>
  <c r="H53" i="4" s="1"/>
  <c r="I53" i="4" s="1"/>
  <c r="G59" i="4"/>
  <c r="H59" i="4" s="1"/>
  <c r="I59" i="4" s="1"/>
  <c r="G37" i="4"/>
  <c r="G54" i="4"/>
  <c r="H54" i="4" s="1"/>
  <c r="I54" i="4" s="1"/>
  <c r="G14" i="4"/>
  <c r="H14" i="4" s="1"/>
  <c r="I14" i="4" s="1"/>
  <c r="G20" i="4"/>
  <c r="H20" i="4" s="1"/>
  <c r="I20" i="4" s="1"/>
  <c r="G26" i="4"/>
  <c r="H26" i="4" s="1"/>
  <c r="I26" i="4" s="1"/>
  <c r="G32" i="4"/>
  <c r="H32" i="4" s="1"/>
  <c r="I32" i="4" s="1"/>
  <c r="G38" i="4"/>
  <c r="H38" i="4" s="1"/>
  <c r="I38" i="4" s="1"/>
  <c r="G44" i="4"/>
  <c r="H44" i="4" s="1"/>
  <c r="I44" i="4" s="1"/>
  <c r="G50" i="4"/>
  <c r="H50" i="4" s="1"/>
  <c r="I50" i="4" s="1"/>
  <c r="G55" i="4"/>
  <c r="H55" i="4" s="1"/>
  <c r="I55" i="4" s="1"/>
  <c r="G73" i="4"/>
  <c r="G12" i="4"/>
  <c r="H12" i="4" s="1"/>
  <c r="F73" i="4"/>
  <c r="I12" i="4" l="1"/>
  <c r="H73" i="4"/>
  <c r="H80" i="4" s="1"/>
  <c r="H60" i="4"/>
  <c r="I60" i="4" s="1"/>
  <c r="H13" i="4"/>
  <c r="I13" i="4" s="1"/>
  <c r="H49" i="4"/>
  <c r="I49" i="4" s="1"/>
  <c r="H25" i="4"/>
  <c r="I25" i="4" s="1"/>
  <c r="H37" i="4"/>
  <c r="I37" i="4" s="1"/>
  <c r="G65" i="4"/>
  <c r="G80" i="4"/>
  <c r="F80" i="4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H65" i="4" l="1"/>
  <c r="H83" i="4" s="1"/>
  <c r="G83" i="4"/>
  <c r="F83" i="4"/>
  <c r="I65" i="4"/>
  <c r="I73" i="4"/>
  <c r="I80" i="4" s="1"/>
  <c r="D79" i="2"/>
  <c r="C79" i="2"/>
  <c r="I83" i="4" l="1"/>
  <c r="D66" i="2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<sst xmlns="http://schemas.openxmlformats.org/spreadsheetml/2006/main" count="425" uniqueCount="228">
  <si>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</si>
  <si>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</si>
  <si>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</si>
  <si>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</si>
  <si>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</si>
  <si>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</si>
  <si>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</si>
  <si>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</si>
  <si>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</si>
  <si>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</si>
  <si>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</si>
  <si>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</si>
  <si>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</si>
  <si>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</si>
  <si>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</si>
  <si>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</si>
  <si>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</si>
  <si>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</si>
  <si>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</si>
  <si>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</si>
  <si>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</si>
  <si>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</si>
  <si>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</si>
  <si>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</si>
  <si>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</si>
  <si>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</si>
  <si>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</si>
  <si>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</si>
  <si>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</si>
  <si>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</si>
  <si>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</si>
  <si>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</si>
  <si>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</si>
  <si>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</si>
  <si>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</si>
  <si>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</si>
  <si>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</si>
  <si>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</si>
  <si>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</si>
  <si>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</si>
  <si>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</si>
  <si>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</si>
  <si>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</si>
  <si>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</si>
  <si>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</si>
  <si>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</si>
  <si>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</si>
  <si>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</si>
  <si>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</si>
  <si>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</si>
  <si>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</si>
  <si>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</si>
  <si>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</si>
  <si>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</si>
  <si>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</si>
  <si>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</si>
  <si>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</si>
  <si>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</si>
  <si>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</si>
  <si>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</si>
  <si>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</si>
  <si>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</si>
  <si>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</si>
  <si>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</si>
  <si>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</si>
  <si>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</si>
  <si>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</si>
  <si>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</si>
  <si>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</si>
  <si>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</si>
  <si>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</si>
  <si>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</si>
  <si>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</si>
  <si>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</si>
  <si>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</si>
  <si>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</si>
  <si>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</si>
  <si>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</si>
  <si>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</si>
  <si>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</si>
  <si>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</si>
  <si>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</si>
  <si>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</si>
  <si>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</si>
  <si>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</si>
  <si>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</si>
  <si>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</si>
  <si>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</si>
  <si>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</si>
  <si>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</si>
  <si>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</si>
  <si>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</si>
  <si>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</si>
  <si>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</si>
  <si>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</si>
  <si>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</si>
  <si>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</si>
  <si>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</si>
  <si>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</si>
  <si>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</si>
  <si>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</si>
  <si>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</si>
  <si>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</si>
  <si>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</si>
  <si>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</si>
  <si>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</si>
  <si>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</si>
  <si>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</si>
  <si>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</si>
  <si>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</si>
  <si>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</si>
  <si>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</si>
  <si>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</si>
  <si>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</si>
  <si>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</si>
  <si>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</si>
  <si>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</si>
  <si>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</si>
  <si>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</si>
  <si>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</si>
  <si>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</si>
  <si>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</si>
  <si>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</si>
  <si>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</si>
  <si>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</si>
  <si>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</si>
  <si>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</si>
  <si>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</si>
  <si>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</si>
  <si>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</si>
  <si>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</si>
  <si>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</si>
  <si>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</si>
  <si>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</si>
  <si>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</si>
  <si>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</si>
  <si>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</si>
  <si>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</si>
  <si>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</si>
  <si>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</si>
  <si>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</si>
  <si>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</si>
  <si>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</si>
  <si>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</si>
  <si>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</si>
  <si>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</si>
  <si>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1)Bowie FSE revenue Added to PG's revenue</t>
  </si>
  <si>
    <t xml:space="preserve">3) Adventist HealthCare Germantown FSE revenue added to Shady Grove's </t>
  </si>
  <si>
    <t>REGULATED</t>
  </si>
  <si>
    <t xml:space="preserve">Grace Medical </t>
  </si>
  <si>
    <t>UM-Cambridge</t>
  </si>
  <si>
    <t>UM- Laurel Medical Center</t>
  </si>
  <si>
    <t>J. Kent McNew Family Medical Center</t>
  </si>
  <si>
    <t>UM-Capital Regional Medical Center (1)</t>
  </si>
  <si>
    <t>2) Queen Anne's FSE revenue added to UM Easton's revenue</t>
  </si>
  <si>
    <t>UMMS-Upper Chesapeake BHP</t>
  </si>
  <si>
    <t>Specialty</t>
  </si>
  <si>
    <t>All Hospitals</t>
  </si>
  <si>
    <t>Add Rev to  Shady Grove</t>
  </si>
  <si>
    <t>Add Rev to Easton</t>
  </si>
  <si>
    <t>Add Rev to Cap Region</t>
  </si>
  <si>
    <t>GBR Budgeted Revenue RY26</t>
  </si>
  <si>
    <t>FYE 2027</t>
  </si>
  <si>
    <t>Meritus Medical Center</t>
  </si>
  <si>
    <t>UM Medical Center</t>
  </si>
  <si>
    <t>UM Capital Region Medical Center</t>
  </si>
  <si>
    <t>Holy Cross Hospital</t>
  </si>
  <si>
    <t>Frederick Health Hospital</t>
  </si>
  <si>
    <t>UM Upper Chesapeake Medical Center -Aberdeen</t>
  </si>
  <si>
    <t>Mercy Medical Center</t>
  </si>
  <si>
    <t>Johns Hopkins Hospital</t>
  </si>
  <si>
    <t>UM Shore Regional Health at Cambridge</t>
  </si>
  <si>
    <t>Ascension St. Agnes Hospital</t>
  </si>
  <si>
    <t>LifeBridge Health Sinai Hospital</t>
  </si>
  <si>
    <t>LifeBridge Health Grace Medical Center</t>
  </si>
  <si>
    <t>MedStar Franklin Square Hospital</t>
  </si>
  <si>
    <t>WVU Medicine Garrett Regional Medical Center</t>
  </si>
  <si>
    <t>Medstar Montgomery Medical Center</t>
  </si>
  <si>
    <t>TidalHealth Peninsula Regional</t>
  </si>
  <si>
    <t>Johns Hopkins Suburban Hospital</t>
  </si>
  <si>
    <t>Luminis Health Anne Arundel Medical Center</t>
  </si>
  <si>
    <t>Medstar Union Memorial Hospital</t>
  </si>
  <si>
    <t>UPMC Western Maryland</t>
  </si>
  <si>
    <t>Medstar St. Mary's Hospital</t>
  </si>
  <si>
    <t>Johns Hopkins Bayview Medical Center</t>
  </si>
  <si>
    <t>UM Shore Regional Health at Chestertown</t>
  </si>
  <si>
    <t>ChristianaCare Union Hospital</t>
  </si>
  <si>
    <t>LifeBridge Health Carroll Hospital Center</t>
  </si>
  <si>
    <t>MedStar Harbor Hospital</t>
  </si>
  <si>
    <t>UM Charles Regional Medical Center</t>
  </si>
  <si>
    <t>UM Shore Regional Health at Easton</t>
  </si>
  <si>
    <t>UMMC Midtown Campus</t>
  </si>
  <si>
    <t>Calvert Health Medical Center</t>
  </si>
  <si>
    <t>LifeBridge Health Northwest Hospital Center</t>
  </si>
  <si>
    <t>UM Baltimore Washington Medical Center</t>
  </si>
  <si>
    <t>Greater Baltimore Medical Center</t>
  </si>
  <si>
    <t>Tidalhealth Mccready Pavilion</t>
  </si>
  <si>
    <t>Johns Hopkins Howard County Medical Center</t>
  </si>
  <si>
    <t>UM Upper Chesapeake Medical Center - Bel Air</t>
  </si>
  <si>
    <t>Luminis Health Doctors Community Medical Center</t>
  </si>
  <si>
    <t>UM Laurel Medical Center</t>
  </si>
  <si>
    <t>MedStar Good Samaritan Hospital</t>
  </si>
  <si>
    <t>Adventist HealthCare Shady Grove Medical Center</t>
  </si>
  <si>
    <t>UM Rehabilitation &amp; Orthopaedic Institute</t>
  </si>
  <si>
    <t>Adventist Healthcare Fort Washington Medical Center</t>
  </si>
  <si>
    <t>Atlantic General Hospital</t>
  </si>
  <si>
    <t>Medstar Southern Maryland Hospital Center</t>
  </si>
  <si>
    <t>UM St. Joseph Medical Center</t>
  </si>
  <si>
    <t>LifeBridge Health Levindale</t>
  </si>
  <si>
    <t>Holy Cross Hospital Germantown</t>
  </si>
  <si>
    <t>Adventist HealthCare Germantown Emergency Center</t>
  </si>
  <si>
    <t>UM Queen Anne's Freestanding Emergency</t>
  </si>
  <si>
    <t>UM Bowie Health Center</t>
  </si>
  <si>
    <t>UM Mt. Washington Pediatric Hospital</t>
  </si>
  <si>
    <t>Sheppard &amp; Enoch Pratt Hospital</t>
  </si>
  <si>
    <t>Brook lane</t>
  </si>
  <si>
    <t>Luminis Health J. Kent McNew Family Medical Center</t>
  </si>
  <si>
    <t>UM Behavioral Health Pavilion - Aberdeen</t>
  </si>
  <si>
    <t>UM Shock Trauma</t>
  </si>
  <si>
    <t>FY 2025 ADMISSIONS</t>
  </si>
  <si>
    <t>FY 2025 REVENUE</t>
  </si>
  <si>
    <t>UM-Aberdeen</t>
  </si>
  <si>
    <t>Experience Data RY25 as of April 2026</t>
  </si>
  <si>
    <t>Hospital ID</t>
  </si>
  <si>
    <t>Hospital Name</t>
  </si>
  <si>
    <t>Sum of GREV_PAT</t>
  </si>
  <si>
    <t>Sum of ADMISSIONS</t>
  </si>
  <si>
    <t>RY25 Monthly Experience Data (ADM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</si>
</sst>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  <numFmt numFmtId="181" formatCode="_(* #,##0.000_);_(* \(#,##0.000\);_(* &quot;-&quot;??_);_(@_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FF0000"/>
      <name val="Arial"/>
      <family val="2"/>
    </font>
    <font>
      <sz val="16"/>
      <name val="Calibri"/>
      <family val="2"/>
      <scheme val="minor"/>
    </font>
    <font>
      <sz val="14"/>
      <color theme="8" tint="-0.249977111117893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/>
    <xf numFmtId="164" fontId="6" fillId="0" borderId="0" xfId="0" applyNumberFormat="1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0" applyNumberFormat="1" applyFo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/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/>
    </xf>
    <xf numFmtId="164" fontId="10" fillId="0" borderId="1" xfId="0" applyNumberFormat="1" applyFont="1" applyBorder="1"/>
    <xf numFmtId="164" fontId="6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Protection="1">
      <protection locked="0"/>
    </xf>
    <xf numFmtId="0" fontId="6" fillId="0" borderId="1" xfId="0" applyFont="1" applyBorder="1"/>
    <xf numFmtId="3" fontId="11" fillId="0" borderId="0" xfId="0" applyNumberFormat="1" applyFont="1"/>
    <xf numFmtId="166" fontId="11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Protection="1">
      <protection locked="0"/>
    </xf>
    <xf numFmtId="168" fontId="6" fillId="0" borderId="0" xfId="0" applyNumberFormat="1" applyFont="1"/>
    <xf numFmtId="49" fontId="2" fillId="0" borderId="0" xfId="0" applyNumberFormat="1" applyFont="1"/>
    <xf numFmtId="3" fontId="10" fillId="0" borderId="0" xfId="0" applyNumberFormat="1" applyFont="1"/>
    <xf numFmtId="164" fontId="10" fillId="0" borderId="0" xfId="0" applyNumberFormat="1" applyFont="1"/>
    <xf numFmtId="0" fontId="6" fillId="0" borderId="0" xfId="0" applyFont="1"/>
    <xf numFmtId="167" fontId="6" fillId="0" borderId="0" xfId="0" applyNumberFormat="1" applyFont="1"/>
    <xf numFmtId="164" fontId="5" fillId="0" borderId="0" xfId="0" applyNumberFormat="1" applyFont="1"/>
    <xf numFmtId="3" fontId="10" fillId="0" borderId="1" xfId="0" applyNumberFormat="1" applyFont="1" applyBorder="1"/>
    <xf numFmtId="168" fontId="6" fillId="0" borderId="1" xfId="0" applyNumberFormat="1" applyFont="1" applyBorder="1"/>
    <xf numFmtId="169" fontId="6" fillId="0" borderId="0" xfId="0" applyNumberFormat="1" applyFont="1"/>
    <xf numFmtId="170" fontId="10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0" fillId="0" borderId="0" xfId="0" applyNumberFormat="1" applyFont="1"/>
    <xf numFmtId="171" fontId="6" fillId="0" borderId="0" xfId="0" applyNumberFormat="1" applyFont="1"/>
    <xf numFmtId="164" fontId="6" fillId="0" borderId="2" xfId="0" applyNumberFormat="1" applyFont="1" applyBorder="1"/>
    <xf numFmtId="0" fontId="13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/>
    <xf numFmtId="166" fontId="6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8" fontId="0" fillId="0" borderId="0" xfId="0" applyNumberFormat="1"/>
    <xf numFmtId="6" fontId="0" fillId="0" borderId="0" xfId="0" applyNumberFormat="1"/>
    <xf numFmtId="0" fontId="6" fillId="35" borderId="0" xfId="0" applyFont="1" applyFill="1"/>
    <xf numFmtId="0" fontId="48" fillId="0" borderId="0" xfId="0" applyFont="1"/>
    <xf numFmtId="8" fontId="6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68" fontId="6" fillId="38" borderId="0" xfId="0" applyNumberFormat="1" applyFont="1" applyFill="1"/>
    <xf numFmtId="166" fontId="50" fillId="35" borderId="0" xfId="0" applyNumberFormat="1" applyFont="1" applyFill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Font="1" applyFill="1" applyAlignment="1">
      <alignment horizontal="center"/>
    </xf>
    <xf numFmtId="180" fontId="0" fillId="0" borderId="0" xfId="313" applyNumberFormat="1" applyFont="1" applyFill="1"/>
    <xf numFmtId="181" fontId="0" fillId="0" borderId="0" xfId="313" applyNumberFormat="1" applyFont="1"/>
    <xf numFmtId="6" fontId="51" fillId="0" borderId="0" xfId="0" applyNumberFormat="1" applyFont="1"/>
    <xf numFmtId="0" fontId="0" fillId="35" borderId="0" xfId="0" applyFill="1" applyAlignment="1">
      <alignment horizontal="center"/>
    </xf>
    <xf numFmtId="166" fontId="2" fillId="0" borderId="0" xfId="0" applyNumberFormat="1" applyFont="1"/>
    <xf numFmtId="0" fontId="0" fillId="35" borderId="0" xfId="0" applyFill="1"/>
    <xf numFmtId="180" fontId="0" fillId="35" borderId="0" xfId="313" applyNumberFormat="1" applyFont="1" applyFill="1" applyAlignment="1"/>
    <xf numFmtId="181" fontId="0" fillId="35" borderId="0" xfId="313" applyNumberFormat="1" applyFont="1" applyFill="1"/>
    <xf numFmtId="180" fontId="0" fillId="35" borderId="0" xfId="313" applyNumberFormat="1" applyFont="1" applyFill="1"/>
    <xf numFmtId="180" fontId="0" fillId="0" borderId="12" xfId="0" applyNumberFormat="1" applyBorder="1"/>
    <xf numFmtId="0" fontId="29" fillId="0" borderId="0" xfId="0" applyFont="1"/>
    <xf numFmtId="0" fontId="0" fillId="39" borderId="0" xfId="0" applyFill="1"/>
    <xf numFmtId="180" fontId="0" fillId="0" borderId="0" xfId="313" applyNumberFormat="1" applyFont="1" applyFill="1" applyAlignment="1"/>
    <xf numFmtId="181" fontId="0" fillId="0" borderId="0" xfId="313" applyNumberFormat="1" applyFont="1" applyFill="1"/>
    <xf numFmtId="3" fontId="52" fillId="0" borderId="0" xfId="0" applyNumberFormat="1" applyFont="1"/>
    <xf numFmtId="6" fontId="2" fillId="0" borderId="0" xfId="0" applyNumberFormat="1" applyFont="1"/>
    <xf numFmtId="3" fontId="53" fillId="0" borderId="0" xfId="0" applyNumberFormat="1" applyFont="1"/>
    <xf numFmtId="0" fontId="28" fillId="40" borderId="16" xfId="0" applyFont="1" applyFill="1" applyBorder="1"/>
    <xf numFmtId="0" fontId="28" fillId="0" borderId="16" xfId="0" applyFont="1" applyBorder="1"/>
    <xf numFmtId="180" fontId="30" fillId="0" borderId="0" xfId="0" applyNumberFormat="1" applyFont="1"/>
    <xf numFmtId="166" fontId="11" fillId="0" borderId="0" xfId="0" applyNumberFormat="1" applyFont="1" applyFill="1"/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workbookViewId="0"/>
  </sheetViews>
  <sheetFormatPr defaultRowHeight="14.4"/>
  <cols>
    <col min="2" max="2" width="42.26171875" customWidth="1"/>
    <col min="3" max="3" width="18.734375" customWidth="1"/>
    <col min="4" max="4" width="24.15625" customWidth="1"/>
    <col min="5" max="5" width="17.734375" customWidth="1"/>
    <col min="6" max="6" width="15.5234375" customWidth="1"/>
    <col min="7" max="7" width="21" customWidth="1"/>
    <col min="8" max="8" width="17.7890625" customWidth="1"/>
    <col min="9" max="9" width="14.15625" bestFit="1" customWidth="1"/>
    <col min="13" max="13" width="13.5234375" bestFit="1" customWidth="1"/>
    <col min="14" max="14" width="15.5234375" customWidth="1"/>
  </cols>
  <sheetData>
    <row r="1" spans="1:14" ht="30.3">
      <c r="A1" s="1"/>
      <c r="B1" s="2" t="s">
        <v>0</v>
      </c>
      <c r="C1" s="3"/>
      <c r="D1" s="4"/>
      <c r="E1" s="3"/>
      <c r="F1" s="3"/>
      <c r="G1" s="3"/>
      <c r="H1" s="5"/>
    </row>
    <row r="2" spans="1:14" ht="18.600000000000001">
      <c r="A2" s="1"/>
      <c r="B2" s="6" t="s">
        <v>1</v>
      </c>
      <c r="C2" s="3"/>
      <c r="D2" s="4"/>
      <c r="E2" s="3"/>
      <c r="F2" s="3"/>
      <c r="G2" s="3"/>
      <c r="H2" s="3"/>
    </row>
    <row r="3" spans="1:14" ht="18.600000000000001">
      <c r="A3" s="51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8.600000000000001">
      <c r="A4" s="1"/>
      <c r="B4" s="7"/>
      <c r="C4" s="8"/>
      <c r="D4" s="9"/>
      <c r="E4" s="8"/>
      <c r="F4" s="8"/>
      <c r="G4" s="1"/>
      <c r="H4" s="1"/>
    </row>
    <row r="5" spans="1:14" ht="17.7">
      <c r="A5" s="1"/>
      <c r="B5" s="1"/>
      <c r="C5" s="1"/>
      <c r="D5" s="10" t="s">
        <v>2</v>
      </c>
      <c r="E5" s="45" t="e">
        <f>#REF!</f>
        <v>#REF!</v>
      </c>
      <c r="F5" s="8"/>
      <c r="G5" s="1"/>
      <c r="H5" s="1"/>
    </row>
    <row r="6" spans="1:14" ht="17.7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1" t="s">
        <v>20</v>
      </c>
    </row>
    <row r="7" spans="1:14" ht="17.7">
      <c r="A7" s="1"/>
      <c r="B7" s="1"/>
      <c r="C7" s="1"/>
      <c r="D7" s="10"/>
      <c r="E7" s="11"/>
      <c r="F7" s="8"/>
      <c r="G7" s="1"/>
      <c r="H7" s="36" t="s">
        <v>16</v>
      </c>
    </row>
    <row r="8" spans="1:14" ht="17.399999999999999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7.7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35.1" thickBot="1">
      <c r="A10" s="1" t="s">
        <v>8</v>
      </c>
      <c r="B10" s="8" t="s">
        <v>9</v>
      </c>
      <c r="C10" s="42" t="str">
        <f>"FY "&amp;A3-2&amp;" ADMISSIONS"</f>
        <v>FY 2018 ADMISSIONS</v>
      </c>
      <c r="D10" s="42" t="str">
        <f>"FY "&amp;A3-2&amp;" REVENUE"</f>
        <v>FY 2018 REVENUE</v>
      </c>
      <c r="E10" s="43" t="s">
        <v>10</v>
      </c>
      <c r="F10" s="43" t="s">
        <v>11</v>
      </c>
      <c r="G10" s="44" t="s">
        <v>12</v>
      </c>
      <c r="H10" s="44" t="s">
        <v>13</v>
      </c>
      <c r="I10" t="s">
        <v>78</v>
      </c>
      <c r="J10" t="s">
        <v>80</v>
      </c>
    </row>
    <row r="11" spans="1:14" ht="18.3">
      <c r="A11" s="15"/>
      <c r="B11" s="16"/>
      <c r="C11" s="17"/>
      <c r="D11" s="18"/>
      <c r="E11" s="19"/>
      <c r="F11" s="19"/>
      <c r="G11" s="20"/>
      <c r="H11" s="17"/>
    </row>
    <row r="12" spans="1:14" ht="17.399999999999999">
      <c r="A12" s="1">
        <v>210001</v>
      </c>
      <c r="B12" s="8" t="s">
        <v>21</v>
      </c>
      <c r="C12" s="21">
        <v>15315</v>
      </c>
      <c r="D12" s="22">
        <v>334316871</v>
      </c>
      <c r="E12" s="23" t="e">
        <f t="shared" ref="E12:E43" si="0">(C12/C$82)*$E$6</f>
        <v>#REF!</v>
      </c>
      <c r="F12" s="23" t="e">
        <f t="shared" ref="F12:F43" si="1">(D12/D$82)*$E$6</f>
        <v>#REF!</v>
      </c>
      <c r="G12" s="46" t="e">
        <f t="shared" ref="G12:G61" si="2">E12+F12</f>
        <v>#REF!</v>
      </c>
      <c r="H12" s="25" t="e">
        <f t="shared" ref="H12:H61" si="3">ROUND(G12,0)</f>
        <v>#REF!</v>
      </c>
      <c r="I12" s="29">
        <f>A12</f>
        <v>210001</v>
      </c>
      <c r="J12">
        <v>1</v>
      </c>
      <c r="M12" s="48"/>
      <c r="N12" s="49"/>
    </row>
    <row r="13" spans="1:14" ht="17.399999999999999">
      <c r="A13" s="1">
        <v>210002</v>
      </c>
      <c r="B13" s="8" t="s">
        <v>22</v>
      </c>
      <c r="C13" s="21">
        <v>24132</v>
      </c>
      <c r="D13" s="22">
        <v>1478505420.6499999</v>
      </c>
      <c r="E13" s="23" t="e">
        <f t="shared" si="0"/>
        <v>#REF!</v>
      </c>
      <c r="F13" s="23" t="e">
        <f t="shared" si="1"/>
        <v>#REF!</v>
      </c>
      <c r="G13" s="46" t="e">
        <f t="shared" si="2"/>
        <v>#REF!</v>
      </c>
      <c r="H13" s="25" t="e">
        <f t="shared" si="3"/>
        <v>#REF!</v>
      </c>
      <c r="I13" s="29">
        <f t="shared" ref="I13:I63" si="4">A13</f>
        <v>210002</v>
      </c>
      <c r="J13">
        <v>2</v>
      </c>
      <c r="M13" s="48"/>
      <c r="N13" s="49"/>
    </row>
    <row r="14" spans="1:14" ht="17.399999999999999">
      <c r="A14" s="1">
        <v>210003</v>
      </c>
      <c r="B14" s="8" t="s">
        <v>23</v>
      </c>
      <c r="C14" s="21">
        <v>12456</v>
      </c>
      <c r="D14" s="22">
        <v>293379999.99999994</v>
      </c>
      <c r="E14" s="23" t="e">
        <f t="shared" si="0"/>
        <v>#REF!</v>
      </c>
      <c r="F14" s="23" t="e">
        <f t="shared" si="1"/>
        <v>#REF!</v>
      </c>
      <c r="G14" s="46" t="e">
        <f t="shared" si="2"/>
        <v>#REF!</v>
      </c>
      <c r="H14" s="25" t="e">
        <f t="shared" si="3"/>
        <v>#REF!</v>
      </c>
      <c r="I14" s="29">
        <f t="shared" si="4"/>
        <v>210003</v>
      </c>
      <c r="J14">
        <v>3</v>
      </c>
      <c r="M14" s="48"/>
      <c r="N14" s="49"/>
    </row>
    <row r="15" spans="1:14" ht="17.399999999999999">
      <c r="A15" s="1">
        <v>210004</v>
      </c>
      <c r="B15" s="8" t="s">
        <v>24</v>
      </c>
      <c r="C15" s="21">
        <v>26605</v>
      </c>
      <c r="D15" s="22">
        <v>515354699.99999988</v>
      </c>
      <c r="E15" s="23" t="e">
        <f t="shared" si="0"/>
        <v>#REF!</v>
      </c>
      <c r="F15" s="23" t="e">
        <f t="shared" si="1"/>
        <v>#REF!</v>
      </c>
      <c r="G15" s="46" t="e">
        <f t="shared" si="2"/>
        <v>#REF!</v>
      </c>
      <c r="H15" s="25" t="e">
        <f t="shared" si="3"/>
        <v>#REF!</v>
      </c>
      <c r="I15" s="29">
        <f t="shared" si="4"/>
        <v>210004</v>
      </c>
      <c r="J15">
        <v>4</v>
      </c>
      <c r="M15" s="48"/>
      <c r="N15" s="49"/>
    </row>
    <row r="16" spans="1:14" ht="17.399999999999999">
      <c r="A16" s="1">
        <v>210005</v>
      </c>
      <c r="B16" s="8" t="s">
        <v>25</v>
      </c>
      <c r="C16" s="21">
        <v>16268</v>
      </c>
      <c r="D16" s="22">
        <v>355845200</v>
      </c>
      <c r="E16" s="23" t="e">
        <f t="shared" si="0"/>
        <v>#REF!</v>
      </c>
      <c r="F16" s="23" t="e">
        <f t="shared" si="1"/>
        <v>#REF!</v>
      </c>
      <c r="G16" s="46" t="e">
        <f t="shared" si="2"/>
        <v>#REF!</v>
      </c>
      <c r="H16" s="25" t="e">
        <f t="shared" si="3"/>
        <v>#REF!</v>
      </c>
      <c r="I16" s="29">
        <f t="shared" si="4"/>
        <v>210005</v>
      </c>
      <c r="J16">
        <v>5</v>
      </c>
      <c r="M16" s="48"/>
      <c r="N16" s="49"/>
    </row>
    <row r="17" spans="1:14" ht="17.399999999999999">
      <c r="A17" s="1">
        <v>210006</v>
      </c>
      <c r="B17" s="8" t="s">
        <v>26</v>
      </c>
      <c r="C17" s="21">
        <v>4391</v>
      </c>
      <c r="D17" s="22">
        <v>105943545.91000001</v>
      </c>
      <c r="E17" s="23" t="e">
        <f t="shared" si="0"/>
        <v>#REF!</v>
      </c>
      <c r="F17" s="23" t="e">
        <f t="shared" si="1"/>
        <v>#REF!</v>
      </c>
      <c r="G17" s="46" t="e">
        <f t="shared" si="2"/>
        <v>#REF!</v>
      </c>
      <c r="H17" s="25" t="e">
        <f t="shared" si="3"/>
        <v>#REF!</v>
      </c>
      <c r="I17" s="29">
        <f t="shared" si="4"/>
        <v>210006</v>
      </c>
      <c r="J17">
        <v>6</v>
      </c>
      <c r="M17" s="48"/>
      <c r="N17" s="49"/>
    </row>
    <row r="18" spans="1:14" ht="17.399999999999999">
      <c r="A18" s="1">
        <v>210008</v>
      </c>
      <c r="B18" s="8" t="s">
        <v>27</v>
      </c>
      <c r="C18" s="21">
        <v>13496</v>
      </c>
      <c r="D18" s="22">
        <v>539029400</v>
      </c>
      <c r="E18" s="23" t="e">
        <f t="shared" si="0"/>
        <v>#REF!</v>
      </c>
      <c r="F18" s="23" t="e">
        <f t="shared" si="1"/>
        <v>#REF!</v>
      </c>
      <c r="G18" s="46" t="e">
        <f t="shared" si="2"/>
        <v>#REF!</v>
      </c>
      <c r="H18" s="25" t="e">
        <f t="shared" si="3"/>
        <v>#REF!</v>
      </c>
      <c r="I18" s="29">
        <f t="shared" si="4"/>
        <v>210008</v>
      </c>
      <c r="J18">
        <v>8</v>
      </c>
      <c r="M18" s="48"/>
      <c r="N18" s="49"/>
    </row>
    <row r="19" spans="1:14" ht="17.399999999999999">
      <c r="A19" s="1">
        <v>210009</v>
      </c>
      <c r="B19" s="8" t="s">
        <v>28</v>
      </c>
      <c r="C19" s="21">
        <v>43978</v>
      </c>
      <c r="D19" s="22">
        <v>2409765549.6699996</v>
      </c>
      <c r="E19" s="23" t="e">
        <f t="shared" si="0"/>
        <v>#REF!</v>
      </c>
      <c r="F19" s="23" t="e">
        <f t="shared" si="1"/>
        <v>#REF!</v>
      </c>
      <c r="G19" s="46" t="e">
        <f t="shared" si="2"/>
        <v>#REF!</v>
      </c>
      <c r="H19" s="25" t="e">
        <f t="shared" si="3"/>
        <v>#REF!</v>
      </c>
      <c r="I19" s="29">
        <f t="shared" si="4"/>
        <v>210009</v>
      </c>
      <c r="J19">
        <v>9</v>
      </c>
      <c r="M19" s="48"/>
      <c r="N19" s="49"/>
    </row>
    <row r="20" spans="1:14" ht="17.399999999999999">
      <c r="A20" s="1">
        <v>210010</v>
      </c>
      <c r="B20" s="8" t="s">
        <v>29</v>
      </c>
      <c r="C20" s="21">
        <v>1996</v>
      </c>
      <c r="D20" s="22">
        <v>51060002.460000001</v>
      </c>
      <c r="E20" s="23" t="e">
        <f t="shared" si="0"/>
        <v>#REF!</v>
      </c>
      <c r="F20" s="23" t="e">
        <f t="shared" si="1"/>
        <v>#REF!</v>
      </c>
      <c r="G20" s="46" t="e">
        <f t="shared" si="2"/>
        <v>#REF!</v>
      </c>
      <c r="H20" s="25" t="e">
        <f t="shared" si="3"/>
        <v>#REF!</v>
      </c>
      <c r="I20" s="29">
        <f t="shared" si="4"/>
        <v>210010</v>
      </c>
      <c r="J20">
        <v>10</v>
      </c>
      <c r="M20" s="48"/>
      <c r="N20" s="49"/>
    </row>
    <row r="21" spans="1:14" ht="17.399999999999999">
      <c r="A21" s="1">
        <v>210011</v>
      </c>
      <c r="B21" s="8" t="s">
        <v>30</v>
      </c>
      <c r="C21" s="21">
        <v>15292</v>
      </c>
      <c r="D21" s="22">
        <v>438695900</v>
      </c>
      <c r="E21" s="23" t="e">
        <f t="shared" si="0"/>
        <v>#REF!</v>
      </c>
      <c r="F21" s="23" t="e">
        <f t="shared" si="1"/>
        <v>#REF!</v>
      </c>
      <c r="G21" s="46" t="e">
        <f t="shared" si="2"/>
        <v>#REF!</v>
      </c>
      <c r="H21" s="25" t="e">
        <f t="shared" si="3"/>
        <v>#REF!</v>
      </c>
      <c r="I21" s="29">
        <f t="shared" si="4"/>
        <v>210011</v>
      </c>
      <c r="J21">
        <v>11</v>
      </c>
      <c r="M21" s="48"/>
      <c r="N21" s="49"/>
    </row>
    <row r="22" spans="1:14" ht="17.399999999999999">
      <c r="A22" s="1">
        <v>210012</v>
      </c>
      <c r="B22" s="8" t="s">
        <v>31</v>
      </c>
      <c r="C22" s="21">
        <v>17252</v>
      </c>
      <c r="D22" s="22">
        <v>783533500</v>
      </c>
      <c r="E22" s="23" t="e">
        <f t="shared" si="0"/>
        <v>#REF!</v>
      </c>
      <c r="F22" s="23" t="e">
        <f t="shared" si="1"/>
        <v>#REF!</v>
      </c>
      <c r="G22" s="46" t="e">
        <f t="shared" si="2"/>
        <v>#REF!</v>
      </c>
      <c r="H22" s="25" t="e">
        <f t="shared" si="3"/>
        <v>#REF!</v>
      </c>
      <c r="I22" s="29">
        <f t="shared" si="4"/>
        <v>210012</v>
      </c>
      <c r="J22">
        <v>12</v>
      </c>
      <c r="M22" s="48"/>
      <c r="N22" s="49"/>
    </row>
    <row r="23" spans="1:14" ht="17.399999999999999">
      <c r="A23" s="1">
        <v>210013</v>
      </c>
      <c r="B23" s="8" t="s">
        <v>32</v>
      </c>
      <c r="C23" s="21">
        <v>3292</v>
      </c>
      <c r="D23" s="22">
        <v>110087997.34</v>
      </c>
      <c r="E23" s="23" t="e">
        <f t="shared" si="0"/>
        <v>#REF!</v>
      </c>
      <c r="F23" s="23" t="e">
        <f t="shared" si="1"/>
        <v>#REF!</v>
      </c>
      <c r="G23" s="46" t="e">
        <f t="shared" si="2"/>
        <v>#REF!</v>
      </c>
      <c r="H23" s="25" t="e">
        <f t="shared" si="3"/>
        <v>#REF!</v>
      </c>
      <c r="I23" s="29">
        <f t="shared" si="4"/>
        <v>210013</v>
      </c>
      <c r="J23">
        <v>13</v>
      </c>
      <c r="M23" s="48"/>
      <c r="N23" s="49"/>
    </row>
    <row r="24" spans="1:14" ht="17.399999999999999">
      <c r="A24" s="1">
        <v>210015</v>
      </c>
      <c r="B24" s="8" t="s">
        <v>33</v>
      </c>
      <c r="C24" s="21">
        <v>21656</v>
      </c>
      <c r="D24" s="22">
        <v>535571836.18000025</v>
      </c>
      <c r="E24" s="23" t="e">
        <f t="shared" si="0"/>
        <v>#REF!</v>
      </c>
      <c r="F24" s="23" t="e">
        <f t="shared" si="1"/>
        <v>#REF!</v>
      </c>
      <c r="G24" s="46" t="e">
        <f t="shared" si="2"/>
        <v>#REF!</v>
      </c>
      <c r="H24" s="25" t="e">
        <f t="shared" si="3"/>
        <v>#REF!</v>
      </c>
      <c r="I24" s="29">
        <f t="shared" si="4"/>
        <v>210015</v>
      </c>
      <c r="J24">
        <v>15</v>
      </c>
      <c r="M24" s="48"/>
      <c r="N24" s="49"/>
    </row>
    <row r="25" spans="1:14" ht="17.399999999999999">
      <c r="A25" s="13">
        <v>210016</v>
      </c>
      <c r="B25" s="8" t="s">
        <v>34</v>
      </c>
      <c r="C25" s="21">
        <v>9825</v>
      </c>
      <c r="D25" s="22">
        <v>279406300</v>
      </c>
      <c r="E25" s="23" t="e">
        <f t="shared" si="0"/>
        <v>#REF!</v>
      </c>
      <c r="F25" s="23" t="e">
        <f t="shared" si="1"/>
        <v>#REF!</v>
      </c>
      <c r="G25" s="46" t="e">
        <f t="shared" si="2"/>
        <v>#REF!</v>
      </c>
      <c r="H25" s="25" t="e">
        <f t="shared" si="3"/>
        <v>#REF!</v>
      </c>
      <c r="I25" s="29">
        <f t="shared" si="4"/>
        <v>210016</v>
      </c>
      <c r="J25">
        <v>16</v>
      </c>
      <c r="M25" s="48"/>
      <c r="N25" s="49"/>
    </row>
    <row r="26" spans="1:14" ht="17.399999999999999">
      <c r="A26" s="13">
        <v>210017</v>
      </c>
      <c r="B26" s="8" t="s">
        <v>35</v>
      </c>
      <c r="C26" s="21">
        <v>2097</v>
      </c>
      <c r="D26" s="22">
        <v>57720022.909999996</v>
      </c>
      <c r="E26" s="23" t="e">
        <f t="shared" si="0"/>
        <v>#REF!</v>
      </c>
      <c r="F26" s="23" t="e">
        <f t="shared" si="1"/>
        <v>#REF!</v>
      </c>
      <c r="G26" s="46" t="e">
        <f t="shared" si="2"/>
        <v>#REF!</v>
      </c>
      <c r="H26" s="25" t="e">
        <f t="shared" si="3"/>
        <v>#REF!</v>
      </c>
      <c r="I26" s="29">
        <f t="shared" si="4"/>
        <v>210017</v>
      </c>
      <c r="J26">
        <v>17</v>
      </c>
      <c r="M26" s="48"/>
      <c r="N26" s="49"/>
    </row>
    <row r="27" spans="1:14" ht="17.399999999999999">
      <c r="A27" s="26">
        <v>210018</v>
      </c>
      <c r="B27" s="8" t="s">
        <v>36</v>
      </c>
      <c r="C27" s="21">
        <v>6997</v>
      </c>
      <c r="D27" s="22">
        <v>182928947.81</v>
      </c>
      <c r="E27" s="23" t="e">
        <f t="shared" si="0"/>
        <v>#REF!</v>
      </c>
      <c r="F27" s="23" t="e">
        <f t="shared" si="1"/>
        <v>#REF!</v>
      </c>
      <c r="G27" s="46" t="e">
        <f t="shared" si="2"/>
        <v>#REF!</v>
      </c>
      <c r="H27" s="25" t="e">
        <f t="shared" si="3"/>
        <v>#REF!</v>
      </c>
      <c r="I27" s="29">
        <f t="shared" si="4"/>
        <v>210018</v>
      </c>
      <c r="J27">
        <v>18</v>
      </c>
      <c r="M27" s="48"/>
      <c r="N27" s="49"/>
    </row>
    <row r="28" spans="1:14" ht="17.399999999999999">
      <c r="A28" s="1">
        <v>210019</v>
      </c>
      <c r="B28" s="8" t="s">
        <v>37</v>
      </c>
      <c r="C28" s="21">
        <v>17223</v>
      </c>
      <c r="D28" s="22">
        <v>450336518</v>
      </c>
      <c r="E28" s="23" t="e">
        <f t="shared" si="0"/>
        <v>#REF!</v>
      </c>
      <c r="F28" s="23" t="e">
        <f t="shared" si="1"/>
        <v>#REF!</v>
      </c>
      <c r="G28" s="46" t="e">
        <f t="shared" si="2"/>
        <v>#REF!</v>
      </c>
      <c r="H28" s="25" t="e">
        <f t="shared" si="3"/>
        <v>#REF!</v>
      </c>
      <c r="I28" s="29">
        <f t="shared" si="4"/>
        <v>210019</v>
      </c>
      <c r="J28">
        <v>19</v>
      </c>
      <c r="M28" s="48"/>
      <c r="N28" s="49"/>
    </row>
    <row r="29" spans="1:14" ht="17.399999999999999">
      <c r="A29" s="37">
        <v>210022</v>
      </c>
      <c r="B29" s="8" t="s">
        <v>38</v>
      </c>
      <c r="C29" s="21">
        <v>14136</v>
      </c>
      <c r="D29" s="22">
        <v>329368123</v>
      </c>
      <c r="E29" s="23" t="e">
        <f t="shared" si="0"/>
        <v>#REF!</v>
      </c>
      <c r="F29" s="23" t="e">
        <f t="shared" si="1"/>
        <v>#REF!</v>
      </c>
      <c r="G29" s="46" t="e">
        <f t="shared" si="2"/>
        <v>#REF!</v>
      </c>
      <c r="H29" s="25" t="e">
        <f t="shared" si="3"/>
        <v>#REF!</v>
      </c>
      <c r="I29" s="29">
        <f t="shared" si="4"/>
        <v>210022</v>
      </c>
      <c r="J29">
        <v>22</v>
      </c>
      <c r="M29" s="48"/>
      <c r="N29" s="49"/>
    </row>
    <row r="30" spans="1:14" ht="17.399999999999999">
      <c r="A30" s="1">
        <v>210023</v>
      </c>
      <c r="B30" s="8" t="s">
        <v>39</v>
      </c>
      <c r="C30" s="21">
        <v>25444</v>
      </c>
      <c r="D30" s="22">
        <v>632980900</v>
      </c>
      <c r="E30" s="23" t="e">
        <f t="shared" si="0"/>
        <v>#REF!</v>
      </c>
      <c r="F30" s="23" t="e">
        <f t="shared" si="1"/>
        <v>#REF!</v>
      </c>
      <c r="G30" s="46" t="e">
        <f t="shared" si="2"/>
        <v>#REF!</v>
      </c>
      <c r="H30" s="25" t="e">
        <f t="shared" si="3"/>
        <v>#REF!</v>
      </c>
      <c r="I30" s="29">
        <f t="shared" si="4"/>
        <v>210023</v>
      </c>
      <c r="J30">
        <v>23</v>
      </c>
      <c r="M30" s="48"/>
      <c r="N30" s="49"/>
    </row>
    <row r="31" spans="1:14" ht="17.399999999999999">
      <c r="A31" s="1">
        <v>210024</v>
      </c>
      <c r="B31" s="8" t="s">
        <v>40</v>
      </c>
      <c r="C31" s="21">
        <v>10905</v>
      </c>
      <c r="D31" s="22">
        <v>440415067.22000003</v>
      </c>
      <c r="E31" s="23" t="e">
        <f t="shared" si="0"/>
        <v>#REF!</v>
      </c>
      <c r="F31" s="23" t="e">
        <f t="shared" si="1"/>
        <v>#REF!</v>
      </c>
      <c r="G31" s="46" t="e">
        <f t="shared" si="2"/>
        <v>#REF!</v>
      </c>
      <c r="H31" s="25" t="e">
        <f t="shared" si="3"/>
        <v>#REF!</v>
      </c>
      <c r="I31" s="29">
        <f t="shared" si="4"/>
        <v>210024</v>
      </c>
      <c r="J31">
        <v>24</v>
      </c>
      <c r="M31" s="48"/>
      <c r="N31" s="49"/>
    </row>
    <row r="32" spans="1:14" ht="17.399999999999999">
      <c r="A32" s="1">
        <v>210027</v>
      </c>
      <c r="B32" s="8" t="s">
        <v>41</v>
      </c>
      <c r="C32" s="21">
        <v>11192</v>
      </c>
      <c r="D32" s="22">
        <v>332245500</v>
      </c>
      <c r="E32" s="23" t="e">
        <f t="shared" si="0"/>
        <v>#REF!</v>
      </c>
      <c r="F32" s="23" t="e">
        <f t="shared" si="1"/>
        <v>#REF!</v>
      </c>
      <c r="G32" s="46" t="e">
        <f t="shared" si="2"/>
        <v>#REF!</v>
      </c>
      <c r="H32" s="25" t="e">
        <f t="shared" si="3"/>
        <v>#REF!</v>
      </c>
      <c r="I32" s="29">
        <f t="shared" si="4"/>
        <v>210027</v>
      </c>
      <c r="J32">
        <v>27</v>
      </c>
      <c r="M32" s="48"/>
      <c r="N32" s="49"/>
    </row>
    <row r="33" spans="1:14" ht="17.399999999999999">
      <c r="A33" s="1">
        <v>210028</v>
      </c>
      <c r="B33" s="8" t="s">
        <v>42</v>
      </c>
      <c r="C33" s="21">
        <v>6777</v>
      </c>
      <c r="D33" s="22">
        <v>196820500</v>
      </c>
      <c r="E33" s="23" t="e">
        <f t="shared" si="0"/>
        <v>#REF!</v>
      </c>
      <c r="F33" s="23" t="e">
        <f t="shared" si="1"/>
        <v>#REF!</v>
      </c>
      <c r="G33" s="46" t="e">
        <f t="shared" si="2"/>
        <v>#REF!</v>
      </c>
      <c r="H33" s="25" t="e">
        <f t="shared" si="3"/>
        <v>#REF!</v>
      </c>
      <c r="I33" s="29">
        <f t="shared" si="4"/>
        <v>210028</v>
      </c>
      <c r="J33">
        <v>28</v>
      </c>
      <c r="M33" s="48"/>
      <c r="N33" s="49"/>
    </row>
    <row r="34" spans="1:14" ht="17.399999999999999">
      <c r="A34" s="1">
        <v>210029</v>
      </c>
      <c r="B34" s="8" t="s">
        <v>43</v>
      </c>
      <c r="C34" s="21">
        <v>19822</v>
      </c>
      <c r="D34" s="22">
        <v>670224184.73000026</v>
      </c>
      <c r="E34" s="23" t="e">
        <f t="shared" si="0"/>
        <v>#REF!</v>
      </c>
      <c r="F34" s="23" t="e">
        <f t="shared" si="1"/>
        <v>#REF!</v>
      </c>
      <c r="G34" s="46" t="e">
        <f t="shared" si="2"/>
        <v>#REF!</v>
      </c>
      <c r="H34" s="25" t="e">
        <f t="shared" si="3"/>
        <v>#REF!</v>
      </c>
      <c r="I34" s="29">
        <f t="shared" si="4"/>
        <v>210029</v>
      </c>
      <c r="J34">
        <v>29</v>
      </c>
      <c r="M34" s="48"/>
      <c r="N34" s="49"/>
    </row>
    <row r="35" spans="1:14" ht="17.399999999999999">
      <c r="A35" s="1">
        <v>210030</v>
      </c>
      <c r="B35" s="8" t="s">
        <v>44</v>
      </c>
      <c r="C35" s="21">
        <v>1254</v>
      </c>
      <c r="D35" s="22">
        <v>59412493.240000002</v>
      </c>
      <c r="E35" s="23" t="e">
        <f t="shared" si="0"/>
        <v>#REF!</v>
      </c>
      <c r="F35" s="23" t="e">
        <f t="shared" si="1"/>
        <v>#REF!</v>
      </c>
      <c r="G35" s="46" t="e">
        <f t="shared" si="2"/>
        <v>#REF!</v>
      </c>
      <c r="H35" s="25" t="e">
        <f t="shared" si="3"/>
        <v>#REF!</v>
      </c>
      <c r="I35" s="29">
        <f t="shared" si="4"/>
        <v>210030</v>
      </c>
      <c r="J35">
        <v>30</v>
      </c>
      <c r="M35" s="48"/>
      <c r="N35" s="49"/>
    </row>
    <row r="36" spans="1:14" ht="17.399999999999999">
      <c r="A36" s="1">
        <v>210032</v>
      </c>
      <c r="B36" s="8" t="s">
        <v>45</v>
      </c>
      <c r="C36" s="21">
        <v>5167</v>
      </c>
      <c r="D36" s="22">
        <v>166233700</v>
      </c>
      <c r="E36" s="23" t="e">
        <f t="shared" si="0"/>
        <v>#REF!</v>
      </c>
      <c r="F36" s="23" t="e">
        <f t="shared" si="1"/>
        <v>#REF!</v>
      </c>
      <c r="G36" s="46" t="e">
        <f t="shared" si="2"/>
        <v>#REF!</v>
      </c>
      <c r="H36" s="25" t="e">
        <f t="shared" si="3"/>
        <v>#REF!</v>
      </c>
      <c r="I36" s="29">
        <f t="shared" si="4"/>
        <v>210032</v>
      </c>
      <c r="J36">
        <v>32</v>
      </c>
      <c r="M36" s="48"/>
      <c r="N36" s="49"/>
    </row>
    <row r="37" spans="1:14" ht="17.399999999999999">
      <c r="A37" s="1">
        <v>210033</v>
      </c>
      <c r="B37" s="8" t="s">
        <v>46</v>
      </c>
      <c r="C37" s="21">
        <v>10106</v>
      </c>
      <c r="D37" s="22">
        <v>234993744</v>
      </c>
      <c r="E37" s="23" t="e">
        <f t="shared" si="0"/>
        <v>#REF!</v>
      </c>
      <c r="F37" s="23" t="e">
        <f t="shared" si="1"/>
        <v>#REF!</v>
      </c>
      <c r="G37" s="46" t="e">
        <f t="shared" si="2"/>
        <v>#REF!</v>
      </c>
      <c r="H37" s="25" t="e">
        <f t="shared" si="3"/>
        <v>#REF!</v>
      </c>
      <c r="I37" s="29">
        <f t="shared" si="4"/>
        <v>210033</v>
      </c>
      <c r="J37">
        <v>33</v>
      </c>
      <c r="M37" s="48"/>
      <c r="N37" s="49"/>
    </row>
    <row r="38" spans="1:14" ht="17.399999999999999">
      <c r="A38" s="1">
        <v>210034</v>
      </c>
      <c r="B38" s="8" t="s">
        <v>47</v>
      </c>
      <c r="C38" s="21">
        <v>7302</v>
      </c>
      <c r="D38" s="22">
        <v>194521777.31999999</v>
      </c>
      <c r="E38" s="23" t="e">
        <f t="shared" si="0"/>
        <v>#REF!</v>
      </c>
      <c r="F38" s="23" t="e">
        <f t="shared" si="1"/>
        <v>#REF!</v>
      </c>
      <c r="G38" s="46" t="e">
        <f t="shared" si="2"/>
        <v>#REF!</v>
      </c>
      <c r="H38" s="25" t="e">
        <f t="shared" si="3"/>
        <v>#REF!</v>
      </c>
      <c r="I38" s="29">
        <f t="shared" si="4"/>
        <v>210034</v>
      </c>
      <c r="J38">
        <v>34</v>
      </c>
      <c r="M38" s="48"/>
      <c r="N38" s="49"/>
    </row>
    <row r="39" spans="1:14" ht="17.399999999999999">
      <c r="A39" s="1">
        <v>210035</v>
      </c>
      <c r="B39" s="8" t="s">
        <v>48</v>
      </c>
      <c r="C39" s="21">
        <v>6530</v>
      </c>
      <c r="D39" s="22">
        <v>156420845.72</v>
      </c>
      <c r="E39" s="23" t="e">
        <f t="shared" si="0"/>
        <v>#REF!</v>
      </c>
      <c r="F39" s="23" t="e">
        <f t="shared" si="1"/>
        <v>#REF!</v>
      </c>
      <c r="G39" s="46" t="e">
        <f t="shared" si="2"/>
        <v>#REF!</v>
      </c>
      <c r="H39" s="25" t="e">
        <f t="shared" si="3"/>
        <v>#REF!</v>
      </c>
      <c r="I39" s="29">
        <f t="shared" si="4"/>
        <v>210035</v>
      </c>
      <c r="J39">
        <v>35</v>
      </c>
      <c r="M39" s="48"/>
      <c r="N39" s="49"/>
    </row>
    <row r="40" spans="1:14" ht="17.399999999999999">
      <c r="A40" s="1">
        <v>210037</v>
      </c>
      <c r="B40" s="8" t="s">
        <v>49</v>
      </c>
      <c r="C40" s="21">
        <v>7263</v>
      </c>
      <c r="D40" s="22">
        <v>210980105.63</v>
      </c>
      <c r="E40" s="23" t="e">
        <f t="shared" si="0"/>
        <v>#REF!</v>
      </c>
      <c r="F40" s="23" t="e">
        <f t="shared" si="1"/>
        <v>#REF!</v>
      </c>
      <c r="G40" s="46" t="e">
        <f t="shared" si="2"/>
        <v>#REF!</v>
      </c>
      <c r="H40" s="25" t="e">
        <f t="shared" si="3"/>
        <v>#REF!</v>
      </c>
      <c r="I40" s="29">
        <f t="shared" si="4"/>
        <v>210037</v>
      </c>
      <c r="J40">
        <v>37</v>
      </c>
      <c r="M40" s="48"/>
      <c r="N40" s="49"/>
    </row>
    <row r="41" spans="1:14" ht="17.399999999999999">
      <c r="A41" s="1">
        <v>210038</v>
      </c>
      <c r="B41" s="8" t="s">
        <v>50</v>
      </c>
      <c r="C41" s="21">
        <v>4665</v>
      </c>
      <c r="D41" s="22">
        <v>236967133.88000003</v>
      </c>
      <c r="E41" s="23" t="e">
        <f t="shared" si="0"/>
        <v>#REF!</v>
      </c>
      <c r="F41" s="23" t="e">
        <f t="shared" si="1"/>
        <v>#REF!</v>
      </c>
      <c r="G41" s="46" t="e">
        <f t="shared" si="2"/>
        <v>#REF!</v>
      </c>
      <c r="H41" s="25" t="e">
        <f t="shared" si="3"/>
        <v>#REF!</v>
      </c>
      <c r="I41" s="29">
        <f t="shared" si="4"/>
        <v>210038</v>
      </c>
      <c r="J41">
        <v>38</v>
      </c>
      <c r="M41" s="48"/>
      <c r="N41" s="49"/>
    </row>
    <row r="42" spans="1:14" ht="17.399999999999999">
      <c r="A42" s="1">
        <v>210039</v>
      </c>
      <c r="B42" s="8" t="s">
        <v>51</v>
      </c>
      <c r="C42" s="21">
        <v>5456</v>
      </c>
      <c r="D42" s="22">
        <v>149987800</v>
      </c>
      <c r="E42" s="23" t="e">
        <f t="shared" si="0"/>
        <v>#REF!</v>
      </c>
      <c r="F42" s="23" t="e">
        <f t="shared" si="1"/>
        <v>#REF!</v>
      </c>
      <c r="G42" s="46" t="e">
        <f t="shared" si="2"/>
        <v>#REF!</v>
      </c>
      <c r="H42" s="25" t="e">
        <f t="shared" si="3"/>
        <v>#REF!</v>
      </c>
      <c r="I42" s="29">
        <f t="shared" si="4"/>
        <v>210039</v>
      </c>
      <c r="J42">
        <v>39</v>
      </c>
      <c r="M42" s="48"/>
      <c r="N42" s="49"/>
    </row>
    <row r="43" spans="1:14" ht="17.399999999999999">
      <c r="A43" s="1">
        <v>210040</v>
      </c>
      <c r="B43" s="8" t="s">
        <v>52</v>
      </c>
      <c r="C43" s="21">
        <v>10259</v>
      </c>
      <c r="D43" s="22">
        <v>266927630.66999999</v>
      </c>
      <c r="E43" s="23" t="e">
        <f t="shared" si="0"/>
        <v>#REF!</v>
      </c>
      <c r="F43" s="23" t="e">
        <f t="shared" si="1"/>
        <v>#REF!</v>
      </c>
      <c r="G43" s="46" t="e">
        <f t="shared" si="2"/>
        <v>#REF!</v>
      </c>
      <c r="H43" s="25" t="e">
        <f t="shared" si="3"/>
        <v>#REF!</v>
      </c>
      <c r="I43" s="29">
        <f t="shared" si="4"/>
        <v>210040</v>
      </c>
      <c r="J43">
        <v>40</v>
      </c>
      <c r="M43" s="48"/>
      <c r="N43" s="49"/>
    </row>
    <row r="44" spans="1:14" ht="17.399999999999999">
      <c r="A44" s="1">
        <v>210043</v>
      </c>
      <c r="B44" s="8" t="s">
        <v>53</v>
      </c>
      <c r="C44" s="21">
        <v>15742</v>
      </c>
      <c r="D44" s="22">
        <v>428075148.26999897</v>
      </c>
      <c r="E44" s="23" t="e">
        <f t="shared" ref="E44:E63" si="5">(C44/C$82)*$E$6</f>
        <v>#REF!</v>
      </c>
      <c r="F44" s="23" t="e">
        <f t="shared" ref="F44:F63" si="6">(D44/D$82)*$E$6</f>
        <v>#REF!</v>
      </c>
      <c r="G44" s="46" t="e">
        <f t="shared" si="2"/>
        <v>#REF!</v>
      </c>
      <c r="H44" s="25" t="e">
        <f t="shared" si="3"/>
        <v>#REF!</v>
      </c>
      <c r="I44" s="29">
        <f t="shared" si="4"/>
        <v>210043</v>
      </c>
      <c r="J44">
        <v>43</v>
      </c>
      <c r="M44" s="48"/>
      <c r="N44" s="49"/>
    </row>
    <row r="45" spans="1:14" ht="17.399999999999999">
      <c r="A45" s="1">
        <v>210044</v>
      </c>
      <c r="B45" s="8" t="s">
        <v>54</v>
      </c>
      <c r="C45" s="21">
        <v>17458</v>
      </c>
      <c r="D45" s="22">
        <v>463552940.82999998</v>
      </c>
      <c r="E45" s="23" t="e">
        <f t="shared" si="5"/>
        <v>#REF!</v>
      </c>
      <c r="F45" s="23" t="e">
        <f t="shared" si="6"/>
        <v>#REF!</v>
      </c>
      <c r="G45" s="46" t="e">
        <f t="shared" si="2"/>
        <v>#REF!</v>
      </c>
      <c r="H45" s="25" t="e">
        <f t="shared" si="3"/>
        <v>#REF!</v>
      </c>
      <c r="I45" s="29">
        <f t="shared" si="4"/>
        <v>210044</v>
      </c>
      <c r="J45">
        <v>44</v>
      </c>
      <c r="M45" s="48"/>
      <c r="N45" s="49"/>
    </row>
    <row r="46" spans="1:14" ht="17.399999999999999">
      <c r="A46" s="1">
        <v>210045</v>
      </c>
      <c r="B46" s="8" t="s">
        <v>55</v>
      </c>
      <c r="C46" s="21">
        <v>226</v>
      </c>
      <c r="D46" s="22">
        <v>17147300</v>
      </c>
      <c r="E46" s="23" t="e">
        <f t="shared" si="5"/>
        <v>#REF!</v>
      </c>
      <c r="F46" s="23" t="e">
        <f t="shared" si="6"/>
        <v>#REF!</v>
      </c>
      <c r="G46" s="46" t="e">
        <f t="shared" si="2"/>
        <v>#REF!</v>
      </c>
      <c r="H46" s="25" t="e">
        <f t="shared" si="3"/>
        <v>#REF!</v>
      </c>
      <c r="I46" s="29">
        <f t="shared" si="4"/>
        <v>210045</v>
      </c>
      <c r="J46">
        <v>45</v>
      </c>
      <c r="M46" s="48"/>
      <c r="N46" s="49"/>
    </row>
    <row r="47" spans="1:14" ht="17.399999999999999">
      <c r="A47" s="1">
        <v>210048</v>
      </c>
      <c r="B47" s="8" t="s">
        <v>56</v>
      </c>
      <c r="C47" s="21">
        <v>15907</v>
      </c>
      <c r="D47" s="22">
        <v>313005000</v>
      </c>
      <c r="E47" s="23" t="e">
        <f t="shared" si="5"/>
        <v>#REF!</v>
      </c>
      <c r="F47" s="23" t="e">
        <f t="shared" si="6"/>
        <v>#REF!</v>
      </c>
      <c r="G47" s="46" t="e">
        <f t="shared" si="2"/>
        <v>#REF!</v>
      </c>
      <c r="H47" s="25" t="e">
        <f t="shared" si="3"/>
        <v>#REF!</v>
      </c>
      <c r="I47" s="29">
        <f t="shared" si="4"/>
        <v>210048</v>
      </c>
      <c r="J47">
        <v>48</v>
      </c>
      <c r="M47" s="48"/>
      <c r="N47" s="49"/>
    </row>
    <row r="48" spans="1:14" ht="17.399999999999999">
      <c r="A48" s="1">
        <v>210049</v>
      </c>
      <c r="B48" s="8" t="s">
        <v>57</v>
      </c>
      <c r="C48" s="21">
        <v>10307</v>
      </c>
      <c r="D48" s="22">
        <v>343214124.57999992</v>
      </c>
      <c r="E48" s="23" t="e">
        <f t="shared" si="5"/>
        <v>#REF!</v>
      </c>
      <c r="F48" s="23" t="e">
        <f t="shared" si="6"/>
        <v>#REF!</v>
      </c>
      <c r="G48" s="46" t="e">
        <f t="shared" si="2"/>
        <v>#REF!</v>
      </c>
      <c r="H48" s="25" t="e">
        <f t="shared" si="3"/>
        <v>#REF!</v>
      </c>
      <c r="I48" s="29">
        <f t="shared" si="4"/>
        <v>210049</v>
      </c>
      <c r="J48">
        <v>49</v>
      </c>
      <c r="M48" s="48"/>
      <c r="N48" s="49"/>
    </row>
    <row r="49" spans="1:14" ht="17.399999999999999">
      <c r="A49" s="1">
        <v>210051</v>
      </c>
      <c r="B49" s="8" t="s">
        <v>58</v>
      </c>
      <c r="C49" s="21">
        <v>9419</v>
      </c>
      <c r="D49" s="22">
        <v>247708141</v>
      </c>
      <c r="E49" s="23" t="e">
        <f t="shared" si="5"/>
        <v>#REF!</v>
      </c>
      <c r="F49" s="23" t="e">
        <f t="shared" si="6"/>
        <v>#REF!</v>
      </c>
      <c r="G49" s="46" t="e">
        <f t="shared" si="2"/>
        <v>#REF!</v>
      </c>
      <c r="H49" s="25" t="e">
        <f t="shared" si="3"/>
        <v>#REF!</v>
      </c>
      <c r="I49" s="29">
        <f t="shared" si="4"/>
        <v>210051</v>
      </c>
      <c r="J49">
        <v>51</v>
      </c>
      <c r="M49" s="48"/>
      <c r="N49" s="49"/>
    </row>
    <row r="50" spans="1:14" ht="17.399999999999999">
      <c r="A50" s="1">
        <v>210055</v>
      </c>
      <c r="B50" s="8" t="s">
        <v>59</v>
      </c>
      <c r="C50" s="21">
        <v>3571</v>
      </c>
      <c r="D50" s="22">
        <v>102996000</v>
      </c>
      <c r="E50" s="23" t="e">
        <f t="shared" si="5"/>
        <v>#REF!</v>
      </c>
      <c r="F50" s="23" t="e">
        <f t="shared" si="6"/>
        <v>#REF!</v>
      </c>
      <c r="G50" s="46" t="e">
        <f t="shared" si="2"/>
        <v>#REF!</v>
      </c>
      <c r="H50" s="25" t="e">
        <f t="shared" si="3"/>
        <v>#REF!</v>
      </c>
      <c r="I50" s="29">
        <f t="shared" si="4"/>
        <v>210055</v>
      </c>
      <c r="J50">
        <v>55</v>
      </c>
      <c r="M50" s="48"/>
      <c r="N50" s="49"/>
    </row>
    <row r="51" spans="1:14" ht="17.399999999999999">
      <c r="A51" s="1">
        <v>210056</v>
      </c>
      <c r="B51" s="8" t="s">
        <v>60</v>
      </c>
      <c r="C51" s="21">
        <v>8530</v>
      </c>
      <c r="D51" s="22">
        <v>275754352</v>
      </c>
      <c r="E51" s="23" t="e">
        <f t="shared" si="5"/>
        <v>#REF!</v>
      </c>
      <c r="F51" s="23" t="e">
        <f t="shared" si="6"/>
        <v>#REF!</v>
      </c>
      <c r="G51" s="46" t="e">
        <f t="shared" si="2"/>
        <v>#REF!</v>
      </c>
      <c r="H51" s="25" t="e">
        <f t="shared" si="3"/>
        <v>#REF!</v>
      </c>
      <c r="I51" s="29">
        <f t="shared" si="4"/>
        <v>210056</v>
      </c>
      <c r="J51">
        <v>2004</v>
      </c>
      <c r="M51" s="48"/>
      <c r="N51" s="49"/>
    </row>
    <row r="52" spans="1:14" ht="17.399999999999999">
      <c r="A52" s="1">
        <v>210057</v>
      </c>
      <c r="B52" s="8" t="s">
        <v>61</v>
      </c>
      <c r="C52" s="21">
        <v>17307</v>
      </c>
      <c r="D52" s="22">
        <v>430186900</v>
      </c>
      <c r="E52" s="23" t="e">
        <f t="shared" si="5"/>
        <v>#REF!</v>
      </c>
      <c r="F52" s="23" t="e">
        <f t="shared" si="6"/>
        <v>#REF!</v>
      </c>
      <c r="G52" s="46" t="e">
        <f t="shared" si="2"/>
        <v>#REF!</v>
      </c>
      <c r="H52" s="25" t="e">
        <f t="shared" si="3"/>
        <v>#REF!</v>
      </c>
      <c r="I52" s="29">
        <f t="shared" si="4"/>
        <v>210057</v>
      </c>
      <c r="J52">
        <v>5050</v>
      </c>
      <c r="M52" s="48"/>
      <c r="N52" s="49"/>
    </row>
    <row r="53" spans="1:14" ht="17.399999999999999">
      <c r="A53" s="1">
        <v>210058</v>
      </c>
      <c r="B53" s="8" t="s">
        <v>62</v>
      </c>
      <c r="C53" s="21">
        <v>2478</v>
      </c>
      <c r="D53" s="22">
        <v>124902915.88</v>
      </c>
      <c r="E53" s="23" t="e">
        <f t="shared" si="5"/>
        <v>#REF!</v>
      </c>
      <c r="F53" s="23" t="e">
        <f t="shared" si="6"/>
        <v>#REF!</v>
      </c>
      <c r="G53" s="46" t="e">
        <f t="shared" si="2"/>
        <v>#REF!</v>
      </c>
      <c r="H53" s="25" t="e">
        <f t="shared" si="3"/>
        <v>#REF!</v>
      </c>
      <c r="I53" s="29">
        <f t="shared" si="4"/>
        <v>210058</v>
      </c>
      <c r="J53">
        <v>2001</v>
      </c>
      <c r="M53" s="48"/>
      <c r="N53" s="49"/>
    </row>
    <row r="54" spans="1:14" ht="17.399999999999999">
      <c r="A54" s="1">
        <v>210060</v>
      </c>
      <c r="B54" s="8" t="s">
        <v>63</v>
      </c>
      <c r="C54" s="21">
        <v>2064</v>
      </c>
      <c r="D54" s="22">
        <v>53432546</v>
      </c>
      <c r="E54" s="23" t="e">
        <f t="shared" si="5"/>
        <v>#REF!</v>
      </c>
      <c r="F54" s="23" t="e">
        <f t="shared" si="6"/>
        <v>#REF!</v>
      </c>
      <c r="G54" s="46" t="e">
        <f t="shared" si="2"/>
        <v>#REF!</v>
      </c>
      <c r="H54" s="25" t="e">
        <f t="shared" si="3"/>
        <v>#REF!</v>
      </c>
      <c r="I54" s="29">
        <f t="shared" si="4"/>
        <v>210060</v>
      </c>
      <c r="J54">
        <v>60</v>
      </c>
      <c r="M54" s="48"/>
      <c r="N54" s="49"/>
    </row>
    <row r="55" spans="1:14" ht="17.399999999999999">
      <c r="A55" s="1">
        <v>210061</v>
      </c>
      <c r="B55" s="8" t="s">
        <v>64</v>
      </c>
      <c r="C55" s="21">
        <v>3200</v>
      </c>
      <c r="D55" s="22">
        <v>110418500</v>
      </c>
      <c r="E55" s="23" t="e">
        <f t="shared" si="5"/>
        <v>#REF!</v>
      </c>
      <c r="F55" s="23" t="e">
        <f t="shared" si="6"/>
        <v>#REF!</v>
      </c>
      <c r="G55" s="46" t="e">
        <f t="shared" si="2"/>
        <v>#REF!</v>
      </c>
      <c r="H55" s="25" t="e">
        <f t="shared" si="3"/>
        <v>#REF!</v>
      </c>
      <c r="I55" s="29">
        <f t="shared" si="4"/>
        <v>210061</v>
      </c>
      <c r="J55">
        <v>61</v>
      </c>
      <c r="M55" s="48"/>
      <c r="N55" s="49"/>
    </row>
    <row r="56" spans="1:14" ht="17.399999999999999">
      <c r="A56" s="1">
        <v>210062</v>
      </c>
      <c r="B56" s="8" t="s">
        <v>65</v>
      </c>
      <c r="C56" s="21">
        <v>10033</v>
      </c>
      <c r="D56" s="22">
        <v>264243580.00000003</v>
      </c>
      <c r="E56" s="23" t="e">
        <f t="shared" si="5"/>
        <v>#REF!</v>
      </c>
      <c r="F56" s="23" t="e">
        <f t="shared" si="6"/>
        <v>#REF!</v>
      </c>
      <c r="G56" s="46" t="e">
        <f t="shared" si="2"/>
        <v>#REF!</v>
      </c>
      <c r="H56" s="25" t="e">
        <f t="shared" si="3"/>
        <v>#REF!</v>
      </c>
      <c r="I56" s="29">
        <f t="shared" si="4"/>
        <v>210062</v>
      </c>
      <c r="J56">
        <v>62</v>
      </c>
      <c r="M56" s="48"/>
      <c r="N56" s="49"/>
    </row>
    <row r="57" spans="1:14" ht="17.399999999999999">
      <c r="A57" s="1">
        <v>210063</v>
      </c>
      <c r="B57" s="8" t="s">
        <v>66</v>
      </c>
      <c r="C57" s="21">
        <v>15011</v>
      </c>
      <c r="D57" s="22">
        <v>414387182.10999995</v>
      </c>
      <c r="E57" s="23" t="e">
        <f t="shared" si="5"/>
        <v>#REF!</v>
      </c>
      <c r="F57" s="23" t="e">
        <f t="shared" si="6"/>
        <v>#REF!</v>
      </c>
      <c r="G57" s="46" t="e">
        <f t="shared" si="2"/>
        <v>#REF!</v>
      </c>
      <c r="H57" s="25" t="e">
        <f t="shared" si="3"/>
        <v>#REF!</v>
      </c>
      <c r="I57" s="29">
        <f t="shared" si="4"/>
        <v>210063</v>
      </c>
      <c r="J57">
        <v>63</v>
      </c>
      <c r="M57" s="48"/>
      <c r="N57" s="49"/>
    </row>
    <row r="58" spans="1:14" ht="17.399999999999999">
      <c r="A58" s="1">
        <v>210064</v>
      </c>
      <c r="B58" s="8" t="s">
        <v>17</v>
      </c>
      <c r="C58" s="21">
        <v>1309</v>
      </c>
      <c r="D58" s="22">
        <v>59877227.32</v>
      </c>
      <c r="E58" s="23" t="e">
        <f t="shared" si="5"/>
        <v>#REF!</v>
      </c>
      <c r="F58" s="23" t="e">
        <f t="shared" si="6"/>
        <v>#REF!</v>
      </c>
      <c r="G58" s="46" t="e">
        <f t="shared" si="2"/>
        <v>#REF!</v>
      </c>
      <c r="H58" s="25" t="e">
        <f t="shared" si="3"/>
        <v>#REF!</v>
      </c>
      <c r="I58" s="29">
        <f t="shared" si="4"/>
        <v>210064</v>
      </c>
      <c r="J58">
        <v>5033</v>
      </c>
      <c r="M58" s="48"/>
      <c r="N58" s="49"/>
    </row>
    <row r="59" spans="1:14" ht="17.399999999999999">
      <c r="A59" s="1">
        <v>210065</v>
      </c>
      <c r="B59" s="8" t="s">
        <v>67</v>
      </c>
      <c r="C59" s="21">
        <v>4235</v>
      </c>
      <c r="D59" s="22">
        <v>96025200</v>
      </c>
      <c r="E59" s="23" t="e">
        <f t="shared" si="5"/>
        <v>#REF!</v>
      </c>
      <c r="F59" s="23" t="e">
        <f t="shared" si="6"/>
        <v>#REF!</v>
      </c>
      <c r="G59" s="46" t="e">
        <f t="shared" si="2"/>
        <v>#REF!</v>
      </c>
      <c r="H59" s="25" t="e">
        <f t="shared" si="3"/>
        <v>#REF!</v>
      </c>
      <c r="I59" s="29">
        <f t="shared" si="4"/>
        <v>210065</v>
      </c>
      <c r="J59">
        <v>65</v>
      </c>
      <c r="M59" s="48"/>
      <c r="N59" s="49"/>
    </row>
    <row r="60" spans="1:14" ht="17.399999999999999">
      <c r="A60" s="1">
        <v>210087</v>
      </c>
      <c r="B60" s="8" t="s">
        <v>68</v>
      </c>
      <c r="C60" s="21">
        <v>0</v>
      </c>
      <c r="D60" s="22">
        <v>14007500</v>
      </c>
      <c r="E60" s="23" t="e">
        <f t="shared" si="5"/>
        <v>#REF!</v>
      </c>
      <c r="F60" s="23" t="e">
        <f t="shared" si="6"/>
        <v>#REF!</v>
      </c>
      <c r="G60" s="46" t="e">
        <f t="shared" si="2"/>
        <v>#REF!</v>
      </c>
      <c r="H60" s="25" t="e">
        <f t="shared" si="3"/>
        <v>#REF!</v>
      </c>
      <c r="I60" s="50">
        <v>210057</v>
      </c>
      <c r="J60">
        <v>87</v>
      </c>
      <c r="M60" s="48"/>
      <c r="N60" s="49"/>
    </row>
    <row r="61" spans="1:14" ht="17.399999999999999">
      <c r="A61" s="1">
        <v>210088</v>
      </c>
      <c r="B61" s="8" t="s">
        <v>69</v>
      </c>
      <c r="C61" s="21">
        <v>0</v>
      </c>
      <c r="D61" s="22">
        <v>7034873</v>
      </c>
      <c r="E61" s="23" t="e">
        <f t="shared" si="5"/>
        <v>#REF!</v>
      </c>
      <c r="F61" s="23" t="e">
        <f t="shared" si="6"/>
        <v>#REF!</v>
      </c>
      <c r="G61" s="46" t="e">
        <f t="shared" si="2"/>
        <v>#REF!</v>
      </c>
      <c r="H61" s="25" t="e">
        <f t="shared" si="3"/>
        <v>#REF!</v>
      </c>
      <c r="I61" s="50">
        <v>210037</v>
      </c>
      <c r="J61">
        <v>88</v>
      </c>
      <c r="M61" s="48"/>
      <c r="N61" s="49"/>
    </row>
    <row r="62" spans="1:14" ht="17.399999999999999">
      <c r="A62" s="1">
        <v>210333</v>
      </c>
      <c r="B62" s="8" t="s">
        <v>70</v>
      </c>
      <c r="C62" s="21">
        <v>0</v>
      </c>
      <c r="D62" s="22">
        <v>20771308.740000002</v>
      </c>
      <c r="E62" s="23" t="e">
        <f t="shared" si="5"/>
        <v>#REF!</v>
      </c>
      <c r="F62" s="23" t="e">
        <f t="shared" si="6"/>
        <v>#REF!</v>
      </c>
      <c r="G62" s="46" t="e">
        <f t="shared" ref="G62:G63" si="7">E62+F62</f>
        <v>#REF!</v>
      </c>
      <c r="H62" s="25" t="e">
        <f t="shared" ref="H62:H63" si="8">ROUND(G62,0)</f>
        <v>#REF!</v>
      </c>
      <c r="I62" s="50">
        <v>210003</v>
      </c>
      <c r="J62">
        <v>333</v>
      </c>
      <c r="M62" s="48"/>
      <c r="N62" s="49"/>
    </row>
    <row r="63" spans="1:14" ht="17.399999999999999">
      <c r="A63" s="1">
        <v>218992</v>
      </c>
      <c r="B63" s="8" t="s">
        <v>75</v>
      </c>
      <c r="C63" s="21">
        <v>3879</v>
      </c>
      <c r="D63" s="22">
        <v>215034042.61999997</v>
      </c>
      <c r="E63" s="23" t="e">
        <f t="shared" si="5"/>
        <v>#REF!</v>
      </c>
      <c r="F63" s="23" t="e">
        <f t="shared" si="6"/>
        <v>#REF!</v>
      </c>
      <c r="G63" s="46" t="e">
        <f t="shared" si="7"/>
        <v>#REF!</v>
      </c>
      <c r="H63" s="25" t="e">
        <f t="shared" si="8"/>
        <v>#REF!</v>
      </c>
      <c r="I63" s="29">
        <f t="shared" si="4"/>
        <v>218992</v>
      </c>
      <c r="J63">
        <v>8992</v>
      </c>
      <c r="M63" s="48"/>
      <c r="N63" s="49"/>
    </row>
    <row r="64" spans="1:14" ht="18.3">
      <c r="A64" s="1"/>
      <c r="B64" s="8"/>
      <c r="C64" s="28"/>
      <c r="D64" s="27"/>
      <c r="E64" s="28"/>
      <c r="F64" s="28"/>
      <c r="G64" s="29"/>
      <c r="H64" s="25"/>
      <c r="M64" s="48"/>
      <c r="N64" s="49"/>
    </row>
    <row r="65" spans="1:14">
      <c r="M65" s="48"/>
      <c r="N65" s="49"/>
    </row>
    <row r="66" spans="1:14" ht="17.399999999999999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29"/>
      <c r="M66" s="48"/>
      <c r="N66" s="49"/>
    </row>
    <row r="67" spans="1:14" ht="18.3">
      <c r="C67" s="14"/>
      <c r="D67" s="31"/>
      <c r="E67" s="28"/>
      <c r="F67" s="28"/>
      <c r="G67" s="29"/>
      <c r="H67" s="25"/>
      <c r="M67" s="48"/>
      <c r="N67" s="49"/>
    </row>
    <row r="68" spans="1:14" ht="18.3">
      <c r="A68" s="1"/>
      <c r="C68" s="14"/>
      <c r="D68" s="31"/>
      <c r="E68" s="28"/>
      <c r="F68" s="28"/>
      <c r="G68" s="29"/>
      <c r="H68" s="25"/>
    </row>
    <row r="69" spans="1:14" ht="18.3">
      <c r="A69" s="1"/>
      <c r="B69" s="8"/>
      <c r="C69" s="14"/>
      <c r="D69" s="31"/>
      <c r="E69" s="28"/>
      <c r="F69" s="28"/>
      <c r="G69" s="29"/>
      <c r="H69" s="25"/>
    </row>
    <row r="70" spans="1:14" ht="18.600000000000001" thickBot="1">
      <c r="A70" s="1"/>
      <c r="B70" s="40" t="s">
        <v>19</v>
      </c>
      <c r="C70" s="14"/>
      <c r="D70" s="31"/>
      <c r="E70" s="28"/>
      <c r="F70" s="28"/>
      <c r="G70" s="29"/>
      <c r="H70" s="25"/>
    </row>
    <row r="71" spans="1:14" ht="18.3">
      <c r="A71" s="1"/>
      <c r="C71" s="16"/>
      <c r="D71" s="32"/>
      <c r="E71" s="16"/>
      <c r="F71" s="16"/>
      <c r="G71" s="20"/>
      <c r="H71" s="33"/>
    </row>
    <row r="72" spans="1:14" ht="17.399999999999999">
      <c r="A72" s="1">
        <v>213029</v>
      </c>
      <c r="B72" s="8" t="s">
        <v>76</v>
      </c>
      <c r="C72" s="21">
        <v>1910</v>
      </c>
      <c r="D72" s="22">
        <v>72755613.900000006</v>
      </c>
      <c r="E72" s="23" t="e">
        <f t="shared" ref="E72:F76" si="10">(C72/C$82)*$E$6</f>
        <v>#REF!</v>
      </c>
      <c r="F72" s="23" t="e">
        <f t="shared" si="10"/>
        <v>#REF!</v>
      </c>
      <c r="G72" s="24" t="e">
        <f t="shared" ref="G72" si="11">E72+F72</f>
        <v>#REF!</v>
      </c>
      <c r="H72" s="25" t="e">
        <f t="shared" ref="H72" si="12">ROUND(G72,0)</f>
        <v>#REF!</v>
      </c>
      <c r="I72">
        <v>210057</v>
      </c>
      <c r="J72">
        <v>3029</v>
      </c>
    </row>
    <row r="73" spans="1:14" ht="17.399999999999999">
      <c r="A73" s="1">
        <v>213300</v>
      </c>
      <c r="B73" s="8" t="s">
        <v>71</v>
      </c>
      <c r="C73" s="21">
        <v>597</v>
      </c>
      <c r="D73" s="22">
        <v>63487691.999999993</v>
      </c>
      <c r="E73" s="23" t="e">
        <f t="shared" si="10"/>
        <v>#REF!</v>
      </c>
      <c r="F73" s="23" t="e">
        <f t="shared" si="10"/>
        <v>#REF!</v>
      </c>
      <c r="G73" s="24" t="e">
        <f t="shared" ref="G73:G76" si="13">E73+F73</f>
        <v>#REF!</v>
      </c>
      <c r="H73" s="25" t="e">
        <f t="shared" ref="H73:H76" si="14">ROUND(G73,0)</f>
        <v>#REF!</v>
      </c>
      <c r="I73">
        <f t="shared" ref="I73:I76" si="15">A73</f>
        <v>213300</v>
      </c>
      <c r="J73">
        <v>5034</v>
      </c>
    </row>
    <row r="74" spans="1:14" ht="17.399999999999999">
      <c r="A74" s="13">
        <v>214000</v>
      </c>
      <c r="B74" s="8" t="s">
        <v>72</v>
      </c>
      <c r="C74" s="21">
        <v>8345</v>
      </c>
      <c r="D74" s="22">
        <v>156131023.47999996</v>
      </c>
      <c r="E74" s="23" t="e">
        <f t="shared" si="10"/>
        <v>#REF!</v>
      </c>
      <c r="F74" s="23" t="e">
        <f t="shared" si="10"/>
        <v>#REF!</v>
      </c>
      <c r="G74" s="24" t="e">
        <f t="shared" si="13"/>
        <v>#REF!</v>
      </c>
      <c r="H74" s="25" t="e">
        <f t="shared" si="14"/>
        <v>#REF!</v>
      </c>
      <c r="I74">
        <f t="shared" si="15"/>
        <v>214000</v>
      </c>
      <c r="J74">
        <v>4000</v>
      </c>
    </row>
    <row r="75" spans="1:14" ht="17.399999999999999">
      <c r="A75" s="1">
        <v>214003</v>
      </c>
      <c r="B75" s="8" t="s">
        <v>73</v>
      </c>
      <c r="C75" s="21">
        <v>1973</v>
      </c>
      <c r="D75" s="22">
        <v>22852500</v>
      </c>
      <c r="E75" s="23" t="e">
        <f t="shared" si="10"/>
        <v>#REF!</v>
      </c>
      <c r="F75" s="23" t="e">
        <f t="shared" si="10"/>
        <v>#REF!</v>
      </c>
      <c r="G75" s="24" t="e">
        <f t="shared" si="13"/>
        <v>#REF!</v>
      </c>
      <c r="H75" s="25" t="e">
        <f t="shared" si="14"/>
        <v>#REF!</v>
      </c>
      <c r="I75">
        <f t="shared" si="15"/>
        <v>214003</v>
      </c>
      <c r="J75">
        <v>4003</v>
      </c>
    </row>
    <row r="76" spans="1:14" ht="17.399999999999999">
      <c r="A76" s="1">
        <v>214013</v>
      </c>
      <c r="B76" s="8" t="s">
        <v>74</v>
      </c>
      <c r="C76" s="21">
        <v>0</v>
      </c>
      <c r="D76" s="22">
        <v>0</v>
      </c>
      <c r="E76" s="23" t="e">
        <f t="shared" si="10"/>
        <v>#REF!</v>
      </c>
      <c r="F76" s="23" t="e">
        <f t="shared" si="10"/>
        <v>#REF!</v>
      </c>
      <c r="G76" s="24" t="e">
        <f t="shared" si="13"/>
        <v>#REF!</v>
      </c>
      <c r="H76" s="25" t="e">
        <f t="shared" si="14"/>
        <v>#REF!</v>
      </c>
      <c r="I76">
        <f t="shared" si="15"/>
        <v>214013</v>
      </c>
      <c r="J76">
        <v>4013</v>
      </c>
    </row>
    <row r="77" spans="1:14" ht="18.3">
      <c r="A77" s="1"/>
      <c r="B77" s="8"/>
      <c r="C77" s="28"/>
      <c r="D77" s="9"/>
      <c r="E77" s="28"/>
      <c r="F77" s="28"/>
      <c r="G77" s="24"/>
      <c r="H77" s="34"/>
    </row>
    <row r="78" spans="1:14" ht="18.3">
      <c r="A78" s="1"/>
      <c r="B78" s="8"/>
      <c r="C78" s="28"/>
      <c r="D78" s="9"/>
      <c r="E78" s="28"/>
      <c r="F78" s="28"/>
      <c r="G78" s="30"/>
      <c r="H78" s="34"/>
    </row>
    <row r="79" spans="1:14" ht="17.399999999999999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29"/>
    </row>
    <row r="80" spans="1:14" ht="18.3">
      <c r="A80" s="1"/>
      <c r="B80" s="8"/>
      <c r="C80" s="35"/>
      <c r="D80" s="9"/>
      <c r="E80" s="35"/>
      <c r="F80" s="35"/>
      <c r="G80" s="29"/>
      <c r="H80" s="34"/>
    </row>
    <row r="81" spans="1:9" ht="18.3">
      <c r="A81" s="1"/>
      <c r="B81" s="8"/>
      <c r="C81" s="35"/>
      <c r="D81" s="9"/>
      <c r="E81" s="35"/>
      <c r="F81" s="35"/>
      <c r="G81" s="29"/>
      <c r="H81" s="34"/>
    </row>
    <row r="82" spans="1:9" ht="17.399999999999999">
      <c r="A82" s="1"/>
      <c r="B82" s="8" t="s">
        <v>15</v>
      </c>
      <c r="C82" s="9">
        <f t="shared" ref="C82:H82" si="17">C79+C66</f>
        <v>552050</v>
      </c>
      <c r="D82" s="39">
        <f t="shared" si="17"/>
        <v>17516982829.069996</v>
      </c>
      <c r="E82" s="23" t="e">
        <f t="shared" si="17"/>
        <v>#REF!</v>
      </c>
      <c r="F82" s="23" t="e">
        <f t="shared" si="17"/>
        <v>#REF!</v>
      </c>
      <c r="G82" s="23" t="e">
        <f t="shared" si="17"/>
        <v>#REF!</v>
      </c>
      <c r="H82" s="25" t="e">
        <f t="shared" si="17"/>
        <v>#REF!</v>
      </c>
      <c r="I82" s="29"/>
    </row>
    <row r="83" spans="1:9" ht="18.3">
      <c r="A83" s="1"/>
      <c r="B83" s="8"/>
      <c r="C83" s="28"/>
      <c r="D83" s="27"/>
      <c r="E83" s="28"/>
      <c r="F83" s="28"/>
      <c r="G83" s="28"/>
      <c r="H83" s="35"/>
    </row>
    <row r="84" spans="1:9">
      <c r="B84" t="s">
        <v>81</v>
      </c>
    </row>
    <row r="86" spans="1:9">
      <c r="B86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1"/>
  <sheetViews>
    <sheetView tabSelected="1" zoomScale="61" workbookViewId="0">
      <selection activeCell="J53" sqref="J53"/>
    </sheetView>
  </sheetViews>
  <sheetFormatPr defaultColWidth="9.15625" defaultRowHeight="14.4"/>
  <cols>
    <col min="1" max="1" width="11.47265625" style="56" customWidth="1"/>
    <col min="2" max="2" width="20.734375" style="56" customWidth="1"/>
    <col min="3" max="3" width="67" customWidth="1"/>
    <col min="4" max="4" width="18.734375" customWidth="1"/>
    <col min="5" max="5" width="24.15625" customWidth="1"/>
    <col min="6" max="6" width="17.734375" customWidth="1"/>
    <col min="7" max="7" width="15.5234375" customWidth="1"/>
    <col min="8" max="8" width="21" customWidth="1"/>
    <col min="9" max="9" width="17.7890625" customWidth="1"/>
    <col min="11" max="11" width="10.1015625" bestFit="1" customWidth="1"/>
    <col min="12" max="12" width="16.7890625" style="58" bestFit="1" customWidth="1"/>
    <col min="13" max="13" width="18.5234375" bestFit="1" customWidth="1"/>
  </cols>
  <sheetData>
    <row r="1" spans="1:14" ht="30.3">
      <c r="A1" s="53"/>
      <c r="B1" s="53"/>
      <c r="C1" s="2" t="s">
        <v>0</v>
      </c>
      <c r="D1" s="3"/>
      <c r="E1" s="4"/>
      <c r="F1" s="3"/>
      <c r="G1" s="3"/>
      <c r="H1" s="3"/>
      <c r="I1" s="5"/>
    </row>
    <row r="2" spans="1:14" ht="18.600000000000001">
      <c r="A2" s="53"/>
      <c r="B2" s="53"/>
      <c r="C2" s="6" t="s">
        <v>1</v>
      </c>
      <c r="D2" s="3"/>
      <c r="E2" s="4"/>
      <c r="F2" s="3"/>
      <c r="G2" s="3"/>
      <c r="H2" s="3"/>
      <c r="I2" s="3"/>
    </row>
    <row r="3" spans="1:14" ht="18.600000000000001">
      <c r="A3" s="53"/>
      <c r="B3" s="53"/>
      <c r="C3" s="6" t="s">
        <v>162</v>
      </c>
      <c r="D3" s="3"/>
      <c r="E3" s="4"/>
      <c r="F3" s="3"/>
      <c r="G3" s="3"/>
      <c r="H3" s="3"/>
      <c r="I3" s="3"/>
    </row>
    <row r="4" spans="1:14" ht="18.600000000000001">
      <c r="A4" s="53"/>
      <c r="B4" s="53"/>
      <c r="C4" s="7"/>
      <c r="D4" s="8"/>
      <c r="E4" s="9"/>
      <c r="F4" s="8"/>
      <c r="G4" s="8"/>
      <c r="H4" s="68"/>
      <c r="I4" s="81"/>
    </row>
    <row r="5" spans="1:14" ht="17.7">
      <c r="A5" s="53"/>
      <c r="B5" s="53"/>
      <c r="C5" s="47"/>
      <c r="D5" s="1"/>
      <c r="E5" s="10" t="s">
        <v>2</v>
      </c>
      <c r="F5" s="62">
        <f>H5/1000</f>
        <v>24029464.776057903</v>
      </c>
      <c r="G5" s="8"/>
      <c r="H5" s="68">
        <v>24029464776.057903</v>
      </c>
      <c r="I5" s="1" t="s">
        <v>161</v>
      </c>
      <c r="M5" s="76"/>
    </row>
    <row r="6" spans="1:14" ht="17.7">
      <c r="A6" s="53"/>
      <c r="B6" s="53"/>
      <c r="C6" s="1"/>
      <c r="D6" s="1"/>
      <c r="E6" s="10" t="s">
        <v>3</v>
      </c>
      <c r="F6" s="11">
        <f>F5/2</f>
        <v>12014732.388028951</v>
      </c>
      <c r="G6" s="8"/>
      <c r="H6" s="1"/>
      <c r="I6" s="41" t="s">
        <v>20</v>
      </c>
    </row>
    <row r="7" spans="1:14" ht="17.7">
      <c r="A7" s="53"/>
      <c r="B7" s="53"/>
      <c r="C7" s="1"/>
      <c r="D7" s="1"/>
      <c r="E7" s="10"/>
      <c r="F7" s="11"/>
      <c r="G7" s="8"/>
      <c r="H7" s="1"/>
      <c r="I7" s="36" t="s">
        <v>16</v>
      </c>
      <c r="M7" s="58"/>
    </row>
    <row r="8" spans="1:14" ht="17.399999999999999">
      <c r="A8" s="53"/>
      <c r="B8" s="53"/>
      <c r="C8" s="1"/>
      <c r="D8" s="8"/>
      <c r="E8" s="9"/>
      <c r="F8" s="12" t="s">
        <v>4</v>
      </c>
      <c r="G8" s="12" t="s">
        <v>4</v>
      </c>
      <c r="H8" s="13"/>
      <c r="I8" s="13"/>
      <c r="M8" s="58"/>
    </row>
    <row r="9" spans="1:14" ht="17.7">
      <c r="A9" s="53"/>
      <c r="B9" s="53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14" ht="35.1" thickBot="1">
      <c r="A10" s="60" t="s">
        <v>79</v>
      </c>
      <c r="B10" s="59" t="s">
        <v>86</v>
      </c>
      <c r="C10" s="8" t="s">
        <v>9</v>
      </c>
      <c r="D10" s="42" t="s">
        <v>219</v>
      </c>
      <c r="E10" s="42" t="s">
        <v>220</v>
      </c>
      <c r="F10" s="43" t="s">
        <v>10</v>
      </c>
      <c r="G10" s="43" t="s">
        <v>11</v>
      </c>
      <c r="H10" s="44" t="s">
        <v>12</v>
      </c>
      <c r="I10" s="44" t="s">
        <v>13</v>
      </c>
    </row>
    <row r="11" spans="1:14" ht="18.3">
      <c r="A11" s="15"/>
      <c r="B11" s="15"/>
      <c r="C11" s="16"/>
      <c r="D11" s="17"/>
      <c r="E11" s="18"/>
      <c r="F11" s="19"/>
      <c r="G11" s="19"/>
      <c r="H11" s="20"/>
      <c r="I11" s="17"/>
      <c r="M11" s="68"/>
      <c r="N11" s="1"/>
    </row>
    <row r="12" spans="1:14" ht="17.399999999999999">
      <c r="A12" s="53">
        <v>210060</v>
      </c>
      <c r="B12" s="53" t="s">
        <v>94</v>
      </c>
      <c r="C12" s="8" t="s">
        <v>141</v>
      </c>
      <c r="D12" s="21">
        <f>VLOOKUP(Alpha!A12,'FY2025 SCH RE'!$B$1:$H$59,7,FALSE)</f>
        <v>1839</v>
      </c>
      <c r="E12" s="86">
        <f>VLOOKUP(A12,'FY2025 SCH RE'!$B$1:$H$59,6,FALSE)</f>
        <v>72730959</v>
      </c>
      <c r="F12" s="23">
        <f t="shared" ref="F12:F43" si="0">(D12/D$83)*$F$6</f>
        <v>17120.673662593046</v>
      </c>
      <c r="G12" s="23">
        <f t="shared" ref="G12:G43" si="1">(E12/E$83)*$F$6</f>
        <v>38190.646990589921</v>
      </c>
      <c r="H12" s="23">
        <f>F12+G12</f>
        <v>55311.320653182964</v>
      </c>
      <c r="I12" s="61">
        <f>ROUND(H12,0)</f>
        <v>55311</v>
      </c>
      <c r="K12" s="58"/>
      <c r="M12" s="70"/>
      <c r="N12" s="41"/>
    </row>
    <row r="13" spans="1:14" ht="17.399999999999999">
      <c r="A13" s="53">
        <v>210057</v>
      </c>
      <c r="B13" s="53" t="s">
        <v>117</v>
      </c>
      <c r="C13" s="8" t="s">
        <v>139</v>
      </c>
      <c r="D13" s="21">
        <f>VLOOKUP(Alpha!A13,'FY2025 SCH RE'!$B$1:$H$59,7,FALSE)</f>
        <v>17233</v>
      </c>
      <c r="E13" s="86">
        <f>VLOOKUP(A13,'FY2025 SCH RE'!$B$1:$H$59,6,FALSE)+E88</f>
        <v>602573036</v>
      </c>
      <c r="F13" s="23">
        <f t="shared" si="0"/>
        <v>160435.32856305927</v>
      </c>
      <c r="G13" s="23">
        <f>(E13/E$83)*$F$6</f>
        <v>316407.95639617555</v>
      </c>
      <c r="H13" s="23">
        <f t="shared" ref="H13:H60" si="2">F13+G13</f>
        <v>476843.28495923482</v>
      </c>
      <c r="I13" s="61">
        <f t="shared" ref="I13:I59" si="3">ROUND(H13,0)</f>
        <v>476843</v>
      </c>
      <c r="K13" s="58"/>
      <c r="M13" s="70"/>
      <c r="N13" s="36"/>
    </row>
    <row r="14" spans="1:14" ht="17.399999999999999">
      <c r="A14" s="54">
        <v>210016</v>
      </c>
      <c r="B14" s="53" t="s">
        <v>134</v>
      </c>
      <c r="C14" s="8" t="s">
        <v>140</v>
      </c>
      <c r="D14" s="21">
        <f>VLOOKUP(Alpha!A14,'FY2025 SCH RE'!$B$1:$H$59,7,FALSE)</f>
        <v>11942</v>
      </c>
      <c r="E14" s="86">
        <f>VLOOKUP(A14,'FY2025 SCH RE'!$B$1:$H$59,6,FALSE)</f>
        <v>449898829</v>
      </c>
      <c r="F14" s="23">
        <f t="shared" si="0"/>
        <v>111177.31641037855</v>
      </c>
      <c r="G14" s="23">
        <f t="shared" si="1"/>
        <v>236239.52710177767</v>
      </c>
      <c r="H14" s="23">
        <f t="shared" si="2"/>
        <v>347416.84351215622</v>
      </c>
      <c r="I14" s="61">
        <f t="shared" si="3"/>
        <v>347417</v>
      </c>
      <c r="K14" s="58"/>
      <c r="M14" s="70"/>
    </row>
    <row r="15" spans="1:14" ht="17.399999999999999">
      <c r="A15" s="53">
        <v>210023</v>
      </c>
      <c r="B15" s="53" t="s">
        <v>87</v>
      </c>
      <c r="C15" s="8" t="s">
        <v>39</v>
      </c>
      <c r="D15" s="21">
        <f>VLOOKUP(Alpha!A15,'FY2025 SCH RE'!$B$1:$H$59,7,FALSE)</f>
        <v>24623</v>
      </c>
      <c r="E15" s="86">
        <f>VLOOKUP(A15,'FY2025 SCH RE'!$B$1:$H$59,6,FALSE)</f>
        <v>791316592.10000002</v>
      </c>
      <c r="F15" s="23">
        <f t="shared" si="0"/>
        <v>229234.55551605689</v>
      </c>
      <c r="G15" s="23">
        <f t="shared" si="1"/>
        <v>415516.21265832259</v>
      </c>
      <c r="H15" s="23">
        <f t="shared" si="2"/>
        <v>644750.76817437948</v>
      </c>
      <c r="I15" s="61">
        <f t="shared" si="3"/>
        <v>644751</v>
      </c>
      <c r="K15" s="58"/>
      <c r="M15" s="70"/>
    </row>
    <row r="16" spans="1:14" ht="17.399999999999999">
      <c r="A16" s="53">
        <v>210061</v>
      </c>
      <c r="B16" s="53" t="s">
        <v>88</v>
      </c>
      <c r="C16" s="8" t="s">
        <v>64</v>
      </c>
      <c r="D16" s="21">
        <f>VLOOKUP(Alpha!A16,'FY2025 SCH RE'!$B$1:$H$59,7,FALSE)</f>
        <v>2728</v>
      </c>
      <c r="E16" s="86">
        <f>VLOOKUP(A16,'FY2025 SCH RE'!$B$1:$H$59,6,FALSE)</f>
        <v>140018930.59999999</v>
      </c>
      <c r="F16" s="23">
        <f t="shared" si="0"/>
        <v>25397.062398887349</v>
      </c>
      <c r="G16" s="23">
        <f t="shared" si="1"/>
        <v>73523.209704199122</v>
      </c>
      <c r="H16" s="23">
        <f t="shared" si="2"/>
        <v>98920.272103086463</v>
      </c>
      <c r="I16" s="61">
        <f t="shared" si="3"/>
        <v>98920</v>
      </c>
      <c r="K16" s="58"/>
      <c r="M16" s="70"/>
    </row>
    <row r="17" spans="1:13" ht="17.399999999999999">
      <c r="A17" s="53">
        <v>210039</v>
      </c>
      <c r="B17" s="53" t="s">
        <v>90</v>
      </c>
      <c r="C17" s="8" t="s">
        <v>51</v>
      </c>
      <c r="D17" s="21">
        <f>VLOOKUP(Alpha!A17,'FY2025 SCH RE'!$B$1:$H$59,7,FALSE)</f>
        <v>5218</v>
      </c>
      <c r="E17" s="86">
        <f>VLOOKUP(A17,'FY2025 SCH RE'!$B$1:$H$59,6,FALSE)</f>
        <v>197883196</v>
      </c>
      <c r="F17" s="23">
        <f t="shared" si="0"/>
        <v>48578.398679396698</v>
      </c>
      <c r="G17" s="23">
        <f t="shared" si="1"/>
        <v>103907.43347417866</v>
      </c>
      <c r="H17" s="23">
        <f t="shared" si="2"/>
        <v>152485.83215357535</v>
      </c>
      <c r="I17" s="61">
        <f t="shared" si="3"/>
        <v>152486</v>
      </c>
      <c r="K17" s="58"/>
      <c r="M17" s="70"/>
    </row>
    <row r="18" spans="1:13" ht="17.399999999999999">
      <c r="A18" s="53">
        <v>210033</v>
      </c>
      <c r="B18" s="53" t="s">
        <v>91</v>
      </c>
      <c r="C18" s="8" t="s">
        <v>46</v>
      </c>
      <c r="D18" s="82">
        <v>10301</v>
      </c>
      <c r="E18" s="86">
        <f>VLOOKUP(A18,'FY2025 SCH RE'!$B$1:$H$59,6,FALSE)</f>
        <v>290567437</v>
      </c>
      <c r="F18" s="23">
        <f t="shared" si="0"/>
        <v>95899.977921898302</v>
      </c>
      <c r="G18" s="23">
        <f t="shared" si="1"/>
        <v>152575.4447074935</v>
      </c>
      <c r="H18" s="23">
        <f t="shared" si="2"/>
        <v>248475.4226293918</v>
      </c>
      <c r="I18" s="61">
        <f t="shared" si="3"/>
        <v>248475</v>
      </c>
      <c r="K18" s="58"/>
      <c r="M18" s="70"/>
    </row>
    <row r="19" spans="1:13" ht="17.399999999999999">
      <c r="A19" s="53">
        <v>210051</v>
      </c>
      <c r="B19" s="53" t="s">
        <v>92</v>
      </c>
      <c r="C19" s="8" t="s">
        <v>58</v>
      </c>
      <c r="D19" s="21">
        <f>VLOOKUP(Alpha!A19,'FY2025 SCH RE'!$B$1:$H$59,7,FALSE)</f>
        <v>9902</v>
      </c>
      <c r="E19" s="86">
        <f>VLOOKUP(A19,'FY2025 SCH RE'!$B$1:$H$59,6,FALSE)</f>
        <v>326288251.40000004</v>
      </c>
      <c r="F19" s="23">
        <f t="shared" si="0"/>
        <v>92185.378252852825</v>
      </c>
      <c r="G19" s="23">
        <f t="shared" si="1"/>
        <v>171332.25792326292</v>
      </c>
      <c r="H19" s="23">
        <f t="shared" si="2"/>
        <v>263517.63617611572</v>
      </c>
      <c r="I19" s="61">
        <f t="shared" si="3"/>
        <v>263518</v>
      </c>
      <c r="K19" s="58"/>
      <c r="M19" s="70"/>
    </row>
    <row r="20" spans="1:13" ht="17.399999999999999">
      <c r="A20" s="53">
        <v>210005</v>
      </c>
      <c r="B20" s="53" t="s">
        <v>93</v>
      </c>
      <c r="C20" s="8" t="s">
        <v>25</v>
      </c>
      <c r="D20" s="21">
        <f>VLOOKUP(Alpha!A20,'FY2025 SCH RE'!$B$1:$H$59,7,FALSE)</f>
        <v>14319</v>
      </c>
      <c r="E20" s="86">
        <f>VLOOKUP(A20,'FY2025 SCH RE'!$B$1:$H$59,6,FALSE)</f>
        <v>464628200</v>
      </c>
      <c r="F20" s="23">
        <f t="shared" si="0"/>
        <v>133306.64827333868</v>
      </c>
      <c r="G20" s="23">
        <f t="shared" si="1"/>
        <v>243973.84294180988</v>
      </c>
      <c r="H20" s="23">
        <f t="shared" si="2"/>
        <v>377280.49121514859</v>
      </c>
      <c r="I20" s="61">
        <f t="shared" si="3"/>
        <v>377280</v>
      </c>
      <c r="K20" s="58"/>
      <c r="M20" s="70"/>
    </row>
    <row r="21" spans="1:13" ht="17.399999999999999">
      <c r="A21" s="54">
        <v>210017</v>
      </c>
      <c r="B21" s="53" t="s">
        <v>95</v>
      </c>
      <c r="C21" s="8" t="s">
        <v>35</v>
      </c>
      <c r="D21" s="21">
        <f>VLOOKUP(Alpha!A21,'FY2025 SCH RE'!$B$1:$H$59,7,FALSE)</f>
        <v>1698</v>
      </c>
      <c r="E21" s="86">
        <f>VLOOKUP(A21,'FY2025 SCH RE'!$B$1:$H$59,6,FALSE)</f>
        <v>103987849.5</v>
      </c>
      <c r="F21" s="23">
        <f t="shared" si="0"/>
        <v>15807.995584058179</v>
      </c>
      <c r="G21" s="23">
        <f t="shared" si="1"/>
        <v>54603.477063530714</v>
      </c>
      <c r="H21" s="23">
        <f t="shared" si="2"/>
        <v>70411.472647588889</v>
      </c>
      <c r="I21" s="61">
        <f t="shared" si="3"/>
        <v>70411</v>
      </c>
      <c r="K21" s="58"/>
      <c r="M21" s="70"/>
    </row>
    <row r="22" spans="1:13" ht="17.399999999999999">
      <c r="A22" s="53">
        <v>210044</v>
      </c>
      <c r="B22" s="53" t="s">
        <v>96</v>
      </c>
      <c r="C22" s="8" t="s">
        <v>54</v>
      </c>
      <c r="D22" s="21">
        <f>VLOOKUP(Alpha!A22,'FY2025 SCH RE'!$B$1:$H$59,7,FALSE)</f>
        <v>12735</v>
      </c>
      <c r="E22" s="86">
        <f>VLOOKUP(A22,'FY2025 SCH RE'!$B$1:$H$59,6,FALSE)</f>
        <v>534931448.80000001</v>
      </c>
      <c r="F22" s="23">
        <f t="shared" si="0"/>
        <v>118559.96688043636</v>
      </c>
      <c r="G22" s="23">
        <f t="shared" si="1"/>
        <v>280889.71197651373</v>
      </c>
      <c r="H22" s="23">
        <f t="shared" si="2"/>
        <v>399449.67885695008</v>
      </c>
      <c r="I22" s="61">
        <f t="shared" si="3"/>
        <v>399450</v>
      </c>
      <c r="K22" s="58"/>
      <c r="M22" s="70"/>
    </row>
    <row r="23" spans="1:13" ht="17.399999999999999">
      <c r="A23" s="53">
        <v>210013</v>
      </c>
      <c r="B23" s="53" t="s">
        <v>89</v>
      </c>
      <c r="C23" s="8" t="s">
        <v>149</v>
      </c>
      <c r="D23" s="21">
        <f>VLOOKUP(Alpha!A23,'FY2025 SCH RE'!$B$1:$H$59,7,FALSE)</f>
        <v>0</v>
      </c>
      <c r="E23" s="86">
        <f>VLOOKUP(A23,'FY2025 SCH RE'!$B$1:$H$59,6,FALSE)</f>
        <v>34392859</v>
      </c>
      <c r="F23" s="23">
        <f t="shared" si="0"/>
        <v>0</v>
      </c>
      <c r="G23" s="23">
        <f t="shared" si="1"/>
        <v>18059.510765781786</v>
      </c>
      <c r="H23" s="23">
        <f t="shared" si="2"/>
        <v>18059.510765781786</v>
      </c>
      <c r="I23" s="61">
        <f t="shared" si="3"/>
        <v>18060</v>
      </c>
      <c r="K23" s="58"/>
      <c r="M23" s="70"/>
    </row>
    <row r="24" spans="1:13" ht="17.399999999999999">
      <c r="A24" s="53">
        <v>210065</v>
      </c>
      <c r="B24" s="53" t="s">
        <v>97</v>
      </c>
      <c r="C24" s="8" t="s">
        <v>67</v>
      </c>
      <c r="D24" s="82">
        <v>180505.37909999999</v>
      </c>
      <c r="E24" s="86">
        <f>VLOOKUP(A24,'FY2025 SCH RE'!$B$1:$H$59,6,FALSE)</f>
        <v>180505379.09999999</v>
      </c>
      <c r="F24" s="23">
        <f t="shared" si="0"/>
        <v>1680464.2141999691</v>
      </c>
      <c r="G24" s="23">
        <f t="shared" si="1"/>
        <v>94782.432514202213</v>
      </c>
      <c r="H24" s="23">
        <f t="shared" si="2"/>
        <v>1775246.6467141714</v>
      </c>
      <c r="I24" s="61">
        <f t="shared" si="3"/>
        <v>1775247</v>
      </c>
      <c r="K24" s="58"/>
      <c r="M24" s="70"/>
    </row>
    <row r="25" spans="1:13" ht="17.399999999999999">
      <c r="A25" s="53">
        <v>210004</v>
      </c>
      <c r="B25" s="53" t="s">
        <v>98</v>
      </c>
      <c r="C25" s="8" t="s">
        <v>24</v>
      </c>
      <c r="D25" s="82">
        <v>638008.05700000003</v>
      </c>
      <c r="E25" s="86">
        <f>VLOOKUP(A25,'FY2025 SCH RE'!$B$1:$H$59,6,FALSE)</f>
        <v>638008057</v>
      </c>
      <c r="F25" s="23">
        <f t="shared" si="0"/>
        <v>5939710.5698760543</v>
      </c>
      <c r="G25" s="23">
        <f t="shared" si="1"/>
        <v>335014.70098915062</v>
      </c>
      <c r="H25" s="23">
        <f t="shared" si="2"/>
        <v>6274725.2708652047</v>
      </c>
      <c r="I25" s="61">
        <f t="shared" si="3"/>
        <v>6274725</v>
      </c>
      <c r="K25" s="58"/>
      <c r="M25" s="70"/>
    </row>
    <row r="26" spans="1:13" ht="17.399999999999999">
      <c r="A26" s="53">
        <v>210048</v>
      </c>
      <c r="B26" s="53" t="s">
        <v>99</v>
      </c>
      <c r="C26" s="8" t="s">
        <v>56</v>
      </c>
      <c r="D26" s="82">
        <v>21787</v>
      </c>
      <c r="E26" s="86">
        <f>VLOOKUP(A26,'FY2025 SCH RE'!$B$1:$H$59,6,FALSE)</f>
        <v>401287682.19999999</v>
      </c>
      <c r="F26" s="23">
        <f t="shared" si="0"/>
        <v>202832.03756765346</v>
      </c>
      <c r="G26" s="23">
        <f t="shared" si="1"/>
        <v>210714.06761695849</v>
      </c>
      <c r="H26" s="23">
        <f t="shared" si="2"/>
        <v>413546.10518461198</v>
      </c>
      <c r="I26" s="61">
        <f t="shared" si="3"/>
        <v>413546</v>
      </c>
      <c r="K26" s="58"/>
      <c r="M26" s="70"/>
    </row>
    <row r="27" spans="1:13" ht="17.399999999999999">
      <c r="A27" s="53">
        <v>210029</v>
      </c>
      <c r="B27" s="53" t="s">
        <v>100</v>
      </c>
      <c r="C27" s="8" t="s">
        <v>43</v>
      </c>
      <c r="D27" s="21">
        <f>VLOOKUP(Alpha!A27,'FY2025 SCH RE'!$B$1:$H$59,7,FALSE)</f>
        <v>16147</v>
      </c>
      <c r="E27" s="86">
        <f>VLOOKUP(A27,'FY2025 SCH RE'!$B$1:$H$59,6,FALSE)</f>
        <v>867460833</v>
      </c>
      <c r="F27" s="23">
        <f t="shared" si="0"/>
        <v>150324.91442625879</v>
      </c>
      <c r="G27" s="23">
        <f t="shared" si="1"/>
        <v>455499.15616080462</v>
      </c>
      <c r="H27" s="23">
        <f t="shared" si="2"/>
        <v>605824.07058706344</v>
      </c>
      <c r="I27" s="61">
        <f t="shared" si="3"/>
        <v>605824</v>
      </c>
      <c r="K27" s="58"/>
      <c r="M27" s="70"/>
    </row>
    <row r="28" spans="1:13" ht="17.399999999999999">
      <c r="A28" s="53">
        <v>210009</v>
      </c>
      <c r="B28" s="53" t="s">
        <v>101</v>
      </c>
      <c r="C28" s="8" t="s">
        <v>28</v>
      </c>
      <c r="D28" s="21">
        <f>VLOOKUP(Alpha!A28,'FY2025 SCH RE'!$B$1:$H$59,7,FALSE)</f>
        <v>39986</v>
      </c>
      <c r="E28" s="86">
        <f>VLOOKUP(A28,'FY2025 SCH RE'!$B$1:$H$59,6,FALSE)</f>
        <v>3311615560.0999999</v>
      </c>
      <c r="F28" s="23">
        <f t="shared" si="0"/>
        <v>372260.60743471759</v>
      </c>
      <c r="G28" s="23">
        <f t="shared" si="1"/>
        <v>1738912.0474036899</v>
      </c>
      <c r="H28" s="23">
        <f t="shared" si="2"/>
        <v>2111172.6548384074</v>
      </c>
      <c r="I28" s="61">
        <f t="shared" si="3"/>
        <v>2111173</v>
      </c>
      <c r="K28" s="58"/>
      <c r="M28" s="70"/>
    </row>
    <row r="29" spans="1:13" ht="17.399999999999999">
      <c r="A29" s="53">
        <v>210064</v>
      </c>
      <c r="B29" s="53" t="s">
        <v>103</v>
      </c>
      <c r="C29" s="8" t="s">
        <v>17</v>
      </c>
      <c r="D29" s="21">
        <f>VLOOKUP(Alpha!A29,'FY2025 SCH RE'!$B$1:$H$59,7,FALSE)</f>
        <v>840</v>
      </c>
      <c r="E29" s="86">
        <f>VLOOKUP(A29,'FY2025 SCH RE'!$B$1:$H$59,6,FALSE)</f>
        <v>70446064</v>
      </c>
      <c r="F29" s="23">
        <f t="shared" si="0"/>
        <v>7820.2098295694168</v>
      </c>
      <c r="G29" s="23">
        <f t="shared" si="1"/>
        <v>36990.86055087635</v>
      </c>
      <c r="H29" s="23">
        <f t="shared" si="2"/>
        <v>44811.070380445766</v>
      </c>
      <c r="I29" s="61">
        <f t="shared" si="3"/>
        <v>44811</v>
      </c>
      <c r="K29" s="58"/>
      <c r="M29" s="70"/>
    </row>
    <row r="30" spans="1:13" ht="17.399999999999999">
      <c r="A30" s="53">
        <v>210045</v>
      </c>
      <c r="B30" s="53" t="s">
        <v>104</v>
      </c>
      <c r="C30" s="8" t="s">
        <v>55</v>
      </c>
      <c r="D30" s="21">
        <f>VLOOKUP(Alpha!A30,'FY2025 SCH RE'!$B$1:$H$59,7,FALSE)</f>
        <v>0</v>
      </c>
      <c r="E30" s="86">
        <f>VLOOKUP(A30,'FY2025 SCH RE'!$B$1:$H$59,6,FALSE)</f>
        <v>6563300</v>
      </c>
      <c r="F30" s="23">
        <f t="shared" si="0"/>
        <v>0</v>
      </c>
      <c r="G30" s="23">
        <f t="shared" si="1"/>
        <v>3446.3545763687625</v>
      </c>
      <c r="H30" s="23">
        <f t="shared" si="2"/>
        <v>3446.3545763687625</v>
      </c>
      <c r="I30" s="61">
        <f t="shared" si="3"/>
        <v>3446</v>
      </c>
      <c r="K30" s="58"/>
      <c r="M30" s="70"/>
    </row>
    <row r="31" spans="1:13" ht="17.399999999999999">
      <c r="A31" s="53">
        <v>210015</v>
      </c>
      <c r="B31" s="53" t="s">
        <v>105</v>
      </c>
      <c r="C31" s="8" t="s">
        <v>33</v>
      </c>
      <c r="D31" s="21">
        <f>VLOOKUP(Alpha!A31,'FY2025 SCH RE'!$B$1:$H$59,7,FALSE)</f>
        <v>19117</v>
      </c>
      <c r="E31" s="86">
        <f>VLOOKUP(A31,'FY2025 SCH RE'!$B$1:$H$59,6,FALSE)</f>
        <v>743866299.20000005</v>
      </c>
      <c r="F31" s="23">
        <f t="shared" si="0"/>
        <v>177974.94203795068</v>
      </c>
      <c r="G31" s="23">
        <f t="shared" si="1"/>
        <v>390600.31149793783</v>
      </c>
      <c r="H31" s="23">
        <f t="shared" si="2"/>
        <v>568575.25353588851</v>
      </c>
      <c r="I31" s="61">
        <f t="shared" si="3"/>
        <v>568575</v>
      </c>
      <c r="K31" s="58"/>
      <c r="M31" s="70"/>
    </row>
    <row r="32" spans="1:13" ht="17.399999999999999">
      <c r="A32" s="53">
        <v>210056</v>
      </c>
      <c r="B32" s="53" t="s">
        <v>106</v>
      </c>
      <c r="C32" s="8" t="s">
        <v>60</v>
      </c>
      <c r="D32" s="21">
        <f>VLOOKUP(Alpha!A32,'FY2025 SCH RE'!$B$1:$H$59,7,FALSE)</f>
        <v>7618</v>
      </c>
      <c r="E32" s="86">
        <f>VLOOKUP(A32,'FY2025 SCH RE'!$B$1:$H$59,6,FALSE)</f>
        <v>328543893.90000004</v>
      </c>
      <c r="F32" s="23">
        <f t="shared" si="0"/>
        <v>70921.855335309316</v>
      </c>
      <c r="G32" s="23">
        <f t="shared" si="1"/>
        <v>172516.68402789425</v>
      </c>
      <c r="H32" s="23">
        <f t="shared" si="2"/>
        <v>243438.53936320357</v>
      </c>
      <c r="I32" s="61">
        <f t="shared" si="3"/>
        <v>243439</v>
      </c>
      <c r="K32" s="58"/>
      <c r="M32" s="70"/>
    </row>
    <row r="33" spans="1:13" ht="17.399999999999999">
      <c r="A33" s="53">
        <v>210034</v>
      </c>
      <c r="B33" s="53" t="s">
        <v>107</v>
      </c>
      <c r="C33" s="8" t="s">
        <v>47</v>
      </c>
      <c r="D33" s="21">
        <f>VLOOKUP(Alpha!A33,'FY2025 SCH RE'!$B$1:$H$59,7,FALSE)</f>
        <v>6673</v>
      </c>
      <c r="E33" s="86">
        <f>VLOOKUP(A33,'FY2025 SCH RE'!$B$1:$H$59,6,FALSE)</f>
        <v>241447814.5</v>
      </c>
      <c r="F33" s="23">
        <f t="shared" si="0"/>
        <v>62124.119277043719</v>
      </c>
      <c r="G33" s="23">
        <f t="shared" si="1"/>
        <v>126782.98728632106</v>
      </c>
      <c r="H33" s="23">
        <f t="shared" si="2"/>
        <v>188907.1065633648</v>
      </c>
      <c r="I33" s="61">
        <f t="shared" si="3"/>
        <v>188907</v>
      </c>
      <c r="K33" s="58"/>
      <c r="M33" s="70"/>
    </row>
    <row r="34" spans="1:13" ht="17.399999999999999">
      <c r="A34" s="55">
        <v>210018</v>
      </c>
      <c r="B34" s="53" t="s">
        <v>108</v>
      </c>
      <c r="C34" s="8" t="s">
        <v>36</v>
      </c>
      <c r="D34" s="21">
        <f>VLOOKUP(Alpha!A34,'FY2025 SCH RE'!$B$1:$H$59,7,FALSE)</f>
        <v>5907</v>
      </c>
      <c r="E34" s="86">
        <f>VLOOKUP(A34,'FY2025 SCH RE'!$B$1:$H$59,6,FALSE)</f>
        <v>241848927.09999999</v>
      </c>
      <c r="F34" s="23">
        <f t="shared" si="0"/>
        <v>54992.832694364937</v>
      </c>
      <c r="G34" s="23">
        <f t="shared" si="1"/>
        <v>126993.60941918856</v>
      </c>
      <c r="H34" s="23">
        <f t="shared" si="2"/>
        <v>181986.44211355349</v>
      </c>
      <c r="I34" s="61">
        <f t="shared" si="3"/>
        <v>181986</v>
      </c>
      <c r="K34" s="58"/>
      <c r="M34" s="70"/>
    </row>
    <row r="35" spans="1:13" ht="17.399999999999999">
      <c r="A35" s="53">
        <v>210062</v>
      </c>
      <c r="B35" s="53" t="s">
        <v>109</v>
      </c>
      <c r="C35" s="8" t="s">
        <v>65</v>
      </c>
      <c r="D35" s="21">
        <f>VLOOKUP(Alpha!A35,'FY2025 SCH RE'!$B$1:$H$59,7,FALSE)</f>
        <v>8854</v>
      </c>
      <c r="E35" s="86">
        <f>VLOOKUP(A35,'FY2025 SCH RE'!$B$1:$H$59,6,FALSE)</f>
        <v>361328378.19999999</v>
      </c>
      <c r="F35" s="23">
        <f t="shared" si="0"/>
        <v>82428.735513104315</v>
      </c>
      <c r="G35" s="23">
        <f t="shared" si="1"/>
        <v>189731.64563275684</v>
      </c>
      <c r="H35" s="23">
        <f t="shared" si="2"/>
        <v>272160.38114586117</v>
      </c>
      <c r="I35" s="61">
        <f t="shared" si="3"/>
        <v>272160</v>
      </c>
      <c r="K35" s="58"/>
      <c r="M35" s="70"/>
    </row>
    <row r="36" spans="1:13" ht="17.399999999999999">
      <c r="A36" s="53">
        <v>210028</v>
      </c>
      <c r="B36" s="53" t="s">
        <v>110</v>
      </c>
      <c r="C36" s="8" t="s">
        <v>42</v>
      </c>
      <c r="D36" s="21">
        <f>VLOOKUP(Alpha!A36,'FY2025 SCH RE'!$B$1:$H$59,7,FALSE)</f>
        <v>5357</v>
      </c>
      <c r="E36" s="86">
        <f>VLOOKUP(A36,'FY2025 SCH RE'!$B$1:$H$59,6,FALSE)</f>
        <v>256129030.5</v>
      </c>
      <c r="F36" s="23">
        <f t="shared" si="0"/>
        <v>49872.457210718298</v>
      </c>
      <c r="G36" s="23">
        <f t="shared" si="1"/>
        <v>134492.01718717252</v>
      </c>
      <c r="H36" s="23">
        <f t="shared" si="2"/>
        <v>184364.47439789082</v>
      </c>
      <c r="I36" s="61">
        <f t="shared" si="3"/>
        <v>184364</v>
      </c>
      <c r="K36" s="58"/>
      <c r="M36" s="70"/>
    </row>
    <row r="37" spans="1:13" ht="17.399999999999999">
      <c r="A37" s="53">
        <v>210024</v>
      </c>
      <c r="B37" s="53" t="s">
        <v>111</v>
      </c>
      <c r="C37" s="8" t="s">
        <v>40</v>
      </c>
      <c r="D37" s="21">
        <f>VLOOKUP(Alpha!A37,'FY2025 SCH RE'!$B$1:$H$59,7,FALSE)</f>
        <v>8331</v>
      </c>
      <c r="E37" s="86">
        <f>VLOOKUP(A37,'FY2025 SCH RE'!$B$1:$H$59,6,FALSE)</f>
        <v>524653147.69999999</v>
      </c>
      <c r="F37" s="23">
        <f t="shared" si="0"/>
        <v>77559.723916836694</v>
      </c>
      <c r="G37" s="23">
        <f t="shared" si="1"/>
        <v>275492.62971099466</v>
      </c>
      <c r="H37" s="23">
        <f t="shared" si="2"/>
        <v>353052.35362783133</v>
      </c>
      <c r="I37" s="61">
        <f t="shared" si="3"/>
        <v>353052</v>
      </c>
      <c r="K37" s="58"/>
      <c r="M37" s="70"/>
    </row>
    <row r="38" spans="1:13" ht="17.399999999999999">
      <c r="A38" s="53">
        <v>210008</v>
      </c>
      <c r="B38" s="53" t="s">
        <v>112</v>
      </c>
      <c r="C38" s="8" t="s">
        <v>27</v>
      </c>
      <c r="D38" s="21">
        <f>VLOOKUP(Alpha!A38,'FY2025 SCH RE'!$B$1:$H$59,7,FALSE)</f>
        <v>9631</v>
      </c>
      <c r="E38" s="86">
        <f>VLOOKUP(A38,'FY2025 SCH RE'!$B$1:$H$59,6,FALSE)</f>
        <v>717488100</v>
      </c>
      <c r="F38" s="23">
        <f t="shared" si="0"/>
        <v>89662.429605456025</v>
      </c>
      <c r="G38" s="23">
        <f t="shared" si="1"/>
        <v>376749.25676490914</v>
      </c>
      <c r="H38" s="23">
        <f t="shared" si="2"/>
        <v>466411.68637036515</v>
      </c>
      <c r="I38" s="61">
        <f t="shared" si="3"/>
        <v>466412</v>
      </c>
      <c r="K38" s="58"/>
      <c r="M38" s="70"/>
    </row>
    <row r="39" spans="1:13" ht="17.399999999999999">
      <c r="A39" s="53">
        <v>210001</v>
      </c>
      <c r="B39" s="53" t="s">
        <v>113</v>
      </c>
      <c r="C39" s="8" t="s">
        <v>21</v>
      </c>
      <c r="D39" s="21">
        <f>VLOOKUP(Alpha!A39,'FY2025 SCH RE'!$B$1:$H$59,7,FALSE)</f>
        <v>15952</v>
      </c>
      <c r="E39" s="86">
        <f>VLOOKUP(A39,'FY2025 SCH RE'!$B$1:$H$59,6,FALSE)</f>
        <v>540426100</v>
      </c>
      <c r="F39" s="23">
        <f t="shared" si="0"/>
        <v>148509.50857296592</v>
      </c>
      <c r="G39" s="23">
        <f t="shared" si="1"/>
        <v>283774.92464524286</v>
      </c>
      <c r="H39" s="23">
        <f t="shared" si="2"/>
        <v>432284.43321820878</v>
      </c>
      <c r="I39" s="61">
        <f t="shared" si="3"/>
        <v>432284</v>
      </c>
      <c r="K39" s="58"/>
      <c r="M39" s="70"/>
    </row>
    <row r="40" spans="1:13" ht="17.399999999999999">
      <c r="A40" s="53">
        <v>210040</v>
      </c>
      <c r="B40" s="53" t="s">
        <v>114</v>
      </c>
      <c r="C40" s="8" t="s">
        <v>52</v>
      </c>
      <c r="D40" s="21">
        <f>VLOOKUP(Alpha!A40,'FY2025 SCH RE'!$B$1:$H$59,7,FALSE)</f>
        <v>8094</v>
      </c>
      <c r="E40" s="86">
        <f>VLOOKUP(A40,'FY2025 SCH RE'!$B$1:$H$59,6,FALSE)</f>
        <v>322316773</v>
      </c>
      <c r="F40" s="23">
        <f t="shared" si="0"/>
        <v>75353.307572065314</v>
      </c>
      <c r="G40" s="23">
        <f t="shared" si="1"/>
        <v>169246.85534242858</v>
      </c>
      <c r="H40" s="23">
        <f t="shared" si="2"/>
        <v>244600.16291449388</v>
      </c>
      <c r="I40" s="61">
        <f t="shared" si="3"/>
        <v>244600</v>
      </c>
      <c r="K40" s="58"/>
      <c r="M40" s="70"/>
    </row>
    <row r="41" spans="1:13" ht="17.399999999999999">
      <c r="A41" s="53">
        <v>210019</v>
      </c>
      <c r="B41" s="53" t="s">
        <v>115</v>
      </c>
      <c r="C41" s="8" t="s">
        <v>37</v>
      </c>
      <c r="D41" s="82">
        <v>20452</v>
      </c>
      <c r="E41" s="86">
        <f>VLOOKUP(A41,'FY2025 SCH RE'!$B$1:$H$59,6,FALSE)</f>
        <v>650222000</v>
      </c>
      <c r="F41" s="23">
        <f t="shared" si="0"/>
        <v>190403.48980280207</v>
      </c>
      <c r="G41" s="23">
        <f t="shared" si="1"/>
        <v>341428.17871431285</v>
      </c>
      <c r="H41" s="23">
        <f t="shared" si="2"/>
        <v>531831.66851711494</v>
      </c>
      <c r="I41" s="61">
        <f t="shared" si="3"/>
        <v>531832</v>
      </c>
      <c r="K41" s="58"/>
      <c r="M41" s="70"/>
    </row>
    <row r="42" spans="1:13" ht="17.399999999999999">
      <c r="A42" s="53">
        <v>210012</v>
      </c>
      <c r="B42" s="53" t="s">
        <v>118</v>
      </c>
      <c r="C42" s="8" t="s">
        <v>31</v>
      </c>
      <c r="D42" s="82">
        <v>18799</v>
      </c>
      <c r="E42" s="86">
        <f>VLOOKUP(A42,'FY2025 SCH RE'!$B$1:$H$59,6,FALSE)</f>
        <v>994389633</v>
      </c>
      <c r="F42" s="23">
        <f t="shared" si="0"/>
        <v>175014.43403104224</v>
      </c>
      <c r="G42" s="23">
        <f t="shared" si="1"/>
        <v>522148.80660387367</v>
      </c>
      <c r="H42" s="23">
        <f t="shared" si="2"/>
        <v>697163.24063491588</v>
      </c>
      <c r="I42" s="61">
        <f t="shared" si="3"/>
        <v>697163</v>
      </c>
      <c r="K42" s="58"/>
      <c r="M42" s="70"/>
    </row>
    <row r="43" spans="1:13" ht="17.399999999999999">
      <c r="A43" s="53">
        <v>210011</v>
      </c>
      <c r="B43" s="53" t="s">
        <v>119</v>
      </c>
      <c r="C43" s="8" t="s">
        <v>30</v>
      </c>
      <c r="D43" s="21">
        <f>VLOOKUP(Alpha!A43,'FY2025 SCH RE'!$B$1:$H$59,7,FALSE)</f>
        <v>11885</v>
      </c>
      <c r="E43" s="86">
        <f>VLOOKUP(A43,'FY2025 SCH RE'!$B$1:$H$59,6,FALSE)</f>
        <v>568926800</v>
      </c>
      <c r="F43" s="23">
        <f t="shared" si="0"/>
        <v>110646.65931480064</v>
      </c>
      <c r="G43" s="23">
        <f t="shared" si="1"/>
        <v>298740.4934710947</v>
      </c>
      <c r="H43" s="23">
        <f t="shared" si="2"/>
        <v>409387.15278589533</v>
      </c>
      <c r="I43" s="61">
        <f t="shared" si="3"/>
        <v>409387</v>
      </c>
      <c r="K43" s="58"/>
      <c r="M43" s="70"/>
    </row>
    <row r="44" spans="1:13" ht="17.399999999999999">
      <c r="A44" s="53">
        <v>210022</v>
      </c>
      <c r="B44" s="53" t="s">
        <v>120</v>
      </c>
      <c r="C44" s="8" t="s">
        <v>38</v>
      </c>
      <c r="D44" s="21">
        <f>VLOOKUP(Alpha!A44,'FY2025 SCH RE'!$B$1:$H$59,7,FALSE)</f>
        <v>11201</v>
      </c>
      <c r="E44" s="86">
        <f>VLOOKUP(A44,'FY2025 SCH RE'!$B$1:$H$59,6,FALSE)</f>
        <v>465603384</v>
      </c>
      <c r="F44" s="23">
        <f t="shared" ref="F44:F60" si="4">(D44/D$83)*$F$6</f>
        <v>104278.77416786553</v>
      </c>
      <c r="G44" s="23">
        <f t="shared" ref="G44:G60" si="5">(E44/E$83)*$F$6</f>
        <v>244485.90697075898</v>
      </c>
      <c r="H44" s="23">
        <f t="shared" si="2"/>
        <v>348764.6811386245</v>
      </c>
      <c r="I44" s="61">
        <f t="shared" si="3"/>
        <v>348765</v>
      </c>
      <c r="K44" s="58"/>
      <c r="M44" s="70"/>
    </row>
    <row r="45" spans="1:13" ht="17.399999999999999">
      <c r="A45" s="53">
        <v>210055</v>
      </c>
      <c r="B45" s="53" t="s">
        <v>102</v>
      </c>
      <c r="C45" s="8" t="s">
        <v>151</v>
      </c>
      <c r="D45" s="21">
        <f>VLOOKUP(Alpha!A45,'FY2025 SCH RE'!$B$1:$H$59,7,FALSE)</f>
        <v>0</v>
      </c>
      <c r="E45" s="86">
        <f>VLOOKUP(A45,'FY2025 SCH RE'!$B$1:$H$59,6,FALSE)</f>
        <v>44865831.899999999</v>
      </c>
      <c r="F45" s="23">
        <f t="shared" si="4"/>
        <v>0</v>
      </c>
      <c r="G45" s="23">
        <f t="shared" si="5"/>
        <v>23558.814177495558</v>
      </c>
      <c r="H45" s="23">
        <f t="shared" si="2"/>
        <v>23558.814177495558</v>
      </c>
      <c r="I45" s="61">
        <f t="shared" si="3"/>
        <v>23559</v>
      </c>
      <c r="K45" s="58"/>
      <c r="M45" s="70"/>
    </row>
    <row r="46" spans="1:13" ht="17.399999999999999">
      <c r="A46" s="53">
        <v>210043</v>
      </c>
      <c r="B46" s="53" t="s">
        <v>121</v>
      </c>
      <c r="C46" s="8" t="s">
        <v>53</v>
      </c>
      <c r="D46" s="21">
        <f>VLOOKUP(Alpha!A46,'FY2025 SCH RE'!$B$1:$H$59,7,FALSE)</f>
        <v>16837</v>
      </c>
      <c r="E46" s="86">
        <f>VLOOKUP(A46,'FY2025 SCH RE'!$B$1:$H$59,6,FALSE)</f>
        <v>554612092.60000002</v>
      </c>
      <c r="F46" s="23">
        <f t="shared" si="4"/>
        <v>156748.65821483367</v>
      </c>
      <c r="G46" s="23">
        <f t="shared" si="5"/>
        <v>291223.9153233078</v>
      </c>
      <c r="H46" s="23">
        <f t="shared" si="2"/>
        <v>447972.57353814144</v>
      </c>
      <c r="I46" s="61">
        <f t="shared" si="3"/>
        <v>447973</v>
      </c>
      <c r="K46" s="58"/>
      <c r="M46" s="70"/>
    </row>
    <row r="47" spans="1:13" ht="17.399999999999999">
      <c r="A47" s="53">
        <v>210010</v>
      </c>
      <c r="B47" s="53" t="s">
        <v>124</v>
      </c>
      <c r="C47" s="8" t="s">
        <v>150</v>
      </c>
      <c r="D47" s="21">
        <f>VLOOKUP(Alpha!A47,'FY2025 SCH RE'!$B$1:$H$59,7,FALSE)</f>
        <v>0</v>
      </c>
      <c r="E47" s="86">
        <f>VLOOKUP(A47,'FY2025 SCH RE'!$B$1:$H$59,6,FALSE)</f>
        <v>17496640.599999998</v>
      </c>
      <c r="F47" s="23">
        <f t="shared" si="4"/>
        <v>0</v>
      </c>
      <c r="G47" s="23">
        <f t="shared" si="5"/>
        <v>9187.3946647097473</v>
      </c>
      <c r="H47" s="23">
        <f t="shared" si="2"/>
        <v>9187.3946647097473</v>
      </c>
      <c r="I47" s="61">
        <f t="shared" si="3"/>
        <v>9187</v>
      </c>
      <c r="K47" s="58"/>
      <c r="M47" s="70"/>
    </row>
    <row r="48" spans="1:13" ht="17.399999999999999">
      <c r="A48" s="53">
        <v>210003</v>
      </c>
      <c r="B48" s="53" t="s">
        <v>116</v>
      </c>
      <c r="C48" s="8" t="s">
        <v>153</v>
      </c>
      <c r="D48" s="21">
        <f>VLOOKUP(Alpha!A48,'FY2025 SCH RE'!$B$1:$H$59,7,FALSE)</f>
        <v>11351</v>
      </c>
      <c r="E48" s="86">
        <f>VLOOKUP(A48,'FY2025 SCH RE'!$B$1:$H$59,6,FALSE)+E86</f>
        <v>509198337.20000005</v>
      </c>
      <c r="F48" s="23">
        <f t="shared" si="4"/>
        <v>105675.24020886006</v>
      </c>
      <c r="G48" s="23">
        <f t="shared" si="5"/>
        <v>267377.38937555568</v>
      </c>
      <c r="H48" s="23">
        <f t="shared" si="2"/>
        <v>373052.62958441576</v>
      </c>
      <c r="I48" s="61">
        <f t="shared" si="3"/>
        <v>373053</v>
      </c>
      <c r="K48" s="58"/>
      <c r="M48" s="70"/>
    </row>
    <row r="49" spans="1:13" ht="17.399999999999999">
      <c r="A49" s="53">
        <v>210035</v>
      </c>
      <c r="B49" s="53" t="s">
        <v>122</v>
      </c>
      <c r="C49" s="8" t="s">
        <v>48</v>
      </c>
      <c r="D49" s="21">
        <f>VLOOKUP(Alpha!A49,'FY2025 SCH RE'!$B$1:$H$59,7,FALSE)</f>
        <v>5166</v>
      </c>
      <c r="E49" s="86">
        <f>VLOOKUP(A49,'FY2025 SCH RE'!$B$1:$H$59,6,FALSE)</f>
        <v>196648597.70000002</v>
      </c>
      <c r="F49" s="23">
        <f t="shared" si="4"/>
        <v>48094.290451851921</v>
      </c>
      <c r="G49" s="23">
        <f t="shared" si="5"/>
        <v>103259.15235017367</v>
      </c>
      <c r="H49" s="23">
        <f t="shared" si="2"/>
        <v>151353.44280202559</v>
      </c>
      <c r="I49" s="61">
        <f t="shared" si="3"/>
        <v>151353</v>
      </c>
      <c r="K49" s="58"/>
      <c r="M49" s="70"/>
    </row>
    <row r="50" spans="1:13" ht="17.399999999999999">
      <c r="A50" s="53">
        <v>210030</v>
      </c>
      <c r="B50" s="53" t="s">
        <v>123</v>
      </c>
      <c r="C50" s="8" t="s">
        <v>44</v>
      </c>
      <c r="D50" s="21">
        <f>VLOOKUP(Alpha!A50,'FY2025 SCH RE'!$B$1:$H$59,7,FALSE)</f>
        <v>492</v>
      </c>
      <c r="E50" s="86">
        <f>VLOOKUP(A50,'FY2025 SCH RE'!$B$1:$H$59,6,FALSE)</f>
        <v>59088059.300000004</v>
      </c>
      <c r="F50" s="23">
        <f t="shared" si="4"/>
        <v>4580.4086144620869</v>
      </c>
      <c r="G50" s="23">
        <f t="shared" si="5"/>
        <v>31026.831559932329</v>
      </c>
      <c r="H50" s="23">
        <f t="shared" si="2"/>
        <v>35607.240174394414</v>
      </c>
      <c r="I50" s="61">
        <f t="shared" si="3"/>
        <v>35607</v>
      </c>
      <c r="K50" s="58"/>
      <c r="M50" s="70"/>
    </row>
    <row r="51" spans="1:13" ht="17.399999999999999">
      <c r="A51" s="53">
        <v>210037</v>
      </c>
      <c r="B51" s="53" t="s">
        <v>125</v>
      </c>
      <c r="C51" s="8" t="s">
        <v>77</v>
      </c>
      <c r="D51" s="21">
        <f>VLOOKUP(Alpha!A51,'FY2025 SCH RE'!$B$1:$H$59,7,FALSE)</f>
        <v>6980</v>
      </c>
      <c r="E51" s="86">
        <f>VLOOKUP(A51,'FY2025 SCH RE'!$B$1:$H$59,6,FALSE)+E87</f>
        <v>329833964.40000004</v>
      </c>
      <c r="F51" s="23">
        <f t="shared" si="4"/>
        <v>64982.219774279205</v>
      </c>
      <c r="G51" s="23">
        <f t="shared" si="5"/>
        <v>173194.09331461179</v>
      </c>
      <c r="H51" s="23">
        <f t="shared" si="2"/>
        <v>238176.31308889098</v>
      </c>
      <c r="I51" s="61">
        <f t="shared" si="3"/>
        <v>238176</v>
      </c>
      <c r="K51" s="58"/>
      <c r="M51" s="70"/>
    </row>
    <row r="52" spans="1:13" ht="17.399999999999999">
      <c r="A52" s="53">
        <v>210006</v>
      </c>
      <c r="B52" s="53" t="s">
        <v>126</v>
      </c>
      <c r="C52" s="8" t="s">
        <v>221</v>
      </c>
      <c r="D52" s="21">
        <f>VLOOKUP(Alpha!A52,'FY2025 SCH RE'!$B$1:$H$59,7,FALSE)</f>
        <v>0</v>
      </c>
      <c r="E52" s="22">
        <f>VLOOKUP(A52,'FY2025 SCH RE'!$B$1:$H$59,6,FALSE)</f>
        <v>38346876.100000001</v>
      </c>
      <c r="F52" s="23">
        <f t="shared" si="4"/>
        <v>0</v>
      </c>
      <c r="G52" s="23">
        <f t="shared" si="5"/>
        <v>20135.744509115983</v>
      </c>
      <c r="H52" s="23">
        <f t="shared" si="2"/>
        <v>20135.744509115983</v>
      </c>
      <c r="I52" s="61">
        <f t="shared" si="3"/>
        <v>20136</v>
      </c>
      <c r="K52" s="58"/>
      <c r="M52" s="70"/>
    </row>
    <row r="53" spans="1:13" ht="17.399999999999999">
      <c r="A53" s="53">
        <v>210002</v>
      </c>
      <c r="B53" s="53" t="s">
        <v>127</v>
      </c>
      <c r="C53" s="8" t="s">
        <v>22</v>
      </c>
      <c r="D53" s="21">
        <f>VLOOKUP(Alpha!A53,'FY2025 SCH RE'!$B$1:$H$59,7,FALSE)</f>
        <v>20591</v>
      </c>
      <c r="E53" s="22">
        <f>VLOOKUP(A53,'FY2025 SCH RE'!$B$1:$H$59,6,FALSE)</f>
        <v>1998942621</v>
      </c>
      <c r="F53" s="23">
        <f t="shared" si="4"/>
        <v>191697.54833412368</v>
      </c>
      <c r="G53" s="23">
        <f t="shared" si="5"/>
        <v>1049634.3378760561</v>
      </c>
      <c r="H53" s="23">
        <f t="shared" si="2"/>
        <v>1241331.8862101799</v>
      </c>
      <c r="I53" s="61">
        <f t="shared" si="3"/>
        <v>1241332</v>
      </c>
      <c r="K53" s="58"/>
      <c r="M53" s="70"/>
    </row>
    <row r="54" spans="1:13" ht="17.399999999999999">
      <c r="A54" s="53">
        <v>210038</v>
      </c>
      <c r="B54" s="53" t="s">
        <v>128</v>
      </c>
      <c r="C54" s="8" t="s">
        <v>50</v>
      </c>
      <c r="D54" s="21">
        <f>VLOOKUP(Alpha!A54,'FY2025 SCH RE'!$B$1:$H$59,7,FALSE)</f>
        <v>4151</v>
      </c>
      <c r="E54" s="22">
        <f>VLOOKUP(A54,'FY2025 SCH RE'!$B$1:$H$59,6,FALSE)</f>
        <v>285799427.39999998</v>
      </c>
      <c r="F54" s="23">
        <f t="shared" si="4"/>
        <v>38644.870241122211</v>
      </c>
      <c r="G54" s="23">
        <f t="shared" si="5"/>
        <v>150071.78775060744</v>
      </c>
      <c r="H54" s="23">
        <f t="shared" si="2"/>
        <v>188716.65799172965</v>
      </c>
      <c r="I54" s="61">
        <f t="shared" si="3"/>
        <v>188717</v>
      </c>
      <c r="K54" s="58"/>
      <c r="M54" s="70"/>
    </row>
    <row r="55" spans="1:13" ht="17.399999999999999">
      <c r="A55" s="53">
        <v>210058</v>
      </c>
      <c r="B55" s="53" t="s">
        <v>129</v>
      </c>
      <c r="C55" s="8" t="s">
        <v>62</v>
      </c>
      <c r="D55" s="21">
        <f>VLOOKUP(Alpha!A55,'FY2025 SCH RE'!$B$1:$H$59,7,FALSE)</f>
        <v>1879</v>
      </c>
      <c r="E55" s="22">
        <f>VLOOKUP(A55,'FY2025 SCH RE'!$B$1:$H$59,6,FALSE)</f>
        <v>156242273.30000001</v>
      </c>
      <c r="F55" s="23">
        <f t="shared" si="4"/>
        <v>17493.064606858257</v>
      </c>
      <c r="G55" s="23">
        <f t="shared" si="5"/>
        <v>82042.002286915726</v>
      </c>
      <c r="H55" s="23">
        <f t="shared" si="2"/>
        <v>99535.066893773983</v>
      </c>
      <c r="I55" s="61">
        <f t="shared" si="3"/>
        <v>99535</v>
      </c>
      <c r="K55" s="58"/>
      <c r="M55" s="70"/>
    </row>
    <row r="56" spans="1:13" ht="17.399999999999999">
      <c r="A56" s="53">
        <v>218992</v>
      </c>
      <c r="B56" s="53" t="s">
        <v>130</v>
      </c>
      <c r="C56" s="8" t="s">
        <v>75</v>
      </c>
      <c r="D56" s="21">
        <f>VLOOKUP(Alpha!A56,'FY2025 SCH RE'!$B$1:$H$59,7,FALSE)</f>
        <v>3385</v>
      </c>
      <c r="E56" s="22">
        <f>VLOOKUP(A56,'FY2025 SCH RE'!$B$1:$H$59,6,FALSE)</f>
        <v>285922097.30000001</v>
      </c>
      <c r="F56" s="23">
        <f t="shared" si="4"/>
        <v>31513.583658443429</v>
      </c>
      <c r="G56" s="23">
        <f t="shared" si="5"/>
        <v>150136.20107488759</v>
      </c>
      <c r="H56" s="23">
        <f t="shared" si="2"/>
        <v>181649.78473333101</v>
      </c>
      <c r="I56" s="61">
        <f t="shared" si="3"/>
        <v>181650</v>
      </c>
      <c r="K56" s="58"/>
      <c r="M56" s="70"/>
    </row>
    <row r="57" spans="1:13" ht="17.399999999999999">
      <c r="A57" s="53">
        <v>210063</v>
      </c>
      <c r="B57" s="53" t="s">
        <v>131</v>
      </c>
      <c r="C57" s="8" t="s">
        <v>66</v>
      </c>
      <c r="D57" s="21">
        <f>VLOOKUP(Alpha!A57,'FY2025 SCH RE'!$B$1:$H$59,7,FALSE)</f>
        <v>13614</v>
      </c>
      <c r="E57" s="22">
        <f>VLOOKUP(A57,'FY2025 SCH RE'!$B$1:$H$59,6,FALSE)</f>
        <v>506646499.30000001</v>
      </c>
      <c r="F57" s="23">
        <f t="shared" si="4"/>
        <v>126743.25788066434</v>
      </c>
      <c r="G57" s="23">
        <f t="shared" si="5"/>
        <v>266037.43261221761</v>
      </c>
      <c r="H57" s="23">
        <f t="shared" si="2"/>
        <v>392780.69049288193</v>
      </c>
      <c r="I57" s="61">
        <f t="shared" si="3"/>
        <v>392781</v>
      </c>
      <c r="K57" s="58"/>
      <c r="M57" s="70"/>
    </row>
    <row r="58" spans="1:13" ht="17.399999999999999">
      <c r="A58" s="53">
        <v>210049</v>
      </c>
      <c r="B58" s="53" t="s">
        <v>132</v>
      </c>
      <c r="C58" s="8" t="s">
        <v>57</v>
      </c>
      <c r="D58" s="21">
        <f>VLOOKUP(Alpha!A58,'FY2025 SCH RE'!$B$1:$H$59,7,FALSE)</f>
        <v>10619</v>
      </c>
      <c r="E58" s="22">
        <f>VLOOKUP(A58,'FY2025 SCH RE'!$B$1:$H$59,6,FALSE)</f>
        <v>459407671.30000001</v>
      </c>
      <c r="F58" s="23">
        <f t="shared" si="4"/>
        <v>98860.485928806709</v>
      </c>
      <c r="G58" s="23">
        <f t="shared" si="5"/>
        <v>241232.57056719504</v>
      </c>
      <c r="H58" s="23">
        <f t="shared" si="2"/>
        <v>340093.05649600178</v>
      </c>
      <c r="I58" s="61">
        <f t="shared" si="3"/>
        <v>340093</v>
      </c>
      <c r="K58" s="58"/>
      <c r="M58" s="70"/>
    </row>
    <row r="59" spans="1:13" ht="17.399999999999999">
      <c r="A59" s="53">
        <v>210032</v>
      </c>
      <c r="B59" s="53" t="s">
        <v>133</v>
      </c>
      <c r="C59" s="8" t="s">
        <v>45</v>
      </c>
      <c r="D59" s="21">
        <f>VLOOKUP(Alpha!A59,'FY2025 SCH RE'!$B$1:$H$59,7,FALSE)</f>
        <v>9115</v>
      </c>
      <c r="E59" s="22">
        <f>VLOOKUP(A59,'FY2025 SCH RE'!$B$1:$H$59,6,FALSE)</f>
        <v>212930725</v>
      </c>
      <c r="F59" s="23">
        <f t="shared" si="4"/>
        <v>84858.586424434819</v>
      </c>
      <c r="G59" s="23">
        <f t="shared" si="5"/>
        <v>111808.81241955548</v>
      </c>
      <c r="H59" s="23">
        <f t="shared" si="2"/>
        <v>196667.39884399029</v>
      </c>
      <c r="I59" s="61">
        <f t="shared" si="3"/>
        <v>196667</v>
      </c>
      <c r="K59" s="58"/>
      <c r="M59" s="70"/>
    </row>
    <row r="60" spans="1:13" ht="17.399999999999999">
      <c r="A60" s="53">
        <v>210027</v>
      </c>
      <c r="B60" s="53" t="s">
        <v>135</v>
      </c>
      <c r="C60" s="8" t="s">
        <v>41</v>
      </c>
      <c r="D60" s="21">
        <f>VLOOKUP(Alpha!A60,'FY2025 SCH RE'!$B$1:$H$59,7,FALSE)</f>
        <v>8230</v>
      </c>
      <c r="E60" s="22">
        <f>VLOOKUP(A60,'FY2025 SCH RE'!$B$1:$H$59,6,FALSE)</f>
        <v>418657200</v>
      </c>
      <c r="F60" s="23">
        <f t="shared" si="4"/>
        <v>76619.436782567034</v>
      </c>
      <c r="G60" s="23">
        <f t="shared" si="5"/>
        <v>219834.71076283764</v>
      </c>
      <c r="H60" s="23">
        <f t="shared" si="2"/>
        <v>296454.14754540467</v>
      </c>
      <c r="I60" s="61">
        <f>ROUND(H60,0)</f>
        <v>296454</v>
      </c>
      <c r="K60" s="58"/>
      <c r="M60" s="70"/>
    </row>
    <row r="61" spans="1:13" ht="17.399999999999999">
      <c r="B61" s="53"/>
      <c r="C61" s="8"/>
      <c r="D61" s="21"/>
      <c r="E61" s="22"/>
      <c r="F61" s="23"/>
      <c r="G61" s="23"/>
      <c r="H61" s="46"/>
      <c r="I61" s="61"/>
    </row>
    <row r="62" spans="1:13" ht="17.399999999999999">
      <c r="A62" s="53"/>
      <c r="B62" s="53"/>
      <c r="C62" s="8"/>
      <c r="D62" s="21"/>
      <c r="E62" s="22"/>
      <c r="F62" s="23"/>
      <c r="G62" s="23"/>
      <c r="H62" s="46"/>
      <c r="I62" s="61"/>
    </row>
    <row r="63" spans="1:13" ht="4" customHeight="1">
      <c r="A63" s="53"/>
      <c r="B63" s="53"/>
      <c r="C63" s="8"/>
      <c r="D63" s="28"/>
      <c r="E63" s="27"/>
      <c r="F63" s="28"/>
      <c r="G63" s="28"/>
      <c r="H63" s="29"/>
      <c r="I63" s="25"/>
    </row>
    <row r="65" spans="1:13" ht="17.399999999999999">
      <c r="C65" s="8" t="s">
        <v>14</v>
      </c>
      <c r="D65" s="9">
        <f t="shared" ref="D65:I65" si="6">SUM(D12:D63)</f>
        <v>1280092.4361</v>
      </c>
      <c r="E65" s="9">
        <f t="shared" si="6"/>
        <v>22516933659.299999</v>
      </c>
      <c r="F65" s="9">
        <f>SUM(F12:F63)</f>
        <v>11917370.77565081</v>
      </c>
      <c r="G65" s="9">
        <f t="shared" si="6"/>
        <v>11823524.349415753</v>
      </c>
      <c r="H65" s="9">
        <f>SUM(H12:H63)</f>
        <v>23740895.125066556</v>
      </c>
      <c r="I65" s="9">
        <f t="shared" si="6"/>
        <v>23740893</v>
      </c>
    </row>
    <row r="66" spans="1:13" ht="18.3">
      <c r="D66" s="14"/>
      <c r="E66" s="31"/>
      <c r="F66" s="28"/>
      <c r="G66" s="28"/>
      <c r="H66" s="9"/>
      <c r="I66" s="25"/>
    </row>
    <row r="67" spans="1:13" ht="18.3">
      <c r="A67" s="53"/>
      <c r="B67" s="53"/>
      <c r="D67" s="14"/>
      <c r="E67" s="31"/>
      <c r="F67" s="28"/>
      <c r="G67" s="28"/>
      <c r="H67" s="29"/>
      <c r="I67" s="25"/>
    </row>
    <row r="68" spans="1:13" ht="18.3">
      <c r="A68" s="53"/>
      <c r="B68" s="53"/>
      <c r="C68" s="8"/>
      <c r="D68" s="14"/>
      <c r="E68" s="31"/>
      <c r="F68" s="28"/>
      <c r="G68" s="28"/>
      <c r="H68" s="29"/>
      <c r="I68" s="25"/>
    </row>
    <row r="69" spans="1:13" ht="18.600000000000001" thickBot="1">
      <c r="A69" s="53"/>
      <c r="B69" s="53"/>
      <c r="C69" s="40" t="s">
        <v>19</v>
      </c>
      <c r="D69" s="14"/>
      <c r="E69" s="31"/>
      <c r="F69" s="28"/>
      <c r="G69" s="28"/>
      <c r="H69" s="29"/>
      <c r="I69" s="25"/>
    </row>
    <row r="70" spans="1:13" ht="18.3">
      <c r="A70" s="53"/>
      <c r="B70" s="53"/>
      <c r="D70" s="16"/>
      <c r="E70" s="32"/>
      <c r="F70" s="16"/>
      <c r="G70" s="16"/>
      <c r="H70" s="20"/>
      <c r="I70" s="33"/>
    </row>
    <row r="71" spans="1:13" ht="17.399999999999999">
      <c r="A71" s="53"/>
      <c r="B71" s="53"/>
      <c r="C71" s="8"/>
      <c r="D71" s="21"/>
      <c r="E71" s="22"/>
      <c r="F71" s="23"/>
      <c r="G71" s="23"/>
      <c r="H71" s="46"/>
      <c r="I71" s="25"/>
    </row>
    <row r="72" spans="1:13" ht="17.399999999999999">
      <c r="A72" s="53"/>
      <c r="B72" s="53"/>
      <c r="C72" s="8"/>
      <c r="D72" s="21"/>
      <c r="E72" s="22"/>
      <c r="F72" s="23"/>
      <c r="G72" s="23"/>
      <c r="H72" s="46"/>
      <c r="I72" s="25"/>
    </row>
    <row r="73" spans="1:13" ht="17.399999999999999">
      <c r="A73" s="53">
        <v>214003</v>
      </c>
      <c r="B73" s="53" t="s">
        <v>136</v>
      </c>
      <c r="C73" s="8" t="s">
        <v>73</v>
      </c>
      <c r="D73" s="21">
        <f>VLOOKUP(Alpha!A73,'FY2025 SCH RE'!$B$1:$H$59,7,FALSE)</f>
        <v>1340</v>
      </c>
      <c r="E73" s="22">
        <f>VLOOKUP(A73,'FY2025 SCH RE'!$B$1:$H$59,6,FALSE)</f>
        <v>30901200</v>
      </c>
      <c r="F73" s="23">
        <f t="shared" ref="F73:G77" si="7">(D73/D$83)*$F$6</f>
        <v>12475.096632884548</v>
      </c>
      <c r="G73" s="23">
        <f t="shared" si="7"/>
        <v>16226.058847726968</v>
      </c>
      <c r="H73" s="23">
        <f>F73+G73</f>
        <v>28701.155480611516</v>
      </c>
      <c r="I73" s="61">
        <f>ROUND(H73,0)</f>
        <v>28701</v>
      </c>
      <c r="M73" s="70"/>
    </row>
    <row r="74" spans="1:13" ht="17.399999999999999">
      <c r="A74" s="53">
        <v>213300</v>
      </c>
      <c r="B74" s="53" t="s">
        <v>137</v>
      </c>
      <c r="C74" s="8" t="s">
        <v>71</v>
      </c>
      <c r="D74" s="21">
        <f>VLOOKUP(Alpha!A74,'FY2025 SCH RE'!$B$1:$H$59,7,FALSE)</f>
        <v>0</v>
      </c>
      <c r="E74" s="22">
        <f>VLOOKUP(A74,'FY2025 SCH RE'!$B$1:$H$59,6,FALSE)</f>
        <v>76855132</v>
      </c>
      <c r="F74" s="23">
        <f t="shared" si="7"/>
        <v>0</v>
      </c>
      <c r="G74" s="23">
        <f t="shared" si="7"/>
        <v>40356.22870897648</v>
      </c>
      <c r="H74" s="23">
        <f t="shared" ref="H74:H77" si="8">F74+G74</f>
        <v>40356.22870897648</v>
      </c>
      <c r="I74" s="61">
        <f t="shared" ref="I74:I77" si="9">ROUND(H74,0)</f>
        <v>40356</v>
      </c>
      <c r="M74" s="70"/>
    </row>
    <row r="75" spans="1:13" ht="17.399999999999999">
      <c r="A75" s="54">
        <v>214000</v>
      </c>
      <c r="B75" s="53" t="s">
        <v>138</v>
      </c>
      <c r="C75" s="8" t="s">
        <v>72</v>
      </c>
      <c r="D75" s="21">
        <f>VLOOKUP(Alpha!A75,'FY2025 SCH RE'!$B$1:$H$59,7,FALSE)</f>
        <v>7491</v>
      </c>
      <c r="E75" s="22">
        <f>VLOOKUP(A75,'FY2025 SCH RE'!$B$1:$H$59,6,FALSE)</f>
        <v>217367053.30000001</v>
      </c>
      <c r="F75" s="23">
        <f t="shared" si="7"/>
        <v>69739.514087267278</v>
      </c>
      <c r="G75" s="23">
        <f t="shared" si="7"/>
        <v>114138.30525684453</v>
      </c>
      <c r="H75" s="23">
        <f t="shared" si="8"/>
        <v>183877.81934411181</v>
      </c>
      <c r="I75" s="61">
        <f t="shared" si="9"/>
        <v>183878</v>
      </c>
      <c r="M75" s="70"/>
    </row>
    <row r="76" spans="1:13" ht="17.399999999999999">
      <c r="A76" s="53">
        <v>214020</v>
      </c>
      <c r="B76" s="65"/>
      <c r="C76" s="8" t="s">
        <v>152</v>
      </c>
      <c r="D76" s="21">
        <f>VLOOKUP(Alpha!A76,'FY2025 SCH RE'!$B$1:$H$59,7,FALSE)</f>
        <v>657</v>
      </c>
      <c r="E76" s="22">
        <f>VLOOKUP(A76,'FY2025 SCH RE'!$B$1:$H$59,6,FALSE)</f>
        <v>10295887.6</v>
      </c>
      <c r="F76" s="23">
        <f t="shared" si="7"/>
        <v>6116.5212595560806</v>
      </c>
      <c r="G76" s="23">
        <f t="shared" si="7"/>
        <v>5406.3168448857123</v>
      </c>
      <c r="H76" s="23">
        <f t="shared" si="8"/>
        <v>11522.838104441793</v>
      </c>
      <c r="I76" s="61">
        <f t="shared" si="9"/>
        <v>11523</v>
      </c>
      <c r="M76" s="70"/>
    </row>
    <row r="77" spans="1:13" ht="17.399999999999999">
      <c r="A77" s="53">
        <v>214022</v>
      </c>
      <c r="B77" s="69"/>
      <c r="C77" s="8" t="s">
        <v>155</v>
      </c>
      <c r="D77" s="21">
        <f>VLOOKUP(Alpha!A77,'FY2025 SCH RE'!$B$1:$H$59,7,FALSE)</f>
        <v>970</v>
      </c>
      <c r="E77" s="22">
        <f>VLOOKUP(A77,'FY2025 SCH RE'!$B$1:$H$59,6,FALSE)</f>
        <v>28720774.800000001</v>
      </c>
      <c r="F77" s="23">
        <f t="shared" si="7"/>
        <v>9030.4803984313512</v>
      </c>
      <c r="G77" s="23">
        <f t="shared" si="7"/>
        <v>15081.12895476919</v>
      </c>
      <c r="H77" s="23">
        <f t="shared" si="8"/>
        <v>24111.60935320054</v>
      </c>
      <c r="I77" s="61">
        <f t="shared" si="9"/>
        <v>24112</v>
      </c>
      <c r="M77" s="70"/>
    </row>
    <row r="78" spans="1:13" ht="4" customHeight="1">
      <c r="A78" s="53"/>
      <c r="B78" s="53"/>
      <c r="C78" s="8"/>
      <c r="D78" s="21"/>
      <c r="E78" s="22"/>
      <c r="F78" s="23"/>
      <c r="G78" s="23"/>
      <c r="H78" s="46"/>
      <c r="I78" s="25"/>
    </row>
    <row r="79" spans="1:13" ht="18.3">
      <c r="A79" s="53"/>
      <c r="B79" s="53"/>
      <c r="C79" s="8"/>
      <c r="D79" s="28"/>
      <c r="E79" s="9"/>
      <c r="F79" s="28"/>
      <c r="G79" s="28"/>
      <c r="H79" s="30"/>
      <c r="I79" s="34"/>
    </row>
    <row r="80" spans="1:13" ht="17.399999999999999">
      <c r="A80" s="53"/>
      <c r="B80" s="53"/>
      <c r="C80" s="8" t="s">
        <v>14</v>
      </c>
      <c r="D80" s="9">
        <f>SUM(D71:D78)</f>
        <v>10458</v>
      </c>
      <c r="E80" s="9">
        <f>SUM(E71:E78)</f>
        <v>364140047.70000005</v>
      </c>
      <c r="F80" s="9">
        <f t="shared" ref="F80:I80" si="10">SUM(F71:F78)</f>
        <v>97361.612378139267</v>
      </c>
      <c r="G80" s="9">
        <f t="shared" si="10"/>
        <v>191208.03861320289</v>
      </c>
      <c r="H80" s="9">
        <f t="shared" si="10"/>
        <v>288569.65099134215</v>
      </c>
      <c r="I80" s="9">
        <f t="shared" si="10"/>
        <v>288570</v>
      </c>
      <c r="J80" s="9"/>
    </row>
    <row r="81" spans="1:9" ht="18.3">
      <c r="A81" s="53"/>
      <c r="B81" s="53"/>
      <c r="C81" s="8"/>
      <c r="D81" s="35"/>
      <c r="E81" s="9"/>
      <c r="F81" s="57"/>
      <c r="G81" s="57"/>
      <c r="H81" s="29"/>
      <c r="I81" s="52"/>
    </row>
    <row r="82" spans="1:9" ht="18.3">
      <c r="A82" s="53"/>
      <c r="B82" s="53"/>
      <c r="C82" s="8"/>
      <c r="D82" s="35"/>
      <c r="E82" s="9"/>
      <c r="F82" s="35"/>
      <c r="G82" s="35"/>
      <c r="H82" s="29"/>
      <c r="I82" s="34"/>
    </row>
    <row r="83" spans="1:9" ht="17.399999999999999">
      <c r="A83" s="53"/>
      <c r="B83" s="53"/>
      <c r="C83" s="8" t="s">
        <v>15</v>
      </c>
      <c r="D83" s="9">
        <f>D80+D65</f>
        <v>1290550.4361</v>
      </c>
      <c r="E83" s="39">
        <f>E80+E65</f>
        <v>22881073707</v>
      </c>
      <c r="F83" s="23">
        <f t="shared" ref="F83:I83" si="11">F80+F65</f>
        <v>12014732.388028949</v>
      </c>
      <c r="G83" s="23">
        <f t="shared" si="11"/>
        <v>12014732.388028955</v>
      </c>
      <c r="H83" s="23">
        <f t="shared" si="11"/>
        <v>24029464.776057899</v>
      </c>
      <c r="I83" s="25">
        <f t="shared" si="11"/>
        <v>24029463</v>
      </c>
    </row>
    <row r="84" spans="1:9" ht="17.399999999999999">
      <c r="A84" s="53"/>
      <c r="B84" s="53"/>
      <c r="C84" s="8"/>
      <c r="D84" s="9"/>
      <c r="E84" s="9"/>
      <c r="F84" s="9"/>
      <c r="G84" s="9"/>
      <c r="H84" s="9"/>
      <c r="I84" s="9"/>
    </row>
    <row r="85" spans="1:9">
      <c r="C85" t="s">
        <v>18</v>
      </c>
    </row>
    <row r="86" spans="1:9" ht="17.399999999999999">
      <c r="A86" s="53">
        <v>210333</v>
      </c>
      <c r="C86" s="37" t="s">
        <v>146</v>
      </c>
      <c r="E86" s="22">
        <f>VLOOKUP(A86,'FY2025 SCH RE'!$B$1:$H$59,6,FALSE)</f>
        <v>24873230.300000001</v>
      </c>
      <c r="G86" s="58" t="s">
        <v>85</v>
      </c>
    </row>
    <row r="87" spans="1:9" ht="17.399999999999999">
      <c r="A87" s="54">
        <v>210088</v>
      </c>
      <c r="C87" s="37" t="s">
        <v>154</v>
      </c>
      <c r="E87" s="22">
        <f>VLOOKUP(A87,'FY2025 SCH RE'!$B$1:$H$59,6,FALSE)</f>
        <v>9274921</v>
      </c>
    </row>
    <row r="88" spans="1:9" ht="17.399999999999999">
      <c r="A88" s="53">
        <v>210087</v>
      </c>
      <c r="C88" s="37" t="s">
        <v>147</v>
      </c>
      <c r="E88" s="22">
        <f>VLOOKUP(A88,'FY2025 SCH RE'!$B$1:$H$59,6,FALSE)</f>
        <v>22558764</v>
      </c>
      <c r="G88" s="58"/>
    </row>
    <row r="89" spans="1:9" ht="17.399999999999999">
      <c r="A89" s="53"/>
      <c r="C89" s="37"/>
      <c r="E89" s="22"/>
      <c r="G89" s="58"/>
    </row>
    <row r="90" spans="1:9">
      <c r="F90" s="58"/>
    </row>
    <row r="91" spans="1:9">
      <c r="F91" s="58"/>
    </row>
  </sheetData>
  <autoFilter ref="A10:I10" xr:uid="{00000000-0001-0000-0100-000000000000}"/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zoomScale="78" workbookViewId="0">
      <selection activeCell="O9" sqref="O9"/>
    </sheetView>
  </sheetViews>
  <sheetFormatPr defaultRowHeight="14.4"/>
  <cols>
    <col min="1" max="1" width="9.7890625" bestFit="1" customWidth="1"/>
    <col min="2" max="2" width="11.47265625" bestFit="1" customWidth="1"/>
    <col min="3" max="3" width="46.15625" bestFit="1" customWidth="1"/>
    <col min="4" max="4" width="9.7890625" bestFit="1" customWidth="1"/>
    <col min="5" max="5" width="14.26171875" customWidth="1"/>
    <col min="6" max="6" width="14.62890625" bestFit="1" customWidth="1"/>
    <col min="7" max="7" width="19.3671875" bestFit="1" customWidth="1"/>
    <col min="8" max="8" width="14.7890625" customWidth="1"/>
    <col min="10" max="10" width="22.734375" bestFit="1" customWidth="1"/>
    <col min="11" max="11" width="14.89453125" bestFit="1" customWidth="1"/>
    <col min="12" max="12" width="12.1015625" bestFit="1" customWidth="1"/>
    <col min="14" max="14" width="10.1015625" bestFit="1" customWidth="1"/>
  </cols>
  <sheetData>
    <row r="1" spans="1:15" ht="21" customHeight="1">
      <c r="A1" t="s">
        <v>142</v>
      </c>
      <c r="B1" t="s">
        <v>82</v>
      </c>
      <c r="C1" t="s">
        <v>83</v>
      </c>
      <c r="D1" s="77" t="s">
        <v>143</v>
      </c>
      <c r="E1" t="s">
        <v>144</v>
      </c>
      <c r="F1" t="s">
        <v>84</v>
      </c>
      <c r="G1" s="77">
        <v>1000</v>
      </c>
      <c r="H1" t="s">
        <v>10</v>
      </c>
      <c r="K1" t="s">
        <v>84</v>
      </c>
      <c r="L1" t="s">
        <v>10</v>
      </c>
    </row>
    <row r="2" spans="1:15" ht="17.5" customHeight="1">
      <c r="A2">
        <v>2025</v>
      </c>
      <c r="B2">
        <v>210001</v>
      </c>
      <c r="C2" t="s">
        <v>163</v>
      </c>
      <c r="D2" t="s">
        <v>145</v>
      </c>
      <c r="E2" t="s">
        <v>148</v>
      </c>
      <c r="F2" s="67">
        <v>540426.1</v>
      </c>
      <c r="G2" s="58">
        <f>F2*$G$1</f>
        <v>540426100</v>
      </c>
      <c r="H2" s="66">
        <v>15952</v>
      </c>
      <c r="J2" s="64" t="s">
        <v>157</v>
      </c>
      <c r="K2" s="64">
        <f>SUM(G2:G59)</f>
        <v>22881073706.999996</v>
      </c>
      <c r="L2" s="64">
        <f>SUM(H2:H59)</f>
        <v>400698</v>
      </c>
    </row>
    <row r="3" spans="1:15" ht="17.5" customHeight="1">
      <c r="A3">
        <v>2025</v>
      </c>
      <c r="B3">
        <v>210002</v>
      </c>
      <c r="C3" t="s">
        <v>164</v>
      </c>
      <c r="D3" t="s">
        <v>145</v>
      </c>
      <c r="E3" t="s">
        <v>148</v>
      </c>
      <c r="F3" s="67">
        <v>1998942.621</v>
      </c>
      <c r="G3" s="58">
        <f t="shared" ref="G3:G58" si="0">F3*$G$1</f>
        <v>1998942621</v>
      </c>
      <c r="H3" s="66">
        <v>20591</v>
      </c>
      <c r="J3" s="64" t="s">
        <v>156</v>
      </c>
      <c r="K3" s="75">
        <f>SUM(G53:G57)</f>
        <v>364140047.70000005</v>
      </c>
      <c r="L3" s="75">
        <f>SUM(H53:H57)</f>
        <v>10458</v>
      </c>
    </row>
    <row r="4" spans="1:15" ht="17.5" customHeight="1">
      <c r="A4">
        <v>2025</v>
      </c>
      <c r="B4">
        <v>210003</v>
      </c>
      <c r="C4" t="s">
        <v>165</v>
      </c>
      <c r="D4" t="s">
        <v>145</v>
      </c>
      <c r="E4" s="63" t="s">
        <v>148</v>
      </c>
      <c r="F4" s="67">
        <v>484325.10690000001</v>
      </c>
      <c r="G4" s="58">
        <f t="shared" si="0"/>
        <v>484325106.90000004</v>
      </c>
      <c r="H4" s="66">
        <v>11351</v>
      </c>
      <c r="J4" s="64"/>
      <c r="K4" s="64">
        <f>K2-K3</f>
        <v>22516933659.299995</v>
      </c>
      <c r="L4" s="64">
        <f>L2-L3</f>
        <v>390240</v>
      </c>
    </row>
    <row r="5" spans="1:15" ht="17.5" customHeight="1">
      <c r="A5">
        <v>2025</v>
      </c>
      <c r="B5">
        <v>210004</v>
      </c>
      <c r="C5" t="s">
        <v>166</v>
      </c>
      <c r="D5" t="s">
        <v>145</v>
      </c>
      <c r="E5" s="63" t="s">
        <v>148</v>
      </c>
      <c r="F5" s="67">
        <v>638008.05700000003</v>
      </c>
      <c r="G5" s="58">
        <f t="shared" si="0"/>
        <v>638008057</v>
      </c>
      <c r="H5" s="66"/>
      <c r="J5" s="64"/>
    </row>
    <row r="6" spans="1:15" ht="17.5" customHeight="1">
      <c r="A6">
        <v>2025</v>
      </c>
      <c r="B6">
        <v>210005</v>
      </c>
      <c r="C6" t="s">
        <v>167</v>
      </c>
      <c r="D6" t="s">
        <v>145</v>
      </c>
      <c r="E6" s="63" t="s">
        <v>148</v>
      </c>
      <c r="F6" s="67">
        <v>464628.2</v>
      </c>
      <c r="G6" s="58">
        <f t="shared" si="0"/>
        <v>464628200</v>
      </c>
      <c r="H6" s="66">
        <v>14319</v>
      </c>
      <c r="J6" s="64"/>
    </row>
    <row r="7" spans="1:15" ht="17.5" customHeight="1">
      <c r="A7">
        <v>2025</v>
      </c>
      <c r="B7">
        <v>210006</v>
      </c>
      <c r="C7" t="s">
        <v>168</v>
      </c>
      <c r="D7" t="s">
        <v>145</v>
      </c>
      <c r="E7" s="63" t="s">
        <v>148</v>
      </c>
      <c r="F7" s="67">
        <v>38346.876100000001</v>
      </c>
      <c r="G7" s="58">
        <f t="shared" si="0"/>
        <v>38346876.100000001</v>
      </c>
      <c r="H7" s="66"/>
      <c r="J7" s="64"/>
    </row>
    <row r="8" spans="1:15" ht="17.5" customHeight="1">
      <c r="A8">
        <v>2025</v>
      </c>
      <c r="B8">
        <v>210008</v>
      </c>
      <c r="C8" t="s">
        <v>169</v>
      </c>
      <c r="D8" t="s">
        <v>145</v>
      </c>
      <c r="E8" s="63" t="s">
        <v>148</v>
      </c>
      <c r="F8">
        <v>717488.1</v>
      </c>
      <c r="G8" s="58">
        <f t="shared" si="0"/>
        <v>717488100</v>
      </c>
      <c r="H8" s="66">
        <v>9631</v>
      </c>
      <c r="J8" s="64"/>
    </row>
    <row r="9" spans="1:15" ht="17.5" customHeight="1">
      <c r="A9">
        <v>2025</v>
      </c>
      <c r="B9">
        <v>210009</v>
      </c>
      <c r="C9" t="s">
        <v>170</v>
      </c>
      <c r="D9" t="s">
        <v>145</v>
      </c>
      <c r="E9" s="63" t="s">
        <v>148</v>
      </c>
      <c r="F9" s="67">
        <v>3311615.5600999999</v>
      </c>
      <c r="G9" s="58">
        <f t="shared" si="0"/>
        <v>3311615560.0999999</v>
      </c>
      <c r="H9" s="66">
        <v>39986</v>
      </c>
      <c r="J9" s="64"/>
    </row>
    <row r="10" spans="1:15" ht="17.5" customHeight="1">
      <c r="A10">
        <v>2025</v>
      </c>
      <c r="B10">
        <v>210010</v>
      </c>
      <c r="C10" t="s">
        <v>171</v>
      </c>
      <c r="D10" t="s">
        <v>145</v>
      </c>
      <c r="E10" s="63" t="s">
        <v>148</v>
      </c>
      <c r="F10" s="67">
        <v>17496.640599999999</v>
      </c>
      <c r="G10" s="58">
        <f t="shared" si="0"/>
        <v>17496640.599999998</v>
      </c>
      <c r="H10" s="66"/>
      <c r="J10" s="64"/>
      <c r="K10" t="s">
        <v>222</v>
      </c>
    </row>
    <row r="11" spans="1:15" ht="17.5" customHeight="1">
      <c r="A11">
        <v>2025</v>
      </c>
      <c r="B11">
        <v>210011</v>
      </c>
      <c r="C11" t="s">
        <v>172</v>
      </c>
      <c r="D11" t="s">
        <v>145</v>
      </c>
      <c r="E11" s="63" t="s">
        <v>148</v>
      </c>
      <c r="F11" s="67">
        <v>568926.80000000005</v>
      </c>
      <c r="G11" s="58">
        <f t="shared" si="0"/>
        <v>568926800</v>
      </c>
      <c r="H11" s="66">
        <v>11885</v>
      </c>
      <c r="J11" s="64"/>
    </row>
    <row r="12" spans="1:15" ht="17.5" customHeight="1">
      <c r="A12">
        <v>2025</v>
      </c>
      <c r="B12">
        <v>210012</v>
      </c>
      <c r="C12" t="s">
        <v>173</v>
      </c>
      <c r="D12" t="s">
        <v>145</v>
      </c>
      <c r="E12" s="63" t="s">
        <v>148</v>
      </c>
      <c r="F12" s="67">
        <v>994389.63300000003</v>
      </c>
      <c r="G12" s="58">
        <f t="shared" si="0"/>
        <v>994389633</v>
      </c>
      <c r="H12" s="66"/>
      <c r="J12" s="64"/>
      <c r="K12" s="83" t="s">
        <v>223</v>
      </c>
      <c r="L12" s="83" t="s">
        <v>224</v>
      </c>
      <c r="M12" s="83" t="s">
        <v>225</v>
      </c>
      <c r="N12" s="83" t="s">
        <v>226</v>
      </c>
    </row>
    <row r="13" spans="1:15" ht="17.5" customHeight="1">
      <c r="A13">
        <v>2025</v>
      </c>
      <c r="B13">
        <v>210013</v>
      </c>
      <c r="C13" t="s">
        <v>174</v>
      </c>
      <c r="D13" t="s">
        <v>145</v>
      </c>
      <c r="E13" s="63" t="s">
        <v>148</v>
      </c>
      <c r="F13" s="67">
        <v>34392.858999999997</v>
      </c>
      <c r="G13" s="58">
        <f t="shared" si="0"/>
        <v>34392859</v>
      </c>
      <c r="H13" s="66"/>
      <c r="J13" s="64"/>
      <c r="K13" s="84">
        <v>210004</v>
      </c>
      <c r="L13" t="s">
        <v>166</v>
      </c>
      <c r="M13" s="64">
        <v>638008.05700000003</v>
      </c>
      <c r="N13" s="85">
        <v>28952</v>
      </c>
      <c r="O13" t="s">
        <v>227</v>
      </c>
    </row>
    <row r="14" spans="1:15" ht="17.5" customHeight="1">
      <c r="A14">
        <v>2025</v>
      </c>
      <c r="B14">
        <v>210015</v>
      </c>
      <c r="C14" t="s">
        <v>175</v>
      </c>
      <c r="D14" t="s">
        <v>145</v>
      </c>
      <c r="E14" s="63" t="s">
        <v>148</v>
      </c>
      <c r="F14" s="67">
        <v>743866.29920000001</v>
      </c>
      <c r="G14" s="58">
        <f t="shared" si="0"/>
        <v>743866299.20000005</v>
      </c>
      <c r="H14" s="66">
        <v>19117</v>
      </c>
      <c r="J14" s="64"/>
      <c r="K14" s="84">
        <v>210012</v>
      </c>
      <c r="L14" t="s">
        <v>173</v>
      </c>
      <c r="M14" s="64">
        <v>994389.63300000003</v>
      </c>
      <c r="N14" s="64">
        <v>18799</v>
      </c>
      <c r="O14" t="s">
        <v>227</v>
      </c>
    </row>
    <row r="15" spans="1:15" ht="17.5" customHeight="1">
      <c r="A15">
        <v>2025</v>
      </c>
      <c r="B15">
        <v>210016</v>
      </c>
      <c r="C15" t="s">
        <v>140</v>
      </c>
      <c r="D15" t="s">
        <v>145</v>
      </c>
      <c r="E15" s="63" t="s">
        <v>148</v>
      </c>
      <c r="F15" s="67">
        <v>449898.82900000003</v>
      </c>
      <c r="G15" s="58">
        <f t="shared" si="0"/>
        <v>449898829</v>
      </c>
      <c r="H15" s="66">
        <v>11942</v>
      </c>
      <c r="J15" s="64"/>
      <c r="K15" s="84">
        <v>210019</v>
      </c>
      <c r="L15" t="s">
        <v>178</v>
      </c>
      <c r="M15" s="64">
        <v>650222</v>
      </c>
      <c r="N15" s="64">
        <v>20452</v>
      </c>
      <c r="O15" t="s">
        <v>227</v>
      </c>
    </row>
    <row r="16" spans="1:15" ht="17.5" customHeight="1">
      <c r="A16">
        <v>2025</v>
      </c>
      <c r="B16">
        <v>210017</v>
      </c>
      <c r="C16" t="s">
        <v>176</v>
      </c>
      <c r="D16" t="s">
        <v>145</v>
      </c>
      <c r="E16" s="63" t="s">
        <v>148</v>
      </c>
      <c r="F16" s="67">
        <v>103987.8495</v>
      </c>
      <c r="G16" s="58">
        <f t="shared" si="0"/>
        <v>103987849.5</v>
      </c>
      <c r="H16" s="66">
        <v>1698</v>
      </c>
      <c r="J16" s="64"/>
      <c r="K16" s="84">
        <v>210033</v>
      </c>
      <c r="L16" t="s">
        <v>187</v>
      </c>
      <c r="M16" s="64">
        <v>290567.43699999998</v>
      </c>
      <c r="N16" s="64">
        <v>10301</v>
      </c>
      <c r="O16" t="s">
        <v>227</v>
      </c>
    </row>
    <row r="17" spans="1:15" ht="17.5" customHeight="1">
      <c r="A17">
        <v>2025</v>
      </c>
      <c r="B17">
        <v>210018</v>
      </c>
      <c r="C17" t="s">
        <v>177</v>
      </c>
      <c r="D17" t="s">
        <v>145</v>
      </c>
      <c r="E17" s="63" t="s">
        <v>148</v>
      </c>
      <c r="F17" s="67">
        <v>241848.9271</v>
      </c>
      <c r="G17" s="58">
        <f t="shared" si="0"/>
        <v>241848927.09999999</v>
      </c>
      <c r="H17" s="66">
        <v>5907</v>
      </c>
      <c r="J17" s="64"/>
      <c r="K17" s="84">
        <v>210048</v>
      </c>
      <c r="L17" t="s">
        <v>197</v>
      </c>
      <c r="M17" s="64">
        <v>401287.68219999998</v>
      </c>
      <c r="N17" s="64">
        <v>21787</v>
      </c>
      <c r="O17" t="s">
        <v>227</v>
      </c>
    </row>
    <row r="18" spans="1:15" ht="17.5" customHeight="1">
      <c r="A18">
        <v>2025</v>
      </c>
      <c r="B18">
        <v>210019</v>
      </c>
      <c r="C18" t="s">
        <v>178</v>
      </c>
      <c r="D18" t="s">
        <v>145</v>
      </c>
      <c r="E18" s="63" t="s">
        <v>148</v>
      </c>
      <c r="F18" s="67">
        <v>650222</v>
      </c>
      <c r="G18" s="58">
        <f t="shared" si="0"/>
        <v>650222000</v>
      </c>
      <c r="H18" s="66"/>
      <c r="J18" s="64"/>
      <c r="K18" s="84">
        <v>210065</v>
      </c>
      <c r="L18" t="s">
        <v>209</v>
      </c>
      <c r="M18" s="64">
        <v>180505.37909999999</v>
      </c>
      <c r="N18" s="64">
        <v>6730</v>
      </c>
      <c r="O18" t="s">
        <v>227</v>
      </c>
    </row>
    <row r="19" spans="1:15" ht="17.5" customHeight="1">
      <c r="A19">
        <v>2025</v>
      </c>
      <c r="B19">
        <v>210022</v>
      </c>
      <c r="C19" t="s">
        <v>179</v>
      </c>
      <c r="D19" t="s">
        <v>145</v>
      </c>
      <c r="E19" s="63" t="s">
        <v>148</v>
      </c>
      <c r="F19" s="67">
        <v>465603.38400000002</v>
      </c>
      <c r="G19" s="58">
        <f t="shared" si="0"/>
        <v>465603384</v>
      </c>
      <c r="H19" s="66">
        <v>11201</v>
      </c>
      <c r="J19" s="64"/>
      <c r="K19" s="84">
        <v>213300</v>
      </c>
      <c r="L19" t="s">
        <v>213</v>
      </c>
      <c r="M19" s="64">
        <v>76855.131999999998</v>
      </c>
      <c r="N19" s="64">
        <v>458</v>
      </c>
      <c r="O19" t="s">
        <v>227</v>
      </c>
    </row>
    <row r="20" spans="1:15" ht="17.5" customHeight="1">
      <c r="A20">
        <v>2025</v>
      </c>
      <c r="B20">
        <v>210023</v>
      </c>
      <c r="C20" t="s">
        <v>180</v>
      </c>
      <c r="D20" t="s">
        <v>145</v>
      </c>
      <c r="E20" s="63" t="s">
        <v>148</v>
      </c>
      <c r="F20" s="67">
        <v>791316.59210000001</v>
      </c>
      <c r="G20" s="58">
        <f t="shared" si="0"/>
        <v>791316592.10000002</v>
      </c>
      <c r="H20" s="66">
        <v>24623</v>
      </c>
      <c r="J20" s="64"/>
    </row>
    <row r="21" spans="1:15" ht="17.5" customHeight="1">
      <c r="A21">
        <v>2025</v>
      </c>
      <c r="B21">
        <v>210024</v>
      </c>
      <c r="C21" t="s">
        <v>181</v>
      </c>
      <c r="D21" t="s">
        <v>145</v>
      </c>
      <c r="E21" s="63" t="s">
        <v>148</v>
      </c>
      <c r="F21" s="67">
        <v>524653.14769999997</v>
      </c>
      <c r="G21" s="58">
        <f t="shared" si="0"/>
        <v>524653147.69999999</v>
      </c>
      <c r="H21" s="66">
        <v>8331</v>
      </c>
      <c r="J21" s="64"/>
    </row>
    <row r="22" spans="1:15" ht="17.5" customHeight="1">
      <c r="A22">
        <v>2025</v>
      </c>
      <c r="B22">
        <v>210027</v>
      </c>
      <c r="C22" t="s">
        <v>182</v>
      </c>
      <c r="D22" t="s">
        <v>145</v>
      </c>
      <c r="E22" s="63" t="s">
        <v>148</v>
      </c>
      <c r="F22" s="67">
        <v>418657.2</v>
      </c>
      <c r="G22" s="58">
        <f t="shared" si="0"/>
        <v>418657200</v>
      </c>
      <c r="H22" s="66">
        <v>8230</v>
      </c>
      <c r="J22" s="64"/>
    </row>
    <row r="23" spans="1:15" ht="17.5" customHeight="1">
      <c r="A23">
        <v>2025</v>
      </c>
      <c r="B23">
        <v>210028</v>
      </c>
      <c r="C23" t="s">
        <v>183</v>
      </c>
      <c r="D23" t="s">
        <v>145</v>
      </c>
      <c r="E23" s="63" t="s">
        <v>148</v>
      </c>
      <c r="F23" s="67">
        <v>256129.03049999999</v>
      </c>
      <c r="G23" s="58">
        <f t="shared" si="0"/>
        <v>256129030.5</v>
      </c>
      <c r="H23" s="66">
        <v>5357</v>
      </c>
      <c r="J23" s="64"/>
    </row>
    <row r="24" spans="1:15" ht="17.5" customHeight="1">
      <c r="A24">
        <v>2025</v>
      </c>
      <c r="B24">
        <v>210029</v>
      </c>
      <c r="C24" t="s">
        <v>184</v>
      </c>
      <c r="D24" t="s">
        <v>145</v>
      </c>
      <c r="E24" s="63" t="s">
        <v>148</v>
      </c>
      <c r="F24" s="67">
        <v>867460.83299999998</v>
      </c>
      <c r="G24" s="58">
        <f t="shared" si="0"/>
        <v>867460833</v>
      </c>
      <c r="H24" s="66">
        <v>16147</v>
      </c>
      <c r="J24" s="64"/>
    </row>
    <row r="25" spans="1:15" ht="17.5" customHeight="1">
      <c r="A25">
        <v>2025</v>
      </c>
      <c r="B25">
        <v>210030</v>
      </c>
      <c r="C25" t="s">
        <v>185</v>
      </c>
      <c r="D25" t="s">
        <v>145</v>
      </c>
      <c r="E25" s="63" t="s">
        <v>148</v>
      </c>
      <c r="F25" s="67">
        <v>59088.059300000001</v>
      </c>
      <c r="G25" s="58">
        <f t="shared" si="0"/>
        <v>59088059.300000004</v>
      </c>
      <c r="H25" s="66">
        <v>492</v>
      </c>
      <c r="J25" s="64"/>
    </row>
    <row r="26" spans="1:15" ht="17.5" customHeight="1">
      <c r="A26">
        <v>2025</v>
      </c>
      <c r="B26">
        <v>210032</v>
      </c>
      <c r="C26" t="s">
        <v>186</v>
      </c>
      <c r="D26" t="s">
        <v>145</v>
      </c>
      <c r="E26" s="63" t="s">
        <v>148</v>
      </c>
      <c r="F26" s="67">
        <v>212930.72500000001</v>
      </c>
      <c r="G26" s="58">
        <f t="shared" si="0"/>
        <v>212930725</v>
      </c>
      <c r="H26" s="66">
        <v>9115</v>
      </c>
      <c r="J26" s="64"/>
    </row>
    <row r="27" spans="1:15" ht="17.5" customHeight="1">
      <c r="A27">
        <v>2025</v>
      </c>
      <c r="B27">
        <v>210033</v>
      </c>
      <c r="C27" t="s">
        <v>187</v>
      </c>
      <c r="D27" t="s">
        <v>145</v>
      </c>
      <c r="E27" s="63" t="s">
        <v>148</v>
      </c>
      <c r="F27" s="67">
        <v>290567.43699999998</v>
      </c>
      <c r="G27" s="58">
        <f t="shared" si="0"/>
        <v>290567437</v>
      </c>
      <c r="H27" s="66"/>
      <c r="J27" s="64"/>
    </row>
    <row r="28" spans="1:15" ht="17.5" customHeight="1">
      <c r="A28">
        <v>2025</v>
      </c>
      <c r="B28">
        <v>210034</v>
      </c>
      <c r="C28" t="s">
        <v>188</v>
      </c>
      <c r="D28" t="s">
        <v>145</v>
      </c>
      <c r="E28" s="63" t="s">
        <v>148</v>
      </c>
      <c r="F28" s="67">
        <v>241447.81450000001</v>
      </c>
      <c r="G28" s="58">
        <f t="shared" si="0"/>
        <v>241447814.5</v>
      </c>
      <c r="H28" s="66">
        <v>6673</v>
      </c>
      <c r="J28" s="64"/>
    </row>
    <row r="29" spans="1:15" ht="17.5" customHeight="1">
      <c r="A29">
        <v>2025</v>
      </c>
      <c r="B29">
        <v>210035</v>
      </c>
      <c r="C29" t="s">
        <v>189</v>
      </c>
      <c r="D29" t="s">
        <v>145</v>
      </c>
      <c r="E29" s="63" t="s">
        <v>148</v>
      </c>
      <c r="F29" s="67">
        <v>196648.59770000001</v>
      </c>
      <c r="G29" s="58">
        <f t="shared" si="0"/>
        <v>196648597.70000002</v>
      </c>
      <c r="H29" s="66">
        <v>5166</v>
      </c>
      <c r="J29" s="64"/>
    </row>
    <row r="30" spans="1:15" ht="17.5" customHeight="1">
      <c r="A30">
        <v>2025</v>
      </c>
      <c r="B30">
        <v>210037</v>
      </c>
      <c r="C30" t="s">
        <v>190</v>
      </c>
      <c r="D30" t="s">
        <v>145</v>
      </c>
      <c r="E30" s="63" t="s">
        <v>148</v>
      </c>
      <c r="F30" s="67">
        <v>320559.04340000002</v>
      </c>
      <c r="G30" s="58">
        <f t="shared" si="0"/>
        <v>320559043.40000004</v>
      </c>
      <c r="H30" s="66">
        <v>6980</v>
      </c>
      <c r="J30" s="64"/>
    </row>
    <row r="31" spans="1:15" ht="17.5" customHeight="1">
      <c r="A31">
        <v>2025</v>
      </c>
      <c r="B31">
        <v>210038</v>
      </c>
      <c r="C31" t="s">
        <v>191</v>
      </c>
      <c r="D31" t="s">
        <v>145</v>
      </c>
      <c r="E31" s="63" t="s">
        <v>148</v>
      </c>
      <c r="F31" s="67">
        <v>285799.42739999999</v>
      </c>
      <c r="G31" s="58">
        <f t="shared" si="0"/>
        <v>285799427.39999998</v>
      </c>
      <c r="H31" s="66">
        <v>4151</v>
      </c>
      <c r="J31" s="64"/>
    </row>
    <row r="32" spans="1:15" ht="17.5" customHeight="1">
      <c r="A32">
        <v>2025</v>
      </c>
      <c r="B32">
        <v>210039</v>
      </c>
      <c r="C32" t="s">
        <v>192</v>
      </c>
      <c r="D32" t="s">
        <v>145</v>
      </c>
      <c r="E32" s="63" t="s">
        <v>148</v>
      </c>
      <c r="F32" s="67">
        <v>197883.196</v>
      </c>
      <c r="G32" s="58">
        <f t="shared" si="0"/>
        <v>197883196</v>
      </c>
      <c r="H32" s="66">
        <v>5218</v>
      </c>
      <c r="J32" s="64"/>
    </row>
    <row r="33" spans="1:10" ht="17.5" customHeight="1">
      <c r="A33">
        <v>2025</v>
      </c>
      <c r="B33">
        <v>210040</v>
      </c>
      <c r="C33" t="s">
        <v>193</v>
      </c>
      <c r="D33" t="s">
        <v>145</v>
      </c>
      <c r="E33" s="63" t="s">
        <v>148</v>
      </c>
      <c r="F33" s="67">
        <v>322316.77299999999</v>
      </c>
      <c r="G33" s="58">
        <f t="shared" si="0"/>
        <v>322316773</v>
      </c>
      <c r="H33" s="66">
        <v>8094</v>
      </c>
      <c r="J33" s="64"/>
    </row>
    <row r="34" spans="1:10" ht="17.5" customHeight="1">
      <c r="A34">
        <v>2025</v>
      </c>
      <c r="B34">
        <v>210043</v>
      </c>
      <c r="C34" t="s">
        <v>194</v>
      </c>
      <c r="D34" t="s">
        <v>145</v>
      </c>
      <c r="E34" s="63" t="s">
        <v>148</v>
      </c>
      <c r="F34" s="67">
        <v>554612.09259999997</v>
      </c>
      <c r="G34" s="58">
        <f t="shared" si="0"/>
        <v>554612092.60000002</v>
      </c>
      <c r="H34" s="66">
        <v>16837</v>
      </c>
      <c r="J34" s="64"/>
    </row>
    <row r="35" spans="1:10" ht="17.5" customHeight="1">
      <c r="A35">
        <v>2025</v>
      </c>
      <c r="B35">
        <v>210044</v>
      </c>
      <c r="C35" t="s">
        <v>195</v>
      </c>
      <c r="D35" t="s">
        <v>145</v>
      </c>
      <c r="E35" s="63" t="s">
        <v>148</v>
      </c>
      <c r="F35" s="67">
        <v>534931.44880000001</v>
      </c>
      <c r="G35" s="58">
        <f t="shared" si="0"/>
        <v>534931448.80000001</v>
      </c>
      <c r="H35" s="66">
        <v>12735</v>
      </c>
      <c r="J35" s="64"/>
    </row>
    <row r="36" spans="1:10" ht="17.5" customHeight="1">
      <c r="A36">
        <v>2025</v>
      </c>
      <c r="B36">
        <v>210045</v>
      </c>
      <c r="C36" t="s">
        <v>196</v>
      </c>
      <c r="D36" t="s">
        <v>145</v>
      </c>
      <c r="E36" s="63" t="s">
        <v>148</v>
      </c>
      <c r="F36" s="67">
        <v>6563.3</v>
      </c>
      <c r="G36" s="58">
        <f t="shared" si="0"/>
        <v>6563300</v>
      </c>
      <c r="H36" s="66"/>
      <c r="J36" s="64"/>
    </row>
    <row r="37" spans="1:10" ht="17.5" customHeight="1">
      <c r="A37">
        <v>2025</v>
      </c>
      <c r="B37">
        <v>210048</v>
      </c>
      <c r="C37" t="s">
        <v>197</v>
      </c>
      <c r="D37" t="s">
        <v>145</v>
      </c>
      <c r="E37" s="63" t="s">
        <v>148</v>
      </c>
      <c r="F37" s="67">
        <v>401287.68219999998</v>
      </c>
      <c r="G37" s="58">
        <f t="shared" si="0"/>
        <v>401287682.19999999</v>
      </c>
      <c r="H37" s="66"/>
      <c r="J37" s="64"/>
    </row>
    <row r="38" spans="1:10" ht="17.5" customHeight="1">
      <c r="A38">
        <v>2025</v>
      </c>
      <c r="B38">
        <v>210049</v>
      </c>
      <c r="C38" t="s">
        <v>198</v>
      </c>
      <c r="D38" t="s">
        <v>145</v>
      </c>
      <c r="E38" s="63" t="s">
        <v>148</v>
      </c>
      <c r="F38" s="67">
        <v>459407.67129999999</v>
      </c>
      <c r="G38" s="58">
        <f t="shared" si="0"/>
        <v>459407671.30000001</v>
      </c>
      <c r="H38" s="66">
        <v>10619</v>
      </c>
      <c r="J38" s="64"/>
    </row>
    <row r="39" spans="1:10" ht="17.5" customHeight="1">
      <c r="A39">
        <v>2025</v>
      </c>
      <c r="B39">
        <v>210051</v>
      </c>
      <c r="C39" t="s">
        <v>199</v>
      </c>
      <c r="D39" t="s">
        <v>145</v>
      </c>
      <c r="E39" s="63" t="s">
        <v>148</v>
      </c>
      <c r="F39" s="67">
        <v>326288.25140000001</v>
      </c>
      <c r="G39" s="58">
        <f t="shared" si="0"/>
        <v>326288251.40000004</v>
      </c>
      <c r="H39" s="66">
        <v>9902</v>
      </c>
      <c r="J39" s="64"/>
    </row>
    <row r="40" spans="1:10" ht="17.5" customHeight="1">
      <c r="A40">
        <v>2025</v>
      </c>
      <c r="B40">
        <v>210055</v>
      </c>
      <c r="C40" t="s">
        <v>200</v>
      </c>
      <c r="D40" t="s">
        <v>145</v>
      </c>
      <c r="E40" s="63" t="s">
        <v>148</v>
      </c>
      <c r="F40" s="67">
        <v>44865.831899999997</v>
      </c>
      <c r="G40" s="58">
        <f t="shared" si="0"/>
        <v>44865831.899999999</v>
      </c>
      <c r="H40" s="66"/>
      <c r="J40" s="64"/>
    </row>
    <row r="41" spans="1:10" ht="17.5" customHeight="1">
      <c r="A41">
        <v>2025</v>
      </c>
      <c r="B41">
        <v>210056</v>
      </c>
      <c r="C41" t="s">
        <v>201</v>
      </c>
      <c r="D41" t="s">
        <v>145</v>
      </c>
      <c r="E41" s="63" t="s">
        <v>148</v>
      </c>
      <c r="F41" s="67">
        <v>328543.89390000002</v>
      </c>
      <c r="G41" s="58">
        <f t="shared" si="0"/>
        <v>328543893.90000004</v>
      </c>
      <c r="H41" s="66">
        <v>7618</v>
      </c>
      <c r="J41" s="64"/>
    </row>
    <row r="42" spans="1:10" ht="17.5" customHeight="1">
      <c r="A42">
        <v>2025</v>
      </c>
      <c r="B42">
        <v>210057</v>
      </c>
      <c r="C42" t="s">
        <v>202</v>
      </c>
      <c r="D42" t="s">
        <v>145</v>
      </c>
      <c r="E42" s="63" t="s">
        <v>148</v>
      </c>
      <c r="F42" s="67">
        <v>580014.272</v>
      </c>
      <c r="G42" s="58">
        <f t="shared" si="0"/>
        <v>580014272</v>
      </c>
      <c r="H42" s="66">
        <v>17233</v>
      </c>
      <c r="J42" s="64"/>
    </row>
    <row r="43" spans="1:10" ht="17.5" customHeight="1">
      <c r="A43">
        <v>2025</v>
      </c>
      <c r="B43">
        <v>210058</v>
      </c>
      <c r="C43" t="s">
        <v>203</v>
      </c>
      <c r="D43" t="s">
        <v>145</v>
      </c>
      <c r="E43" s="63" t="s">
        <v>148</v>
      </c>
      <c r="F43" s="67">
        <v>156242.2733</v>
      </c>
      <c r="G43" s="58">
        <f t="shared" si="0"/>
        <v>156242273.30000001</v>
      </c>
      <c r="H43" s="66">
        <v>1879</v>
      </c>
      <c r="J43" s="64"/>
    </row>
    <row r="44" spans="1:10" ht="17.5" customHeight="1">
      <c r="A44">
        <v>2025</v>
      </c>
      <c r="B44">
        <v>210060</v>
      </c>
      <c r="C44" t="s">
        <v>204</v>
      </c>
      <c r="D44" t="s">
        <v>145</v>
      </c>
      <c r="E44" s="63" t="s">
        <v>148</v>
      </c>
      <c r="F44" s="67">
        <v>72730.959000000003</v>
      </c>
      <c r="G44" s="58">
        <f t="shared" si="0"/>
        <v>72730959</v>
      </c>
      <c r="H44" s="66">
        <v>1839</v>
      </c>
      <c r="J44" s="64"/>
    </row>
    <row r="45" spans="1:10" ht="17.5" customHeight="1">
      <c r="A45">
        <v>2025</v>
      </c>
      <c r="B45">
        <v>210061</v>
      </c>
      <c r="C45" t="s">
        <v>205</v>
      </c>
      <c r="D45" t="s">
        <v>145</v>
      </c>
      <c r="E45" s="63" t="s">
        <v>148</v>
      </c>
      <c r="F45" s="67">
        <v>140018.93059999999</v>
      </c>
      <c r="G45" s="58">
        <f t="shared" si="0"/>
        <v>140018930.59999999</v>
      </c>
      <c r="H45" s="66">
        <v>2728</v>
      </c>
      <c r="J45" s="64"/>
    </row>
    <row r="46" spans="1:10" ht="17.5" customHeight="1">
      <c r="A46">
        <v>2025</v>
      </c>
      <c r="B46">
        <v>210062</v>
      </c>
      <c r="C46" t="s">
        <v>206</v>
      </c>
      <c r="D46" t="s">
        <v>145</v>
      </c>
      <c r="E46" s="63" t="s">
        <v>148</v>
      </c>
      <c r="F46" s="67">
        <v>361328.37819999998</v>
      </c>
      <c r="G46" s="58">
        <f t="shared" si="0"/>
        <v>361328378.19999999</v>
      </c>
      <c r="H46" s="66">
        <v>8854</v>
      </c>
      <c r="J46" s="64"/>
    </row>
    <row r="47" spans="1:10" ht="17.5" customHeight="1">
      <c r="A47">
        <v>2025</v>
      </c>
      <c r="B47">
        <v>210063</v>
      </c>
      <c r="C47" t="s">
        <v>207</v>
      </c>
      <c r="D47" t="s">
        <v>145</v>
      </c>
      <c r="E47" s="63" t="s">
        <v>148</v>
      </c>
      <c r="F47" s="67">
        <v>506646.49930000002</v>
      </c>
      <c r="G47" s="58">
        <f t="shared" si="0"/>
        <v>506646499.30000001</v>
      </c>
      <c r="H47" s="66">
        <v>13614</v>
      </c>
      <c r="J47" s="64"/>
    </row>
    <row r="48" spans="1:10" ht="17.5" customHeight="1">
      <c r="A48">
        <v>2025</v>
      </c>
      <c r="B48">
        <v>210064</v>
      </c>
      <c r="C48" t="s">
        <v>208</v>
      </c>
      <c r="D48" t="s">
        <v>145</v>
      </c>
      <c r="E48" s="63" t="s">
        <v>148</v>
      </c>
      <c r="F48" s="67">
        <v>70446.063999999998</v>
      </c>
      <c r="G48" s="58">
        <f t="shared" si="0"/>
        <v>70446064</v>
      </c>
      <c r="H48" s="66">
        <v>840</v>
      </c>
      <c r="J48" s="64"/>
    </row>
    <row r="49" spans="1:10" ht="17.5" customHeight="1">
      <c r="A49">
        <v>2025</v>
      </c>
      <c r="B49">
        <v>210065</v>
      </c>
      <c r="C49" t="s">
        <v>209</v>
      </c>
      <c r="D49" t="s">
        <v>145</v>
      </c>
      <c r="E49" s="63" t="s">
        <v>148</v>
      </c>
      <c r="F49" s="67">
        <v>180505.37909999999</v>
      </c>
      <c r="G49" s="58">
        <f t="shared" si="0"/>
        <v>180505379.09999999</v>
      </c>
      <c r="H49" s="66"/>
      <c r="J49" s="64"/>
    </row>
    <row r="50" spans="1:10" ht="17.5" customHeight="1">
      <c r="A50" s="71">
        <v>2025</v>
      </c>
      <c r="B50" s="71">
        <v>210087</v>
      </c>
      <c r="C50" s="71" t="s">
        <v>210</v>
      </c>
      <c r="D50" s="71" t="s">
        <v>145</v>
      </c>
      <c r="E50" s="72" t="s">
        <v>148</v>
      </c>
      <c r="F50" s="73">
        <v>22558.763999999999</v>
      </c>
      <c r="G50" s="74">
        <f t="shared" si="0"/>
        <v>22558764</v>
      </c>
      <c r="H50" s="74"/>
      <c r="J50" s="64" t="s">
        <v>158</v>
      </c>
    </row>
    <row r="51" spans="1:10" ht="17.5" customHeight="1">
      <c r="A51" s="71">
        <v>2025</v>
      </c>
      <c r="B51" s="71">
        <v>210088</v>
      </c>
      <c r="C51" s="71" t="s">
        <v>211</v>
      </c>
      <c r="D51" s="71" t="s">
        <v>145</v>
      </c>
      <c r="E51" s="72" t="s">
        <v>148</v>
      </c>
      <c r="F51" s="73">
        <v>9274.9210000000003</v>
      </c>
      <c r="G51" s="74">
        <f t="shared" si="0"/>
        <v>9274921</v>
      </c>
      <c r="H51" s="74"/>
      <c r="J51" s="64" t="s">
        <v>159</v>
      </c>
    </row>
    <row r="52" spans="1:10" ht="17.5" customHeight="1">
      <c r="A52" s="71">
        <v>2025</v>
      </c>
      <c r="B52" s="71">
        <v>210333</v>
      </c>
      <c r="C52" s="71" t="s">
        <v>212</v>
      </c>
      <c r="D52" s="71" t="s">
        <v>145</v>
      </c>
      <c r="E52" s="72" t="s">
        <v>148</v>
      </c>
      <c r="F52" s="73">
        <v>24873.230299999999</v>
      </c>
      <c r="G52" s="74">
        <f t="shared" si="0"/>
        <v>24873230.300000001</v>
      </c>
      <c r="H52" s="74"/>
      <c r="J52" s="64" t="s">
        <v>160</v>
      </c>
    </row>
    <row r="53" spans="1:10" ht="17.5" customHeight="1">
      <c r="A53">
        <v>2025</v>
      </c>
      <c r="B53">
        <v>213300</v>
      </c>
      <c r="C53" t="s">
        <v>213</v>
      </c>
      <c r="D53" t="s">
        <v>145</v>
      </c>
      <c r="E53" s="78" t="s">
        <v>148</v>
      </c>
      <c r="F53" s="79">
        <v>76855.131999999998</v>
      </c>
      <c r="G53" s="66">
        <f t="shared" si="0"/>
        <v>76855132</v>
      </c>
      <c r="H53" s="66"/>
    </row>
    <row r="54" spans="1:10" ht="17.5" customHeight="1">
      <c r="A54">
        <v>2025</v>
      </c>
      <c r="B54">
        <v>214000</v>
      </c>
      <c r="C54" t="s">
        <v>214</v>
      </c>
      <c r="D54" t="s">
        <v>145</v>
      </c>
      <c r="E54" s="63" t="s">
        <v>148</v>
      </c>
      <c r="F54" s="67">
        <v>217367.0533</v>
      </c>
      <c r="G54" s="58">
        <f t="shared" si="0"/>
        <v>217367053.30000001</v>
      </c>
      <c r="H54" s="66">
        <v>7491</v>
      </c>
      <c r="J54" s="64"/>
    </row>
    <row r="55" spans="1:10" ht="17.5" customHeight="1">
      <c r="A55">
        <v>2025</v>
      </c>
      <c r="B55">
        <v>214003</v>
      </c>
      <c r="C55" t="s">
        <v>215</v>
      </c>
      <c r="D55" t="s">
        <v>145</v>
      </c>
      <c r="E55" s="63" t="s">
        <v>148</v>
      </c>
      <c r="F55" s="67">
        <v>30901.200000000001</v>
      </c>
      <c r="G55" s="58">
        <f t="shared" si="0"/>
        <v>30901200</v>
      </c>
      <c r="H55" s="66">
        <v>1340</v>
      </c>
      <c r="J55" s="64"/>
    </row>
    <row r="56" spans="1:10" ht="17.5" customHeight="1">
      <c r="A56">
        <v>2025</v>
      </c>
      <c r="B56">
        <v>214020</v>
      </c>
      <c r="C56" t="s">
        <v>216</v>
      </c>
      <c r="D56" t="s">
        <v>145</v>
      </c>
      <c r="E56" s="63" t="s">
        <v>148</v>
      </c>
      <c r="F56" s="67">
        <v>10295.8876</v>
      </c>
      <c r="G56" s="58">
        <f t="shared" si="0"/>
        <v>10295887.6</v>
      </c>
      <c r="H56">
        <v>657</v>
      </c>
      <c r="J56" s="64"/>
    </row>
    <row r="57" spans="1:10" ht="17.5" customHeight="1">
      <c r="A57">
        <v>2025</v>
      </c>
      <c r="B57">
        <v>214022</v>
      </c>
      <c r="C57" t="s">
        <v>217</v>
      </c>
      <c r="D57" t="s">
        <v>145</v>
      </c>
      <c r="E57" s="63" t="s">
        <v>148</v>
      </c>
      <c r="F57" s="67">
        <v>28720.774799999999</v>
      </c>
      <c r="G57" s="58">
        <f t="shared" si="0"/>
        <v>28720774.800000001</v>
      </c>
      <c r="H57" s="66">
        <v>970</v>
      </c>
      <c r="J57" s="64"/>
    </row>
    <row r="58" spans="1:10">
      <c r="A58">
        <v>2025</v>
      </c>
      <c r="B58">
        <v>218992</v>
      </c>
      <c r="C58" t="s">
        <v>218</v>
      </c>
      <c r="D58" t="s">
        <v>145</v>
      </c>
      <c r="E58" s="63" t="s">
        <v>148</v>
      </c>
      <c r="F58">
        <v>285922.09730000002</v>
      </c>
      <c r="G58" s="58">
        <f t="shared" si="0"/>
        <v>285922097.30000001</v>
      </c>
      <c r="H58">
        <v>3385</v>
      </c>
    </row>
    <row r="59" spans="1:10">
      <c r="E59" s="63"/>
      <c r="F59" s="67"/>
      <c r="G59" s="58"/>
    </row>
    <row r="60" spans="1:10" ht="20.399999999999999">
      <c r="E60" s="58"/>
      <c r="F60" s="80"/>
      <c r="G60" s="80"/>
      <c r="H60" s="8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FY2020 Original</vt:lpstr>
      <vt:lpstr>Alpha</vt:lpstr>
      <vt:lpstr>FY2025 SCH 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Daniela Tamayo</cp:lastModifiedBy>
  <dcterms:created xsi:type="dcterms:W3CDTF">2015-07-14T20:42:21Z</dcterms:created>
  <dcterms:modified xsi:type="dcterms:W3CDTF">2026-06-16T15:11:58Z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