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ate Setting\Hospital Inputs\RY27 Hospital Inputs\"/>
    </mc:Choice>
  </mc:AlternateContent>
  <xr:revisionPtr revIDLastSave="0" documentId="8_{192350F7-71FF-4FF1-9866-3749C658C602}" xr6:coauthVersionLast="47" xr6:coauthVersionMax="47" xr10:uidLastSave="{00000000-0000-0000-0000-000000000000}"/>
  <bookViews>
    <workbookView xWindow="-96" yWindow="-96" windowWidth="23232" windowHeight="12432" xr2:uid="{4E68E4A4-2D35-490F-89F4-3AA63E44B503}"/>
  </bookViews>
  <sheets>
    <sheet name="Summary w FY26" sheetId="1" r:id="rId1"/>
  </sheets>
  <definedNames>
    <definedName name="FY19Q1_Q2_ecmad_byquarter_20262">#REF!</definedName>
    <definedName name="FY26Q1_Q2_onlycovid_sepsis_byqu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58" i="1" l="1"/>
  <c r="P56" i="1"/>
  <c r="J56" i="1"/>
  <c r="F56" i="1"/>
  <c r="P55" i="1"/>
  <c r="J55" i="1"/>
  <c r="F55" i="1"/>
  <c r="Q55" i="1" s="1"/>
  <c r="R55" i="1" s="1"/>
  <c r="P54" i="1"/>
  <c r="J54" i="1"/>
  <c r="F54" i="1"/>
  <c r="P53" i="1"/>
  <c r="L53" i="1"/>
  <c r="K53" i="1"/>
  <c r="J53" i="1"/>
  <c r="F53" i="1"/>
  <c r="Q53" i="1" s="1"/>
  <c r="Q52" i="1"/>
  <c r="R52" i="1" s="1"/>
  <c r="P52" i="1"/>
  <c r="J52" i="1"/>
  <c r="F52" i="1"/>
  <c r="K52" i="1" s="1"/>
  <c r="L52" i="1" s="1"/>
  <c r="P51" i="1"/>
  <c r="J51" i="1"/>
  <c r="F51" i="1"/>
  <c r="P50" i="1"/>
  <c r="J50" i="1"/>
  <c r="F50" i="1"/>
  <c r="P49" i="1"/>
  <c r="J49" i="1"/>
  <c r="F49" i="1"/>
  <c r="P48" i="1"/>
  <c r="J48" i="1"/>
  <c r="F48" i="1"/>
  <c r="P47" i="1"/>
  <c r="J47" i="1"/>
  <c r="F47" i="1"/>
  <c r="P46" i="1"/>
  <c r="J46" i="1"/>
  <c r="F46" i="1"/>
  <c r="P45" i="1"/>
  <c r="J45" i="1"/>
  <c r="F45" i="1"/>
  <c r="P44" i="1"/>
  <c r="J44" i="1"/>
  <c r="F44" i="1"/>
  <c r="P43" i="1"/>
  <c r="J43" i="1"/>
  <c r="F43" i="1"/>
  <c r="Q43" i="1" s="1"/>
  <c r="P42" i="1"/>
  <c r="J42" i="1"/>
  <c r="F42" i="1"/>
  <c r="P41" i="1"/>
  <c r="J41" i="1"/>
  <c r="F41" i="1"/>
  <c r="P40" i="1"/>
  <c r="J40" i="1"/>
  <c r="F40" i="1"/>
  <c r="P39" i="1"/>
  <c r="J39" i="1"/>
  <c r="F39" i="1"/>
  <c r="P38" i="1"/>
  <c r="J38" i="1"/>
  <c r="F38" i="1"/>
  <c r="P37" i="1"/>
  <c r="J37" i="1"/>
  <c r="F37" i="1"/>
  <c r="P36" i="1"/>
  <c r="J36" i="1"/>
  <c r="F36" i="1"/>
  <c r="P35" i="1"/>
  <c r="J35" i="1"/>
  <c r="F35" i="1"/>
  <c r="P34" i="1"/>
  <c r="J34" i="1"/>
  <c r="F34" i="1"/>
  <c r="P33" i="1"/>
  <c r="J33" i="1"/>
  <c r="F33" i="1"/>
  <c r="P32" i="1"/>
  <c r="J32" i="1"/>
  <c r="F32" i="1"/>
  <c r="P31" i="1"/>
  <c r="J31" i="1"/>
  <c r="F31" i="1"/>
  <c r="P30" i="1"/>
  <c r="J30" i="1"/>
  <c r="F30" i="1"/>
  <c r="P29" i="1"/>
  <c r="J29" i="1"/>
  <c r="F29" i="1"/>
  <c r="P28" i="1"/>
  <c r="J28" i="1"/>
  <c r="F28" i="1"/>
  <c r="P27" i="1"/>
  <c r="J27" i="1"/>
  <c r="F27" i="1"/>
  <c r="P26" i="1"/>
  <c r="J26" i="1"/>
  <c r="F26" i="1"/>
  <c r="P25" i="1"/>
  <c r="J25" i="1"/>
  <c r="F25" i="1"/>
  <c r="P24" i="1"/>
  <c r="J24" i="1"/>
  <c r="F24" i="1"/>
  <c r="P23" i="1"/>
  <c r="J23" i="1"/>
  <c r="F23" i="1"/>
  <c r="P22" i="1"/>
  <c r="J22" i="1"/>
  <c r="F22" i="1"/>
  <c r="P21" i="1"/>
  <c r="J21" i="1"/>
  <c r="F21" i="1"/>
  <c r="P20" i="1"/>
  <c r="J20" i="1"/>
  <c r="F20" i="1"/>
  <c r="P19" i="1"/>
  <c r="J19" i="1"/>
  <c r="F19" i="1"/>
  <c r="P18" i="1"/>
  <c r="J18" i="1"/>
  <c r="F18" i="1"/>
  <c r="P17" i="1"/>
  <c r="J17" i="1"/>
  <c r="F17" i="1"/>
  <c r="P16" i="1"/>
  <c r="J16" i="1"/>
  <c r="F16" i="1"/>
  <c r="P15" i="1"/>
  <c r="J15" i="1"/>
  <c r="F15" i="1"/>
  <c r="P14" i="1"/>
  <c r="J14" i="1"/>
  <c r="F14" i="1"/>
  <c r="P13" i="1"/>
  <c r="J13" i="1"/>
  <c r="F13" i="1"/>
  <c r="P12" i="1"/>
  <c r="J12" i="1"/>
  <c r="F12" i="1"/>
  <c r="P11" i="1"/>
  <c r="J11" i="1"/>
  <c r="F11" i="1"/>
  <c r="P10" i="1"/>
  <c r="J10" i="1"/>
  <c r="F10" i="1"/>
  <c r="P9" i="1"/>
  <c r="J9" i="1"/>
  <c r="F9" i="1"/>
  <c r="P8" i="1"/>
  <c r="J8" i="1"/>
  <c r="F8" i="1"/>
  <c r="P7" i="1"/>
  <c r="J7" i="1"/>
  <c r="F7" i="1"/>
  <c r="O58" i="1"/>
  <c r="N58" i="1"/>
  <c r="I58" i="1"/>
  <c r="H58" i="1"/>
  <c r="F6" i="1"/>
  <c r="Q6" i="1" s="1"/>
  <c r="E58" i="1"/>
  <c r="C58" i="1"/>
  <c r="Q20" i="1" l="1"/>
  <c r="R20" i="1" s="1"/>
  <c r="K20" i="1"/>
  <c r="L20" i="1" s="1"/>
  <c r="K22" i="1"/>
  <c r="L22" i="1" s="1"/>
  <c r="Q22" i="1"/>
  <c r="R22" i="1" s="1"/>
  <c r="K35" i="1"/>
  <c r="L35" i="1" s="1"/>
  <c r="T35" i="1" s="1"/>
  <c r="Q35" i="1"/>
  <c r="R35" i="1" s="1"/>
  <c r="Q44" i="1"/>
  <c r="R44" i="1" s="1"/>
  <c r="K44" i="1"/>
  <c r="L44" i="1" s="1"/>
  <c r="K54" i="1"/>
  <c r="L54" i="1" s="1"/>
  <c r="T54" i="1" s="1"/>
  <c r="Q54" i="1"/>
  <c r="R54" i="1" s="1"/>
  <c r="Q13" i="1"/>
  <c r="R13" i="1" s="1"/>
  <c r="K13" i="1"/>
  <c r="L13" i="1" s="1"/>
  <c r="K15" i="1"/>
  <c r="L15" i="1" s="1"/>
  <c r="T15" i="1" s="1"/>
  <c r="Q15" i="1"/>
  <c r="R15" i="1" s="1"/>
  <c r="K17" i="1"/>
  <c r="L17" i="1" s="1"/>
  <c r="Q17" i="1"/>
  <c r="R17" i="1" s="1"/>
  <c r="K30" i="1"/>
  <c r="L30" i="1" s="1"/>
  <c r="T30" i="1" s="1"/>
  <c r="Q30" i="1"/>
  <c r="R30" i="1" s="1"/>
  <c r="K34" i="1"/>
  <c r="L34" i="1" s="1"/>
  <c r="T34" i="1" s="1"/>
  <c r="Q34" i="1"/>
  <c r="R34" i="1" s="1"/>
  <c r="R53" i="1"/>
  <c r="T53" i="1" s="1"/>
  <c r="K46" i="1"/>
  <c r="L46" i="1" s="1"/>
  <c r="Q46" i="1"/>
  <c r="R46" i="1" s="1"/>
  <c r="Q32" i="1"/>
  <c r="R32" i="1" s="1"/>
  <c r="K32" i="1"/>
  <c r="L32" i="1" s="1"/>
  <c r="R43" i="1"/>
  <c r="Q50" i="1"/>
  <c r="R50" i="1" s="1"/>
  <c r="K50" i="1"/>
  <c r="L50" i="1" s="1"/>
  <c r="T50" i="1" s="1"/>
  <c r="K48" i="1"/>
  <c r="L48" i="1" s="1"/>
  <c r="T48" i="1" s="1"/>
  <c r="Q48" i="1"/>
  <c r="R48" i="1" s="1"/>
  <c r="Q19" i="1"/>
  <c r="R19" i="1" s="1"/>
  <c r="K19" i="1"/>
  <c r="L19" i="1" s="1"/>
  <c r="Q21" i="1"/>
  <c r="R21" i="1" s="1"/>
  <c r="K21" i="1"/>
  <c r="L21" i="1" s="1"/>
  <c r="K23" i="1"/>
  <c r="L23" i="1" s="1"/>
  <c r="T23" i="1" s="1"/>
  <c r="Q23" i="1"/>
  <c r="R23" i="1" s="1"/>
  <c r="Q45" i="1"/>
  <c r="R45" i="1" s="1"/>
  <c r="K45" i="1"/>
  <c r="L45" i="1" s="1"/>
  <c r="Q56" i="1"/>
  <c r="R56" i="1" s="1"/>
  <c r="K56" i="1"/>
  <c r="L56" i="1" s="1"/>
  <c r="T56" i="1" s="1"/>
  <c r="Q24" i="1"/>
  <c r="R24" i="1" s="1"/>
  <c r="K24" i="1"/>
  <c r="L24" i="1" s="1"/>
  <c r="Q37" i="1"/>
  <c r="R37" i="1" s="1"/>
  <c r="K37" i="1"/>
  <c r="L37" i="1" s="1"/>
  <c r="K36" i="1"/>
  <c r="L36" i="1" s="1"/>
  <c r="T36" i="1" s="1"/>
  <c r="Q36" i="1"/>
  <c r="R36" i="1" s="1"/>
  <c r="K40" i="1"/>
  <c r="L40" i="1" s="1"/>
  <c r="T40" i="1" s="1"/>
  <c r="Q40" i="1"/>
  <c r="R40" i="1" s="1"/>
  <c r="Q8" i="1"/>
  <c r="R8" i="1" s="1"/>
  <c r="K8" i="1"/>
  <c r="L8" i="1" s="1"/>
  <c r="K10" i="1"/>
  <c r="L10" i="1" s="1"/>
  <c r="Q10" i="1"/>
  <c r="R10" i="1" s="1"/>
  <c r="Q25" i="1"/>
  <c r="R25" i="1" s="1"/>
  <c r="K25" i="1"/>
  <c r="L25" i="1" s="1"/>
  <c r="Q27" i="1"/>
  <c r="R27" i="1" s="1"/>
  <c r="K27" i="1"/>
  <c r="L27" i="1" s="1"/>
  <c r="Q38" i="1"/>
  <c r="R38" i="1" s="1"/>
  <c r="K38" i="1"/>
  <c r="L38" i="1" s="1"/>
  <c r="K47" i="1"/>
  <c r="L47" i="1" s="1"/>
  <c r="T47" i="1" s="1"/>
  <c r="Q47" i="1"/>
  <c r="R47" i="1" s="1"/>
  <c r="T52" i="1"/>
  <c r="K11" i="1"/>
  <c r="L11" i="1" s="1"/>
  <c r="Q11" i="1"/>
  <c r="R11" i="1" s="1"/>
  <c r="Q26" i="1"/>
  <c r="R26" i="1" s="1"/>
  <c r="K26" i="1"/>
  <c r="L26" i="1" s="1"/>
  <c r="T26" i="1" s="1"/>
  <c r="K28" i="1"/>
  <c r="L28" i="1" s="1"/>
  <c r="Q28" i="1"/>
  <c r="R28" i="1" s="1"/>
  <c r="Q39" i="1"/>
  <c r="R39" i="1" s="1"/>
  <c r="K39" i="1"/>
  <c r="L39" i="1" s="1"/>
  <c r="T39" i="1" s="1"/>
  <c r="K12" i="1"/>
  <c r="L12" i="1" s="1"/>
  <c r="T12" i="1" s="1"/>
  <c r="Q12" i="1"/>
  <c r="R12" i="1" s="1"/>
  <c r="K29" i="1"/>
  <c r="L29" i="1" s="1"/>
  <c r="T29" i="1" s="1"/>
  <c r="Q29" i="1"/>
  <c r="R29" i="1" s="1"/>
  <c r="Q7" i="1"/>
  <c r="R7" i="1" s="1"/>
  <c r="K7" i="1"/>
  <c r="L7" i="1" s="1"/>
  <c r="T7" i="1" s="1"/>
  <c r="Q14" i="1"/>
  <c r="R14" i="1" s="1"/>
  <c r="K14" i="1"/>
  <c r="L14" i="1" s="1"/>
  <c r="T14" i="1" s="1"/>
  <c r="K16" i="1"/>
  <c r="L16" i="1" s="1"/>
  <c r="Q16" i="1"/>
  <c r="R16" i="1" s="1"/>
  <c r="K42" i="1"/>
  <c r="L42" i="1" s="1"/>
  <c r="Q42" i="1"/>
  <c r="R42" i="1" s="1"/>
  <c r="Q49" i="1"/>
  <c r="R49" i="1" s="1"/>
  <c r="K49" i="1"/>
  <c r="L49" i="1" s="1"/>
  <c r="Q9" i="1"/>
  <c r="R9" i="1" s="1"/>
  <c r="K9" i="1"/>
  <c r="L9" i="1" s="1"/>
  <c r="K41" i="1"/>
  <c r="L41" i="1" s="1"/>
  <c r="Q41" i="1"/>
  <c r="R41" i="1" s="1"/>
  <c r="K18" i="1"/>
  <c r="L18" i="1" s="1"/>
  <c r="Q18" i="1"/>
  <c r="R18" i="1" s="1"/>
  <c r="Q31" i="1"/>
  <c r="R31" i="1" s="1"/>
  <c r="K31" i="1"/>
  <c r="L31" i="1" s="1"/>
  <c r="T31" i="1" s="1"/>
  <c r="Q33" i="1"/>
  <c r="R33" i="1" s="1"/>
  <c r="K33" i="1"/>
  <c r="L33" i="1" s="1"/>
  <c r="T33" i="1" s="1"/>
  <c r="Q51" i="1"/>
  <c r="R51" i="1" s="1"/>
  <c r="K51" i="1"/>
  <c r="L51" i="1" s="1"/>
  <c r="K43" i="1"/>
  <c r="L43" i="1" s="1"/>
  <c r="T43" i="1" s="1"/>
  <c r="K55" i="1"/>
  <c r="L55" i="1" s="1"/>
  <c r="T55" i="1" s="1"/>
  <c r="F58" i="1"/>
  <c r="J6" i="1"/>
  <c r="J58" i="1" s="1"/>
  <c r="P6" i="1"/>
  <c r="P58" i="1" s="1"/>
  <c r="K6" i="1"/>
  <c r="L6" i="1" s="1"/>
  <c r="T13" i="1" l="1"/>
  <c r="T42" i="1"/>
  <c r="R6" i="1"/>
  <c r="R58" i="1" s="1"/>
  <c r="T38" i="1"/>
  <c r="T21" i="1"/>
  <c r="T46" i="1"/>
  <c r="T16" i="1"/>
  <c r="T27" i="1"/>
  <c r="T37" i="1"/>
  <c r="T19" i="1"/>
  <c r="T44" i="1"/>
  <c r="L58" i="1"/>
  <c r="T18" i="1"/>
  <c r="T28" i="1"/>
  <c r="T25" i="1"/>
  <c r="T24" i="1"/>
  <c r="T41" i="1"/>
  <c r="T9" i="1"/>
  <c r="T10" i="1"/>
  <c r="T17" i="1"/>
  <c r="T22" i="1"/>
  <c r="T11" i="1"/>
  <c r="T8" i="1"/>
  <c r="T45" i="1"/>
  <c r="T20" i="1"/>
  <c r="T51" i="1"/>
  <c r="T49" i="1"/>
  <c r="T32" i="1"/>
  <c r="T6" i="1" l="1"/>
  <c r="T58" i="1" s="1"/>
  <c r="T60" i="1" s="1"/>
</calcChain>
</file>

<file path=xl/sharedStrings.xml><?xml version="1.0" encoding="utf-8"?>
<sst xmlns="http://schemas.openxmlformats.org/spreadsheetml/2006/main" count="75" uniqueCount="74">
  <si>
    <t>Covid Cost Analysis Data by Hospital and Payer</t>
  </si>
  <si>
    <t>ECMADS</t>
  </si>
  <si>
    <t>2/3 ECMADS; 1/3 Patient Days</t>
  </si>
  <si>
    <t>Source: Jul - Mar. FY26 Financial and Casemix Data</t>
  </si>
  <si>
    <t>FY26 Q12</t>
  </si>
  <si>
    <t>FY26</t>
  </si>
  <si>
    <t>HospID</t>
  </si>
  <si>
    <t>Hospital Name</t>
  </si>
  <si>
    <t>FY26 GBR</t>
  </si>
  <si>
    <t>FY19 Statewide Percent Share</t>
  </si>
  <si>
    <t>Standard Revenue Jul - Mar. FY26</t>
  </si>
  <si>
    <t>Standard Revenue Over/Under Charge</t>
  </si>
  <si>
    <t>FY19 Resp IP Vol @ FY19 Rates (Inflated)</t>
  </si>
  <si>
    <t xml:space="preserve">FY26 Resp &amp; Sepsis IP Vol @ FY26 Rates </t>
  </si>
  <si>
    <t>FY26 v FY19 (Inflated)</t>
  </si>
  <si>
    <t>Overcharged at Standard Charges</t>
  </si>
  <si>
    <t>Original Surge Funding Logic (Patient Days)</t>
  </si>
  <si>
    <t>FY19 IP Vol @ FY26 Rates</t>
  </si>
  <si>
    <t>26 ECMAD Charges</t>
  </si>
  <si>
    <t>FY26 v FY19 (ecmads)</t>
  </si>
  <si>
    <t>Minimum of Volume Above GBR vs Respiratory Volume Growth (based on ecmads)</t>
  </si>
  <si>
    <t>Blended Approach</t>
  </si>
  <si>
    <t>Meritus</t>
  </si>
  <si>
    <t>UMMC &amp; Shock Trauma</t>
  </si>
  <si>
    <t>UM-PGHC</t>
  </si>
  <si>
    <t>Holy Cross</t>
  </si>
  <si>
    <t>Frederick</t>
  </si>
  <si>
    <t>UM-Harford</t>
  </si>
  <si>
    <t>Mercy</t>
  </si>
  <si>
    <t>Johns Hopkins</t>
  </si>
  <si>
    <t>UM-Dorchester</t>
  </si>
  <si>
    <t>St. Agnes</t>
  </si>
  <si>
    <t>Sinai</t>
  </si>
  <si>
    <t>Grace Medical center</t>
  </si>
  <si>
    <t>MedStar Fr Square</t>
  </si>
  <si>
    <t>Adventist White Oak</t>
  </si>
  <si>
    <t>Garrett</t>
  </si>
  <si>
    <t>MedStar Montgomery</t>
  </si>
  <si>
    <t>Peninsula</t>
  </si>
  <si>
    <t>Suburban</t>
  </si>
  <si>
    <t>Anne Arundel</t>
  </si>
  <si>
    <t>MedStar Union Mem</t>
  </si>
  <si>
    <t>Western Maryland</t>
  </si>
  <si>
    <t>MedStar St. Mary's</t>
  </si>
  <si>
    <t>JH Bayview</t>
  </si>
  <si>
    <t>UM-Chestertown</t>
  </si>
  <si>
    <t>ChristianaCare, Union</t>
  </si>
  <si>
    <t>Carroll</t>
  </si>
  <si>
    <t>MedStar Harbor</t>
  </si>
  <si>
    <t>UM-Charles Regional</t>
  </si>
  <si>
    <t>UM-Easton</t>
  </si>
  <si>
    <t>UMMC Midtown</t>
  </si>
  <si>
    <t>Calvert</t>
  </si>
  <si>
    <t>Northwest</t>
  </si>
  <si>
    <t>UM-BWMC</t>
  </si>
  <si>
    <t>GBMC</t>
  </si>
  <si>
    <t>McCready</t>
  </si>
  <si>
    <t>Howard County</t>
  </si>
  <si>
    <t>UM-Upper Chesapeake</t>
  </si>
  <si>
    <t>Doctors</t>
  </si>
  <si>
    <t>UM-Laurel FMF</t>
  </si>
  <si>
    <t>Ft. Washington</t>
  </si>
  <si>
    <t>Atlantic General</t>
  </si>
  <si>
    <t>MedStar Southern MD</t>
  </si>
  <si>
    <t>UM-St. Joe</t>
  </si>
  <si>
    <t>HC-Germantown</t>
  </si>
  <si>
    <t>Germantown ED</t>
  </si>
  <si>
    <t>UM-Queen Anne's ED</t>
  </si>
  <si>
    <t>UM-Bowie ED</t>
  </si>
  <si>
    <t>UMROI</t>
  </si>
  <si>
    <t>MedStar Good Sam</t>
  </si>
  <si>
    <t>Levindale</t>
  </si>
  <si>
    <t>Shady Grove</t>
  </si>
  <si>
    <t>Statewide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</si>
</sst>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&quot;$&quot;* #,##0_);[Red]_(&quot;$&quot;* \(#,##0\);_(&quot;$&quot;* &quot;-&quot;??_);_(@_)"/>
    <numFmt numFmtId="166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2" borderId="3" xfId="0" applyFont="1" applyFill="1" applyBorder="1"/>
    <xf numFmtId="0" fontId="3" fillId="3" borderId="4" xfId="0" applyFont="1" applyFill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/>
    <xf numFmtId="0" fontId="0" fillId="3" borderId="7" xfId="0" applyFill="1" applyBorder="1"/>
    <xf numFmtId="0" fontId="0" fillId="0" borderId="0" xfId="0" applyAlignment="1">
      <alignment horizontal="center" vertical="center" wrapText="1"/>
    </xf>
    <xf numFmtId="0" fontId="3" fillId="2" borderId="6" xfId="0" applyFont="1" applyFill="1" applyBorder="1"/>
    <xf numFmtId="0" fontId="0" fillId="0" borderId="0" xfId="0" applyAlignment="1">
      <alignment horizontal="center" wrapText="1"/>
    </xf>
    <xf numFmtId="0" fontId="2" fillId="0" borderId="0" xfId="0" applyFont="1"/>
    <xf numFmtId="0" fontId="3" fillId="0" borderId="5" xfId="0" applyFont="1" applyBorder="1" applyAlignment="1">
      <alignment horizontal="center" wrapText="1"/>
    </xf>
    <xf numFmtId="0" fontId="0" fillId="0" borderId="0" xfId="0" applyAlignment="1">
      <alignment vertical="center"/>
    </xf>
    <xf numFmtId="0" fontId="3" fillId="2" borderId="6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3" borderId="7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4" borderId="6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vertical="center"/>
    </xf>
    <xf numFmtId="164" fontId="0" fillId="0" borderId="5" xfId="2" applyNumberFormat="1" applyFont="1" applyBorder="1"/>
    <xf numFmtId="10" fontId="4" fillId="0" borderId="0" xfId="3" applyNumberFormat="1" applyFont="1"/>
    <xf numFmtId="164" fontId="0" fillId="0" borderId="0" xfId="2" applyNumberFormat="1" applyFont="1" applyBorder="1"/>
    <xf numFmtId="165" fontId="0" fillId="0" borderId="6" xfId="0" applyNumberFormat="1" applyBorder="1"/>
    <xf numFmtId="165" fontId="0" fillId="0" borderId="0" xfId="0" applyNumberFormat="1"/>
    <xf numFmtId="165" fontId="0" fillId="0" borderId="5" xfId="0" applyNumberFormat="1" applyBorder="1"/>
    <xf numFmtId="164" fontId="0" fillId="4" borderId="6" xfId="2" applyNumberFormat="1" applyFont="1" applyFill="1" applyBorder="1"/>
    <xf numFmtId="164" fontId="0" fillId="0" borderId="0" xfId="2" applyNumberFormat="1" applyFont="1" applyFill="1"/>
    <xf numFmtId="166" fontId="0" fillId="0" borderId="5" xfId="1" applyNumberFormat="1" applyFont="1" applyBorder="1"/>
    <xf numFmtId="164" fontId="0" fillId="2" borderId="6" xfId="2" applyNumberFormat="1" applyFont="1" applyFill="1" applyBorder="1"/>
    <xf numFmtId="164" fontId="0" fillId="3" borderId="7" xfId="0" applyNumberFormat="1" applyFill="1" applyBorder="1"/>
    <xf numFmtId="164" fontId="0" fillId="0" borderId="6" xfId="2" applyNumberFormat="1" applyFont="1" applyFill="1" applyBorder="1"/>
    <xf numFmtId="0" fontId="0" fillId="0" borderId="7" xfId="0" applyBorder="1"/>
    <xf numFmtId="164" fontId="3" fillId="0" borderId="5" xfId="0" applyNumberFormat="1" applyFont="1" applyBorder="1"/>
    <xf numFmtId="164" fontId="3" fillId="0" borderId="0" xfId="0" applyNumberFormat="1" applyFont="1"/>
    <xf numFmtId="165" fontId="3" fillId="0" borderId="6" xfId="0" applyNumberFormat="1" applyFont="1" applyBorder="1"/>
    <xf numFmtId="165" fontId="3" fillId="0" borderId="0" xfId="0" applyNumberFormat="1" applyFont="1"/>
    <xf numFmtId="165" fontId="3" fillId="0" borderId="5" xfId="0" applyNumberFormat="1" applyFont="1" applyBorder="1"/>
    <xf numFmtId="164" fontId="3" fillId="0" borderId="6" xfId="2" applyNumberFormat="1" applyFont="1" applyBorder="1"/>
    <xf numFmtId="164" fontId="3" fillId="0" borderId="0" xfId="2" applyNumberFormat="1" applyFont="1" applyFill="1"/>
    <xf numFmtId="164" fontId="3" fillId="0" borderId="7" xfId="2" applyNumberFormat="1" applyFont="1" applyBorder="1"/>
    <xf numFmtId="10" fontId="0" fillId="0" borderId="7" xfId="3" applyNumberFormat="1" applyFont="1" applyBorder="1"/>
    <xf numFmtId="10" fontId="0" fillId="0" borderId="0" xfId="3" applyNumberFormat="1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B5096-BC77-4B0D-8DDF-34C723BA0B53}">
  <dimension ref="A1:T62"/>
  <sheetViews>
    <sheetView tabSelected="1" zoomScale="80" zoomScaleNormal="80" workbookViewId="0">
      <pane xSplit="2" ySplit="5" topLeftCell="C6" activePane="bottomRight" state="frozen"/>
      <selection activeCell="P5" sqref="P5:P51"/>
      <selection pane="topRight" activeCell="P5" sqref="P5:P51"/>
      <selection pane="bottomLeft" activeCell="P5" sqref="P5:P51"/>
      <selection pane="bottomRight" activeCell="J4" sqref="J4"/>
    </sheetView>
  </sheetViews>
  <sheetFormatPr defaultRowHeight="14.4" x14ac:dyDescent="0.55000000000000004"/>
  <cols>
    <col min="2" max="2" width="20.68359375" customWidth="1"/>
    <col min="3" max="3" width="17.26171875" style="7" customWidth="1"/>
    <col min="4" max="4" width="18.26171875" customWidth="1"/>
    <col min="5" max="5" width="18.15625" customWidth="1"/>
    <col min="6" max="6" width="24.15625" style="8" customWidth="1"/>
    <col min="7" max="7" width="1.68359375" customWidth="1"/>
    <col min="8" max="8" width="16.15625" style="7" customWidth="1"/>
    <col min="9" max="11" width="15.41796875" customWidth="1"/>
    <col min="12" max="12" width="15.41796875" style="8" customWidth="1"/>
    <col min="13" max="13" width="1.26171875" customWidth="1"/>
    <col min="14" max="14" width="15.68359375" style="7" customWidth="1"/>
    <col min="15" max="15" width="15.26171875" customWidth="1"/>
    <col min="16" max="16" width="18.26171875" customWidth="1"/>
    <col min="17" max="17" width="13.68359375" customWidth="1"/>
    <col min="18" max="18" width="20" style="8" customWidth="1"/>
    <col min="19" max="19" width="1.41796875" customWidth="1"/>
    <col min="20" max="20" width="27.68359375" style="37" bestFit="1" customWidth="1"/>
  </cols>
  <sheetData>
    <row r="1" spans="1:20" x14ac:dyDescent="0.55000000000000004">
      <c r="A1" s="1" t="s">
        <v>0</v>
      </c>
      <c r="C1" s="2"/>
      <c r="D1" s="3"/>
      <c r="E1" s="3"/>
      <c r="F1" s="4"/>
      <c r="H1" s="2"/>
      <c r="I1" s="3"/>
      <c r="J1" s="3"/>
      <c r="K1" s="3"/>
      <c r="L1" s="4"/>
      <c r="N1" s="2"/>
      <c r="O1" s="3"/>
      <c r="P1" s="3"/>
      <c r="Q1" s="3"/>
      <c r="R1" s="5" t="s">
        <v>1</v>
      </c>
      <c r="S1" s="1"/>
      <c r="T1" s="6" t="s">
        <v>2</v>
      </c>
    </row>
    <row r="2" spans="1:20" x14ac:dyDescent="0.55000000000000004">
      <c r="A2" t="s">
        <v>3</v>
      </c>
      <c r="R2" s="9"/>
      <c r="T2" s="10"/>
    </row>
    <row r="3" spans="1:20" ht="15" customHeight="1" x14ac:dyDescent="0.55000000000000004">
      <c r="E3" s="11"/>
      <c r="O3" s="1"/>
      <c r="P3" s="1"/>
      <c r="Q3" s="1"/>
      <c r="R3" s="12"/>
      <c r="S3" s="1"/>
      <c r="T3" s="10"/>
    </row>
    <row r="4" spans="1:20" ht="32.25" customHeight="1" x14ac:dyDescent="0.55000000000000004">
      <c r="D4" s="13"/>
      <c r="E4" s="11"/>
      <c r="G4" s="14"/>
      <c r="H4" s="15"/>
      <c r="N4" s="15"/>
      <c r="O4" s="16"/>
      <c r="P4" s="16"/>
      <c r="Q4" s="16"/>
      <c r="R4" s="17" t="s">
        <v>4</v>
      </c>
      <c r="S4" s="18"/>
      <c r="T4" s="19" t="s">
        <v>5</v>
      </c>
    </row>
    <row r="5" spans="1:20" s="1" customFormat="1" ht="72" x14ac:dyDescent="0.55000000000000004">
      <c r="A5" s="1" t="s">
        <v>6</v>
      </c>
      <c r="B5" s="1" t="s">
        <v>7</v>
      </c>
      <c r="C5" s="15" t="s">
        <v>8</v>
      </c>
      <c r="D5" s="20" t="s">
        <v>9</v>
      </c>
      <c r="E5" s="20" t="s">
        <v>10</v>
      </c>
      <c r="F5" s="21" t="s">
        <v>11</v>
      </c>
      <c r="G5" s="20"/>
      <c r="H5" s="15" t="s">
        <v>12</v>
      </c>
      <c r="I5" s="20" t="s">
        <v>13</v>
      </c>
      <c r="J5" s="20" t="s">
        <v>14</v>
      </c>
      <c r="K5" s="20" t="s">
        <v>15</v>
      </c>
      <c r="L5" s="22" t="s">
        <v>16</v>
      </c>
      <c r="M5" s="20"/>
      <c r="N5" s="15" t="s">
        <v>17</v>
      </c>
      <c r="O5" s="20" t="s">
        <v>18</v>
      </c>
      <c r="P5" s="20" t="s">
        <v>19</v>
      </c>
      <c r="Q5" s="20" t="s">
        <v>15</v>
      </c>
      <c r="R5" s="23" t="s">
        <v>20</v>
      </c>
      <c r="S5" s="20"/>
      <c r="T5" s="24" t="s">
        <v>21</v>
      </c>
    </row>
    <row r="6" spans="1:20" x14ac:dyDescent="0.55000000000000004">
      <c r="A6">
        <v>1</v>
      </c>
      <c r="B6" t="s">
        <v>22</v>
      </c>
      <c r="C6" s="25">
        <v>590799783.89487207</v>
      </c>
      <c r="D6" s="26">
        <v>0.75029999999999997</v>
      </c>
      <c r="E6" s="27">
        <v>457811615.78045827</v>
      </c>
      <c r="F6" s="28">
        <f t="shared" ref="F6:F56" si="0">E6-(C6*D6)</f>
        <v>14534537.924135804</v>
      </c>
      <c r="G6" s="29"/>
      <c r="H6" s="30">
        <v>25546177.129208378</v>
      </c>
      <c r="I6" s="27">
        <v>28671360.714958016</v>
      </c>
      <c r="J6" s="29">
        <f>I6-H6</f>
        <v>3125183.5857496373</v>
      </c>
      <c r="K6" s="27" t="str">
        <f>IF(F6&gt;0,"Yes","No")</f>
        <v>Yes</v>
      </c>
      <c r="L6" s="31">
        <f>IF(K6="Yes",IF(MIN(J6,F6)&lt;0,0,MIN(J6,F6)),0)</f>
        <v>3125183.5857496373</v>
      </c>
      <c r="M6" s="32"/>
      <c r="N6" s="33">
        <v>30980534.77331597</v>
      </c>
      <c r="O6" s="27">
        <v>31284251.53774691</v>
      </c>
      <c r="P6" s="27">
        <f>O6-$N6</f>
        <v>303716.76443094015</v>
      </c>
      <c r="Q6" s="27" t="str">
        <f t="shared" ref="Q6:Q56" si="1">IF(F6&gt;0,"Yes","No")</f>
        <v>Yes</v>
      </c>
      <c r="R6" s="34">
        <f t="shared" ref="R6:R56" si="2">IF(AND(Q6="yes",MIN(P6,F6)&lt;0),0,IF(Q6="yes",MIN(P6,F6),0))</f>
        <v>303716.76443094015</v>
      </c>
      <c r="S6" s="32"/>
      <c r="T6" s="35">
        <f>(L6*0.33)+(R6*0.66)</f>
        <v>1231763.6478218008</v>
      </c>
    </row>
    <row r="7" spans="1:20" x14ac:dyDescent="0.55000000000000004">
      <c r="A7">
        <v>2</v>
      </c>
      <c r="B7" t="s">
        <v>23</v>
      </c>
      <c r="C7" s="25">
        <v>2474149347.4911337</v>
      </c>
      <c r="D7" s="26">
        <v>0.75029999999999997</v>
      </c>
      <c r="E7" s="27">
        <v>1950625767.8254313</v>
      </c>
      <c r="F7" s="28">
        <f t="shared" si="0"/>
        <v>94271512.402833939</v>
      </c>
      <c r="G7" s="29"/>
      <c r="H7" s="30">
        <v>73489818.674436226</v>
      </c>
      <c r="I7" s="27">
        <v>65736728.281453386</v>
      </c>
      <c r="J7" s="29">
        <f t="shared" ref="J7:J56" si="3">I7-H7</f>
        <v>-7753090.3929828405</v>
      </c>
      <c r="K7" s="27" t="str">
        <f t="shared" ref="K7:K56" si="4">IF(F7&gt;0,"Yes","No")</f>
        <v>Yes</v>
      </c>
      <c r="L7" s="31">
        <f t="shared" ref="L7:L56" si="5">IF(K7="Yes",IF(MIN(J7,F7)&lt;0,0,MIN(J7,F7)),0)</f>
        <v>0</v>
      </c>
      <c r="N7" s="33">
        <v>87690693.34950082</v>
      </c>
      <c r="O7" s="27">
        <v>76178499.637981534</v>
      </c>
      <c r="P7" s="27">
        <f t="shared" ref="P7:P56" si="6">O7-$N7</f>
        <v>-11512193.711519286</v>
      </c>
      <c r="Q7" s="27" t="str">
        <f t="shared" si="1"/>
        <v>Yes</v>
      </c>
      <c r="R7" s="34">
        <f t="shared" si="2"/>
        <v>0</v>
      </c>
      <c r="S7" s="32"/>
      <c r="T7" s="35">
        <f t="shared" ref="T7:T56" si="7">(L7*0.33)+(R7*0.66)</f>
        <v>0</v>
      </c>
    </row>
    <row r="8" spans="1:20" x14ac:dyDescent="0.55000000000000004">
      <c r="A8">
        <v>3</v>
      </c>
      <c r="B8" t="s">
        <v>24</v>
      </c>
      <c r="C8" s="25">
        <v>517983452.78274006</v>
      </c>
      <c r="D8" s="26">
        <v>0.75029999999999997</v>
      </c>
      <c r="E8" s="27">
        <v>388646798.32431716</v>
      </c>
      <c r="F8" s="28">
        <f t="shared" si="0"/>
        <v>3813.7014272809029</v>
      </c>
      <c r="G8" s="29"/>
      <c r="H8" s="30">
        <v>15257634.403347794</v>
      </c>
      <c r="I8" s="27">
        <v>15071255.41618965</v>
      </c>
      <c r="J8" s="29">
        <f t="shared" si="3"/>
        <v>-186378.98715814389</v>
      </c>
      <c r="K8" s="27" t="str">
        <f t="shared" si="4"/>
        <v>Yes</v>
      </c>
      <c r="L8" s="31">
        <f t="shared" si="5"/>
        <v>0</v>
      </c>
      <c r="N8" s="33">
        <v>19182731.071490694</v>
      </c>
      <c r="O8" s="27">
        <v>14718742.713325826</v>
      </c>
      <c r="P8" s="27">
        <f t="shared" si="6"/>
        <v>-4463988.3581648674</v>
      </c>
      <c r="Q8" s="27" t="str">
        <f t="shared" si="1"/>
        <v>Yes</v>
      </c>
      <c r="R8" s="34">
        <f t="shared" si="2"/>
        <v>0</v>
      </c>
      <c r="S8" s="32"/>
      <c r="T8" s="35">
        <f t="shared" si="7"/>
        <v>0</v>
      </c>
    </row>
    <row r="9" spans="1:20" x14ac:dyDescent="0.55000000000000004">
      <c r="A9">
        <v>4</v>
      </c>
      <c r="B9" t="s">
        <v>25</v>
      </c>
      <c r="C9" s="25">
        <v>691089122.53291655</v>
      </c>
      <c r="D9" s="26">
        <v>0.75029999999999997</v>
      </c>
      <c r="E9" s="27">
        <v>501693565.77300781</v>
      </c>
      <c r="F9" s="28">
        <f t="shared" si="0"/>
        <v>-16830602.863439441</v>
      </c>
      <c r="G9" s="29"/>
      <c r="H9" s="30">
        <v>19128050.438395996</v>
      </c>
      <c r="I9" s="27">
        <v>24479538.773911312</v>
      </c>
      <c r="J9" s="29">
        <f t="shared" si="3"/>
        <v>5351488.3355153166</v>
      </c>
      <c r="K9" s="27" t="str">
        <f t="shared" si="4"/>
        <v>No</v>
      </c>
      <c r="L9" s="31">
        <f t="shared" si="5"/>
        <v>0</v>
      </c>
      <c r="N9" s="33">
        <v>19752401.964084383</v>
      </c>
      <c r="O9" s="27">
        <v>21975385.608980838</v>
      </c>
      <c r="P9" s="27">
        <f t="shared" si="6"/>
        <v>2222983.6448964551</v>
      </c>
      <c r="Q9" s="27" t="str">
        <f t="shared" si="1"/>
        <v>No</v>
      </c>
      <c r="R9" s="34">
        <f t="shared" si="2"/>
        <v>0</v>
      </c>
      <c r="S9" s="32"/>
      <c r="T9" s="35">
        <f t="shared" si="7"/>
        <v>0</v>
      </c>
    </row>
    <row r="10" spans="1:20" x14ac:dyDescent="0.55000000000000004">
      <c r="A10">
        <v>5</v>
      </c>
      <c r="B10" t="s">
        <v>26</v>
      </c>
      <c r="C10" s="25">
        <v>511737910.18311107</v>
      </c>
      <c r="D10" s="26">
        <v>0.75029999999999997</v>
      </c>
      <c r="E10" s="27">
        <v>395553330.43916774</v>
      </c>
      <c r="F10" s="28">
        <f t="shared" si="0"/>
        <v>11596376.428779542</v>
      </c>
      <c r="G10" s="29"/>
      <c r="H10" s="30">
        <v>22322894.461752035</v>
      </c>
      <c r="I10" s="27">
        <v>25430539.606604256</v>
      </c>
      <c r="J10" s="29">
        <f t="shared" si="3"/>
        <v>3107645.144852221</v>
      </c>
      <c r="K10" s="27" t="str">
        <f t="shared" si="4"/>
        <v>Yes</v>
      </c>
      <c r="L10" s="31">
        <f t="shared" si="5"/>
        <v>3107645.144852221</v>
      </c>
      <c r="N10" s="33">
        <v>25020565.671122104</v>
      </c>
      <c r="O10" s="27">
        <v>25433827.100661878</v>
      </c>
      <c r="P10" s="27">
        <f t="shared" si="6"/>
        <v>413261.42953977361</v>
      </c>
      <c r="Q10" s="27" t="str">
        <f t="shared" si="1"/>
        <v>Yes</v>
      </c>
      <c r="R10" s="34">
        <f t="shared" si="2"/>
        <v>413261.42953977361</v>
      </c>
      <c r="S10" s="32"/>
      <c r="T10" s="35">
        <f t="shared" si="7"/>
        <v>1298275.4412974836</v>
      </c>
    </row>
    <row r="11" spans="1:20" x14ac:dyDescent="0.55000000000000004">
      <c r="A11">
        <v>6</v>
      </c>
      <c r="B11" t="s">
        <v>27</v>
      </c>
      <c r="C11" s="25">
        <v>34841970.87623208</v>
      </c>
      <c r="D11" s="26">
        <v>0.75029999999999997</v>
      </c>
      <c r="E11" s="27">
        <v>34156670.047527134</v>
      </c>
      <c r="F11" s="28">
        <f t="shared" si="0"/>
        <v>8014739.2990902066</v>
      </c>
      <c r="G11" s="29"/>
      <c r="H11" s="30">
        <v>7057399.9069510475</v>
      </c>
      <c r="I11" s="27">
        <v>927573.6323106318</v>
      </c>
      <c r="J11" s="29">
        <f t="shared" si="3"/>
        <v>-6129826.2746404158</v>
      </c>
      <c r="K11" s="27" t="str">
        <f t="shared" si="4"/>
        <v>Yes</v>
      </c>
      <c r="L11" s="31">
        <f t="shared" si="5"/>
        <v>0</v>
      </c>
      <c r="N11" s="33">
        <v>4536195.6980691673</v>
      </c>
      <c r="O11" s="27">
        <v>914930.0175672007</v>
      </c>
      <c r="P11" s="27">
        <f t="shared" si="6"/>
        <v>-3621265.6805019667</v>
      </c>
      <c r="Q11" s="27" t="str">
        <f t="shared" si="1"/>
        <v>Yes</v>
      </c>
      <c r="R11" s="34">
        <f t="shared" si="2"/>
        <v>0</v>
      </c>
      <c r="S11" s="32"/>
      <c r="T11" s="35">
        <f t="shared" si="7"/>
        <v>0</v>
      </c>
    </row>
    <row r="12" spans="1:20" x14ac:dyDescent="0.55000000000000004">
      <c r="A12">
        <v>8</v>
      </c>
      <c r="B12" t="s">
        <v>28</v>
      </c>
      <c r="C12" s="25">
        <v>767439587.9655993</v>
      </c>
      <c r="D12" s="26">
        <v>0.75029999999999997</v>
      </c>
      <c r="E12" s="27">
        <v>584278219.29227221</v>
      </c>
      <c r="F12" s="28">
        <f t="shared" si="0"/>
        <v>8468296.441683054</v>
      </c>
      <c r="G12" s="29"/>
      <c r="H12" s="30">
        <v>8714083.7520600539</v>
      </c>
      <c r="I12" s="27">
        <v>11168099.319976456</v>
      </c>
      <c r="J12" s="29">
        <f t="shared" si="3"/>
        <v>2454015.5679164026</v>
      </c>
      <c r="K12" s="27" t="str">
        <f t="shared" si="4"/>
        <v>Yes</v>
      </c>
      <c r="L12" s="31">
        <f t="shared" si="5"/>
        <v>2454015.5679164026</v>
      </c>
      <c r="N12" s="33">
        <v>11491506.330210017</v>
      </c>
      <c r="O12" s="27">
        <v>11027380.677780561</v>
      </c>
      <c r="P12" s="27">
        <f t="shared" si="6"/>
        <v>-464125.65242945589</v>
      </c>
      <c r="Q12" s="27" t="str">
        <f t="shared" si="1"/>
        <v>Yes</v>
      </c>
      <c r="R12" s="34">
        <f t="shared" si="2"/>
        <v>0</v>
      </c>
      <c r="S12" s="32"/>
      <c r="T12" s="35">
        <f t="shared" si="7"/>
        <v>809825.13741241291</v>
      </c>
    </row>
    <row r="13" spans="1:20" x14ac:dyDescent="0.55000000000000004">
      <c r="A13">
        <v>9</v>
      </c>
      <c r="B13" t="s">
        <v>29</v>
      </c>
      <c r="C13" s="25">
        <v>3508707797.8029246</v>
      </c>
      <c r="D13" s="26">
        <v>0.75029999999999997</v>
      </c>
      <c r="E13" s="27">
        <v>2873751399.8525543</v>
      </c>
      <c r="F13" s="28">
        <f t="shared" si="0"/>
        <v>241167939.16102028</v>
      </c>
      <c r="G13" s="29"/>
      <c r="H13" s="30">
        <v>89588007.917594343</v>
      </c>
      <c r="I13" s="27">
        <v>121211235.12912467</v>
      </c>
      <c r="J13" s="29">
        <f t="shared" si="3"/>
        <v>31623227.211530328</v>
      </c>
      <c r="K13" s="27" t="str">
        <f t="shared" si="4"/>
        <v>Yes</v>
      </c>
      <c r="L13" s="31">
        <f t="shared" si="5"/>
        <v>31623227.211530328</v>
      </c>
      <c r="N13" s="33">
        <v>100156479.85254866</v>
      </c>
      <c r="O13" s="27">
        <v>100644997.88283616</v>
      </c>
      <c r="P13" s="27">
        <f t="shared" si="6"/>
        <v>488518.0302875042</v>
      </c>
      <c r="Q13" s="27" t="str">
        <f t="shared" si="1"/>
        <v>Yes</v>
      </c>
      <c r="R13" s="34">
        <f t="shared" si="2"/>
        <v>488518.0302875042</v>
      </c>
      <c r="S13" s="32"/>
      <c r="T13" s="35">
        <f t="shared" si="7"/>
        <v>10758086.879794762</v>
      </c>
    </row>
    <row r="14" spans="1:20" x14ac:dyDescent="0.55000000000000004">
      <c r="A14">
        <v>10</v>
      </c>
      <c r="B14" t="s">
        <v>30</v>
      </c>
      <c r="C14" s="25">
        <v>18359438.061057657</v>
      </c>
      <c r="D14" s="26">
        <v>0.75029999999999997</v>
      </c>
      <c r="E14" s="27">
        <v>13959344.647877056</v>
      </c>
      <c r="F14" s="28">
        <f t="shared" si="0"/>
        <v>184258.27066549659</v>
      </c>
      <c r="G14" s="29"/>
      <c r="H14" s="30">
        <v>4006861.7063535457</v>
      </c>
      <c r="I14" s="27">
        <v>16696.882395098477</v>
      </c>
      <c r="J14" s="29">
        <f t="shared" si="3"/>
        <v>-3990164.8239584472</v>
      </c>
      <c r="K14" s="27" t="str">
        <f t="shared" si="4"/>
        <v>Yes</v>
      </c>
      <c r="L14" s="31">
        <f t="shared" si="5"/>
        <v>0</v>
      </c>
      <c r="N14" s="33">
        <v>3596944.7067484525</v>
      </c>
      <c r="O14" s="27">
        <v>31716.303072971405</v>
      </c>
      <c r="P14" s="27">
        <f t="shared" si="6"/>
        <v>-3565228.4036754812</v>
      </c>
      <c r="Q14" s="27" t="str">
        <f t="shared" si="1"/>
        <v>Yes</v>
      </c>
      <c r="R14" s="34">
        <f t="shared" si="2"/>
        <v>0</v>
      </c>
      <c r="S14" s="32"/>
      <c r="T14" s="35">
        <f t="shared" si="7"/>
        <v>0</v>
      </c>
    </row>
    <row r="15" spans="1:20" x14ac:dyDescent="0.55000000000000004">
      <c r="A15">
        <v>11</v>
      </c>
      <c r="B15" t="s">
        <v>31</v>
      </c>
      <c r="C15" s="25">
        <v>579610899.55230355</v>
      </c>
      <c r="D15" s="26">
        <v>0.75029999999999997</v>
      </c>
      <c r="E15" s="27">
        <v>434750583.03466493</v>
      </c>
      <c r="F15" s="28">
        <f t="shared" si="0"/>
        <v>-131474.89942842722</v>
      </c>
      <c r="G15" s="29"/>
      <c r="H15" s="30">
        <v>22434064.2857682</v>
      </c>
      <c r="I15" s="27">
        <v>26930255.019709449</v>
      </c>
      <c r="J15" s="29">
        <f t="shared" si="3"/>
        <v>4496190.7339412495</v>
      </c>
      <c r="K15" s="27" t="str">
        <f t="shared" si="4"/>
        <v>No</v>
      </c>
      <c r="L15" s="31">
        <f t="shared" si="5"/>
        <v>0</v>
      </c>
      <c r="N15" s="33">
        <v>28500706.515804976</v>
      </c>
      <c r="O15" s="27">
        <v>28732890.019040536</v>
      </c>
      <c r="P15" s="27">
        <f t="shared" si="6"/>
        <v>232183.50323555991</v>
      </c>
      <c r="Q15" s="27" t="str">
        <f t="shared" si="1"/>
        <v>No</v>
      </c>
      <c r="R15" s="34">
        <f t="shared" si="2"/>
        <v>0</v>
      </c>
      <c r="S15" s="32"/>
      <c r="T15" s="35">
        <f t="shared" si="7"/>
        <v>0</v>
      </c>
    </row>
    <row r="16" spans="1:20" x14ac:dyDescent="0.55000000000000004">
      <c r="A16">
        <v>12</v>
      </c>
      <c r="B16" t="s">
        <v>32</v>
      </c>
      <c r="C16" s="25">
        <v>1056230607.0821447</v>
      </c>
      <c r="D16" s="26">
        <v>0.75029999999999997</v>
      </c>
      <c r="E16" s="27">
        <v>829130117.54129755</v>
      </c>
      <c r="F16" s="28">
        <f t="shared" si="0"/>
        <v>36640293.047564387</v>
      </c>
      <c r="G16" s="29"/>
      <c r="H16" s="30">
        <v>37096863.994710594</v>
      </c>
      <c r="I16" s="27">
        <v>42531534.523003928</v>
      </c>
      <c r="J16" s="29">
        <f t="shared" si="3"/>
        <v>5434670.5282933339</v>
      </c>
      <c r="K16" s="27" t="str">
        <f t="shared" si="4"/>
        <v>Yes</v>
      </c>
      <c r="L16" s="31">
        <f t="shared" si="5"/>
        <v>5434670.5282933339</v>
      </c>
      <c r="N16" s="33">
        <v>44336977.442326441</v>
      </c>
      <c r="O16" s="27">
        <v>63425697.036740996</v>
      </c>
      <c r="P16" s="27">
        <f t="shared" si="6"/>
        <v>19088719.594414555</v>
      </c>
      <c r="Q16" s="27" t="str">
        <f t="shared" si="1"/>
        <v>Yes</v>
      </c>
      <c r="R16" s="34">
        <f t="shared" si="2"/>
        <v>19088719.594414555</v>
      </c>
      <c r="S16" s="32"/>
      <c r="T16" s="35">
        <f t="shared" si="7"/>
        <v>14391996.206650406</v>
      </c>
    </row>
    <row r="17" spans="1:20" x14ac:dyDescent="0.55000000000000004">
      <c r="A17">
        <v>13</v>
      </c>
      <c r="B17" t="s">
        <v>33</v>
      </c>
      <c r="C17" s="25">
        <v>36517175.032911479</v>
      </c>
      <c r="D17" s="26">
        <v>0.75029999999999997</v>
      </c>
      <c r="E17" s="27">
        <v>24679511.430785101</v>
      </c>
      <c r="F17" s="28">
        <f t="shared" si="0"/>
        <v>-2719324.9964083806</v>
      </c>
      <c r="G17" s="29"/>
      <c r="H17" s="30">
        <v>3592623.7795134326</v>
      </c>
      <c r="I17" s="27">
        <v>275713.437661984</v>
      </c>
      <c r="J17" s="29">
        <f t="shared" si="3"/>
        <v>-3316910.3418514486</v>
      </c>
      <c r="K17" s="27" t="str">
        <f t="shared" si="4"/>
        <v>No</v>
      </c>
      <c r="L17" s="31">
        <f t="shared" si="5"/>
        <v>0</v>
      </c>
      <c r="N17" s="33">
        <v>1816690.3443850551</v>
      </c>
      <c r="O17" s="27">
        <v>202092.15547620409</v>
      </c>
      <c r="P17" s="27">
        <f t="shared" si="6"/>
        <v>-1614598.188908851</v>
      </c>
      <c r="Q17" s="27" t="str">
        <f t="shared" si="1"/>
        <v>No</v>
      </c>
      <c r="R17" s="34">
        <f t="shared" si="2"/>
        <v>0</v>
      </c>
      <c r="S17" s="32"/>
      <c r="T17" s="35">
        <f t="shared" si="7"/>
        <v>0</v>
      </c>
    </row>
    <row r="18" spans="1:20" x14ac:dyDescent="0.55000000000000004">
      <c r="A18">
        <v>15</v>
      </c>
      <c r="B18" t="s">
        <v>34</v>
      </c>
      <c r="C18" s="25">
        <v>790759401.38205504</v>
      </c>
      <c r="D18" s="26">
        <v>0.75029999999999997</v>
      </c>
      <c r="E18" s="27">
        <v>626184840.80782223</v>
      </c>
      <c r="F18" s="28">
        <f t="shared" si="0"/>
        <v>32878061.950866342</v>
      </c>
      <c r="G18" s="29"/>
      <c r="H18" s="30">
        <v>28329867.378439602</v>
      </c>
      <c r="I18" s="27">
        <v>27014605.926993717</v>
      </c>
      <c r="J18" s="29">
        <f t="shared" si="3"/>
        <v>-1315261.451445885</v>
      </c>
      <c r="K18" s="27" t="str">
        <f t="shared" si="4"/>
        <v>Yes</v>
      </c>
      <c r="L18" s="31">
        <f t="shared" si="5"/>
        <v>0</v>
      </c>
      <c r="N18" s="33">
        <v>33871502.546861514</v>
      </c>
      <c r="O18" s="27">
        <v>32331074.334412768</v>
      </c>
      <c r="P18" s="27">
        <f t="shared" si="6"/>
        <v>-1540428.212448746</v>
      </c>
      <c r="Q18" s="27" t="str">
        <f t="shared" si="1"/>
        <v>Yes</v>
      </c>
      <c r="R18" s="34">
        <f t="shared" si="2"/>
        <v>0</v>
      </c>
      <c r="S18" s="32"/>
      <c r="T18" s="35">
        <f t="shared" si="7"/>
        <v>0</v>
      </c>
    </row>
    <row r="19" spans="1:20" x14ac:dyDescent="0.55000000000000004">
      <c r="A19">
        <v>16</v>
      </c>
      <c r="B19" t="s">
        <v>35</v>
      </c>
      <c r="C19" s="25">
        <v>477243046.48534262</v>
      </c>
      <c r="D19" s="26">
        <v>0.75029999999999997</v>
      </c>
      <c r="E19" s="27">
        <v>354213175.86401123</v>
      </c>
      <c r="F19" s="28">
        <f t="shared" si="0"/>
        <v>-3862281.9139413238</v>
      </c>
      <c r="G19" s="29"/>
      <c r="H19" s="30">
        <v>9075995.6579267383</v>
      </c>
      <c r="I19" s="27">
        <v>17553047.453163601</v>
      </c>
      <c r="J19" s="29">
        <f t="shared" si="3"/>
        <v>8477051.7952368632</v>
      </c>
      <c r="K19" s="27" t="str">
        <f t="shared" si="4"/>
        <v>No</v>
      </c>
      <c r="L19" s="31">
        <f t="shared" si="5"/>
        <v>0</v>
      </c>
      <c r="N19" s="33">
        <v>10449317.539961394</v>
      </c>
      <c r="O19" s="27">
        <v>16484961.403414268</v>
      </c>
      <c r="P19" s="27">
        <f t="shared" si="6"/>
        <v>6035643.8634528741</v>
      </c>
      <c r="Q19" s="27" t="str">
        <f t="shared" si="1"/>
        <v>No</v>
      </c>
      <c r="R19" s="34">
        <f t="shared" si="2"/>
        <v>0</v>
      </c>
      <c r="S19" s="32"/>
      <c r="T19" s="35">
        <f t="shared" si="7"/>
        <v>0</v>
      </c>
    </row>
    <row r="20" spans="1:20" x14ac:dyDescent="0.55000000000000004">
      <c r="A20">
        <v>17</v>
      </c>
      <c r="B20" t="s">
        <v>36</v>
      </c>
      <c r="C20" s="25">
        <v>104997003.27151783</v>
      </c>
      <c r="D20" s="26">
        <v>0.75029999999999997</v>
      </c>
      <c r="E20" s="27">
        <v>91394265.780333266</v>
      </c>
      <c r="F20" s="28">
        <f t="shared" si="0"/>
        <v>12615014.225713447</v>
      </c>
      <c r="G20" s="29"/>
      <c r="H20" s="30">
        <v>2210115.7549301358</v>
      </c>
      <c r="I20" s="27">
        <v>2573893.5333693083</v>
      </c>
      <c r="J20" s="29">
        <f t="shared" si="3"/>
        <v>363777.77843917254</v>
      </c>
      <c r="K20" s="27" t="str">
        <f t="shared" si="4"/>
        <v>Yes</v>
      </c>
      <c r="L20" s="31">
        <f t="shared" si="5"/>
        <v>363777.77843917254</v>
      </c>
      <c r="N20" s="33">
        <v>3445541.5722198342</v>
      </c>
      <c r="O20" s="27">
        <v>4106944.9968430363</v>
      </c>
      <c r="P20" s="27">
        <f t="shared" si="6"/>
        <v>661403.42462320207</v>
      </c>
      <c r="Q20" s="27" t="str">
        <f t="shared" si="1"/>
        <v>Yes</v>
      </c>
      <c r="R20" s="34">
        <f t="shared" si="2"/>
        <v>661403.42462320207</v>
      </c>
      <c r="S20" s="32"/>
      <c r="T20" s="35">
        <f t="shared" si="7"/>
        <v>556572.92713624029</v>
      </c>
    </row>
    <row r="21" spans="1:20" x14ac:dyDescent="0.55000000000000004">
      <c r="A21">
        <v>18</v>
      </c>
      <c r="B21" t="s">
        <v>37</v>
      </c>
      <c r="C21" s="25">
        <v>254853693.1138635</v>
      </c>
      <c r="D21" s="26">
        <v>0.75029999999999997</v>
      </c>
      <c r="E21" s="27">
        <v>214024623.25723499</v>
      </c>
      <c r="F21" s="28">
        <f t="shared" si="0"/>
        <v>22807897.313903213</v>
      </c>
      <c r="G21" s="29"/>
      <c r="H21" s="30">
        <v>6689423.470742221</v>
      </c>
      <c r="I21" s="27">
        <v>7825027.1390033411</v>
      </c>
      <c r="J21" s="29">
        <f t="shared" si="3"/>
        <v>1135603.6682611201</v>
      </c>
      <c r="K21" s="27" t="str">
        <f t="shared" si="4"/>
        <v>Yes</v>
      </c>
      <c r="L21" s="31">
        <f t="shared" si="5"/>
        <v>1135603.6682611201</v>
      </c>
      <c r="N21" s="33">
        <v>8466957.3797489628</v>
      </c>
      <c r="O21" s="27">
        <v>9011648.9781472199</v>
      </c>
      <c r="P21" s="27">
        <f t="shared" si="6"/>
        <v>544691.59839825705</v>
      </c>
      <c r="Q21" s="27" t="str">
        <f t="shared" si="1"/>
        <v>Yes</v>
      </c>
      <c r="R21" s="34">
        <f t="shared" si="2"/>
        <v>544691.59839825705</v>
      </c>
      <c r="S21" s="32"/>
      <c r="T21" s="35">
        <f t="shared" si="7"/>
        <v>734245.66546901921</v>
      </c>
    </row>
    <row r="22" spans="1:20" x14ac:dyDescent="0.55000000000000004">
      <c r="A22">
        <v>19</v>
      </c>
      <c r="B22" t="s">
        <v>38</v>
      </c>
      <c r="C22" s="25">
        <v>710390255.43842614</v>
      </c>
      <c r="D22" s="26">
        <v>0.75029999999999997</v>
      </c>
      <c r="E22" s="27">
        <v>570800953.436831</v>
      </c>
      <c r="F22" s="28">
        <f t="shared" si="0"/>
        <v>37795144.781379879</v>
      </c>
      <c r="G22" s="29"/>
      <c r="H22" s="30">
        <v>19498397.715060595</v>
      </c>
      <c r="I22" s="27">
        <v>24874995.238355178</v>
      </c>
      <c r="J22" s="29">
        <f t="shared" si="3"/>
        <v>5376597.523294583</v>
      </c>
      <c r="K22" s="27" t="str">
        <f t="shared" si="4"/>
        <v>Yes</v>
      </c>
      <c r="L22" s="31">
        <f t="shared" si="5"/>
        <v>5376597.523294583</v>
      </c>
      <c r="N22" s="33">
        <v>27664625.761681974</v>
      </c>
      <c r="O22" s="27">
        <v>25226639.267180182</v>
      </c>
      <c r="P22" s="27">
        <f t="shared" si="6"/>
        <v>-2437986.4945017919</v>
      </c>
      <c r="Q22" s="27" t="str">
        <f t="shared" si="1"/>
        <v>Yes</v>
      </c>
      <c r="R22" s="34">
        <f t="shared" si="2"/>
        <v>0</v>
      </c>
      <c r="S22" s="32"/>
      <c r="T22" s="35">
        <f t="shared" si="7"/>
        <v>1774277.1826872125</v>
      </c>
    </row>
    <row r="23" spans="1:20" x14ac:dyDescent="0.55000000000000004">
      <c r="A23">
        <v>22</v>
      </c>
      <c r="B23" t="s">
        <v>39</v>
      </c>
      <c r="C23" s="25">
        <v>513027956.27969563</v>
      </c>
      <c r="D23" s="26">
        <v>0.75029999999999997</v>
      </c>
      <c r="E23" s="27">
        <v>376003332.82793611</v>
      </c>
      <c r="F23" s="28">
        <f t="shared" si="0"/>
        <v>-8921542.7687194943</v>
      </c>
      <c r="G23" s="29"/>
      <c r="H23" s="30">
        <v>15492408.850560851</v>
      </c>
      <c r="I23" s="27">
        <v>15424301.261286283</v>
      </c>
      <c r="J23" s="29">
        <f t="shared" si="3"/>
        <v>-68107.589274568483</v>
      </c>
      <c r="K23" s="27" t="str">
        <f t="shared" si="4"/>
        <v>No</v>
      </c>
      <c r="L23" s="31">
        <f t="shared" si="5"/>
        <v>0</v>
      </c>
      <c r="N23" s="33">
        <v>19747690.513696399</v>
      </c>
      <c r="O23" s="27">
        <v>16329460.651825184</v>
      </c>
      <c r="P23" s="27">
        <f t="shared" si="6"/>
        <v>-3418229.8618712146</v>
      </c>
      <c r="Q23" s="27" t="str">
        <f t="shared" si="1"/>
        <v>No</v>
      </c>
      <c r="R23" s="34">
        <f t="shared" si="2"/>
        <v>0</v>
      </c>
      <c r="S23" s="32"/>
      <c r="T23" s="35">
        <f t="shared" si="7"/>
        <v>0</v>
      </c>
    </row>
    <row r="24" spans="1:20" x14ac:dyDescent="0.55000000000000004">
      <c r="A24">
        <v>23</v>
      </c>
      <c r="B24" t="s">
        <v>40</v>
      </c>
      <c r="C24" s="25">
        <v>895813643.0288167</v>
      </c>
      <c r="D24" s="26">
        <v>0.75029999999999997</v>
      </c>
      <c r="E24" s="27">
        <v>664140761.25650096</v>
      </c>
      <c r="F24" s="28">
        <f t="shared" si="0"/>
        <v>-7988215.1080201864</v>
      </c>
      <c r="G24" s="29"/>
      <c r="H24" s="30">
        <v>24265512.442054398</v>
      </c>
      <c r="I24" s="27">
        <v>33449746.542538751</v>
      </c>
      <c r="J24" s="29">
        <f t="shared" si="3"/>
        <v>9184234.1004843526</v>
      </c>
      <c r="K24" s="27" t="str">
        <f t="shared" si="4"/>
        <v>No</v>
      </c>
      <c r="L24" s="31">
        <f t="shared" si="5"/>
        <v>0</v>
      </c>
      <c r="N24" s="33">
        <v>29138137.523758229</v>
      </c>
      <c r="O24" s="27">
        <v>32221600.521082457</v>
      </c>
      <c r="P24" s="27">
        <f t="shared" si="6"/>
        <v>3083462.9973242283</v>
      </c>
      <c r="Q24" s="27" t="str">
        <f t="shared" si="1"/>
        <v>No</v>
      </c>
      <c r="R24" s="34">
        <f t="shared" si="2"/>
        <v>0</v>
      </c>
      <c r="S24" s="32"/>
      <c r="T24" s="35">
        <f t="shared" si="7"/>
        <v>0</v>
      </c>
    </row>
    <row r="25" spans="1:20" x14ac:dyDescent="0.55000000000000004">
      <c r="A25">
        <v>24</v>
      </c>
      <c r="B25" t="s">
        <v>41</v>
      </c>
      <c r="C25" s="25">
        <v>548347544.06089103</v>
      </c>
      <c r="D25" s="26">
        <v>0.75029999999999997</v>
      </c>
      <c r="E25" s="27">
        <v>429597906.32793635</v>
      </c>
      <c r="F25" s="28">
        <f t="shared" si="0"/>
        <v>18172744.019049823</v>
      </c>
      <c r="G25" s="29"/>
      <c r="H25" s="30">
        <v>12995323.9502367</v>
      </c>
      <c r="I25" s="27">
        <v>13028502.586400032</v>
      </c>
      <c r="J25" s="29">
        <f t="shared" si="3"/>
        <v>33178.636163331568</v>
      </c>
      <c r="K25" s="27" t="str">
        <f t="shared" si="4"/>
        <v>Yes</v>
      </c>
      <c r="L25" s="31">
        <f t="shared" si="5"/>
        <v>33178.636163331568</v>
      </c>
      <c r="N25" s="33">
        <v>15925073.240630968</v>
      </c>
      <c r="O25" s="27">
        <v>14405764.742926791</v>
      </c>
      <c r="P25" s="27">
        <f t="shared" si="6"/>
        <v>-1519308.4977041762</v>
      </c>
      <c r="Q25" s="27" t="str">
        <f t="shared" si="1"/>
        <v>Yes</v>
      </c>
      <c r="R25" s="34">
        <f t="shared" si="2"/>
        <v>0</v>
      </c>
      <c r="S25" s="32"/>
      <c r="T25" s="35">
        <f t="shared" si="7"/>
        <v>10948.949933899417</v>
      </c>
    </row>
    <row r="26" spans="1:20" x14ac:dyDescent="0.55000000000000004">
      <c r="A26">
        <v>27</v>
      </c>
      <c r="B26" t="s">
        <v>42</v>
      </c>
      <c r="C26" s="25">
        <v>420081535.23872352</v>
      </c>
      <c r="D26" s="26">
        <v>0.75029999999999997</v>
      </c>
      <c r="E26" s="27">
        <v>306352017.38653636</v>
      </c>
      <c r="F26" s="28">
        <f t="shared" si="0"/>
        <v>-8835158.5030778646</v>
      </c>
      <c r="G26" s="29"/>
      <c r="H26" s="30">
        <v>17812082.236199182</v>
      </c>
      <c r="I26" s="27">
        <v>16998120.531993192</v>
      </c>
      <c r="J26" s="29">
        <f t="shared" si="3"/>
        <v>-813961.70420598984</v>
      </c>
      <c r="K26" s="27" t="str">
        <f t="shared" si="4"/>
        <v>No</v>
      </c>
      <c r="L26" s="31">
        <f t="shared" si="5"/>
        <v>0</v>
      </c>
      <c r="N26" s="33">
        <v>20675092.963715661</v>
      </c>
      <c r="O26" s="27">
        <v>15317831.149579352</v>
      </c>
      <c r="P26" s="27">
        <f t="shared" si="6"/>
        <v>-5357261.8141363095</v>
      </c>
      <c r="Q26" s="27" t="str">
        <f t="shared" si="1"/>
        <v>No</v>
      </c>
      <c r="R26" s="34">
        <f t="shared" si="2"/>
        <v>0</v>
      </c>
      <c r="S26" s="32"/>
      <c r="T26" s="35">
        <f t="shared" si="7"/>
        <v>0</v>
      </c>
    </row>
    <row r="27" spans="1:20" x14ac:dyDescent="0.55000000000000004">
      <c r="A27">
        <v>28</v>
      </c>
      <c r="B27" t="s">
        <v>43</v>
      </c>
      <c r="C27" s="25">
        <v>274650991.02602136</v>
      </c>
      <c r="D27" s="26">
        <v>0.75029999999999997</v>
      </c>
      <c r="E27" s="27">
        <v>223051111.19099465</v>
      </c>
      <c r="F27" s="28">
        <f t="shared" si="0"/>
        <v>16980472.62417084</v>
      </c>
      <c r="G27" s="29"/>
      <c r="H27" s="30">
        <v>8795898.2792086843</v>
      </c>
      <c r="I27" s="27">
        <v>11687889.931662299</v>
      </c>
      <c r="J27" s="29">
        <f t="shared" si="3"/>
        <v>2891991.6524536144</v>
      </c>
      <c r="K27" s="27" t="str">
        <f t="shared" si="4"/>
        <v>Yes</v>
      </c>
      <c r="L27" s="31">
        <f t="shared" si="5"/>
        <v>2891991.6524536144</v>
      </c>
      <c r="N27" s="33">
        <v>11641898.840866199</v>
      </c>
      <c r="O27" s="27">
        <v>12495055.865875514</v>
      </c>
      <c r="P27" s="27">
        <f t="shared" si="6"/>
        <v>853157.02500931546</v>
      </c>
      <c r="Q27" s="27" t="str">
        <f t="shared" si="1"/>
        <v>Yes</v>
      </c>
      <c r="R27" s="34">
        <f t="shared" si="2"/>
        <v>853157.02500931546</v>
      </c>
      <c r="S27" s="32"/>
      <c r="T27" s="35">
        <f t="shared" si="7"/>
        <v>1517440.881815841</v>
      </c>
    </row>
    <row r="28" spans="1:20" x14ac:dyDescent="0.55000000000000004">
      <c r="A28">
        <v>29</v>
      </c>
      <c r="B28" t="s">
        <v>44</v>
      </c>
      <c r="C28" s="25">
        <v>895134778.95311785</v>
      </c>
      <c r="D28" s="26">
        <v>0.75029999999999997</v>
      </c>
      <c r="E28" s="27">
        <v>629395390.61863124</v>
      </c>
      <c r="F28" s="28">
        <f t="shared" si="0"/>
        <v>-42224234.029893041</v>
      </c>
      <c r="G28" s="29"/>
      <c r="H28" s="30">
        <v>27651863.827710409</v>
      </c>
      <c r="I28" s="27">
        <v>26375552.711263418</v>
      </c>
      <c r="J28" s="29">
        <f t="shared" si="3"/>
        <v>-1276311.1164469905</v>
      </c>
      <c r="K28" s="27" t="str">
        <f t="shared" si="4"/>
        <v>No</v>
      </c>
      <c r="L28" s="31">
        <f t="shared" si="5"/>
        <v>0</v>
      </c>
      <c r="N28" s="33">
        <v>29819207.926265676</v>
      </c>
      <c r="O28" s="27">
        <v>24703428.829572987</v>
      </c>
      <c r="P28" s="27">
        <f t="shared" si="6"/>
        <v>-5115779.0966926888</v>
      </c>
      <c r="Q28" s="27" t="str">
        <f t="shared" si="1"/>
        <v>No</v>
      </c>
      <c r="R28" s="34">
        <f t="shared" si="2"/>
        <v>0</v>
      </c>
      <c r="S28" s="32"/>
      <c r="T28" s="35">
        <f t="shared" si="7"/>
        <v>0</v>
      </c>
    </row>
    <row r="29" spans="1:20" x14ac:dyDescent="0.55000000000000004">
      <c r="A29">
        <v>30</v>
      </c>
      <c r="B29" t="s">
        <v>45</v>
      </c>
      <c r="C29" s="25">
        <v>60820305.630031161</v>
      </c>
      <c r="D29" s="26">
        <v>0.75029999999999997</v>
      </c>
      <c r="E29" s="27">
        <v>42741574.438109152</v>
      </c>
      <c r="F29" s="28">
        <f t="shared" si="0"/>
        <v>-2891900.8761032224</v>
      </c>
      <c r="G29" s="29"/>
      <c r="H29" s="30">
        <v>3411846.7996004983</v>
      </c>
      <c r="I29" s="27">
        <v>3614515.2537508179</v>
      </c>
      <c r="J29" s="29">
        <f t="shared" si="3"/>
        <v>202668.45415031957</v>
      </c>
      <c r="K29" s="27" t="str">
        <f t="shared" si="4"/>
        <v>No</v>
      </c>
      <c r="L29" s="31">
        <f t="shared" si="5"/>
        <v>0</v>
      </c>
      <c r="N29" s="33">
        <v>6787609.1512855086</v>
      </c>
      <c r="O29" s="27">
        <v>5076670.8729182072</v>
      </c>
      <c r="P29" s="27">
        <f t="shared" si="6"/>
        <v>-1710938.2783673014</v>
      </c>
      <c r="Q29" s="27" t="str">
        <f t="shared" si="1"/>
        <v>No</v>
      </c>
      <c r="R29" s="34">
        <f t="shared" si="2"/>
        <v>0</v>
      </c>
      <c r="S29" s="32"/>
      <c r="T29" s="35">
        <f t="shared" si="7"/>
        <v>0</v>
      </c>
    </row>
    <row r="30" spans="1:20" x14ac:dyDescent="0.55000000000000004">
      <c r="A30">
        <v>32</v>
      </c>
      <c r="B30" t="s">
        <v>46</v>
      </c>
      <c r="C30" s="25">
        <v>236884314.878115</v>
      </c>
      <c r="D30" s="26">
        <v>0.75029999999999997</v>
      </c>
      <c r="E30" s="27">
        <v>185799860.17434868</v>
      </c>
      <c r="F30" s="28">
        <f t="shared" si="0"/>
        <v>8065558.7212989926</v>
      </c>
      <c r="G30" s="29"/>
      <c r="H30" s="30">
        <v>9980810.6838405468</v>
      </c>
      <c r="I30" s="27">
        <v>12391198.588598853</v>
      </c>
      <c r="J30" s="29">
        <f t="shared" si="3"/>
        <v>2410387.9047583062</v>
      </c>
      <c r="K30" s="27" t="str">
        <f t="shared" si="4"/>
        <v>Yes</v>
      </c>
      <c r="L30" s="31">
        <f t="shared" si="5"/>
        <v>2410387.9047583062</v>
      </c>
      <c r="N30" s="33">
        <v>11845294.973212665</v>
      </c>
      <c r="O30" s="27">
        <v>11768500.062856199</v>
      </c>
      <c r="P30" s="27">
        <f t="shared" si="6"/>
        <v>-76794.910356465727</v>
      </c>
      <c r="Q30" s="27" t="str">
        <f t="shared" si="1"/>
        <v>Yes</v>
      </c>
      <c r="R30" s="34">
        <f t="shared" si="2"/>
        <v>0</v>
      </c>
      <c r="S30" s="32"/>
      <c r="T30" s="35">
        <f t="shared" si="7"/>
        <v>795428.00857024104</v>
      </c>
    </row>
    <row r="31" spans="1:20" x14ac:dyDescent="0.55000000000000004">
      <c r="A31">
        <v>33</v>
      </c>
      <c r="B31" t="s">
        <v>47</v>
      </c>
      <c r="C31" s="25">
        <v>324495302.10112679</v>
      </c>
      <c r="D31" s="26">
        <v>0.75029999999999997</v>
      </c>
      <c r="E31" s="27">
        <v>258202666.22288492</v>
      </c>
      <c r="F31" s="28">
        <f t="shared" si="0"/>
        <v>14733841.056409508</v>
      </c>
      <c r="G31" s="29"/>
      <c r="H31" s="30">
        <v>15256321.031369088</v>
      </c>
      <c r="I31" s="27">
        <v>20789174.095845148</v>
      </c>
      <c r="J31" s="29">
        <f t="shared" si="3"/>
        <v>5532853.0644760597</v>
      </c>
      <c r="K31" s="27" t="str">
        <f t="shared" si="4"/>
        <v>Yes</v>
      </c>
      <c r="L31" s="31">
        <f t="shared" si="5"/>
        <v>5532853.0644760597</v>
      </c>
      <c r="N31" s="33">
        <v>14529772.878567802</v>
      </c>
      <c r="O31" s="27">
        <v>17794356.753321357</v>
      </c>
      <c r="P31" s="27">
        <f t="shared" si="6"/>
        <v>3264583.8747535553</v>
      </c>
      <c r="Q31" s="27" t="str">
        <f t="shared" si="1"/>
        <v>Yes</v>
      </c>
      <c r="R31" s="34">
        <f t="shared" si="2"/>
        <v>3264583.8747535553</v>
      </c>
      <c r="S31" s="32"/>
      <c r="T31" s="35">
        <f t="shared" si="7"/>
        <v>3980466.8686144464</v>
      </c>
    </row>
    <row r="32" spans="1:20" x14ac:dyDescent="0.55000000000000004">
      <c r="A32">
        <v>34</v>
      </c>
      <c r="B32" t="s">
        <v>48</v>
      </c>
      <c r="C32" s="25">
        <v>247755515.12846079</v>
      </c>
      <c r="D32" s="26">
        <v>0.75029999999999997</v>
      </c>
      <c r="E32" s="27">
        <v>194069020.97296154</v>
      </c>
      <c r="F32" s="28">
        <f t="shared" si="0"/>
        <v>8178057.9720774293</v>
      </c>
      <c r="G32" s="29"/>
      <c r="H32" s="30">
        <v>10268286.375075767</v>
      </c>
      <c r="I32" s="27">
        <v>9410773.824779395</v>
      </c>
      <c r="J32" s="29">
        <f t="shared" si="3"/>
        <v>-857512.5502963718</v>
      </c>
      <c r="K32" s="27" t="str">
        <f t="shared" si="4"/>
        <v>Yes</v>
      </c>
      <c r="L32" s="31">
        <f t="shared" si="5"/>
        <v>0</v>
      </c>
      <c r="N32" s="33">
        <v>11508771.377496811</v>
      </c>
      <c r="O32" s="27">
        <v>9796870.1402769592</v>
      </c>
      <c r="P32" s="27">
        <f t="shared" si="6"/>
        <v>-1711901.2372198515</v>
      </c>
      <c r="Q32" s="27" t="str">
        <f t="shared" si="1"/>
        <v>Yes</v>
      </c>
      <c r="R32" s="34">
        <f t="shared" si="2"/>
        <v>0</v>
      </c>
      <c r="S32" s="32"/>
      <c r="T32" s="35">
        <f t="shared" si="7"/>
        <v>0</v>
      </c>
    </row>
    <row r="33" spans="1:20" x14ac:dyDescent="0.55000000000000004">
      <c r="A33">
        <v>35</v>
      </c>
      <c r="B33" t="s">
        <v>49</v>
      </c>
      <c r="C33" s="25">
        <v>201497323.36232936</v>
      </c>
      <c r="D33" s="26">
        <v>0.75029999999999997</v>
      </c>
      <c r="E33" s="27">
        <v>140943771.27614325</v>
      </c>
      <c r="F33" s="28">
        <f t="shared" si="0"/>
        <v>-10239670.442612469</v>
      </c>
      <c r="G33" s="29"/>
      <c r="H33" s="30">
        <v>8306155.8014541054</v>
      </c>
      <c r="I33" s="27">
        <v>8199896.4379228959</v>
      </c>
      <c r="J33" s="29">
        <f t="shared" si="3"/>
        <v>-106259.36353120953</v>
      </c>
      <c r="K33" s="27" t="str">
        <f t="shared" si="4"/>
        <v>No</v>
      </c>
      <c r="L33" s="31">
        <f t="shared" si="5"/>
        <v>0</v>
      </c>
      <c r="N33" s="33">
        <v>9707939.432048779</v>
      </c>
      <c r="O33" s="27">
        <v>7665663.6705872016</v>
      </c>
      <c r="P33" s="27">
        <f t="shared" si="6"/>
        <v>-2042275.7614615774</v>
      </c>
      <c r="Q33" s="27" t="str">
        <f t="shared" si="1"/>
        <v>No</v>
      </c>
      <c r="R33" s="34">
        <f t="shared" si="2"/>
        <v>0</v>
      </c>
      <c r="S33" s="32"/>
      <c r="T33" s="35">
        <f t="shared" si="7"/>
        <v>0</v>
      </c>
    </row>
    <row r="34" spans="1:20" x14ac:dyDescent="0.55000000000000004">
      <c r="A34">
        <v>37</v>
      </c>
      <c r="B34" t="s">
        <v>50</v>
      </c>
      <c r="C34" s="25">
        <v>316867818.2473287</v>
      </c>
      <c r="D34" s="26">
        <v>0.75029999999999997</v>
      </c>
      <c r="E34" s="27">
        <v>237307608.02275047</v>
      </c>
      <c r="F34" s="28">
        <f t="shared" si="0"/>
        <v>-438316.00822025537</v>
      </c>
      <c r="G34" s="29"/>
      <c r="H34" s="30">
        <v>11722127.647211272</v>
      </c>
      <c r="I34" s="27">
        <v>12498798.512680387</v>
      </c>
      <c r="J34" s="29">
        <f t="shared" si="3"/>
        <v>776670.86546911485</v>
      </c>
      <c r="K34" s="27" t="str">
        <f t="shared" si="4"/>
        <v>No</v>
      </c>
      <c r="L34" s="31">
        <f t="shared" si="5"/>
        <v>0</v>
      </c>
      <c r="N34" s="33">
        <v>12673485.741774458</v>
      </c>
      <c r="O34" s="27">
        <v>13849082.399046268</v>
      </c>
      <c r="P34" s="27">
        <f t="shared" si="6"/>
        <v>1175596.6572718099</v>
      </c>
      <c r="Q34" s="27" t="str">
        <f t="shared" si="1"/>
        <v>No</v>
      </c>
      <c r="R34" s="34">
        <f t="shared" si="2"/>
        <v>0</v>
      </c>
      <c r="S34" s="32"/>
      <c r="T34" s="35">
        <f t="shared" si="7"/>
        <v>0</v>
      </c>
    </row>
    <row r="35" spans="1:20" x14ac:dyDescent="0.55000000000000004">
      <c r="A35">
        <v>38</v>
      </c>
      <c r="B35" t="s">
        <v>51</v>
      </c>
      <c r="C35" s="25">
        <v>302201649.9138025</v>
      </c>
      <c r="D35" s="26">
        <v>0.75029999999999997</v>
      </c>
      <c r="E35" s="27">
        <v>239221139.36564064</v>
      </c>
      <c r="F35" s="28">
        <f t="shared" si="0"/>
        <v>12479241.435314626</v>
      </c>
      <c r="G35" s="29"/>
      <c r="H35" s="30">
        <v>18395836.215912335</v>
      </c>
      <c r="I35" s="27">
        <v>17865189.01609249</v>
      </c>
      <c r="J35" s="29">
        <f t="shared" si="3"/>
        <v>-530647.19981984422</v>
      </c>
      <c r="K35" s="27" t="str">
        <f t="shared" si="4"/>
        <v>Yes</v>
      </c>
      <c r="L35" s="31">
        <f t="shared" si="5"/>
        <v>0</v>
      </c>
      <c r="N35" s="33">
        <v>20440460.9427245</v>
      </c>
      <c r="O35" s="27">
        <v>20311744.6395167</v>
      </c>
      <c r="P35" s="27">
        <f t="shared" si="6"/>
        <v>-128716.30320779979</v>
      </c>
      <c r="Q35" s="27" t="str">
        <f t="shared" si="1"/>
        <v>Yes</v>
      </c>
      <c r="R35" s="34">
        <f t="shared" si="2"/>
        <v>0</v>
      </c>
      <c r="S35" s="32"/>
      <c r="T35" s="35">
        <f t="shared" si="7"/>
        <v>0</v>
      </c>
    </row>
    <row r="36" spans="1:20" x14ac:dyDescent="0.55000000000000004">
      <c r="A36">
        <v>39</v>
      </c>
      <c r="B36" t="s">
        <v>52</v>
      </c>
      <c r="C36" s="25">
        <v>206540804.31197852</v>
      </c>
      <c r="D36" s="26">
        <v>0.75029999999999997</v>
      </c>
      <c r="E36" s="27">
        <v>153718629.50595748</v>
      </c>
      <c r="F36" s="28">
        <f t="shared" si="0"/>
        <v>-1248935.9693199992</v>
      </c>
      <c r="G36" s="29"/>
      <c r="H36" s="30">
        <v>5420639.8851423366</v>
      </c>
      <c r="I36" s="27">
        <v>9107650.4956083558</v>
      </c>
      <c r="J36" s="29">
        <f t="shared" si="3"/>
        <v>3687010.6104660193</v>
      </c>
      <c r="K36" s="27" t="str">
        <f t="shared" si="4"/>
        <v>No</v>
      </c>
      <c r="L36" s="31">
        <f t="shared" si="5"/>
        <v>0</v>
      </c>
      <c r="N36" s="33">
        <v>5528578.5925033055</v>
      </c>
      <c r="O36" s="27">
        <v>8422247.1183868255</v>
      </c>
      <c r="P36" s="27">
        <f t="shared" si="6"/>
        <v>2893668.52588352</v>
      </c>
      <c r="Q36" s="27" t="str">
        <f t="shared" si="1"/>
        <v>No</v>
      </c>
      <c r="R36" s="34">
        <f t="shared" si="2"/>
        <v>0</v>
      </c>
      <c r="S36" s="32"/>
      <c r="T36" s="35">
        <f t="shared" si="7"/>
        <v>0</v>
      </c>
    </row>
    <row r="37" spans="1:20" x14ac:dyDescent="0.55000000000000004">
      <c r="A37">
        <v>40</v>
      </c>
      <c r="B37" t="s">
        <v>53</v>
      </c>
      <c r="C37" s="25">
        <v>354346536.7923246</v>
      </c>
      <c r="D37" s="26">
        <v>0.75029999999999997</v>
      </c>
      <c r="E37" s="27">
        <v>289052942.41718125</v>
      </c>
      <c r="F37" s="28">
        <f t="shared" si="0"/>
        <v>23186735.861900121</v>
      </c>
      <c r="G37" s="29"/>
      <c r="H37" s="30">
        <v>14296573.069241509</v>
      </c>
      <c r="I37" s="27">
        <v>24275762.462058287</v>
      </c>
      <c r="J37" s="29">
        <f t="shared" si="3"/>
        <v>9979189.3928167783</v>
      </c>
      <c r="K37" s="27" t="str">
        <f t="shared" si="4"/>
        <v>Yes</v>
      </c>
      <c r="L37" s="31">
        <f t="shared" si="5"/>
        <v>9979189.3928167783</v>
      </c>
      <c r="N37" s="33">
        <v>18649729.79383979</v>
      </c>
      <c r="O37" s="27">
        <v>22973004.779053152</v>
      </c>
      <c r="P37" s="27">
        <f t="shared" si="6"/>
        <v>4323274.9852133617</v>
      </c>
      <c r="Q37" s="27" t="str">
        <f t="shared" si="1"/>
        <v>Yes</v>
      </c>
      <c r="R37" s="34">
        <f t="shared" si="2"/>
        <v>4323274.9852133617</v>
      </c>
      <c r="S37" s="32"/>
      <c r="T37" s="35">
        <f t="shared" si="7"/>
        <v>6146493.9898703564</v>
      </c>
    </row>
    <row r="38" spans="1:20" x14ac:dyDescent="0.55000000000000004">
      <c r="A38">
        <v>43</v>
      </c>
      <c r="B38" t="s">
        <v>54</v>
      </c>
      <c r="C38" s="25">
        <v>590561016.78280246</v>
      </c>
      <c r="D38" s="26">
        <v>0.75029999999999997</v>
      </c>
      <c r="E38" s="27">
        <v>457364700.48825502</v>
      </c>
      <c r="F38" s="28">
        <f t="shared" si="0"/>
        <v>14266769.596118331</v>
      </c>
      <c r="G38" s="29"/>
      <c r="H38" s="30">
        <v>23135767.614809867</v>
      </c>
      <c r="I38" s="27">
        <v>24369042.540792629</v>
      </c>
      <c r="J38" s="29">
        <f t="shared" si="3"/>
        <v>1233274.9259827621</v>
      </c>
      <c r="K38" s="27" t="str">
        <f t="shared" si="4"/>
        <v>Yes</v>
      </c>
      <c r="L38" s="31">
        <f t="shared" si="5"/>
        <v>1233274.9259827621</v>
      </c>
      <c r="N38" s="33">
        <v>31088469.616570141</v>
      </c>
      <c r="O38" s="27">
        <v>26879291.061354827</v>
      </c>
      <c r="P38" s="27">
        <f t="shared" si="6"/>
        <v>-4209178.555215314</v>
      </c>
      <c r="Q38" s="27" t="str">
        <f t="shared" si="1"/>
        <v>Yes</v>
      </c>
      <c r="R38" s="34">
        <f t="shared" si="2"/>
        <v>0</v>
      </c>
      <c r="S38" s="32"/>
      <c r="T38" s="35">
        <f t="shared" si="7"/>
        <v>406980.72557431151</v>
      </c>
    </row>
    <row r="39" spans="1:20" x14ac:dyDescent="0.55000000000000004">
      <c r="A39">
        <v>44</v>
      </c>
      <c r="B39" t="s">
        <v>55</v>
      </c>
      <c r="C39" s="25">
        <v>579150114.37692928</v>
      </c>
      <c r="D39" s="26">
        <v>0.75029999999999997</v>
      </c>
      <c r="E39" s="27">
        <v>407277803.50409132</v>
      </c>
      <c r="F39" s="28">
        <f t="shared" si="0"/>
        <v>-27258527.312918723</v>
      </c>
      <c r="G39" s="29"/>
      <c r="H39" s="30">
        <v>15990557.898159321</v>
      </c>
      <c r="I39" s="27">
        <v>20524221.422211956</v>
      </c>
      <c r="J39" s="29">
        <f t="shared" si="3"/>
        <v>4533663.5240526348</v>
      </c>
      <c r="K39" s="27" t="str">
        <f t="shared" si="4"/>
        <v>No</v>
      </c>
      <c r="L39" s="31">
        <f t="shared" si="5"/>
        <v>0</v>
      </c>
      <c r="N39" s="33">
        <v>18223805.12482892</v>
      </c>
      <c r="O39" s="27">
        <v>23070977.008726053</v>
      </c>
      <c r="P39" s="27">
        <f t="shared" si="6"/>
        <v>4847171.8838971332</v>
      </c>
      <c r="Q39" s="27" t="str">
        <f t="shared" si="1"/>
        <v>No</v>
      </c>
      <c r="R39" s="34">
        <f t="shared" si="2"/>
        <v>0</v>
      </c>
      <c r="S39" s="32"/>
      <c r="T39" s="35">
        <f t="shared" si="7"/>
        <v>0</v>
      </c>
    </row>
    <row r="40" spans="1:20" x14ac:dyDescent="0.55000000000000004">
      <c r="A40">
        <v>45</v>
      </c>
      <c r="B40" t="s">
        <v>56</v>
      </c>
      <c r="C40" s="25">
        <v>6861618.7997137308</v>
      </c>
      <c r="D40" s="26">
        <v>0.75029999999999997</v>
      </c>
      <c r="E40" s="27">
        <v>5038648.7310522282</v>
      </c>
      <c r="F40" s="28">
        <f t="shared" si="0"/>
        <v>-109623.8543729838</v>
      </c>
      <c r="G40" s="29"/>
      <c r="H40" s="30">
        <v>97483.244929574386</v>
      </c>
      <c r="I40" s="27">
        <v>0</v>
      </c>
      <c r="J40" s="29">
        <f t="shared" si="3"/>
        <v>-97483.244929574386</v>
      </c>
      <c r="K40" s="27" t="str">
        <f t="shared" si="4"/>
        <v>No</v>
      </c>
      <c r="L40" s="31">
        <f t="shared" si="5"/>
        <v>0</v>
      </c>
      <c r="N40" s="33">
        <v>23058.749849160609</v>
      </c>
      <c r="O40" s="27">
        <v>0</v>
      </c>
      <c r="P40" s="27">
        <f t="shared" si="6"/>
        <v>-23058.749849160609</v>
      </c>
      <c r="Q40" s="27" t="str">
        <f t="shared" si="1"/>
        <v>No</v>
      </c>
      <c r="R40" s="34">
        <f t="shared" si="2"/>
        <v>0</v>
      </c>
      <c r="S40" s="32"/>
      <c r="T40" s="35">
        <f t="shared" si="7"/>
        <v>0</v>
      </c>
    </row>
    <row r="41" spans="1:20" x14ac:dyDescent="0.55000000000000004">
      <c r="A41">
        <v>48</v>
      </c>
      <c r="B41" t="s">
        <v>57</v>
      </c>
      <c r="C41" s="25">
        <v>442497884.26893628</v>
      </c>
      <c r="D41" s="26">
        <v>0.75029999999999997</v>
      </c>
      <c r="E41" s="27">
        <v>332260865.74267405</v>
      </c>
      <c r="F41" s="28">
        <f t="shared" si="0"/>
        <v>254703.17569118738</v>
      </c>
      <c r="G41" s="29"/>
      <c r="H41" s="30">
        <v>14772752.955858458</v>
      </c>
      <c r="I41" s="27">
        <v>15971906.787810694</v>
      </c>
      <c r="J41" s="29">
        <f t="shared" si="3"/>
        <v>1199153.8319522366</v>
      </c>
      <c r="K41" s="27" t="str">
        <f t="shared" si="4"/>
        <v>Yes</v>
      </c>
      <c r="L41" s="31">
        <f t="shared" si="5"/>
        <v>254703.17569118738</v>
      </c>
      <c r="N41" s="33">
        <v>16533685.92045423</v>
      </c>
      <c r="O41" s="27">
        <v>17319471.952630993</v>
      </c>
      <c r="P41" s="27">
        <f t="shared" si="6"/>
        <v>785786.03217676282</v>
      </c>
      <c r="Q41" s="27" t="str">
        <f t="shared" si="1"/>
        <v>Yes</v>
      </c>
      <c r="R41" s="34">
        <f t="shared" si="2"/>
        <v>254703.17569118738</v>
      </c>
      <c r="S41" s="32"/>
      <c r="T41" s="35">
        <f t="shared" si="7"/>
        <v>252156.14393427552</v>
      </c>
    </row>
    <row r="42" spans="1:20" x14ac:dyDescent="0.55000000000000004">
      <c r="A42">
        <v>49</v>
      </c>
      <c r="B42" t="s">
        <v>58</v>
      </c>
      <c r="C42" s="25">
        <v>487858531.04169273</v>
      </c>
      <c r="D42" s="26">
        <v>0.75029999999999997</v>
      </c>
      <c r="E42" s="27">
        <v>357374396.86879677</v>
      </c>
      <c r="F42" s="28">
        <f t="shared" si="0"/>
        <v>-8665858.9717852473</v>
      </c>
      <c r="G42" s="29"/>
      <c r="H42" s="30">
        <v>16460567.804784229</v>
      </c>
      <c r="I42" s="27">
        <v>21978809.530531228</v>
      </c>
      <c r="J42" s="29">
        <f t="shared" si="3"/>
        <v>5518241.7257469986</v>
      </c>
      <c r="K42" s="27" t="str">
        <f t="shared" si="4"/>
        <v>No</v>
      </c>
      <c r="L42" s="31">
        <f t="shared" si="5"/>
        <v>0</v>
      </c>
      <c r="N42" s="33">
        <v>17754982.945560936</v>
      </c>
      <c r="O42" s="27">
        <v>17150947.584717434</v>
      </c>
      <c r="P42" s="27">
        <f t="shared" si="6"/>
        <v>-604035.36084350199</v>
      </c>
      <c r="Q42" s="27" t="str">
        <f t="shared" si="1"/>
        <v>No</v>
      </c>
      <c r="R42" s="34">
        <f t="shared" si="2"/>
        <v>0</v>
      </c>
      <c r="S42" s="32"/>
      <c r="T42" s="35">
        <f t="shared" si="7"/>
        <v>0</v>
      </c>
    </row>
    <row r="43" spans="1:20" x14ac:dyDescent="0.55000000000000004">
      <c r="A43">
        <v>51</v>
      </c>
      <c r="B43" t="s">
        <v>59</v>
      </c>
      <c r="C43" s="25">
        <v>347259159.21683842</v>
      </c>
      <c r="D43" s="26">
        <v>0.75029999999999997</v>
      </c>
      <c r="E43" s="27">
        <v>218898439.393031</v>
      </c>
      <c r="F43" s="28">
        <f t="shared" si="0"/>
        <v>-41650107.767362863</v>
      </c>
      <c r="G43" s="29"/>
      <c r="H43" s="30">
        <v>12953994.187735012</v>
      </c>
      <c r="I43" s="27">
        <v>17297509.206938904</v>
      </c>
      <c r="J43" s="29">
        <f t="shared" si="3"/>
        <v>4343515.019203892</v>
      </c>
      <c r="K43" s="27" t="str">
        <f t="shared" si="4"/>
        <v>No</v>
      </c>
      <c r="L43" s="31">
        <f t="shared" si="5"/>
        <v>0</v>
      </c>
      <c r="N43" s="33">
        <v>16924580.35481526</v>
      </c>
      <c r="O43" s="27">
        <v>16235241.492267117</v>
      </c>
      <c r="P43" s="27">
        <f t="shared" si="6"/>
        <v>-689338.86254814267</v>
      </c>
      <c r="Q43" s="27" t="str">
        <f t="shared" si="1"/>
        <v>No</v>
      </c>
      <c r="R43" s="34">
        <f t="shared" si="2"/>
        <v>0</v>
      </c>
      <c r="S43" s="32"/>
      <c r="T43" s="35">
        <f t="shared" si="7"/>
        <v>0</v>
      </c>
    </row>
    <row r="44" spans="1:20" x14ac:dyDescent="0.55000000000000004">
      <c r="A44">
        <v>55</v>
      </c>
      <c r="B44" t="s">
        <v>60</v>
      </c>
      <c r="C44" s="25">
        <v>47325295.73672916</v>
      </c>
      <c r="D44" s="26">
        <v>0.75029999999999997</v>
      </c>
      <c r="E44" s="27">
        <v>32031385.446427654</v>
      </c>
      <c r="F44" s="28">
        <f t="shared" si="0"/>
        <v>-3476783.9448402338</v>
      </c>
      <c r="G44" s="29"/>
      <c r="H44" s="30">
        <v>6462744.558512005</v>
      </c>
      <c r="I44" s="27">
        <v>25002.495825777951</v>
      </c>
      <c r="J44" s="29">
        <f t="shared" si="3"/>
        <v>-6437742.0626862273</v>
      </c>
      <c r="K44" s="27" t="str">
        <f t="shared" si="4"/>
        <v>No</v>
      </c>
      <c r="L44" s="31">
        <f t="shared" si="5"/>
        <v>0</v>
      </c>
      <c r="N44" s="33">
        <v>5353181.4392659152</v>
      </c>
      <c r="O44" s="27">
        <v>35205.217165042035</v>
      </c>
      <c r="P44" s="27">
        <f t="shared" si="6"/>
        <v>-5317976.2221008735</v>
      </c>
      <c r="Q44" s="27" t="str">
        <f t="shared" si="1"/>
        <v>No</v>
      </c>
      <c r="R44" s="34">
        <f t="shared" si="2"/>
        <v>0</v>
      </c>
      <c r="S44" s="32"/>
      <c r="T44" s="35">
        <f t="shared" si="7"/>
        <v>0</v>
      </c>
    </row>
    <row r="45" spans="1:20" x14ac:dyDescent="0.55000000000000004">
      <c r="A45">
        <v>60</v>
      </c>
      <c r="B45" t="s">
        <v>61</v>
      </c>
      <c r="C45" s="25">
        <v>75783933.434313461</v>
      </c>
      <c r="D45" s="26">
        <v>0.75029999999999997</v>
      </c>
      <c r="E45" s="27">
        <v>53476353.083417527</v>
      </c>
      <c r="F45" s="28">
        <f t="shared" si="0"/>
        <v>-3384332.1723478585</v>
      </c>
      <c r="G45" s="29"/>
      <c r="H45" s="30">
        <v>3004781.9568861616</v>
      </c>
      <c r="I45" s="27">
        <v>2433779.166785676</v>
      </c>
      <c r="J45" s="29">
        <f t="shared" si="3"/>
        <v>-571002.79010048555</v>
      </c>
      <c r="K45" s="27" t="str">
        <f t="shared" si="4"/>
        <v>No</v>
      </c>
      <c r="L45" s="31">
        <f t="shared" si="5"/>
        <v>0</v>
      </c>
      <c r="N45" s="33">
        <v>4669702.9035568833</v>
      </c>
      <c r="O45" s="27">
        <v>3036045.2960960027</v>
      </c>
      <c r="P45" s="27">
        <f t="shared" si="6"/>
        <v>-1633657.6074608807</v>
      </c>
      <c r="Q45" s="27" t="str">
        <f t="shared" si="1"/>
        <v>No</v>
      </c>
      <c r="R45" s="34">
        <f t="shared" si="2"/>
        <v>0</v>
      </c>
      <c r="S45" s="32"/>
      <c r="T45" s="35">
        <f t="shared" si="7"/>
        <v>0</v>
      </c>
    </row>
    <row r="46" spans="1:20" x14ac:dyDescent="0.55000000000000004">
      <c r="A46">
        <v>61</v>
      </c>
      <c r="B46" t="s">
        <v>62</v>
      </c>
      <c r="C46" s="25">
        <v>151552052.78589526</v>
      </c>
      <c r="D46" s="26">
        <v>0.75029999999999997</v>
      </c>
      <c r="E46" s="27">
        <v>107326836.55679858</v>
      </c>
      <c r="F46" s="28">
        <f t="shared" si="0"/>
        <v>-6382668.6484586298</v>
      </c>
      <c r="G46" s="29"/>
      <c r="H46" s="30">
        <v>5374092.9990672311</v>
      </c>
      <c r="I46" s="27">
        <v>6211040.9430547887</v>
      </c>
      <c r="J46" s="29">
        <f t="shared" si="3"/>
        <v>836947.94398755766</v>
      </c>
      <c r="K46" s="27" t="str">
        <f t="shared" si="4"/>
        <v>No</v>
      </c>
      <c r="L46" s="31">
        <f t="shared" si="5"/>
        <v>0</v>
      </c>
      <c r="N46" s="33">
        <v>6300627.1183876097</v>
      </c>
      <c r="O46" s="27">
        <v>5525480.0940773077</v>
      </c>
      <c r="P46" s="27">
        <f t="shared" si="6"/>
        <v>-775147.02431030199</v>
      </c>
      <c r="Q46" s="27" t="str">
        <f t="shared" si="1"/>
        <v>No</v>
      </c>
      <c r="R46" s="34">
        <f t="shared" si="2"/>
        <v>0</v>
      </c>
      <c r="S46" s="32"/>
      <c r="T46" s="35">
        <f t="shared" si="7"/>
        <v>0</v>
      </c>
    </row>
    <row r="47" spans="1:20" x14ac:dyDescent="0.55000000000000004">
      <c r="A47">
        <v>62</v>
      </c>
      <c r="B47" t="s">
        <v>63</v>
      </c>
      <c r="C47" s="25">
        <v>387752618.09708703</v>
      </c>
      <c r="D47" s="26">
        <v>0.75029999999999997</v>
      </c>
      <c r="E47" s="27">
        <v>286790109.04577571</v>
      </c>
      <c r="F47" s="28">
        <f t="shared" si="0"/>
        <v>-4140680.312468648</v>
      </c>
      <c r="G47" s="29"/>
      <c r="H47" s="30">
        <v>13639269.704106804</v>
      </c>
      <c r="I47" s="27">
        <v>13598473.654470619</v>
      </c>
      <c r="J47" s="29">
        <f t="shared" si="3"/>
        <v>-40796.049636185169</v>
      </c>
      <c r="K47" s="27" t="str">
        <f t="shared" si="4"/>
        <v>No</v>
      </c>
      <c r="L47" s="31">
        <f t="shared" si="5"/>
        <v>0</v>
      </c>
      <c r="N47" s="33">
        <v>17089233.29492908</v>
      </c>
      <c r="O47" s="27">
        <v>17305946.233770251</v>
      </c>
      <c r="P47" s="27">
        <f t="shared" si="6"/>
        <v>216712.93884117156</v>
      </c>
      <c r="Q47" s="27" t="str">
        <f t="shared" si="1"/>
        <v>No</v>
      </c>
      <c r="R47" s="34">
        <f t="shared" si="2"/>
        <v>0</v>
      </c>
      <c r="S47" s="32"/>
      <c r="T47" s="35">
        <f t="shared" si="7"/>
        <v>0</v>
      </c>
    </row>
    <row r="48" spans="1:20" x14ac:dyDescent="0.55000000000000004">
      <c r="A48">
        <v>63</v>
      </c>
      <c r="B48" t="s">
        <v>64</v>
      </c>
      <c r="C48" s="25">
        <v>546120767.3605628</v>
      </c>
      <c r="D48" s="26">
        <v>0.75029999999999997</v>
      </c>
      <c r="E48" s="27">
        <v>391588636.48502189</v>
      </c>
      <c r="F48" s="28">
        <f t="shared" si="0"/>
        <v>-18165775.26560837</v>
      </c>
      <c r="G48" s="29"/>
      <c r="H48" s="30">
        <v>13946067.021088311</v>
      </c>
      <c r="I48" s="27">
        <v>15492930.573077399</v>
      </c>
      <c r="J48" s="29">
        <f t="shared" si="3"/>
        <v>1546863.5519890878</v>
      </c>
      <c r="K48" s="27" t="str">
        <f t="shared" si="4"/>
        <v>No</v>
      </c>
      <c r="L48" s="31">
        <f t="shared" si="5"/>
        <v>0</v>
      </c>
      <c r="N48" s="33">
        <v>15715398.710959226</v>
      </c>
      <c r="O48" s="27">
        <v>16238123.6094872</v>
      </c>
      <c r="P48" s="27">
        <f t="shared" si="6"/>
        <v>522724.89852797426</v>
      </c>
      <c r="Q48" s="27" t="str">
        <f t="shared" si="1"/>
        <v>No</v>
      </c>
      <c r="R48" s="34">
        <f t="shared" si="2"/>
        <v>0</v>
      </c>
      <c r="S48" s="32"/>
      <c r="T48" s="35">
        <f t="shared" si="7"/>
        <v>0</v>
      </c>
    </row>
    <row r="49" spans="1:20" x14ac:dyDescent="0.55000000000000004">
      <c r="A49">
        <v>65</v>
      </c>
      <c r="B49" t="s">
        <v>65</v>
      </c>
      <c r="C49" s="25">
        <v>204223074.62374705</v>
      </c>
      <c r="D49" s="26">
        <v>0.75029999999999997</v>
      </c>
      <c r="E49" s="27">
        <v>143062487.24103931</v>
      </c>
      <c r="F49" s="28">
        <f t="shared" si="0"/>
        <v>-10166085.64915809</v>
      </c>
      <c r="G49" s="29"/>
      <c r="H49" s="30">
        <v>6575860.512670028</v>
      </c>
      <c r="I49" s="27">
        <v>9321696.9343998283</v>
      </c>
      <c r="J49" s="29">
        <f t="shared" si="3"/>
        <v>2745836.4217298003</v>
      </c>
      <c r="K49" s="27" t="str">
        <f t="shared" si="4"/>
        <v>No</v>
      </c>
      <c r="L49" s="31">
        <f t="shared" si="5"/>
        <v>0</v>
      </c>
      <c r="N49" s="33">
        <v>5658293.693900194</v>
      </c>
      <c r="O49" s="27">
        <v>7430343.4934039898</v>
      </c>
      <c r="P49" s="27">
        <f t="shared" si="6"/>
        <v>1772049.7995037958</v>
      </c>
      <c r="Q49" s="27" t="str">
        <f t="shared" si="1"/>
        <v>No</v>
      </c>
      <c r="R49" s="34">
        <f t="shared" si="2"/>
        <v>0</v>
      </c>
      <c r="S49" s="32"/>
      <c r="T49" s="35">
        <f t="shared" si="7"/>
        <v>0</v>
      </c>
    </row>
    <row r="50" spans="1:20" x14ac:dyDescent="0.55000000000000004">
      <c r="A50">
        <v>87</v>
      </c>
      <c r="B50" t="s">
        <v>66</v>
      </c>
      <c r="C50" s="25">
        <v>19653949.667855818</v>
      </c>
      <c r="D50" s="26">
        <v>0.75029999999999997</v>
      </c>
      <c r="E50" s="27">
        <v>15073889.5755754</v>
      </c>
      <c r="F50" s="28">
        <f t="shared" si="0"/>
        <v>327531.13978318125</v>
      </c>
      <c r="G50" s="29"/>
      <c r="H50" s="30">
        <v>0</v>
      </c>
      <c r="I50" s="27">
        <v>0</v>
      </c>
      <c r="J50" s="29">
        <f t="shared" si="3"/>
        <v>0</v>
      </c>
      <c r="K50" s="27" t="str">
        <f t="shared" si="4"/>
        <v>Yes</v>
      </c>
      <c r="L50" s="31">
        <f t="shared" si="5"/>
        <v>0</v>
      </c>
      <c r="N50" s="33">
        <v>0</v>
      </c>
      <c r="O50" s="27">
        <v>0</v>
      </c>
      <c r="P50" s="27">
        <f t="shared" si="6"/>
        <v>0</v>
      </c>
      <c r="Q50" s="27" t="str">
        <f t="shared" si="1"/>
        <v>Yes</v>
      </c>
      <c r="R50" s="34">
        <f t="shared" si="2"/>
        <v>0</v>
      </c>
      <c r="S50" s="32"/>
      <c r="T50" s="35">
        <f t="shared" si="7"/>
        <v>0</v>
      </c>
    </row>
    <row r="51" spans="1:20" x14ac:dyDescent="0.55000000000000004">
      <c r="A51">
        <v>88</v>
      </c>
      <c r="B51" t="s">
        <v>67</v>
      </c>
      <c r="C51" s="25">
        <v>9753570.4479944631</v>
      </c>
      <c r="D51" s="26">
        <v>0.75029999999999997</v>
      </c>
      <c r="E51" s="27">
        <v>8027311.9223384168</v>
      </c>
      <c r="F51" s="28">
        <f t="shared" si="0"/>
        <v>709208.01520817168</v>
      </c>
      <c r="G51" s="29"/>
      <c r="H51" s="30">
        <v>0</v>
      </c>
      <c r="I51" s="27">
        <v>0</v>
      </c>
      <c r="J51" s="29">
        <f t="shared" si="3"/>
        <v>0</v>
      </c>
      <c r="K51" s="27" t="str">
        <f t="shared" si="4"/>
        <v>Yes</v>
      </c>
      <c r="L51" s="31">
        <f t="shared" si="5"/>
        <v>0</v>
      </c>
      <c r="N51" s="33">
        <v>0</v>
      </c>
      <c r="O51" s="27">
        <v>0</v>
      </c>
      <c r="P51" s="27">
        <f t="shared" si="6"/>
        <v>0</v>
      </c>
      <c r="Q51" s="27" t="str">
        <f t="shared" si="1"/>
        <v>Yes</v>
      </c>
      <c r="R51" s="34">
        <f t="shared" si="2"/>
        <v>0</v>
      </c>
      <c r="S51" s="32"/>
      <c r="T51" s="35">
        <f t="shared" si="7"/>
        <v>0</v>
      </c>
    </row>
    <row r="52" spans="1:20" x14ac:dyDescent="0.55000000000000004">
      <c r="A52">
        <v>333</v>
      </c>
      <c r="B52" t="s">
        <v>68</v>
      </c>
      <c r="C52" s="25">
        <v>25704555.610513929</v>
      </c>
      <c r="D52" s="26">
        <v>0.75029999999999997</v>
      </c>
      <c r="E52" s="27">
        <v>17909660.673004109</v>
      </c>
      <c r="F52" s="28">
        <f t="shared" si="0"/>
        <v>-1376467.4015644901</v>
      </c>
      <c r="G52" s="29"/>
      <c r="H52" s="30">
        <v>0</v>
      </c>
      <c r="I52" s="27">
        <v>0</v>
      </c>
      <c r="J52" s="29">
        <f t="shared" si="3"/>
        <v>0</v>
      </c>
      <c r="K52" s="27" t="str">
        <f t="shared" si="4"/>
        <v>No</v>
      </c>
      <c r="L52" s="31">
        <f t="shared" si="5"/>
        <v>0</v>
      </c>
      <c r="N52" s="33">
        <v>0</v>
      </c>
      <c r="O52" s="27">
        <v>0</v>
      </c>
      <c r="P52" s="27">
        <f t="shared" si="6"/>
        <v>0</v>
      </c>
      <c r="Q52" s="27" t="str">
        <f t="shared" si="1"/>
        <v>No</v>
      </c>
      <c r="R52" s="34">
        <f t="shared" si="2"/>
        <v>0</v>
      </c>
      <c r="S52" s="32"/>
      <c r="T52" s="35">
        <f t="shared" si="7"/>
        <v>0</v>
      </c>
    </row>
    <row r="53" spans="1:20" x14ac:dyDescent="0.55000000000000004">
      <c r="A53">
        <v>2001</v>
      </c>
      <c r="B53" t="s">
        <v>69</v>
      </c>
      <c r="C53" s="25">
        <v>163767293.53540692</v>
      </c>
      <c r="D53" s="26">
        <v>0.75029999999999997</v>
      </c>
      <c r="E53" s="27">
        <v>112600329.99658284</v>
      </c>
      <c r="F53" s="28">
        <f t="shared" si="0"/>
        <v>-10274270.343032971</v>
      </c>
      <c r="G53" s="29"/>
      <c r="H53" s="30">
        <v>7361.0825925590489</v>
      </c>
      <c r="I53" s="27">
        <v>99307.393895869231</v>
      </c>
      <c r="J53" s="29">
        <f t="shared" si="3"/>
        <v>91946.311303310184</v>
      </c>
      <c r="K53" s="27" t="str">
        <f t="shared" si="4"/>
        <v>No</v>
      </c>
      <c r="L53" s="31">
        <f t="shared" si="5"/>
        <v>0</v>
      </c>
      <c r="N53" s="33">
        <v>6294.194939810076</v>
      </c>
      <c r="O53" s="27">
        <v>67816.722457751443</v>
      </c>
      <c r="P53" s="27">
        <f t="shared" si="6"/>
        <v>61522.527517941366</v>
      </c>
      <c r="Q53" s="27" t="str">
        <f t="shared" si="1"/>
        <v>No</v>
      </c>
      <c r="R53" s="34">
        <f t="shared" si="2"/>
        <v>0</v>
      </c>
      <c r="S53" s="32"/>
      <c r="T53" s="35">
        <f t="shared" si="7"/>
        <v>0</v>
      </c>
    </row>
    <row r="54" spans="1:20" x14ac:dyDescent="0.55000000000000004">
      <c r="A54">
        <v>2004</v>
      </c>
      <c r="B54" t="s">
        <v>70</v>
      </c>
      <c r="C54" s="25">
        <v>343006990.27702892</v>
      </c>
      <c r="D54" s="26">
        <v>0.75029999999999997</v>
      </c>
      <c r="E54" s="27">
        <v>247826547.91415566</v>
      </c>
      <c r="F54" s="28">
        <f t="shared" si="0"/>
        <v>-9531596.8906991184</v>
      </c>
      <c r="G54" s="29"/>
      <c r="H54" s="30">
        <v>15760779.429496171</v>
      </c>
      <c r="I54" s="27">
        <v>15088912.522489136</v>
      </c>
      <c r="J54" s="29">
        <f t="shared" si="3"/>
        <v>-671866.90700703487</v>
      </c>
      <c r="K54" s="27" t="str">
        <f t="shared" si="4"/>
        <v>No</v>
      </c>
      <c r="L54" s="31">
        <f t="shared" si="5"/>
        <v>0</v>
      </c>
      <c r="N54" s="33">
        <v>18302044.686886538</v>
      </c>
      <c r="O54" s="27">
        <v>17294380.982198469</v>
      </c>
      <c r="P54" s="27">
        <f t="shared" si="6"/>
        <v>-1007663.7046880685</v>
      </c>
      <c r="Q54" s="27" t="str">
        <f t="shared" si="1"/>
        <v>No</v>
      </c>
      <c r="R54" s="34">
        <f t="shared" si="2"/>
        <v>0</v>
      </c>
      <c r="S54" s="32"/>
      <c r="T54" s="35">
        <f t="shared" si="7"/>
        <v>0</v>
      </c>
    </row>
    <row r="55" spans="1:20" x14ac:dyDescent="0.55000000000000004">
      <c r="A55">
        <v>5033</v>
      </c>
      <c r="B55" t="s">
        <v>71</v>
      </c>
      <c r="C55" s="25">
        <v>83240643.287557572</v>
      </c>
      <c r="D55" s="26">
        <v>0.75029999999999997</v>
      </c>
      <c r="E55" s="27">
        <v>49975806.546801008</v>
      </c>
      <c r="F55" s="28">
        <f t="shared" si="0"/>
        <v>-12479648.111853436</v>
      </c>
      <c r="G55" s="29"/>
      <c r="H55" s="30">
        <v>8514899.3862853851</v>
      </c>
      <c r="I55" s="27">
        <v>8579441.7520063557</v>
      </c>
      <c r="J55" s="29">
        <f t="shared" si="3"/>
        <v>64542.365720970556</v>
      </c>
      <c r="K55" s="27" t="str">
        <f t="shared" si="4"/>
        <v>No</v>
      </c>
      <c r="L55" s="31">
        <f t="shared" si="5"/>
        <v>0</v>
      </c>
      <c r="N55" s="33">
        <v>12130704.398844285</v>
      </c>
      <c r="O55" s="27">
        <v>4296162.9763467088</v>
      </c>
      <c r="P55" s="27">
        <f t="shared" si="6"/>
        <v>-7834541.4224975761</v>
      </c>
      <c r="Q55" s="27" t="str">
        <f t="shared" si="1"/>
        <v>No</v>
      </c>
      <c r="R55" s="34">
        <f t="shared" si="2"/>
        <v>0</v>
      </c>
      <c r="S55" s="32"/>
      <c r="T55" s="35">
        <f t="shared" si="7"/>
        <v>0</v>
      </c>
    </row>
    <row r="56" spans="1:20" x14ac:dyDescent="0.55000000000000004">
      <c r="A56">
        <v>5050</v>
      </c>
      <c r="B56" t="s">
        <v>72</v>
      </c>
      <c r="C56" s="25">
        <v>593215194.80438197</v>
      </c>
      <c r="D56" s="26">
        <v>0.75029999999999997</v>
      </c>
      <c r="E56" s="27">
        <v>429244344.33848041</v>
      </c>
      <c r="F56" s="28">
        <f t="shared" si="0"/>
        <v>-15845016.323247373</v>
      </c>
      <c r="G56" s="29"/>
      <c r="H56" s="30">
        <v>17392726.858125754</v>
      </c>
      <c r="I56" s="27">
        <v>18249247.43694846</v>
      </c>
      <c r="J56" s="29">
        <f t="shared" si="3"/>
        <v>856520.57882270589</v>
      </c>
      <c r="K56" s="27" t="str">
        <f t="shared" si="4"/>
        <v>No</v>
      </c>
      <c r="L56" s="31">
        <f t="shared" si="5"/>
        <v>0</v>
      </c>
      <c r="N56" s="33">
        <v>18754437.623824589</v>
      </c>
      <c r="O56" s="27">
        <v>20085989.951917067</v>
      </c>
      <c r="P56" s="27">
        <f t="shared" si="6"/>
        <v>1331552.3280924782</v>
      </c>
      <c r="Q56" s="27" t="str">
        <f t="shared" si="1"/>
        <v>No</v>
      </c>
      <c r="R56" s="34">
        <f t="shared" si="2"/>
        <v>0</v>
      </c>
      <c r="S56" s="32"/>
      <c r="T56" s="35">
        <f t="shared" si="7"/>
        <v>0</v>
      </c>
    </row>
    <row r="57" spans="1:20" x14ac:dyDescent="0.55000000000000004">
      <c r="L57" s="36"/>
    </row>
    <row r="58" spans="1:20" x14ac:dyDescent="0.55000000000000004">
      <c r="B58" s="1" t="s">
        <v>73</v>
      </c>
      <c r="C58" s="38">
        <f>SUM(C6:C56)</f>
        <v>24029464776.057903</v>
      </c>
      <c r="E58" s="39">
        <f>SUM(E6:E56)</f>
        <v>18388401068.693424</v>
      </c>
      <c r="F58" s="40">
        <f>SUM(F6:F56)</f>
        <v>359093647.21718192</v>
      </c>
      <c r="G58" s="41">
        <f t="shared" ref="G58:J58" si="8">SUM(G6:G56)</f>
        <v>0</v>
      </c>
      <c r="H58" s="42">
        <f t="shared" si="8"/>
        <v>772199674.7371155</v>
      </c>
      <c r="I58" s="41">
        <f t="shared" si="8"/>
        <v>866650494.64190412</v>
      </c>
      <c r="J58" s="41">
        <f t="shared" si="8"/>
        <v>94450819.90478842</v>
      </c>
      <c r="L58" s="40">
        <f>SUM(L6:L56)</f>
        <v>74956299.760678828</v>
      </c>
      <c r="N58" s="42">
        <f>SUM(N6:N56)</f>
        <v>904107617.19004011</v>
      </c>
      <c r="O58" s="41">
        <f>SUM(O6:O56)</f>
        <v>886834385.54465055</v>
      </c>
      <c r="P58" s="41">
        <f>SUM(P6:P56)</f>
        <v>-17273231.645389482</v>
      </c>
      <c r="R58" s="43">
        <f>SUM(R6:R56)</f>
        <v>30196029.902361654</v>
      </c>
      <c r="S58" s="44"/>
      <c r="T58" s="45">
        <f>SUM(T6:T56)</f>
        <v>44664958.656582706</v>
      </c>
    </row>
    <row r="60" spans="1:20" x14ac:dyDescent="0.55000000000000004">
      <c r="T60" s="46">
        <f>T58/C58</f>
        <v>1.8587579487448788E-3</v>
      </c>
    </row>
    <row r="62" spans="1:20" x14ac:dyDescent="0.55000000000000004">
      <c r="O62" s="47"/>
    </row>
  </sheetData>
  <mergeCells count="1">
    <mergeCell ref="E3:E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FA17476-DA81-499F-A992-3DEE1EF33610}"/>
</file>

<file path=customXml/itemProps2.xml><?xml version="1.0" encoding="utf-8"?>
<ds:datastoreItem xmlns:ds="http://schemas.openxmlformats.org/officeDocument/2006/customXml" ds:itemID="{38E24B9B-32F0-4160-83E6-3538A52FD623}"/>
</file>

<file path=customXml/itemProps3.xml><?xml version="1.0" encoding="utf-8"?>
<ds:datastoreItem xmlns:ds="http://schemas.openxmlformats.org/officeDocument/2006/customXml" ds:itemID="{AA51C354-1510-4EDA-BBC9-E9DFD9E20A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w FY26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Tamayo</dc:creator>
  <cp:lastModifiedBy>Daniela Tamayo</cp:lastModifiedBy>
  <dcterms:created xsi:type="dcterms:W3CDTF">2026-06-25T19:11:13Z</dcterms:created>
  <dcterms:modified xsi:type="dcterms:W3CDTF">2026-06-25T19:17:53Z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