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rim\Downloads\"/>
    </mc:Choice>
  </mc:AlternateContent>
  <xr:revisionPtr revIDLastSave="0" documentId="13_ncr:1_{AC7033C7-4583-4C3F-A992-8A8106B182E7}" xr6:coauthVersionLast="47" xr6:coauthVersionMax="47" xr10:uidLastSave="{00000000-0000-0000-0000-000000000000}"/>
  <bookViews>
    <workbookView xWindow="-120" yWindow="-120" windowWidth="29040" windowHeight="17520" xr2:uid="{0A32A776-62E2-4608-B296-C18288ADDC69}"/>
  </bookViews>
  <sheets>
    <sheet name="FQHC Fund" sheetId="1" r:id="rId1"/>
  </sheets>
  <definedNames>
    <definedName name="_xlnm.Print_Area" localSheetId="0">'FQHC Fund'!$A$1:$G$59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3" i="1" l="1"/>
  <c r="J8" i="1"/>
  <c r="I3" i="1"/>
  <c r="E57" i="1" l="1"/>
  <c r="E51" i="1"/>
  <c r="E50" i="1"/>
  <c r="E48" i="1"/>
  <c r="E45" i="1"/>
  <c r="E42" i="1"/>
  <c r="E39" i="1"/>
  <c r="E36" i="1"/>
  <c r="E32" i="1"/>
  <c r="E31" i="1"/>
  <c r="E30" i="1"/>
  <c r="E29" i="1"/>
  <c r="E27" i="1"/>
  <c r="E26" i="1"/>
  <c r="E24" i="1"/>
  <c r="E14" i="1"/>
  <c r="C58" i="1" l="1"/>
  <c r="D58" i="1" s="1"/>
  <c r="E9" i="1"/>
  <c r="E54" i="1"/>
  <c r="E53" i="1"/>
  <c r="E52" i="1"/>
  <c r="E49" i="1"/>
  <c r="E47" i="1"/>
  <c r="E46" i="1"/>
  <c r="E44" i="1"/>
  <c r="E28" i="1"/>
  <c r="E25" i="1"/>
  <c r="E22" i="1"/>
  <c r="E20" i="1"/>
  <c r="E15" i="1"/>
  <c r="E12" i="1"/>
  <c r="E11" i="1"/>
  <c r="E23" i="1"/>
  <c r="E21" i="1"/>
  <c r="E56" i="1"/>
  <c r="E55" i="1"/>
  <c r="E41" i="1"/>
  <c r="E40" i="1"/>
  <c r="E38" i="1"/>
  <c r="E37" i="1"/>
  <c r="E35" i="1"/>
  <c r="E34" i="1"/>
  <c r="E33" i="1"/>
  <c r="E19" i="1"/>
  <c r="E18" i="1"/>
  <c r="E17" i="1"/>
  <c r="E16" i="1"/>
  <c r="E13" i="1"/>
  <c r="E10" i="1"/>
  <c r="E58" i="1" l="1"/>
  <c r="F9" i="1" s="1"/>
  <c r="G9" i="1" s="1"/>
  <c r="J9" i="1" l="1"/>
  <c r="F13" i="1"/>
  <c r="G13" i="1" s="1"/>
  <c r="F19" i="1"/>
  <c r="G19" i="1" s="1"/>
  <c r="F34" i="1"/>
  <c r="G34" i="1" s="1"/>
  <c r="F38" i="1"/>
  <c r="G38" i="1" s="1"/>
  <c r="F41" i="1"/>
  <c r="G41" i="1" s="1"/>
  <c r="F56" i="1"/>
  <c r="G56" i="1" s="1"/>
  <c r="F23" i="1"/>
  <c r="G23" i="1" s="1"/>
  <c r="F28" i="1"/>
  <c r="G28" i="1" s="1"/>
  <c r="F10" i="1"/>
  <c r="G10" i="1" s="1"/>
  <c r="F16" i="1"/>
  <c r="G16" i="1" s="1"/>
  <c r="F17" i="1"/>
  <c r="G17" i="1" s="1"/>
  <c r="F18" i="1"/>
  <c r="G18" i="1" s="1"/>
  <c r="F33" i="1"/>
  <c r="G33" i="1" s="1"/>
  <c r="F35" i="1"/>
  <c r="G35" i="1" s="1"/>
  <c r="F37" i="1"/>
  <c r="G37" i="1" s="1"/>
  <c r="F40" i="1"/>
  <c r="G40" i="1" s="1"/>
  <c r="F55" i="1"/>
  <c r="G55" i="1" s="1"/>
  <c r="F21" i="1"/>
  <c r="G21" i="1" s="1"/>
  <c r="F11" i="1"/>
  <c r="G11" i="1" s="1"/>
  <c r="F12" i="1"/>
  <c r="G12" i="1" s="1"/>
  <c r="F15" i="1"/>
  <c r="G15" i="1" s="1"/>
  <c r="F20" i="1"/>
  <c r="G20" i="1" s="1"/>
  <c r="F22" i="1"/>
  <c r="G22" i="1" s="1"/>
  <c r="F25" i="1"/>
  <c r="G25" i="1" s="1"/>
  <c r="F44" i="1"/>
  <c r="G44" i="1" s="1"/>
  <c r="F46" i="1"/>
  <c r="G46" i="1" s="1"/>
  <c r="F47" i="1"/>
  <c r="G47" i="1" s="1"/>
  <c r="F49" i="1"/>
  <c r="G49" i="1" s="1"/>
  <c r="F52" i="1"/>
  <c r="G52" i="1" s="1"/>
  <c r="F53" i="1"/>
  <c r="G53" i="1" s="1"/>
  <c r="F54" i="1"/>
  <c r="G54" i="1" s="1"/>
  <c r="F42" i="1"/>
  <c r="G42" i="1" s="1"/>
  <c r="F45" i="1"/>
  <c r="G45" i="1" s="1"/>
  <c r="F51" i="1"/>
  <c r="G51" i="1" s="1"/>
  <c r="F57" i="1"/>
  <c r="G57" i="1" s="1"/>
  <c r="F14" i="1"/>
  <c r="G14" i="1" s="1"/>
  <c r="F27" i="1"/>
  <c r="G27" i="1" s="1"/>
  <c r="F31" i="1"/>
  <c r="G31" i="1" s="1"/>
  <c r="F39" i="1"/>
  <c r="G39" i="1" s="1"/>
  <c r="F24" i="1"/>
  <c r="G24" i="1" s="1"/>
  <c r="F26" i="1"/>
  <c r="G26" i="1" s="1"/>
  <c r="F29" i="1"/>
  <c r="G29" i="1" s="1"/>
  <c r="F30" i="1"/>
  <c r="G30" i="1" s="1"/>
  <c r="F32" i="1"/>
  <c r="G32" i="1" s="1"/>
  <c r="F36" i="1"/>
  <c r="G36" i="1" s="1"/>
  <c r="F48" i="1"/>
  <c r="G48" i="1" s="1"/>
  <c r="F50" i="1"/>
  <c r="G50" i="1" s="1"/>
  <c r="F43" i="1"/>
  <c r="G43" i="1" s="1"/>
  <c r="F58" i="1" l="1"/>
  <c r="K9" i="1"/>
  <c r="J13" i="1"/>
  <c r="K13" i="1" s="1"/>
  <c r="J19" i="1"/>
  <c r="K19" i="1" s="1"/>
  <c r="J34" i="1"/>
  <c r="K34" i="1" s="1"/>
  <c r="J38" i="1"/>
  <c r="K38" i="1" s="1"/>
  <c r="J41" i="1"/>
  <c r="K41" i="1" s="1"/>
  <c r="J56" i="1"/>
  <c r="K56" i="1" s="1"/>
  <c r="J23" i="1"/>
  <c r="K23" i="1" s="1"/>
  <c r="J28" i="1"/>
  <c r="K28" i="1" s="1"/>
  <c r="J10" i="1"/>
  <c r="J16" i="1"/>
  <c r="K16" i="1" s="1"/>
  <c r="J17" i="1"/>
  <c r="K17" i="1" s="1"/>
  <c r="J18" i="1"/>
  <c r="K18" i="1" s="1"/>
  <c r="J33" i="1"/>
  <c r="K33" i="1" s="1"/>
  <c r="J35" i="1"/>
  <c r="K35" i="1" s="1"/>
  <c r="J37" i="1"/>
  <c r="K37" i="1" s="1"/>
  <c r="J40" i="1"/>
  <c r="K40" i="1" s="1"/>
  <c r="J55" i="1"/>
  <c r="K55" i="1" s="1"/>
  <c r="J21" i="1"/>
  <c r="K21" i="1" s="1"/>
  <c r="J11" i="1"/>
  <c r="K11" i="1" s="1"/>
  <c r="J12" i="1"/>
  <c r="K12" i="1" s="1"/>
  <c r="J15" i="1"/>
  <c r="K15" i="1" s="1"/>
  <c r="J20" i="1"/>
  <c r="K20" i="1" s="1"/>
  <c r="J22" i="1"/>
  <c r="K22" i="1" s="1"/>
  <c r="J25" i="1"/>
  <c r="K25" i="1" s="1"/>
  <c r="J44" i="1"/>
  <c r="K44" i="1" s="1"/>
  <c r="J46" i="1"/>
  <c r="K46" i="1" s="1"/>
  <c r="J47" i="1"/>
  <c r="K47" i="1" s="1"/>
  <c r="J49" i="1"/>
  <c r="K49" i="1" s="1"/>
  <c r="J52" i="1"/>
  <c r="K52" i="1" s="1"/>
  <c r="J53" i="1"/>
  <c r="K53" i="1" s="1"/>
  <c r="J54" i="1"/>
  <c r="K54" i="1" s="1"/>
  <c r="J42" i="1"/>
  <c r="K42" i="1" s="1"/>
  <c r="J45" i="1"/>
  <c r="K45" i="1" s="1"/>
  <c r="J51" i="1"/>
  <c r="K51" i="1" s="1"/>
  <c r="J57" i="1"/>
  <c r="K57" i="1" s="1"/>
  <c r="J14" i="1"/>
  <c r="K14" i="1" s="1"/>
  <c r="J27" i="1"/>
  <c r="K27" i="1" s="1"/>
  <c r="J31" i="1"/>
  <c r="K31" i="1" s="1"/>
  <c r="J39" i="1"/>
  <c r="K39" i="1" s="1"/>
  <c r="J24" i="1"/>
  <c r="K24" i="1" s="1"/>
  <c r="J26" i="1"/>
  <c r="K26" i="1" s="1"/>
  <c r="J29" i="1"/>
  <c r="K29" i="1" s="1"/>
  <c r="J30" i="1"/>
  <c r="K30" i="1" s="1"/>
  <c r="J32" i="1"/>
  <c r="K32" i="1" s="1"/>
  <c r="J36" i="1"/>
  <c r="K36" i="1" s="1"/>
  <c r="J48" i="1"/>
  <c r="K48" i="1" s="1"/>
  <c r="J50" i="1"/>
  <c r="K50" i="1" s="1"/>
  <c r="J43" i="1"/>
  <c r="K43" i="1" s="1"/>
  <c r="G58" i="1" l="1"/>
  <c r="F59" i="1"/>
  <c r="K10" i="1"/>
  <c r="K58" i="1" s="1"/>
  <c r="J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Tamayo</author>
  </authors>
  <commentList>
    <comment ref="F8" authorId="0" shapeId="0" xr:uid="{0C3B16AE-31F0-4DDB-8BBB-FFF9FABB2FAF}">
      <text>
        <r>
          <rPr>
            <b/>
            <sz val="9"/>
            <color indexed="81"/>
            <rFont val="Tahoma"/>
            <family val="2"/>
          </rPr>
          <t>Daniela Tamayo:</t>
        </r>
        <r>
          <rPr>
            <sz val="9"/>
            <color indexed="81"/>
            <rFont val="Tahoma"/>
            <family val="2"/>
          </rPr>
          <t xml:space="preserve">
$25m Approved FQHC Fund (7/22/26)</t>
        </r>
      </text>
    </comment>
    <comment ref="D25" authorId="0" shapeId="0" xr:uid="{08B6E30D-DC79-4123-8329-0AB38B09AAB5}">
      <text>
        <r>
          <rPr>
            <b/>
            <sz val="9"/>
            <color indexed="81"/>
            <rFont val="Tahoma"/>
            <family val="2"/>
          </rPr>
          <t>Daniela Tamayo:</t>
        </r>
        <r>
          <rPr>
            <sz val="9"/>
            <color indexed="81"/>
            <rFont val="Tahoma"/>
            <family val="2"/>
          </rPr>
          <t xml:space="preserve">
special formula?</t>
        </r>
      </text>
    </comment>
  </commentList>
</comments>
</file>

<file path=xl/sharedStrings.xml><?xml version="1.0" encoding="utf-8"?>
<sst xmlns="http://schemas.openxmlformats.org/spreadsheetml/2006/main" count="85" uniqueCount="78">
  <si>
    <t>Calculation of the FQHC Fund</t>
  </si>
  <si>
    <t>July 1, 2026 through June 30, 2027</t>
  </si>
  <si>
    <t>Payments July 2026 through June 2027</t>
  </si>
  <si>
    <t>Peninsula and McCready Est. Gross Revenue Combined</t>
  </si>
  <si>
    <t>(ADD M/U)</t>
  </si>
  <si>
    <t>HOSPID</t>
  </si>
  <si>
    <t>Hospital</t>
  </si>
  <si>
    <t>Net Patient</t>
  </si>
  <si>
    <t>Total</t>
  </si>
  <si>
    <t>Actual Payment</t>
  </si>
  <si>
    <t>Corrected Total</t>
  </si>
  <si>
    <t>Corrected</t>
  </si>
  <si>
    <t>Name</t>
  </si>
  <si>
    <t xml:space="preserve">Estimated </t>
  </si>
  <si>
    <t>Revenue</t>
  </si>
  <si>
    <t>Payments</t>
  </si>
  <si>
    <t># of Months</t>
  </si>
  <si>
    <t>Monthly</t>
  </si>
  <si>
    <t>Gross Revenue</t>
  </si>
  <si>
    <t>Percent</t>
  </si>
  <si>
    <t>Net Revenue</t>
  </si>
  <si>
    <t>Due</t>
  </si>
  <si>
    <t>Paid</t>
  </si>
  <si>
    <t>FY 2027</t>
  </si>
  <si>
    <t>FY 2025</t>
  </si>
  <si>
    <t>Due(Note)</t>
  </si>
  <si>
    <t xml:space="preserve"> </t>
  </si>
  <si>
    <t>STATE-WIDE</t>
  </si>
  <si>
    <t>Meritus Hospital</t>
  </si>
  <si>
    <t>Univ. of Maryland Medical System</t>
  </si>
  <si>
    <t>UM Capital Region Medical Center</t>
  </si>
  <si>
    <t>Holy Cross Hospital of Silver Spring</t>
  </si>
  <si>
    <t>Frederick Memorial Hospital</t>
  </si>
  <si>
    <t>UM Aberdeen FMF</t>
  </si>
  <si>
    <t>Mercy Medical Center, Inc.</t>
  </si>
  <si>
    <t>Johns Hopkins Hospital</t>
  </si>
  <si>
    <t>UM Cambridge</t>
  </si>
  <si>
    <t>St. Agnes Hospital</t>
  </si>
  <si>
    <t>Lifebridge Sinai Hospital</t>
  </si>
  <si>
    <t>LifeBridge Grace Medical Center</t>
  </si>
  <si>
    <t>MedStar Franklin Square Hospital</t>
  </si>
  <si>
    <t>Washington Adventist Hospital</t>
  </si>
  <si>
    <t>WVU Garrett Regional Medical Center</t>
  </si>
  <si>
    <t>MedStar Montgomery General Hospital</t>
  </si>
  <si>
    <t>Tidal Peninsula Regional Medical Center</t>
  </si>
  <si>
    <t>JH Suburban Hospital Association,Inc</t>
  </si>
  <si>
    <t>Luminus Anne Arundel Medical Center</t>
  </si>
  <si>
    <t>MedStar Union Memorial Hospital</t>
  </si>
  <si>
    <t>UPMI Western Maryland</t>
  </si>
  <si>
    <t>MedStar St. Marys Hospital</t>
  </si>
  <si>
    <t>Johns Hopkins Bayview</t>
  </si>
  <si>
    <t>UM Chestertown</t>
  </si>
  <si>
    <t>ChristianaCare Union Hospital</t>
  </si>
  <si>
    <t>LifeBridge Carroll County General Hospital</t>
  </si>
  <si>
    <t>MedStar Harbor Hospital</t>
  </si>
  <si>
    <t>UM Charles Regional</t>
  </si>
  <si>
    <t>UM Memorial Hospital at Easton</t>
  </si>
  <si>
    <t>UM Midtown Campus</t>
  </si>
  <si>
    <t>Calvert Memorial Hospital</t>
  </si>
  <si>
    <t>LifeBridge Northwest Hospital Center, Inc.</t>
  </si>
  <si>
    <t>UM Baltimore Washington Medical Center</t>
  </si>
  <si>
    <t>Greater Baltimore Medical Center</t>
  </si>
  <si>
    <t>Tidal McCready Foundation, Inc.</t>
  </si>
  <si>
    <t>JH Howard County General Hospital</t>
  </si>
  <si>
    <t>UM Upper Chesapeake Medical Center</t>
  </si>
  <si>
    <t>Luminus Doctors Community Hospital</t>
  </si>
  <si>
    <t>UM Laurel Regional Hospital</t>
  </si>
  <si>
    <t>MedStar Good Samaritan Hospital</t>
  </si>
  <si>
    <t>Shady Grove Adventist Hospital</t>
  </si>
  <si>
    <t>UM Rehab &amp; Orthopedic Institute</t>
  </si>
  <si>
    <t>Fort Washington Adventist Medical Center</t>
  </si>
  <si>
    <t>Atlantic General Hospital</t>
  </si>
  <si>
    <t>MedStar Southern Maryland Hospital</t>
  </si>
  <si>
    <t>UM St. Josephs Medical Center</t>
  </si>
  <si>
    <t>Levindale</t>
  </si>
  <si>
    <t>Holy Cross Germantown Hospital</t>
  </si>
  <si>
    <t>UM Shock Trauma Center</t>
  </si>
  <si>
    <t xml:space="preserve">Payment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</si>
</sst>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indexed="8"/>
      <name val="Arial"/>
      <family val="2"/>
    </font>
    <font>
      <sz val="10"/>
      <color rgb="FF000000"/>
      <name val="Arial"/>
      <family val="2"/>
    </font>
    <font>
      <b/>
      <sz val="12"/>
      <color indexed="8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u val="singleAccounting"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6" fontId="8" fillId="0" borderId="0" xfId="0" applyNumberFormat="1" applyFont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164" fontId="9" fillId="3" borderId="0" xfId="0" applyNumberFormat="1" applyFont="1" applyFill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165" fontId="4" fillId="4" borderId="0" xfId="1" applyNumberFormat="1" applyFont="1" applyFill="1" applyAlignment="1">
      <alignment horizontal="right" wrapText="1"/>
    </xf>
    <xf numFmtId="10" fontId="4" fillId="4" borderId="0" xfId="2" applyNumberFormat="1" applyFont="1" applyFill="1" applyAlignment="1">
      <alignment horizontal="right" wrapText="1"/>
    </xf>
    <xf numFmtId="6" fontId="4" fillId="0" borderId="0" xfId="0" applyNumberFormat="1" applyFont="1" applyAlignment="1">
      <alignment horizontal="right" wrapText="1"/>
    </xf>
    <xf numFmtId="6" fontId="4" fillId="2" borderId="4" xfId="0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5" xfId="1" applyNumberFormat="1" applyFont="1" applyFill="1" applyBorder="1" applyAlignment="1">
      <alignment horizontal="right" wrapText="1"/>
    </xf>
    <xf numFmtId="6" fontId="0" fillId="0" borderId="0" xfId="0" applyNumberFormat="1"/>
    <xf numFmtId="10" fontId="4" fillId="0" borderId="0" xfId="2" applyNumberFormat="1" applyFont="1" applyFill="1" applyAlignment="1">
      <alignment horizontal="right" wrapText="1"/>
    </xf>
    <xf numFmtId="6" fontId="8" fillId="0" borderId="0" xfId="0" applyNumberFormat="1" applyFont="1" applyAlignment="1">
      <alignment horizontal="right" wrapText="1"/>
    </xf>
    <xf numFmtId="6" fontId="8" fillId="2" borderId="4" xfId="0" applyNumberFormat="1" applyFont="1" applyFill="1" applyBorder="1" applyAlignment="1">
      <alignment horizontal="right" wrapText="1"/>
    </xf>
    <xf numFmtId="166" fontId="8" fillId="0" borderId="0" xfId="1" applyNumberFormat="1" applyFont="1" applyFill="1" applyBorder="1" applyAlignment="1">
      <alignment horizontal="right" wrapText="1"/>
    </xf>
    <xf numFmtId="166" fontId="8" fillId="0" borderId="5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Alignment="1">
      <alignment horizontal="right" wrapText="1"/>
    </xf>
    <xf numFmtId="166" fontId="7" fillId="0" borderId="6" xfId="1" applyNumberFormat="1" applyFont="1" applyFill="1" applyBorder="1" applyAlignment="1">
      <alignment horizontal="right" wrapText="1"/>
    </xf>
    <xf numFmtId="166" fontId="7" fillId="0" borderId="7" xfId="1" applyNumberFormat="1" applyFont="1" applyFill="1" applyBorder="1" applyAlignment="1">
      <alignment horizontal="right" wrapText="1"/>
    </xf>
    <xf numFmtId="166" fontId="7" fillId="0" borderId="8" xfId="1" applyNumberFormat="1" applyFont="1" applyFill="1" applyBorder="1" applyAlignment="1">
      <alignment horizontal="right" wrapText="1"/>
    </xf>
    <xf numFmtId="10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166" fontId="9" fillId="0" borderId="0" xfId="1" applyNumberFormat="1" applyFont="1" applyFill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5" fontId="4" fillId="0" borderId="0" xfId="0" applyNumberFormat="1" applyFont="1" applyAlignment="1">
      <alignment horizontal="center" wrapText="1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right" wrapText="1"/>
    </xf>
    <xf numFmtId="0" fontId="0" fillId="0" borderId="0" xfId="0" applyFill="1"/>
    <xf numFmtId="0" fontId="5" fillId="0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560E-9694-44F6-9AF7-B7BB456CD355}">
  <sheetPr>
    <pageSetUpPr fitToPage="1"/>
  </sheetPr>
  <dimension ref="A1:N64"/>
  <sheetViews>
    <sheetView tabSelected="1" zoomScaleNormal="100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B8" sqref="B8"/>
    </sheetView>
  </sheetViews>
  <sheetFormatPr defaultColWidth="9.140625" defaultRowHeight="15" x14ac:dyDescent="0.25"/>
  <cols>
    <col min="1" max="1" width="7.42578125" customWidth="1"/>
    <col min="2" max="2" width="35.42578125" customWidth="1"/>
    <col min="3" max="3" width="17.5703125" customWidth="1"/>
    <col min="4" max="4" width="14.5703125" customWidth="1"/>
    <col min="5" max="5" width="18.140625" customWidth="1"/>
    <col min="6" max="6" width="14.5703125" customWidth="1"/>
    <col min="7" max="7" width="16.28515625" customWidth="1"/>
    <col min="8" max="8" width="7" customWidth="1"/>
    <col min="9" max="9" width="16.85546875" hidden="1" customWidth="1"/>
    <col min="10" max="10" width="15.28515625" hidden="1" customWidth="1"/>
    <col min="11" max="11" width="14.85546875" hidden="1" customWidth="1"/>
    <col min="12" max="12" width="15.85546875" hidden="1" customWidth="1"/>
    <col min="13" max="13" width="0" hidden="1" customWidth="1"/>
    <col min="14" max="14" width="7.140625" customWidth="1"/>
  </cols>
  <sheetData>
    <row r="1" spans="1:14" ht="23.25" customHeight="1" x14ac:dyDescent="0.35">
      <c r="A1" s="39" t="s">
        <v>0</v>
      </c>
      <c r="B1" s="39"/>
      <c r="C1" s="39"/>
      <c r="D1" s="39"/>
      <c r="E1" s="39"/>
      <c r="F1" s="39"/>
      <c r="G1" s="39"/>
      <c r="H1" s="1"/>
      <c r="I1" s="2"/>
    </row>
    <row r="2" spans="1:14" ht="18.95" customHeight="1" x14ac:dyDescent="0.25">
      <c r="A2" s="3" t="s">
        <v>1</v>
      </c>
      <c r="B2" s="3"/>
      <c r="C2" s="3"/>
      <c r="D2" s="3"/>
      <c r="E2" s="3"/>
      <c r="G2" s="2"/>
      <c r="H2" s="2"/>
    </row>
    <row r="3" spans="1:14" ht="15.75" x14ac:dyDescent="0.25">
      <c r="A3" s="3" t="s">
        <v>2</v>
      </c>
      <c r="B3" s="3"/>
      <c r="C3" s="3"/>
      <c r="D3" s="3"/>
      <c r="F3" s="4"/>
      <c r="H3" s="2"/>
      <c r="I3" s="40" t="e">
        <f>#REF!</f>
        <v>#REF!</v>
      </c>
      <c r="J3" s="40"/>
      <c r="K3" s="40"/>
    </row>
    <row r="4" spans="1:14" s="44" customFormat="1" ht="16.5" thickBot="1" x14ac:dyDescent="0.3">
      <c r="A4" s="42" t="s">
        <v>26</v>
      </c>
      <c r="B4" s="43"/>
      <c r="C4" s="43"/>
      <c r="D4" s="43"/>
      <c r="F4" s="45" t="s">
        <v>4</v>
      </c>
      <c r="H4" s="43"/>
      <c r="I4" s="43"/>
    </row>
    <row r="5" spans="1:14" ht="26.25" x14ac:dyDescent="0.25">
      <c r="A5" s="5" t="s">
        <v>5</v>
      </c>
      <c r="B5" s="5" t="s">
        <v>6</v>
      </c>
      <c r="C5" s="2"/>
      <c r="D5" s="5" t="s">
        <v>7</v>
      </c>
      <c r="F5" s="5" t="s">
        <v>8</v>
      </c>
      <c r="G5" s="5" t="s">
        <v>77</v>
      </c>
      <c r="H5" s="5"/>
      <c r="I5" s="6" t="s">
        <v>9</v>
      </c>
      <c r="J5" s="7" t="s">
        <v>10</v>
      </c>
      <c r="K5" s="8" t="s">
        <v>11</v>
      </c>
      <c r="L5" s="5"/>
    </row>
    <row r="6" spans="1:14" x14ac:dyDescent="0.25">
      <c r="A6" s="2"/>
      <c r="B6" s="5" t="s">
        <v>12</v>
      </c>
      <c r="C6" s="5" t="s">
        <v>13</v>
      </c>
      <c r="D6" s="5" t="s">
        <v>14</v>
      </c>
      <c r="E6" s="5" t="s">
        <v>13</v>
      </c>
      <c r="F6" s="5" t="s">
        <v>15</v>
      </c>
      <c r="G6" s="5" t="s">
        <v>21</v>
      </c>
      <c r="H6" s="5"/>
      <c r="I6" s="9" t="s">
        <v>16</v>
      </c>
      <c r="J6" s="10" t="s">
        <v>15</v>
      </c>
      <c r="K6" s="11" t="s">
        <v>17</v>
      </c>
      <c r="L6" s="5"/>
    </row>
    <row r="7" spans="1:14" x14ac:dyDescent="0.25">
      <c r="A7" s="5"/>
      <c r="B7" s="5"/>
      <c r="C7" s="5" t="s">
        <v>18</v>
      </c>
      <c r="D7" s="5" t="s">
        <v>19</v>
      </c>
      <c r="E7" s="5" t="s">
        <v>20</v>
      </c>
      <c r="F7" s="5" t="s">
        <v>21</v>
      </c>
      <c r="G7" s="41">
        <v>46300</v>
      </c>
      <c r="H7" s="5"/>
      <c r="I7" s="9" t="s">
        <v>22</v>
      </c>
      <c r="J7" s="10" t="s">
        <v>21</v>
      </c>
      <c r="K7" s="11" t="s">
        <v>15</v>
      </c>
      <c r="L7" s="5"/>
    </row>
    <row r="8" spans="1:14" ht="16.5" x14ac:dyDescent="0.35">
      <c r="A8" s="5"/>
      <c r="B8" s="5"/>
      <c r="C8" s="12" t="s">
        <v>23</v>
      </c>
      <c r="D8" s="12" t="s">
        <v>24</v>
      </c>
      <c r="E8" s="12" t="s">
        <v>23</v>
      </c>
      <c r="F8" s="13">
        <v>25000000</v>
      </c>
      <c r="H8" s="5"/>
      <c r="I8" s="14">
        <v>1</v>
      </c>
      <c r="J8" s="15">
        <f>+F75</f>
        <v>0</v>
      </c>
      <c r="K8" s="16" t="s">
        <v>25</v>
      </c>
      <c r="L8" s="17"/>
    </row>
    <row r="9" spans="1:14" x14ac:dyDescent="0.25">
      <c r="A9" s="2">
        <v>210001</v>
      </c>
      <c r="B9" s="18" t="s">
        <v>28</v>
      </c>
      <c r="C9" s="19">
        <v>617901500.35360515</v>
      </c>
      <c r="D9" s="20">
        <v>0.84711397173452585</v>
      </c>
      <c r="E9" s="21">
        <f t="shared" ref="E9:E57" si="0">C9*D9</f>
        <v>523432994.10526496</v>
      </c>
      <c r="F9" s="21">
        <f>+E9/$E$58*$F$8</f>
        <v>634812.99716836098</v>
      </c>
      <c r="G9" s="21">
        <f>F9</f>
        <v>634812.99716836098</v>
      </c>
      <c r="H9" s="21"/>
      <c r="I9" s="22">
        <v>533563.58798553993</v>
      </c>
      <c r="J9" s="23">
        <f>+F9-I9</f>
        <v>101249.40918282105</v>
      </c>
      <c r="K9" s="24">
        <f>+J9/(12-$I$8)</f>
        <v>9204.4917438928223</v>
      </c>
      <c r="L9" s="24"/>
      <c r="N9" s="25"/>
    </row>
    <row r="10" spans="1:14" x14ac:dyDescent="0.25">
      <c r="A10" s="2">
        <v>210002</v>
      </c>
      <c r="B10" s="18" t="s">
        <v>29</v>
      </c>
      <c r="C10" s="19">
        <v>2235041227.2758131</v>
      </c>
      <c r="D10" s="20">
        <v>0.84607416907941346</v>
      </c>
      <c r="E10" s="21">
        <f t="shared" si="0"/>
        <v>1891010649.225616</v>
      </c>
      <c r="F10" s="21">
        <f t="shared" ref="F10:F57" si="1">+E10/$E$58*$F$8</f>
        <v>2293394.0951968101</v>
      </c>
      <c r="G10" s="21">
        <f t="shared" ref="G10:G58" si="2">F10</f>
        <v>2293394.0951968101</v>
      </c>
      <c r="H10" s="21"/>
      <c r="I10" s="22">
        <v>2232836.2131056404</v>
      </c>
      <c r="J10" s="23">
        <f t="shared" ref="J10:J57" si="3">+F10-I10</f>
        <v>60557.882091169711</v>
      </c>
      <c r="K10" s="24">
        <f>+J10/(12-$I$8)</f>
        <v>5505.2620082881558</v>
      </c>
      <c r="L10" s="24"/>
      <c r="N10" s="25"/>
    </row>
    <row r="11" spans="1:14" x14ac:dyDescent="0.25">
      <c r="A11" s="2">
        <v>210003</v>
      </c>
      <c r="B11" s="18" t="s">
        <v>30</v>
      </c>
      <c r="C11" s="19">
        <v>516053156.11407596</v>
      </c>
      <c r="D11" s="20">
        <v>0.86644073148709189</v>
      </c>
      <c r="E11" s="21">
        <f t="shared" si="0"/>
        <v>447129474.06970239</v>
      </c>
      <c r="F11" s="21">
        <f t="shared" si="1"/>
        <v>542273.04115914856</v>
      </c>
      <c r="G11" s="21">
        <f t="shared" si="2"/>
        <v>542273.04115914856</v>
      </c>
      <c r="H11" s="21"/>
      <c r="I11" s="22">
        <v>460865.35988136823</v>
      </c>
      <c r="J11" s="23">
        <f t="shared" si="3"/>
        <v>81407.681277780328</v>
      </c>
      <c r="K11" s="24">
        <f t="shared" ref="K11:K57" si="4">+J11/(12-$I$8)</f>
        <v>7400.6982979800296</v>
      </c>
      <c r="L11" s="24"/>
    </row>
    <row r="12" spans="1:14" ht="14.45" customHeight="1" x14ac:dyDescent="0.25">
      <c r="A12" s="2">
        <v>210004</v>
      </c>
      <c r="B12" s="18" t="s">
        <v>31</v>
      </c>
      <c r="C12" s="19">
        <v>707438323.79757333</v>
      </c>
      <c r="D12" s="20">
        <v>0.86513121745733679</v>
      </c>
      <c r="E12" s="21">
        <f t="shared" si="0"/>
        <v>612026978.34297228</v>
      </c>
      <c r="F12" s="21">
        <f t="shared" si="1"/>
        <v>742258.67464454088</v>
      </c>
      <c r="G12" s="21">
        <f t="shared" si="2"/>
        <v>742258.67464454088</v>
      </c>
      <c r="H12" s="21"/>
      <c r="I12" s="22">
        <v>707646.76586292253</v>
      </c>
      <c r="J12" s="23">
        <f t="shared" si="3"/>
        <v>34611.908781618346</v>
      </c>
      <c r="K12" s="24">
        <f t="shared" si="4"/>
        <v>3146.5371619653042</v>
      </c>
      <c r="L12" s="24"/>
    </row>
    <row r="13" spans="1:14" x14ac:dyDescent="0.25">
      <c r="A13" s="2">
        <v>210005</v>
      </c>
      <c r="B13" s="18" t="s">
        <v>32</v>
      </c>
      <c r="C13" s="19">
        <v>513099367.69876873</v>
      </c>
      <c r="D13" s="20">
        <v>0.82499835352223561</v>
      </c>
      <c r="E13" s="21">
        <f t="shared" si="0"/>
        <v>423306133.54478437</v>
      </c>
      <c r="F13" s="21">
        <f t="shared" si="1"/>
        <v>513380.39134245721</v>
      </c>
      <c r="G13" s="21">
        <f t="shared" si="2"/>
        <v>513380.39134245721</v>
      </c>
      <c r="H13" s="21"/>
      <c r="I13" s="22">
        <v>514693.53465910687</v>
      </c>
      <c r="J13" s="23">
        <f t="shared" si="3"/>
        <v>-1313.1433166496572</v>
      </c>
      <c r="K13" s="24">
        <f t="shared" si="4"/>
        <v>-119.37666514996884</v>
      </c>
      <c r="L13" s="24"/>
    </row>
    <row r="14" spans="1:14" x14ac:dyDescent="0.25">
      <c r="A14" s="2">
        <v>210006</v>
      </c>
      <c r="B14" s="18" t="s">
        <v>33</v>
      </c>
      <c r="C14" s="19">
        <v>38771688.164432697</v>
      </c>
      <c r="D14" s="20">
        <v>0.76522530605824235</v>
      </c>
      <c r="E14" s="21">
        <f t="shared" si="0"/>
        <v>29669076.942022745</v>
      </c>
      <c r="F14" s="21">
        <f t="shared" si="1"/>
        <v>35982.285925591641</v>
      </c>
      <c r="G14" s="21">
        <f t="shared" si="2"/>
        <v>35982.285925591641</v>
      </c>
      <c r="H14" s="21"/>
      <c r="I14" s="22">
        <v>162298.88601167954</v>
      </c>
      <c r="J14" s="23">
        <f t="shared" si="3"/>
        <v>-126316.6000860879</v>
      </c>
      <c r="K14" s="24">
        <f t="shared" si="4"/>
        <v>-11483.327280553445</v>
      </c>
      <c r="L14" s="24"/>
    </row>
    <row r="15" spans="1:14" x14ac:dyDescent="0.25">
      <c r="A15" s="2">
        <v>210008</v>
      </c>
      <c r="B15" s="18" t="s">
        <v>34</v>
      </c>
      <c r="C15" s="19">
        <v>791428533.73830593</v>
      </c>
      <c r="D15" s="20">
        <v>0.83714949195673072</v>
      </c>
      <c r="E15" s="21">
        <f t="shared" si="0"/>
        <v>662543994.9390831</v>
      </c>
      <c r="F15" s="21">
        <f t="shared" si="1"/>
        <v>803525.08137573698</v>
      </c>
      <c r="G15" s="21">
        <f t="shared" si="2"/>
        <v>803525.08137573698</v>
      </c>
      <c r="H15" s="21"/>
      <c r="I15" s="22">
        <v>800011.20488820272</v>
      </c>
      <c r="J15" s="23">
        <f t="shared" si="3"/>
        <v>3513.8764875342604</v>
      </c>
      <c r="K15" s="24">
        <f t="shared" si="4"/>
        <v>319.4433170485691</v>
      </c>
      <c r="L15" s="24"/>
    </row>
    <row r="16" spans="1:14" x14ac:dyDescent="0.25">
      <c r="A16" s="2">
        <v>210009</v>
      </c>
      <c r="B16" s="18" t="s">
        <v>35</v>
      </c>
      <c r="C16" s="19">
        <v>3668439134.3284726</v>
      </c>
      <c r="D16" s="20">
        <v>0.83367151470221768</v>
      </c>
      <c r="E16" s="21">
        <f t="shared" si="0"/>
        <v>3058273209.7085099</v>
      </c>
      <c r="F16" s="21">
        <f t="shared" si="1"/>
        <v>3709035.5485392483</v>
      </c>
      <c r="G16" s="21">
        <f t="shared" si="2"/>
        <v>3709035.5485392483</v>
      </c>
      <c r="H16" s="21"/>
      <c r="I16" s="22">
        <v>3523391.0839978606</v>
      </c>
      <c r="J16" s="23">
        <f t="shared" si="3"/>
        <v>185644.46454138774</v>
      </c>
      <c r="K16" s="24">
        <f t="shared" si="4"/>
        <v>16876.769503762524</v>
      </c>
      <c r="L16" s="24"/>
    </row>
    <row r="17" spans="1:12" x14ac:dyDescent="0.25">
      <c r="A17" s="2">
        <v>210010</v>
      </c>
      <c r="B17" s="18" t="s">
        <v>36</v>
      </c>
      <c r="C17" s="19">
        <v>19301669.099173851</v>
      </c>
      <c r="D17" s="20">
        <v>0.76832794976653973</v>
      </c>
      <c r="E17" s="21">
        <f t="shared" si="0"/>
        <v>14830011.846040418</v>
      </c>
      <c r="F17" s="21">
        <f t="shared" si="1"/>
        <v>17985.653128572088</v>
      </c>
      <c r="G17" s="21">
        <f t="shared" si="2"/>
        <v>17985.653128572088</v>
      </c>
      <c r="H17" s="21"/>
      <c r="I17" s="22">
        <v>61029.493133545177</v>
      </c>
      <c r="J17" s="23">
        <f t="shared" si="3"/>
        <v>-43043.840004973084</v>
      </c>
      <c r="K17" s="24">
        <f t="shared" si="4"/>
        <v>-3913.076364088462</v>
      </c>
      <c r="L17" s="24"/>
    </row>
    <row r="18" spans="1:12" x14ac:dyDescent="0.25">
      <c r="A18" s="2">
        <v>210011</v>
      </c>
      <c r="B18" s="18" t="s">
        <v>37</v>
      </c>
      <c r="C18" s="19">
        <v>595646667.17499328</v>
      </c>
      <c r="D18" s="20">
        <v>0.78327379603140501</v>
      </c>
      <c r="E18" s="21">
        <f t="shared" si="0"/>
        <v>466554426.09161186</v>
      </c>
      <c r="F18" s="21">
        <f t="shared" si="1"/>
        <v>565831.38033866172</v>
      </c>
      <c r="G18" s="21">
        <f t="shared" si="2"/>
        <v>565831.38033866172</v>
      </c>
      <c r="H18" s="21"/>
      <c r="I18" s="22">
        <v>592699.30641657312</v>
      </c>
      <c r="J18" s="23">
        <f t="shared" si="3"/>
        <v>-26867.926077911397</v>
      </c>
      <c r="K18" s="24">
        <f t="shared" si="4"/>
        <v>-2442.5387343555817</v>
      </c>
      <c r="L18" s="24"/>
    </row>
    <row r="19" spans="1:12" x14ac:dyDescent="0.25">
      <c r="A19" s="2">
        <v>210012</v>
      </c>
      <c r="B19" s="18" t="s">
        <v>38</v>
      </c>
      <c r="C19" s="19">
        <v>1090340443.4830694</v>
      </c>
      <c r="D19" s="20">
        <v>0.82958303608943607</v>
      </c>
      <c r="E19" s="21">
        <f t="shared" si="0"/>
        <v>904527935.47578692</v>
      </c>
      <c r="F19" s="21">
        <f t="shared" si="1"/>
        <v>1097000.1818922756</v>
      </c>
      <c r="G19" s="21">
        <f t="shared" si="2"/>
        <v>1097000.1818922756</v>
      </c>
      <c r="H19" s="21"/>
      <c r="I19" s="22">
        <v>1192949.1825522324</v>
      </c>
      <c r="J19" s="23">
        <f t="shared" si="3"/>
        <v>-95949.00065995683</v>
      </c>
      <c r="K19" s="24">
        <f t="shared" si="4"/>
        <v>-8722.6364236324389</v>
      </c>
      <c r="L19" s="24"/>
    </row>
    <row r="20" spans="1:12" x14ac:dyDescent="0.25">
      <c r="A20" s="2">
        <v>210013</v>
      </c>
      <c r="B20" s="18" t="s">
        <v>39</v>
      </c>
      <c r="C20" s="19">
        <v>37968580.215688899</v>
      </c>
      <c r="D20" s="20">
        <v>0.74579548620834346</v>
      </c>
      <c r="E20" s="21">
        <f t="shared" si="0"/>
        <v>28316795.742600191</v>
      </c>
      <c r="F20" s="21">
        <f>+E20/$E$58*$F$8</f>
        <v>34342.256177968928</v>
      </c>
      <c r="G20" s="21">
        <f t="shared" si="2"/>
        <v>34342.256177968928</v>
      </c>
      <c r="H20" s="21"/>
      <c r="I20" s="22">
        <v>48533.212930175454</v>
      </c>
      <c r="J20" s="23">
        <f t="shared" si="3"/>
        <v>-14190.956752206526</v>
      </c>
      <c r="K20" s="24">
        <f t="shared" si="4"/>
        <v>-1290.0869774733205</v>
      </c>
      <c r="L20" s="24"/>
    </row>
    <row r="21" spans="1:12" x14ac:dyDescent="0.25">
      <c r="A21" s="2">
        <v>210015</v>
      </c>
      <c r="B21" s="18" t="s">
        <v>40</v>
      </c>
      <c r="C21" s="19">
        <v>819202909.92786562</v>
      </c>
      <c r="D21" s="20">
        <v>0.84545443915978391</v>
      </c>
      <c r="E21" s="21">
        <f t="shared" si="0"/>
        <v>692598736.77112663</v>
      </c>
      <c r="F21" s="21">
        <f t="shared" si="1"/>
        <v>839975.09686269343</v>
      </c>
      <c r="G21" s="21">
        <f t="shared" si="2"/>
        <v>839975.09686269343</v>
      </c>
      <c r="H21" s="21"/>
      <c r="I21" s="22">
        <v>778744.42311066028</v>
      </c>
      <c r="J21" s="23">
        <f t="shared" si="3"/>
        <v>61230.673752033152</v>
      </c>
      <c r="K21" s="24">
        <f t="shared" si="4"/>
        <v>5566.4248865484687</v>
      </c>
      <c r="L21" s="24"/>
    </row>
    <row r="22" spans="1:12" x14ac:dyDescent="0.25">
      <c r="A22" s="2">
        <v>210016</v>
      </c>
      <c r="B22" s="18" t="s">
        <v>41</v>
      </c>
      <c r="C22" s="19">
        <v>501957320.25858676</v>
      </c>
      <c r="D22" s="20">
        <v>0.84031927364718706</v>
      </c>
      <c r="E22" s="21">
        <f t="shared" si="0"/>
        <v>421804410.7615841</v>
      </c>
      <c r="F22" s="21">
        <f t="shared" si="1"/>
        <v>511559.12070866965</v>
      </c>
      <c r="G22" s="21">
        <f t="shared" si="2"/>
        <v>511559.12070866965</v>
      </c>
      <c r="H22" s="21"/>
      <c r="I22" s="22">
        <v>422847.95345739444</v>
      </c>
      <c r="J22" s="23">
        <f t="shared" si="3"/>
        <v>88711.167251275212</v>
      </c>
      <c r="K22" s="24">
        <f t="shared" si="4"/>
        <v>8064.651568297747</v>
      </c>
      <c r="L22" s="24"/>
    </row>
    <row r="23" spans="1:12" x14ac:dyDescent="0.25">
      <c r="A23" s="2">
        <v>210017</v>
      </c>
      <c r="B23" s="18" t="s">
        <v>42</v>
      </c>
      <c r="C23" s="19">
        <v>109038320.95987275</v>
      </c>
      <c r="D23" s="20">
        <v>0.82649068726053421</v>
      </c>
      <c r="E23" s="21">
        <f t="shared" si="0"/>
        <v>90119156.827859938</v>
      </c>
      <c r="F23" s="21">
        <f t="shared" si="1"/>
        <v>109295.38774293306</v>
      </c>
      <c r="G23" s="21">
        <f t="shared" si="2"/>
        <v>109295.38774293306</v>
      </c>
      <c r="H23" s="21"/>
      <c r="I23" s="22">
        <v>87345.204656480302</v>
      </c>
      <c r="J23" s="23">
        <f t="shared" si="3"/>
        <v>21950.183086452758</v>
      </c>
      <c r="K23" s="24">
        <f t="shared" si="4"/>
        <v>1995.4711896775234</v>
      </c>
      <c r="L23" s="24"/>
    </row>
    <row r="24" spans="1:12" x14ac:dyDescent="0.25">
      <c r="A24" s="2">
        <v>210018</v>
      </c>
      <c r="B24" s="18" t="s">
        <v>43</v>
      </c>
      <c r="C24" s="19">
        <v>259950495.05289844</v>
      </c>
      <c r="D24" s="20">
        <v>0.8438163284289385</v>
      </c>
      <c r="E24" s="21">
        <f t="shared" si="0"/>
        <v>219350472.30882171</v>
      </c>
      <c r="F24" s="21">
        <f t="shared" si="1"/>
        <v>266025.51295926812</v>
      </c>
      <c r="G24" s="21">
        <f t="shared" si="2"/>
        <v>266025.51295926812</v>
      </c>
      <c r="H24" s="21"/>
      <c r="I24" s="22">
        <v>241194.31507058602</v>
      </c>
      <c r="J24" s="23">
        <f t="shared" si="3"/>
        <v>24831.197888682102</v>
      </c>
      <c r="K24" s="24">
        <f t="shared" si="4"/>
        <v>2257.3816262438272</v>
      </c>
      <c r="L24" s="24"/>
    </row>
    <row r="25" spans="1:12" ht="15.75" customHeight="1" x14ac:dyDescent="0.25">
      <c r="A25" s="2">
        <v>210019</v>
      </c>
      <c r="B25" s="18" t="s">
        <v>44</v>
      </c>
      <c r="C25" s="19">
        <v>710930469.40648496</v>
      </c>
      <c r="D25" s="26">
        <v>0.82103847330322399</v>
      </c>
      <c r="E25" s="21">
        <f t="shared" si="0"/>
        <v>583701267.22624481</v>
      </c>
      <c r="F25" s="21">
        <f t="shared" si="1"/>
        <v>707905.60601219034</v>
      </c>
      <c r="G25" s="21">
        <f t="shared" si="2"/>
        <v>707905.60601219034</v>
      </c>
      <c r="H25" s="21"/>
      <c r="I25" s="22">
        <v>663511.72504751559</v>
      </c>
      <c r="J25" s="23">
        <f t="shared" si="3"/>
        <v>44393.880964674754</v>
      </c>
      <c r="K25" s="24">
        <f t="shared" si="4"/>
        <v>4035.8073604249776</v>
      </c>
      <c r="L25" s="24"/>
    </row>
    <row r="26" spans="1:12" ht="14.25" customHeight="1" x14ac:dyDescent="0.25">
      <c r="A26" s="2">
        <v>210022</v>
      </c>
      <c r="B26" s="18" t="s">
        <v>45</v>
      </c>
      <c r="C26" s="19">
        <v>516400875.98401856</v>
      </c>
      <c r="D26" s="20">
        <v>0.83585292069097161</v>
      </c>
      <c r="E26" s="21">
        <f t="shared" si="0"/>
        <v>431635180.43861812</v>
      </c>
      <c r="F26" s="21">
        <f t="shared" si="1"/>
        <v>523481.75537906802</v>
      </c>
      <c r="G26" s="21">
        <f t="shared" si="2"/>
        <v>523481.75537906802</v>
      </c>
      <c r="H26" s="21"/>
      <c r="I26" s="22">
        <v>485761.36341008678</v>
      </c>
      <c r="J26" s="23">
        <f t="shared" si="3"/>
        <v>37720.391968981246</v>
      </c>
      <c r="K26" s="24">
        <f t="shared" si="4"/>
        <v>3429.1265426346586</v>
      </c>
      <c r="L26" s="24"/>
    </row>
    <row r="27" spans="1:12" x14ac:dyDescent="0.25">
      <c r="A27" s="2">
        <v>210023</v>
      </c>
      <c r="B27" s="18" t="s">
        <v>46</v>
      </c>
      <c r="C27" s="19">
        <v>899300652.35594988</v>
      </c>
      <c r="D27" s="20">
        <v>0.86721825594335344</v>
      </c>
      <c r="E27" s="21">
        <f t="shared" si="0"/>
        <v>779889943.30484688</v>
      </c>
      <c r="F27" s="21">
        <f t="shared" si="1"/>
        <v>945840.78181217785</v>
      </c>
      <c r="G27" s="21">
        <f t="shared" si="2"/>
        <v>945840.78181217785</v>
      </c>
      <c r="H27" s="21"/>
      <c r="I27" s="22">
        <v>956252.09966527403</v>
      </c>
      <c r="J27" s="23">
        <f t="shared" si="3"/>
        <v>-10411.317853096174</v>
      </c>
      <c r="K27" s="24">
        <f t="shared" si="4"/>
        <v>-946.48344119056128</v>
      </c>
      <c r="L27" s="24"/>
    </row>
    <row r="28" spans="1:12" x14ac:dyDescent="0.25">
      <c r="A28" s="2">
        <v>210024</v>
      </c>
      <c r="B28" s="18" t="s">
        <v>47</v>
      </c>
      <c r="C28" s="19">
        <v>572478766.44641244</v>
      </c>
      <c r="D28" s="20">
        <v>0.85006648307582433</v>
      </c>
      <c r="E28" s="21">
        <f t="shared" si="0"/>
        <v>486645011.62868804</v>
      </c>
      <c r="F28" s="21">
        <f t="shared" si="1"/>
        <v>590196.99153109221</v>
      </c>
      <c r="G28" s="21">
        <f t="shared" si="2"/>
        <v>590196.99153109221</v>
      </c>
      <c r="H28" s="21"/>
      <c r="I28" s="22">
        <v>564369.67807862442</v>
      </c>
      <c r="J28" s="23">
        <f t="shared" si="3"/>
        <v>25827.313452467788</v>
      </c>
      <c r="K28" s="24">
        <f t="shared" si="4"/>
        <v>2347.9375865879806</v>
      </c>
      <c r="L28" s="24"/>
    </row>
    <row r="29" spans="1:12" x14ac:dyDescent="0.25">
      <c r="A29" s="2">
        <v>210027</v>
      </c>
      <c r="B29" s="18" t="s">
        <v>48</v>
      </c>
      <c r="C29" s="19">
        <v>430228310.99683404</v>
      </c>
      <c r="D29" s="20">
        <v>0.80242308026710163</v>
      </c>
      <c r="E29" s="21">
        <f t="shared" si="0"/>
        <v>345225126.5281921</v>
      </c>
      <c r="F29" s="21">
        <f t="shared" si="1"/>
        <v>418684.72132483771</v>
      </c>
      <c r="G29" s="21">
        <f t="shared" si="2"/>
        <v>418684.72132483771</v>
      </c>
      <c r="H29" s="21"/>
      <c r="I29" s="22">
        <v>452331.06897759723</v>
      </c>
      <c r="J29" s="23">
        <f t="shared" si="3"/>
        <v>-33646.347652759519</v>
      </c>
      <c r="K29" s="24">
        <f t="shared" si="4"/>
        <v>-3058.7588775235927</v>
      </c>
      <c r="L29" s="24"/>
    </row>
    <row r="30" spans="1:12" x14ac:dyDescent="0.25">
      <c r="A30" s="2">
        <v>210028</v>
      </c>
      <c r="B30" s="18" t="s">
        <v>49</v>
      </c>
      <c r="C30" s="19">
        <v>276535834.28828871</v>
      </c>
      <c r="D30" s="20">
        <v>0.89706357593072605</v>
      </c>
      <c r="E30" s="21">
        <f t="shared" si="0"/>
        <v>248070224.37963897</v>
      </c>
      <c r="F30" s="21">
        <f t="shared" si="1"/>
        <v>300856.46953886282</v>
      </c>
      <c r="G30" s="21">
        <f t="shared" si="2"/>
        <v>300856.46953886282</v>
      </c>
      <c r="H30" s="21"/>
      <c r="I30" s="22">
        <v>258228.06479531311</v>
      </c>
      <c r="J30" s="23">
        <f t="shared" si="3"/>
        <v>42628.404743549705</v>
      </c>
      <c r="K30" s="24">
        <f t="shared" si="4"/>
        <v>3875.3095221408821</v>
      </c>
      <c r="L30" s="24"/>
    </row>
    <row r="31" spans="1:12" x14ac:dyDescent="0.25">
      <c r="A31" s="2">
        <v>210029</v>
      </c>
      <c r="B31" s="18" t="s">
        <v>50</v>
      </c>
      <c r="C31" s="19">
        <v>910597453.20975745</v>
      </c>
      <c r="D31" s="20">
        <v>0.83330369107281643</v>
      </c>
      <c r="E31" s="21">
        <f t="shared" si="0"/>
        <v>758804218.84119713</v>
      </c>
      <c r="F31" s="21">
        <f t="shared" si="1"/>
        <v>920268.27855965309</v>
      </c>
      <c r="G31" s="21">
        <f t="shared" si="2"/>
        <v>920268.27855965309</v>
      </c>
      <c r="H31" s="21"/>
      <c r="I31" s="22">
        <v>970254.75360876834</v>
      </c>
      <c r="J31" s="23">
        <f t="shared" si="3"/>
        <v>-49986.475049115252</v>
      </c>
      <c r="K31" s="24">
        <f t="shared" si="4"/>
        <v>-4544.2250044650227</v>
      </c>
      <c r="L31" s="24"/>
    </row>
    <row r="32" spans="1:12" ht="15.75" customHeight="1" x14ac:dyDescent="0.25">
      <c r="A32" s="2">
        <v>210030</v>
      </c>
      <c r="B32" s="18" t="s">
        <v>51</v>
      </c>
      <c r="C32" s="19">
        <v>62347140.524193078</v>
      </c>
      <c r="D32" s="20">
        <v>0.82410189769085884</v>
      </c>
      <c r="E32" s="21">
        <f t="shared" si="0"/>
        <v>51380396.821586162</v>
      </c>
      <c r="F32" s="21">
        <f t="shared" si="1"/>
        <v>62313.503484366542</v>
      </c>
      <c r="G32" s="21">
        <f t="shared" si="2"/>
        <v>62313.503484366542</v>
      </c>
      <c r="H32" s="21"/>
      <c r="I32" s="22">
        <v>80561.231365379863</v>
      </c>
      <c r="J32" s="23">
        <f t="shared" si="3"/>
        <v>-18247.727881013321</v>
      </c>
      <c r="K32" s="24">
        <f t="shared" si="4"/>
        <v>-1658.8843528193929</v>
      </c>
      <c r="L32" s="24"/>
    </row>
    <row r="33" spans="1:14" x14ac:dyDescent="0.25">
      <c r="A33" s="2">
        <v>210032</v>
      </c>
      <c r="B33" s="18" t="s">
        <v>52</v>
      </c>
      <c r="C33" s="19">
        <v>236533562.26875904</v>
      </c>
      <c r="D33" s="20">
        <v>0.78241474498337427</v>
      </c>
      <c r="E33" s="21">
        <f t="shared" si="0"/>
        <v>185067346.80252019</v>
      </c>
      <c r="F33" s="21">
        <f t="shared" si="1"/>
        <v>224447.36656795058</v>
      </c>
      <c r="G33" s="21">
        <f t="shared" si="2"/>
        <v>224447.36656795058</v>
      </c>
      <c r="H33" s="21"/>
      <c r="I33" s="22">
        <v>231191.12936202408</v>
      </c>
      <c r="J33" s="23">
        <f t="shared" si="3"/>
        <v>-6743.7627940734965</v>
      </c>
      <c r="K33" s="24">
        <f t="shared" si="4"/>
        <v>-613.06934491577238</v>
      </c>
      <c r="L33" s="24"/>
    </row>
    <row r="34" spans="1:14" ht="26.25" x14ac:dyDescent="0.25">
      <c r="A34" s="2">
        <v>210033</v>
      </c>
      <c r="B34" s="18" t="s">
        <v>53</v>
      </c>
      <c r="C34" s="19">
        <v>326105919.32210076</v>
      </c>
      <c r="D34" s="20">
        <v>0.8325983031608597</v>
      </c>
      <c r="E34" s="21">
        <f t="shared" si="0"/>
        <v>271515235.07829332</v>
      </c>
      <c r="F34" s="21">
        <f t="shared" si="1"/>
        <v>329290.28566789342</v>
      </c>
      <c r="G34" s="21">
        <f t="shared" si="2"/>
        <v>329290.28566789342</v>
      </c>
      <c r="H34" s="21"/>
      <c r="I34" s="22">
        <v>327606.16510899214</v>
      </c>
      <c r="J34" s="23">
        <f t="shared" si="3"/>
        <v>1684.1205589012825</v>
      </c>
      <c r="K34" s="24">
        <f t="shared" si="4"/>
        <v>153.10186899102567</v>
      </c>
      <c r="L34" s="24"/>
    </row>
    <row r="35" spans="1:14" x14ac:dyDescent="0.25">
      <c r="A35" s="2">
        <v>210034</v>
      </c>
      <c r="B35" s="18" t="s">
        <v>54</v>
      </c>
      <c r="C35" s="19">
        <v>256610065.66074887</v>
      </c>
      <c r="D35" s="20">
        <v>0.81599373805887154</v>
      </c>
      <c r="E35" s="21">
        <f t="shared" si="0"/>
        <v>209392206.70204693</v>
      </c>
      <c r="F35" s="21">
        <f t="shared" si="1"/>
        <v>253948.25281780292</v>
      </c>
      <c r="G35" s="21">
        <f t="shared" si="2"/>
        <v>253948.25281780292</v>
      </c>
      <c r="H35" s="21"/>
      <c r="I35" s="22">
        <v>244223.70757221346</v>
      </c>
      <c r="J35" s="23">
        <f t="shared" si="3"/>
        <v>9724.5452455894556</v>
      </c>
      <c r="K35" s="24">
        <f t="shared" si="4"/>
        <v>884.04956778085955</v>
      </c>
      <c r="L35" s="24"/>
    </row>
    <row r="36" spans="1:14" x14ac:dyDescent="0.25">
      <c r="A36" s="2">
        <v>210035</v>
      </c>
      <c r="B36" s="18" t="s">
        <v>55</v>
      </c>
      <c r="C36" s="19">
        <v>212312301.73895645</v>
      </c>
      <c r="D36" s="20">
        <v>0.90982405718929771</v>
      </c>
      <c r="E36" s="21">
        <f t="shared" si="0"/>
        <v>193166839.75933576</v>
      </c>
      <c r="F36" s="21">
        <f t="shared" si="1"/>
        <v>234270.33045705175</v>
      </c>
      <c r="G36" s="21">
        <f t="shared" si="2"/>
        <v>234270.33045705175</v>
      </c>
      <c r="H36" s="21"/>
      <c r="I36" s="22">
        <v>220491.49774113763</v>
      </c>
      <c r="J36" s="23">
        <f t="shared" si="3"/>
        <v>13778.832715914119</v>
      </c>
      <c r="K36" s="24">
        <f t="shared" si="4"/>
        <v>1252.6211559921926</v>
      </c>
      <c r="L36" s="24"/>
    </row>
    <row r="37" spans="1:14" x14ac:dyDescent="0.25">
      <c r="A37" s="2">
        <v>210037</v>
      </c>
      <c r="B37" s="18" t="s">
        <v>56</v>
      </c>
      <c r="C37" s="19">
        <v>333041297.92341119</v>
      </c>
      <c r="D37" s="20">
        <v>0.81551860283596034</v>
      </c>
      <c r="E37" s="21">
        <f t="shared" si="0"/>
        <v>271601373.9691751</v>
      </c>
      <c r="F37" s="21">
        <f t="shared" si="1"/>
        <v>329394.75383881357</v>
      </c>
      <c r="G37" s="21">
        <f t="shared" si="2"/>
        <v>329394.75383881357</v>
      </c>
      <c r="H37" s="21"/>
      <c r="I37" s="22">
        <v>321100.13877964125</v>
      </c>
      <c r="J37" s="23">
        <f t="shared" si="3"/>
        <v>8294.6150591723272</v>
      </c>
      <c r="K37" s="24">
        <f t="shared" si="4"/>
        <v>754.05591447021152</v>
      </c>
      <c r="L37" s="24"/>
    </row>
    <row r="38" spans="1:14" x14ac:dyDescent="0.25">
      <c r="A38" s="2">
        <v>210038</v>
      </c>
      <c r="B38" s="18" t="s">
        <v>57</v>
      </c>
      <c r="C38" s="19">
        <v>310444049.17983788</v>
      </c>
      <c r="D38" s="20">
        <v>0.83335323995124289</v>
      </c>
      <c r="E38" s="21">
        <f t="shared" si="0"/>
        <v>258709554.20760089</v>
      </c>
      <c r="F38" s="21">
        <f t="shared" si="1"/>
        <v>313759.71586076549</v>
      </c>
      <c r="G38" s="21">
        <f t="shared" si="2"/>
        <v>313759.71586076549</v>
      </c>
      <c r="H38" s="21"/>
      <c r="I38" s="22">
        <v>314263.76181492268</v>
      </c>
      <c r="J38" s="23">
        <f t="shared" si="3"/>
        <v>-504.04595415719086</v>
      </c>
      <c r="K38" s="24">
        <f t="shared" si="4"/>
        <v>-45.822359468835536</v>
      </c>
      <c r="L38" s="24"/>
    </row>
    <row r="39" spans="1:14" x14ac:dyDescent="0.25">
      <c r="A39" s="2">
        <v>210039</v>
      </c>
      <c r="B39" s="18" t="s">
        <v>58</v>
      </c>
      <c r="C39" s="19">
        <v>205274259.73678184</v>
      </c>
      <c r="D39" s="20">
        <v>0.83356577836957912</v>
      </c>
      <c r="E39" s="21">
        <f t="shared" si="0"/>
        <v>171109598.0967297</v>
      </c>
      <c r="F39" s="21">
        <f t="shared" si="1"/>
        <v>207519.58328063306</v>
      </c>
      <c r="G39" s="21">
        <f t="shared" si="2"/>
        <v>207519.58328063306</v>
      </c>
      <c r="H39" s="21"/>
      <c r="I39" s="22">
        <v>215310.67658938703</v>
      </c>
      <c r="J39" s="23">
        <f t="shared" si="3"/>
        <v>-7791.0933087539743</v>
      </c>
      <c r="K39" s="24">
        <f t="shared" si="4"/>
        <v>-708.28120988672492</v>
      </c>
      <c r="L39" s="24"/>
    </row>
    <row r="40" spans="1:14" ht="26.25" x14ac:dyDescent="0.25">
      <c r="A40" s="2">
        <v>210040</v>
      </c>
      <c r="B40" s="18" t="s">
        <v>59</v>
      </c>
      <c r="C40" s="19">
        <v>351447925.23051322</v>
      </c>
      <c r="D40" s="20">
        <v>0.82586138326719982</v>
      </c>
      <c r="E40" s="21">
        <f t="shared" si="0"/>
        <v>290247269.67725909</v>
      </c>
      <c r="F40" s="21">
        <f t="shared" si="1"/>
        <v>352008.26325193443</v>
      </c>
      <c r="G40" s="21">
        <f t="shared" si="2"/>
        <v>352008.26325193443</v>
      </c>
      <c r="H40" s="21"/>
      <c r="I40" s="22">
        <v>369664.76689904858</v>
      </c>
      <c r="J40" s="23">
        <f t="shared" si="3"/>
        <v>-17656.50364711415</v>
      </c>
      <c r="K40" s="24">
        <f t="shared" si="4"/>
        <v>-1605.1366951921955</v>
      </c>
      <c r="L40" s="24"/>
    </row>
    <row r="41" spans="1:14" ht="14.25" customHeight="1" x14ac:dyDescent="0.25">
      <c r="A41" s="2">
        <v>210043</v>
      </c>
      <c r="B41" s="18" t="s">
        <v>60</v>
      </c>
      <c r="C41" s="19">
        <v>623680792.34529471</v>
      </c>
      <c r="D41" s="20">
        <v>0.86112206868963614</v>
      </c>
      <c r="E41" s="21">
        <f t="shared" si="0"/>
        <v>537065294.10637152</v>
      </c>
      <c r="F41" s="21">
        <f t="shared" si="1"/>
        <v>651346.08033174358</v>
      </c>
      <c r="G41" s="21">
        <f t="shared" si="2"/>
        <v>651346.08033174358</v>
      </c>
      <c r="H41" s="21"/>
      <c r="I41" s="22">
        <v>648634.84738860524</v>
      </c>
      <c r="J41" s="23">
        <f t="shared" si="3"/>
        <v>2711.2329431383405</v>
      </c>
      <c r="K41" s="24">
        <f t="shared" si="4"/>
        <v>246.47572210348551</v>
      </c>
      <c r="L41" s="24"/>
    </row>
    <row r="42" spans="1:14" ht="15" customHeight="1" x14ac:dyDescent="0.25">
      <c r="A42" s="2">
        <v>210044</v>
      </c>
      <c r="B42" s="18" t="s">
        <v>61</v>
      </c>
      <c r="C42" s="19">
        <v>580886696.75340354</v>
      </c>
      <c r="D42" s="20">
        <v>0.83651303041504776</v>
      </c>
      <c r="E42" s="21">
        <f t="shared" si="0"/>
        <v>485919291.0289765</v>
      </c>
      <c r="F42" s="21">
        <f t="shared" si="1"/>
        <v>589316.84665257309</v>
      </c>
      <c r="G42" s="21">
        <f t="shared" si="2"/>
        <v>589316.84665257309</v>
      </c>
      <c r="H42" s="21"/>
      <c r="I42" s="22">
        <v>680104.81699876743</v>
      </c>
      <c r="J42" s="23">
        <f t="shared" si="3"/>
        <v>-90787.970346194343</v>
      </c>
      <c r="K42" s="24">
        <f t="shared" si="4"/>
        <v>-8253.4518496540313</v>
      </c>
      <c r="L42" s="24"/>
    </row>
    <row r="43" spans="1:14" hidden="1" x14ac:dyDescent="0.25">
      <c r="A43" s="2">
        <v>210045</v>
      </c>
      <c r="B43" s="18" t="s">
        <v>62</v>
      </c>
      <c r="C43" s="19">
        <v>0</v>
      </c>
      <c r="D43" s="20"/>
      <c r="E43" s="21">
        <f t="shared" si="0"/>
        <v>0</v>
      </c>
      <c r="F43" s="21">
        <f t="shared" si="1"/>
        <v>0</v>
      </c>
      <c r="G43" s="21">
        <f t="shared" si="2"/>
        <v>0</v>
      </c>
      <c r="H43" s="21"/>
      <c r="I43" s="22">
        <v>0</v>
      </c>
      <c r="J43" s="23">
        <f t="shared" si="3"/>
        <v>0</v>
      </c>
      <c r="K43" s="24">
        <f t="shared" si="4"/>
        <v>0</v>
      </c>
      <c r="L43" s="24"/>
    </row>
    <row r="44" spans="1:14" x14ac:dyDescent="0.25">
      <c r="A44" s="2">
        <v>210048</v>
      </c>
      <c r="B44" s="18" t="s">
        <v>63</v>
      </c>
      <c r="C44" s="19">
        <v>445141404.96890634</v>
      </c>
      <c r="D44" s="20">
        <v>0.84605807070546557</v>
      </c>
      <c r="E44" s="21">
        <f t="shared" si="0"/>
        <v>376615478.27911323</v>
      </c>
      <c r="F44" s="21">
        <f t="shared" si="1"/>
        <v>456754.54783860903</v>
      </c>
      <c r="G44" s="21">
        <f t="shared" si="2"/>
        <v>456754.54783860903</v>
      </c>
      <c r="H44" s="21"/>
      <c r="I44" s="22">
        <v>415408.99645553861</v>
      </c>
      <c r="J44" s="23">
        <f t="shared" si="3"/>
        <v>41345.551383070415</v>
      </c>
      <c r="K44" s="24">
        <f t="shared" si="4"/>
        <v>3758.6864893700376</v>
      </c>
      <c r="L44" s="24"/>
      <c r="N44" t="s">
        <v>26</v>
      </c>
    </row>
    <row r="45" spans="1:14" ht="13.5" customHeight="1" x14ac:dyDescent="0.25">
      <c r="A45" s="2">
        <v>210049</v>
      </c>
      <c r="B45" s="18" t="s">
        <v>64</v>
      </c>
      <c r="C45" s="19">
        <v>468247998.7223438</v>
      </c>
      <c r="D45" s="20">
        <v>0.86031585145626621</v>
      </c>
      <c r="E45" s="21">
        <f t="shared" si="0"/>
        <v>402841175.71350586</v>
      </c>
      <c r="F45" s="21">
        <f t="shared" si="1"/>
        <v>488560.74610781734</v>
      </c>
      <c r="G45" s="21">
        <f t="shared" si="2"/>
        <v>488560.74610781734</v>
      </c>
      <c r="H45" s="21"/>
      <c r="I45" s="22">
        <v>457451.64611798996</v>
      </c>
      <c r="J45" s="23">
        <f t="shared" si="3"/>
        <v>31109.099989827373</v>
      </c>
      <c r="K45" s="24">
        <f t="shared" si="4"/>
        <v>2828.0999990752157</v>
      </c>
      <c r="L45" s="24"/>
    </row>
    <row r="46" spans="1:14" ht="14.25" customHeight="1" x14ac:dyDescent="0.25">
      <c r="A46" s="2">
        <v>210051</v>
      </c>
      <c r="B46" s="18" t="s">
        <v>65</v>
      </c>
      <c r="C46" s="19">
        <v>353383479.53805095</v>
      </c>
      <c r="D46" s="20">
        <v>0.83999904999337649</v>
      </c>
      <c r="E46" s="21">
        <f t="shared" si="0"/>
        <v>296841787.09531659</v>
      </c>
      <c r="F46" s="21">
        <f t="shared" si="1"/>
        <v>360006.01160593709</v>
      </c>
      <c r="G46" s="21">
        <f t="shared" si="2"/>
        <v>360006.01160593709</v>
      </c>
      <c r="H46" s="21"/>
      <c r="I46" s="22">
        <v>350143.98705839989</v>
      </c>
      <c r="J46" s="23">
        <f t="shared" si="3"/>
        <v>9862.0245475372067</v>
      </c>
      <c r="K46" s="24">
        <f t="shared" si="4"/>
        <v>896.54768613974602</v>
      </c>
      <c r="L46" s="24"/>
    </row>
    <row r="47" spans="1:14" x14ac:dyDescent="0.25">
      <c r="A47" s="2">
        <v>210055</v>
      </c>
      <c r="B47" s="18" t="s">
        <v>66</v>
      </c>
      <c r="C47" s="19">
        <v>48394847.490226462</v>
      </c>
      <c r="D47" s="20">
        <v>0.74248038182481579</v>
      </c>
      <c r="E47" s="21">
        <f t="shared" si="0"/>
        <v>35932224.842897072</v>
      </c>
      <c r="F47" s="21">
        <f t="shared" si="1"/>
        <v>43578.153468215794</v>
      </c>
      <c r="G47" s="21">
        <f t="shared" si="2"/>
        <v>43578.153468215794</v>
      </c>
      <c r="H47" s="21"/>
      <c r="I47" s="22">
        <v>49572.823258654498</v>
      </c>
      <c r="J47" s="23">
        <f t="shared" si="3"/>
        <v>-5994.6697904387038</v>
      </c>
      <c r="K47" s="24">
        <f t="shared" si="4"/>
        <v>-544.9699809489731</v>
      </c>
      <c r="L47" s="24"/>
    </row>
    <row r="48" spans="1:14" x14ac:dyDescent="0.25">
      <c r="A48" s="2">
        <v>210056</v>
      </c>
      <c r="B48" s="18" t="s">
        <v>67</v>
      </c>
      <c r="C48" s="19">
        <v>355032503.94294447</v>
      </c>
      <c r="D48" s="20">
        <v>0.82836671766858838</v>
      </c>
      <c r="E48" s="21">
        <f t="shared" si="0"/>
        <v>294097109.95687705</v>
      </c>
      <c r="F48" s="21">
        <f t="shared" si="1"/>
        <v>356677.30145557562</v>
      </c>
      <c r="G48" s="21">
        <f t="shared" si="2"/>
        <v>356677.30145557562</v>
      </c>
      <c r="H48" s="21"/>
      <c r="I48" s="22">
        <v>346955.57193686598</v>
      </c>
      <c r="J48" s="23">
        <f t="shared" si="3"/>
        <v>9721.7295187096461</v>
      </c>
      <c r="K48" s="24">
        <f t="shared" si="4"/>
        <v>883.79359260996785</v>
      </c>
      <c r="L48" s="24"/>
    </row>
    <row r="49" spans="1:12" x14ac:dyDescent="0.25">
      <c r="A49" s="2">
        <v>210057</v>
      </c>
      <c r="B49" s="18" t="s">
        <v>68</v>
      </c>
      <c r="C49" s="19">
        <v>601455966.04293156</v>
      </c>
      <c r="D49" s="20">
        <v>0.84135454273787258</v>
      </c>
      <c r="E49" s="21">
        <f t="shared" si="0"/>
        <v>506037709.28701609</v>
      </c>
      <c r="F49" s="21">
        <f t="shared" si="1"/>
        <v>613716.21302133577</v>
      </c>
      <c r="G49" s="21">
        <f t="shared" si="2"/>
        <v>613716.21302133577</v>
      </c>
      <c r="H49" s="21"/>
      <c r="I49" s="22">
        <v>626586.57297742751</v>
      </c>
      <c r="J49" s="23">
        <f t="shared" si="3"/>
        <v>-12870.359956091736</v>
      </c>
      <c r="K49" s="24">
        <f t="shared" si="4"/>
        <v>-1170.0327232810669</v>
      </c>
      <c r="L49" s="24"/>
    </row>
    <row r="50" spans="1:12" x14ac:dyDescent="0.25">
      <c r="A50" s="2">
        <v>210058</v>
      </c>
      <c r="B50" s="18" t="s">
        <v>69</v>
      </c>
      <c r="C50" s="19">
        <v>169994872.00733349</v>
      </c>
      <c r="D50" s="20">
        <v>0.82805052222700859</v>
      </c>
      <c r="E50" s="21">
        <f t="shared" si="0"/>
        <v>140764342.54158598</v>
      </c>
      <c r="F50" s="21">
        <f t="shared" si="1"/>
        <v>170717.2363790416</v>
      </c>
      <c r="G50" s="21">
        <f t="shared" si="2"/>
        <v>170717.2363790416</v>
      </c>
      <c r="H50" s="21"/>
      <c r="I50" s="22">
        <v>195523.93104056921</v>
      </c>
      <c r="J50" s="23">
        <f t="shared" si="3"/>
        <v>-24806.69466152761</v>
      </c>
      <c r="K50" s="24">
        <f t="shared" si="4"/>
        <v>-2255.1540601388738</v>
      </c>
      <c r="L50" s="24"/>
    </row>
    <row r="51" spans="1:12" ht="26.25" x14ac:dyDescent="0.25">
      <c r="A51" s="2">
        <v>210060</v>
      </c>
      <c r="B51" s="18" t="s">
        <v>70</v>
      </c>
      <c r="C51" s="19">
        <v>78351039.717337146</v>
      </c>
      <c r="D51" s="20">
        <v>0.79356612085920653</v>
      </c>
      <c r="E51" s="21">
        <f t="shared" si="0"/>
        <v>62176730.653772861</v>
      </c>
      <c r="F51" s="21">
        <f t="shared" si="1"/>
        <v>75407.162301491684</v>
      </c>
      <c r="G51" s="21">
        <f t="shared" si="2"/>
        <v>75407.162301491684</v>
      </c>
      <c r="H51" s="21"/>
      <c r="I51" s="22">
        <v>74063.623082426988</v>
      </c>
      <c r="J51" s="23">
        <f t="shared" si="3"/>
        <v>1343.5392190646962</v>
      </c>
      <c r="K51" s="24">
        <f t="shared" si="4"/>
        <v>122.13992900588147</v>
      </c>
      <c r="L51" s="24"/>
    </row>
    <row r="52" spans="1:12" x14ac:dyDescent="0.25">
      <c r="A52" s="2">
        <v>210061</v>
      </c>
      <c r="B52" s="18" t="s">
        <v>71</v>
      </c>
      <c r="C52" s="19">
        <v>155795106.83328098</v>
      </c>
      <c r="D52" s="20">
        <v>0.83681463712021809</v>
      </c>
      <c r="E52" s="21">
        <f t="shared" si="0"/>
        <v>130371625.78979763</v>
      </c>
      <c r="F52" s="21">
        <f t="shared" si="1"/>
        <v>158113.07931553441</v>
      </c>
      <c r="G52" s="21">
        <f t="shared" si="2"/>
        <v>158113.07931553441</v>
      </c>
      <c r="H52" s="21"/>
      <c r="I52" s="22">
        <v>161354.6835334957</v>
      </c>
      <c r="J52" s="23">
        <f t="shared" si="3"/>
        <v>-3241.604217961285</v>
      </c>
      <c r="K52" s="24">
        <f t="shared" si="4"/>
        <v>-294.69129254193501</v>
      </c>
      <c r="L52" s="24"/>
    </row>
    <row r="53" spans="1:12" x14ac:dyDescent="0.25">
      <c r="A53" s="2">
        <v>210062</v>
      </c>
      <c r="B53" s="18" t="s">
        <v>72</v>
      </c>
      <c r="C53" s="19">
        <v>395601035.59621894</v>
      </c>
      <c r="D53" s="20">
        <v>0.87843758517165937</v>
      </c>
      <c r="E53" s="21">
        <f t="shared" si="0"/>
        <v>347510818.40055025</v>
      </c>
      <c r="F53" s="21">
        <f t="shared" si="1"/>
        <v>421456.77987757622</v>
      </c>
      <c r="G53" s="21">
        <f t="shared" si="2"/>
        <v>421456.77987757622</v>
      </c>
      <c r="H53" s="21"/>
      <c r="I53" s="22">
        <v>368605.04262888752</v>
      </c>
      <c r="J53" s="23">
        <f t="shared" si="3"/>
        <v>52851.737248688703</v>
      </c>
      <c r="K53" s="24">
        <f t="shared" si="4"/>
        <v>4804.7033862444277</v>
      </c>
      <c r="L53" s="24"/>
    </row>
    <row r="54" spans="1:12" x14ac:dyDescent="0.25">
      <c r="A54" s="2">
        <v>210063</v>
      </c>
      <c r="B54" s="18" t="s">
        <v>73</v>
      </c>
      <c r="C54" s="19">
        <v>557259086.04760444</v>
      </c>
      <c r="D54" s="20">
        <v>0.84558777252366579</v>
      </c>
      <c r="E54" s="21">
        <f t="shared" si="0"/>
        <v>471211469.28956765</v>
      </c>
      <c r="F54" s="21">
        <f t="shared" si="1"/>
        <v>571479.38415907498</v>
      </c>
      <c r="G54" s="21">
        <f t="shared" si="2"/>
        <v>571479.38415907498</v>
      </c>
      <c r="H54" s="21"/>
      <c r="I54" s="22">
        <v>573890.4679670718</v>
      </c>
      <c r="J54" s="23">
        <f t="shared" si="3"/>
        <v>-2411.0838079968235</v>
      </c>
      <c r="K54" s="24">
        <f t="shared" si="4"/>
        <v>-219.18943709062032</v>
      </c>
      <c r="L54" s="24"/>
    </row>
    <row r="55" spans="1:12" x14ac:dyDescent="0.25">
      <c r="A55" s="2">
        <v>210064</v>
      </c>
      <c r="B55" s="18" t="s">
        <v>74</v>
      </c>
      <c r="C55" s="19">
        <v>84906763.060042962</v>
      </c>
      <c r="D55" s="20">
        <v>0.73925850562779494</v>
      </c>
      <c r="E55" s="21">
        <f t="shared" si="0"/>
        <v>62768046.77746062</v>
      </c>
      <c r="F55" s="21">
        <f t="shared" si="1"/>
        <v>76124.303110304943</v>
      </c>
      <c r="G55" s="21">
        <f t="shared" si="2"/>
        <v>76124.303110304943</v>
      </c>
      <c r="H55" s="21"/>
      <c r="I55" s="22">
        <v>85937.121062219128</v>
      </c>
      <c r="J55" s="23">
        <f t="shared" si="3"/>
        <v>-9812.817951914185</v>
      </c>
      <c r="K55" s="24">
        <f t="shared" si="4"/>
        <v>-892.07435926492587</v>
      </c>
      <c r="L55" s="24"/>
    </row>
    <row r="56" spans="1:12" x14ac:dyDescent="0.25">
      <c r="A56" s="2">
        <v>210065</v>
      </c>
      <c r="B56" s="18" t="s">
        <v>75</v>
      </c>
      <c r="C56" s="19">
        <v>207062039.59855047</v>
      </c>
      <c r="D56" s="20">
        <v>0.8504689797357956</v>
      </c>
      <c r="E56" s="21">
        <f t="shared" si="0"/>
        <v>176099841.55939212</v>
      </c>
      <c r="F56" s="21">
        <f t="shared" si="1"/>
        <v>213571.68822015374</v>
      </c>
      <c r="G56" s="21">
        <f t="shared" si="2"/>
        <v>213571.68822015374</v>
      </c>
      <c r="H56" s="21"/>
      <c r="I56" s="22">
        <v>176102.80792370657</v>
      </c>
      <c r="J56" s="23">
        <f t="shared" si="3"/>
        <v>37468.880296447169</v>
      </c>
      <c r="K56" s="24">
        <f t="shared" si="4"/>
        <v>3406.2618451315607</v>
      </c>
      <c r="L56" s="24"/>
    </row>
    <row r="57" spans="1:12" x14ac:dyDescent="0.25">
      <c r="A57" s="2">
        <v>218992</v>
      </c>
      <c r="B57" s="18" t="s">
        <v>76</v>
      </c>
      <c r="C57" s="27">
        <v>315497632.84956694</v>
      </c>
      <c r="D57" s="20">
        <v>0.84235361494828032</v>
      </c>
      <c r="E57" s="27">
        <f t="shared" si="0"/>
        <v>265760571.53845802</v>
      </c>
      <c r="F57" s="27">
        <f t="shared" si="1"/>
        <v>322311.10160697484</v>
      </c>
      <c r="G57" s="27">
        <f t="shared" si="2"/>
        <v>322311.10160697484</v>
      </c>
      <c r="H57" s="27"/>
      <c r="I57" s="28">
        <v>322641.50403347891</v>
      </c>
      <c r="J57" s="29">
        <f t="shared" si="3"/>
        <v>-330.40242650406435</v>
      </c>
      <c r="K57" s="30">
        <f t="shared" si="4"/>
        <v>-30.036584227642212</v>
      </c>
      <c r="L57" s="30"/>
    </row>
    <row r="58" spans="1:12" x14ac:dyDescent="0.25">
      <c r="A58" s="2">
        <v>9999</v>
      </c>
      <c r="B58" s="18" t="s">
        <v>27</v>
      </c>
      <c r="C58" s="19">
        <f>SUM(C9:C57)</f>
        <v>24572859487.430279</v>
      </c>
      <c r="D58" s="20">
        <f>SUMPRODUCT(C9:C57,D9:D57)/C58</f>
        <v>0.83887952794303444</v>
      </c>
      <c r="E58" s="31">
        <f>SUM(E9:E57)</f>
        <v>20613668767.026028</v>
      </c>
      <c r="F58" s="31">
        <f>SUM(F9:F57)</f>
        <v>24999999.999999989</v>
      </c>
      <c r="G58" s="21">
        <f t="shared" si="2"/>
        <v>24999999.999999989</v>
      </c>
      <c r="H58" s="31"/>
      <c r="I58" s="32">
        <v>24568750.000000004</v>
      </c>
      <c r="J58" s="33">
        <f>SUM(J9:J57)</f>
        <v>431249.99999999185</v>
      </c>
      <c r="K58" s="34">
        <f>SUM(K9:K57)</f>
        <v>39204.545454544699</v>
      </c>
      <c r="L58" s="34"/>
    </row>
    <row r="59" spans="1:12" x14ac:dyDescent="0.25">
      <c r="E59" s="35"/>
      <c r="F59" s="35">
        <f>F58/E58</f>
        <v>1.2127875092273924E-3</v>
      </c>
    </row>
    <row r="60" spans="1:12" x14ac:dyDescent="0.25">
      <c r="E60" s="35"/>
      <c r="F60" s="35"/>
      <c r="I60" s="36"/>
      <c r="J60" s="37"/>
      <c r="K60" s="37"/>
      <c r="L60" s="37"/>
    </row>
    <row r="61" spans="1:12" x14ac:dyDescent="0.25">
      <c r="E61" s="35"/>
      <c r="F61" s="35"/>
      <c r="I61" s="36"/>
      <c r="J61" s="37"/>
      <c r="K61" s="37"/>
      <c r="L61" s="37"/>
    </row>
    <row r="62" spans="1:12" x14ac:dyDescent="0.25">
      <c r="A62" t="s">
        <v>3</v>
      </c>
      <c r="H62" s="31"/>
    </row>
    <row r="63" spans="1:12" ht="16.5" x14ac:dyDescent="0.35">
      <c r="H63" s="38"/>
    </row>
    <row r="64" spans="1:12" x14ac:dyDescent="0.25">
      <c r="H64" s="31"/>
    </row>
  </sheetData>
  <mergeCells count="2">
    <mergeCell ref="A1:G1"/>
    <mergeCell ref="I3:K3"/>
  </mergeCells>
  <pageMargins left="0.25" right="0.25" top="0.75" bottom="0.75" header="0.3" footer="0.3"/>
  <pageSetup scale="65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531316-6C83-4BA4-9285-418F679BDA5F}"/>
</file>

<file path=customXml/itemProps2.xml><?xml version="1.0" encoding="utf-8"?>
<ds:datastoreItem xmlns:ds="http://schemas.openxmlformats.org/officeDocument/2006/customXml" ds:itemID="{2C950EC7-4ABE-4933-96EE-19388B3D5F23}"/>
</file>

<file path=customXml/itemProps3.xml><?xml version="1.0" encoding="utf-8"?>
<ds:datastoreItem xmlns:ds="http://schemas.openxmlformats.org/officeDocument/2006/customXml" ds:itemID="{9B4C15A4-C37D-4B43-BADF-817E416F5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FQHC Fund</vt:lpstr>
      <vt:lpstr>'FQHC Fund'!Print_Area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Tamayo</dc:creator>
  <cp:lastModifiedBy>Cait Cooksey</cp:lastModifiedBy>
  <dcterms:created xsi:type="dcterms:W3CDTF">2026-07-27T13:20:57Z</dcterms:created>
  <dcterms:modified xsi:type="dcterms:W3CDTF">2026-07-30T15:53:18Z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