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hscrc-my.sharepoint.com/personal/ckonsowski_mdhscrc_onmicrosoft_com/Documents/Douments2/Documents/Rate Model Inputs/FY 2026/"/>
    </mc:Choice>
  </mc:AlternateContent>
  <xr:revisionPtr revIDLastSave="0" documentId="8_{46F19EF1-AD80-4A33-BA9D-99731B6F45EB}" xr6:coauthVersionLast="47" xr6:coauthVersionMax="47" xr10:uidLastSave="{00000000-0000-0000-0000-000000000000}"/>
  <bookViews>
    <workbookView xWindow="-96" yWindow="-96" windowWidth="23232" windowHeight="13872" xr2:uid="{6D631BB1-4F0D-4E87-A9F8-83D442A5C48D}"/>
  </bookViews>
  <sheets>
    <sheet name="HSCRC Final UCC Results (2026)" sheetId="2" r:id="rId1"/>
    <sheet name="FY24 Predicted UCC  " sheetId="1" r:id="rId2"/>
    <sheet name="FY24 RE Regulate" sheetId="3" r:id="rId3"/>
  </sheets>
  <externalReferences>
    <externalReference r:id="rId4"/>
  </externalReferences>
  <definedNames>
    <definedName name="_xlnm._FilterDatabase" localSheetId="0" hidden="1">'HSCRC Final UCC Results (2026)'!$A$2:$K$2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2" l="1"/>
  <c r="K3" i="2"/>
  <c r="I45" i="2"/>
  <c r="H45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G45" i="2"/>
  <c r="D45" i="2"/>
  <c r="C45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3" i="2"/>
  <c r="P50" i="3" l="1"/>
  <c r="O50" i="3"/>
  <c r="Q50" i="3" s="1"/>
  <c r="E45" i="2" s="1"/>
  <c r="N50" i="3"/>
  <c r="Q48" i="3" l="1"/>
  <c r="Q47" i="3"/>
  <c r="E43" i="2" s="1"/>
  <c r="Q46" i="3"/>
  <c r="Q45" i="3"/>
  <c r="E42" i="2" s="1"/>
  <c r="Q44" i="3"/>
  <c r="E41" i="2" s="1"/>
  <c r="Q43" i="3"/>
  <c r="E40" i="2" s="1"/>
  <c r="Q42" i="3"/>
  <c r="E39" i="2" s="1"/>
  <c r="Q41" i="3"/>
  <c r="Q40" i="3"/>
  <c r="E38" i="2" s="1"/>
  <c r="Q39" i="3"/>
  <c r="E37" i="2" s="1"/>
  <c r="Q38" i="3"/>
  <c r="E36" i="2" s="1"/>
  <c r="Q37" i="3"/>
  <c r="E35" i="2" s="1"/>
  <c r="Q36" i="3"/>
  <c r="E34" i="2" s="1"/>
  <c r="Q35" i="3"/>
  <c r="E33" i="2" s="1"/>
  <c r="Q34" i="3"/>
  <c r="E32" i="2" s="1"/>
  <c r="Q33" i="3"/>
  <c r="E31" i="2" s="1"/>
  <c r="Q32" i="3"/>
  <c r="E30" i="2" s="1"/>
  <c r="Q31" i="3"/>
  <c r="E29" i="2" s="1"/>
  <c r="Q30" i="3"/>
  <c r="E28" i="2" s="1"/>
  <c r="Q29" i="3"/>
  <c r="E27" i="2" s="1"/>
  <c r="Q28" i="3"/>
  <c r="E26" i="2" s="1"/>
  <c r="Q27" i="3"/>
  <c r="E25" i="2" s="1"/>
  <c r="Q26" i="3"/>
  <c r="E24" i="2" s="1"/>
  <c r="Q25" i="3"/>
  <c r="E23" i="2" s="1"/>
  <c r="Q24" i="3"/>
  <c r="E22" i="2" s="1"/>
  <c r="Q23" i="3"/>
  <c r="E21" i="2" s="1"/>
  <c r="Q22" i="3"/>
  <c r="E20" i="2" s="1"/>
  <c r="Q21" i="3"/>
  <c r="E19" i="2" s="1"/>
  <c r="Q20" i="3"/>
  <c r="E18" i="2" s="1"/>
  <c r="Q19" i="3"/>
  <c r="E17" i="2" s="1"/>
  <c r="Q18" i="3"/>
  <c r="E16" i="2" s="1"/>
  <c r="Q17" i="3"/>
  <c r="E15" i="2" s="1"/>
  <c r="Q16" i="3"/>
  <c r="E14" i="2" s="1"/>
  <c r="Q15" i="3"/>
  <c r="E13" i="2" s="1"/>
  <c r="Q14" i="3"/>
  <c r="E12" i="2" s="1"/>
  <c r="Q13" i="3"/>
  <c r="E11" i="2" s="1"/>
  <c r="Q12" i="3"/>
  <c r="E10" i="2" s="1"/>
  <c r="Q11" i="3"/>
  <c r="E9" i="2" s="1"/>
  <c r="Q10" i="3"/>
  <c r="E8" i="2" s="1"/>
  <c r="Q9" i="3"/>
  <c r="Q8" i="3"/>
  <c r="E7" i="2" s="1"/>
  <c r="Q7" i="3"/>
  <c r="E6" i="2" s="1"/>
  <c r="Q6" i="3"/>
  <c r="E5" i="2" s="1"/>
  <c r="Q5" i="3"/>
  <c r="E4" i="2" s="1"/>
  <c r="Q4" i="3"/>
  <c r="E3" i="2" s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18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D60" i="3"/>
  <c r="F60" i="3"/>
  <c r="F45" i="1" l="1"/>
  <c r="E45" i="1"/>
  <c r="D45" i="1"/>
  <c r="C45" i="1"/>
  <c r="I3" i="1"/>
  <c r="F3" i="2" s="1"/>
  <c r="H3" i="1"/>
  <c r="G3" i="1"/>
  <c r="E60" i="3"/>
  <c r="G60" i="3" s="1"/>
  <c r="G4" i="3"/>
  <c r="D43" i="2" l="1"/>
  <c r="D42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4" i="2"/>
  <c r="D3" i="2"/>
  <c r="I45" i="1"/>
  <c r="F45" i="2" s="1"/>
  <c r="H45" i="1"/>
  <c r="G45" i="1"/>
  <c r="G4" i="1"/>
  <c r="H4" i="1"/>
  <c r="I4" i="1"/>
  <c r="F4" i="2" s="1"/>
  <c r="G5" i="1"/>
  <c r="H5" i="1"/>
  <c r="I5" i="1"/>
  <c r="F5" i="2" s="1"/>
  <c r="G6" i="1"/>
  <c r="H6" i="1"/>
  <c r="I6" i="1"/>
  <c r="F6" i="2" s="1"/>
  <c r="G7" i="1"/>
  <c r="H7" i="1"/>
  <c r="I7" i="1"/>
  <c r="F7" i="2" s="1"/>
  <c r="G8" i="1"/>
  <c r="H8" i="1"/>
  <c r="I8" i="1"/>
  <c r="F8" i="2" s="1"/>
  <c r="G9" i="1"/>
  <c r="H9" i="1"/>
  <c r="I9" i="1"/>
  <c r="F9" i="2" s="1"/>
  <c r="G10" i="1"/>
  <c r="H10" i="1"/>
  <c r="I10" i="1"/>
  <c r="G11" i="1"/>
  <c r="H11" i="1"/>
  <c r="I11" i="1"/>
  <c r="G12" i="1"/>
  <c r="H12" i="1"/>
  <c r="I12" i="1"/>
  <c r="F12" i="2" s="1"/>
  <c r="G13" i="1"/>
  <c r="H13" i="1"/>
  <c r="I13" i="1"/>
  <c r="G14" i="1"/>
  <c r="H14" i="1"/>
  <c r="I14" i="1"/>
  <c r="G15" i="1"/>
  <c r="H15" i="1"/>
  <c r="I15" i="1"/>
  <c r="F15" i="2" s="1"/>
  <c r="G16" i="1"/>
  <c r="H16" i="1"/>
  <c r="I16" i="1"/>
  <c r="F16" i="2" s="1"/>
  <c r="G17" i="1"/>
  <c r="H17" i="1"/>
  <c r="I17" i="1"/>
  <c r="F17" i="2" s="1"/>
  <c r="G18" i="1"/>
  <c r="H18" i="1"/>
  <c r="I18" i="1"/>
  <c r="F18" i="2" s="1"/>
  <c r="G19" i="1"/>
  <c r="H19" i="1"/>
  <c r="I19" i="1"/>
  <c r="F19" i="2" s="1"/>
  <c r="G20" i="1"/>
  <c r="H20" i="1"/>
  <c r="I20" i="1"/>
  <c r="F20" i="2" s="1"/>
  <c r="G21" i="1"/>
  <c r="H21" i="1"/>
  <c r="I21" i="1"/>
  <c r="G22" i="1"/>
  <c r="H22" i="1"/>
  <c r="I22" i="1"/>
  <c r="F22" i="2" s="1"/>
  <c r="G23" i="1"/>
  <c r="H23" i="1"/>
  <c r="I23" i="1"/>
  <c r="F23" i="2" s="1"/>
  <c r="G24" i="1"/>
  <c r="H24" i="1"/>
  <c r="I24" i="1"/>
  <c r="G25" i="1"/>
  <c r="H25" i="1"/>
  <c r="I25" i="1"/>
  <c r="F25" i="2" s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F30" i="2" s="1"/>
  <c r="G31" i="1"/>
  <c r="H31" i="1"/>
  <c r="I31" i="1"/>
  <c r="F31" i="2" s="1"/>
  <c r="G32" i="1"/>
  <c r="H32" i="1"/>
  <c r="I32" i="1"/>
  <c r="F32" i="2" s="1"/>
  <c r="G33" i="1"/>
  <c r="H33" i="1"/>
  <c r="I33" i="1"/>
  <c r="F33" i="2" s="1"/>
  <c r="G34" i="1"/>
  <c r="H34" i="1"/>
  <c r="I34" i="1"/>
  <c r="F34" i="2" s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F43" i="2" s="1"/>
  <c r="G26" i="2" l="1"/>
  <c r="I26" i="2" s="1"/>
  <c r="F26" i="2"/>
  <c r="F36" i="2"/>
  <c r="G36" i="2" s="1"/>
  <c r="I36" i="2" s="1"/>
  <c r="F24" i="2"/>
  <c r="G24" i="2" s="1"/>
  <c r="F13" i="2"/>
  <c r="G13" i="2" s="1"/>
  <c r="I13" i="2" s="1"/>
  <c r="F42" i="2"/>
  <c r="G42" i="2" s="1"/>
  <c r="F35" i="2"/>
  <c r="G35" i="2" s="1"/>
  <c r="I35" i="2" s="1"/>
  <c r="F41" i="2"/>
  <c r="G41" i="2" s="1"/>
  <c r="I41" i="2" s="1"/>
  <c r="G40" i="2"/>
  <c r="F40" i="2"/>
  <c r="G28" i="2"/>
  <c r="I28" i="2" s="1"/>
  <c r="F28" i="2"/>
  <c r="F38" i="2"/>
  <c r="G38" i="2" s="1"/>
  <c r="I38" i="2" s="1"/>
  <c r="F27" i="2"/>
  <c r="G27" i="2" s="1"/>
  <c r="F11" i="2"/>
  <c r="G11" i="2" s="1"/>
  <c r="I11" i="2" s="1"/>
  <c r="F10" i="2"/>
  <c r="G10" i="2" s="1"/>
  <c r="I10" i="2" s="1"/>
  <c r="F14" i="2"/>
  <c r="G14" i="2" s="1"/>
  <c r="F29" i="2"/>
  <c r="G29" i="2" s="1"/>
  <c r="I29" i="2" s="1"/>
  <c r="G39" i="2"/>
  <c r="I39" i="2" s="1"/>
  <c r="F39" i="2"/>
  <c r="G37" i="2"/>
  <c r="I37" i="2" s="1"/>
  <c r="F37" i="2"/>
  <c r="F21" i="2"/>
  <c r="G21" i="2" s="1"/>
  <c r="I21" i="2" s="1"/>
  <c r="G32" i="2"/>
  <c r="G16" i="2"/>
  <c r="G3" i="2"/>
  <c r="H3" i="2" s="1"/>
  <c r="G43" i="2"/>
  <c r="I43" i="2" s="1"/>
  <c r="G15" i="2"/>
  <c r="G20" i="2"/>
  <c r="I20" i="2" s="1"/>
  <c r="G25" i="2"/>
  <c r="I25" i="2" s="1"/>
  <c r="G30" i="2"/>
  <c r="G17" i="2"/>
  <c r="I17" i="2" s="1"/>
  <c r="G5" i="2"/>
  <c r="G19" i="2"/>
  <c r="I19" i="2"/>
  <c r="G7" i="2"/>
  <c r="I7" i="2" s="1"/>
  <c r="G23" i="2"/>
  <c r="I23" i="2" s="1"/>
  <c r="G12" i="2"/>
  <c r="I12" i="2" s="1"/>
  <c r="G33" i="2"/>
  <c r="G22" i="2"/>
  <c r="I22" i="2" s="1"/>
  <c r="G6" i="2"/>
  <c r="G4" i="2"/>
  <c r="I4" i="2" s="1"/>
  <c r="G8" i="2"/>
  <c r="I8" i="2" s="1"/>
  <c r="G31" i="2"/>
  <c r="I40" i="2"/>
  <c r="I33" i="2"/>
  <c r="D30" i="2"/>
  <c r="I14" i="2"/>
  <c r="G9" i="2"/>
  <c r="G18" i="2"/>
  <c r="G34" i="2"/>
  <c r="D5" i="2"/>
  <c r="I15" i="2" l="1"/>
  <c r="I30" i="2"/>
  <c r="I3" i="2"/>
  <c r="I9" i="2"/>
  <c r="I34" i="2"/>
  <c r="I31" i="2"/>
  <c r="I24" i="2"/>
  <c r="I27" i="2"/>
  <c r="I6" i="2"/>
  <c r="I18" i="2"/>
  <c r="I42" i="2"/>
  <c r="I32" i="2"/>
  <c r="I47" i="2" l="1"/>
  <c r="I5" i="2"/>
  <c r="J36" i="2" l="1"/>
  <c r="K36" i="2" s="1"/>
  <c r="J38" i="2"/>
  <c r="K38" i="2" s="1"/>
  <c r="J13" i="2"/>
  <c r="K13" i="2" s="1"/>
  <c r="J29" i="2"/>
  <c r="K29" i="2" s="1"/>
  <c r="J28" i="2"/>
  <c r="K28" i="2" s="1"/>
  <c r="J43" i="2"/>
  <c r="K43" i="2" s="1"/>
  <c r="J7" i="2"/>
  <c r="K7" i="2" s="1"/>
  <c r="J20" i="2"/>
  <c r="K20" i="2" s="1"/>
  <c r="J39" i="2"/>
  <c r="K39" i="2" s="1"/>
  <c r="J35" i="2"/>
  <c r="K35" i="2" s="1"/>
  <c r="J26" i="2"/>
  <c r="K26" i="2" s="1"/>
  <c r="J14" i="2"/>
  <c r="K14" i="2" s="1"/>
  <c r="J4" i="2"/>
  <c r="K4" i="2" s="1"/>
  <c r="J21" i="2"/>
  <c r="K21" i="2" s="1"/>
  <c r="J22" i="2"/>
  <c r="K22" i="2" s="1"/>
  <c r="J23" i="2"/>
  <c r="K23" i="2" s="1"/>
  <c r="J19" i="2"/>
  <c r="K19" i="2" s="1"/>
  <c r="J41" i="2"/>
  <c r="K41" i="2" s="1"/>
  <c r="J33" i="2"/>
  <c r="K33" i="2" s="1"/>
  <c r="J40" i="2"/>
  <c r="K40" i="2" s="1"/>
  <c r="J10" i="2"/>
  <c r="K10" i="2" s="1"/>
  <c r="J12" i="2"/>
  <c r="K12" i="2" s="1"/>
  <c r="J11" i="2"/>
  <c r="K11" i="2" s="1"/>
  <c r="J37" i="2"/>
  <c r="K37" i="2" s="1"/>
  <c r="J25" i="2"/>
  <c r="K25" i="2" s="1"/>
  <c r="J17" i="2"/>
  <c r="K17" i="2" s="1"/>
  <c r="J15" i="2"/>
  <c r="K15" i="2" s="1"/>
  <c r="J3" i="2"/>
  <c r="J8" i="2"/>
  <c r="K8" i="2" s="1"/>
  <c r="J42" i="2"/>
  <c r="K42" i="2" s="1"/>
  <c r="J31" i="2"/>
  <c r="K31" i="2" s="1"/>
  <c r="J32" i="2"/>
  <c r="K32" i="2" s="1"/>
  <c r="J24" i="2"/>
  <c r="K24" i="2" s="1"/>
  <c r="J18" i="2"/>
  <c r="K18" i="2" s="1"/>
  <c r="J27" i="2"/>
  <c r="K27" i="2" s="1"/>
  <c r="J34" i="2"/>
  <c r="K34" i="2" s="1"/>
  <c r="J6" i="2"/>
  <c r="K6" i="2" s="1"/>
  <c r="J16" i="2"/>
  <c r="K16" i="2" s="1"/>
  <c r="J30" i="2"/>
  <c r="K30" i="2" s="1"/>
  <c r="J9" i="2"/>
  <c r="K9" i="2" s="1"/>
  <c r="J5" i="2"/>
  <c r="K5" i="2" s="1"/>
  <c r="K45" i="2" l="1"/>
</calcChain>
</file>

<file path=xl/sharedStrings.xml><?xml version="1.0" encoding="utf-8"?>
<sst xmlns="http://schemas.openxmlformats.org/spreadsheetml/2006/main" count="294" uniqueCount="127">
  <si>
    <t>ADJ_FAC</t>
  </si>
  <si>
    <t>HOSPID</t>
  </si>
  <si>
    <t>TOT_CHG</t>
  </si>
  <si>
    <t>TOTAL_WO</t>
  </si>
  <si>
    <t>PREDICTED_UCC</t>
  </si>
  <si>
    <t>PREDICTED_UCC_ADJUSTED</t>
  </si>
  <si>
    <t>PERCENT TOTAL_WO</t>
  </si>
  <si>
    <t>PERCENT PREDICTED UCC</t>
  </si>
  <si>
    <t>PERCENT PREDICTED UCC (ADJUSTED)</t>
  </si>
  <si>
    <t xml:space="preserve">Statewide </t>
  </si>
  <si>
    <t>HOSPNAME</t>
  </si>
  <si>
    <t>Percent Predicted UCC (Adjusted)</t>
  </si>
  <si>
    <t>50/50 Blend</t>
  </si>
  <si>
    <t>50/50 Blend Percent</t>
  </si>
  <si>
    <t>Percent UCC</t>
  </si>
  <si>
    <t>Meritus Medical Cntr</t>
  </si>
  <si>
    <t>UMMC</t>
  </si>
  <si>
    <t>UM-Prince George's Hospital</t>
  </si>
  <si>
    <t>Holy Cross</t>
  </si>
  <si>
    <t>Frederick Memorial</t>
  </si>
  <si>
    <t>Mercy Medical Cntr</t>
  </si>
  <si>
    <t>Johns Hopkins</t>
  </si>
  <si>
    <t>St. Agnes Hospital</t>
  </si>
  <si>
    <t>Sinai Hospital</t>
  </si>
  <si>
    <t>MedStar Franklin  Square</t>
  </si>
  <si>
    <t>Washington Adventist Hospital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</si>
  <si>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</si>
  <si>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</si>
  <si>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</si>
  <si>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</si>
  <si>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</si>
  <si>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</si>
  <si>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Western Maryland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</si>
  <si>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</si>
  <si>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</si>
  <si>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</si>
  <si>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</si>
  <si>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</si>
  <si>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</si>
  <si>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</si>
  <si>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</si>
  <si>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</si>
  <si>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</si>
  <si>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</si>
  <si>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</si>
  <si>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</si>
  <si>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Howard County General</t>
  </si>
  <si>
    <t>UM-Upper Chesapeake</t>
  </si>
  <si>
    <t>Doctors Community</t>
  </si>
  <si>
    <t>MedStar Good Samaritan</t>
  </si>
  <si>
    <t>Shady Grove Adventist Hospital</t>
  </si>
  <si>
    <t>Fort Washington Medical Center</t>
  </si>
  <si>
    <t>Atlantic General</t>
  </si>
  <si>
    <t>MedStar Southern MD</t>
  </si>
  <si>
    <t>UM-St. Joseph Med Cntr</t>
  </si>
  <si>
    <t>HC-Germantown</t>
  </si>
  <si>
    <t>Total</t>
  </si>
  <si>
    <t xml:space="preserve">FY2024 Actual UCC </t>
  </si>
  <si>
    <t>BASEYEAR</t>
  </si>
  <si>
    <t>HOSPNUMB</t>
  </si>
  <si>
    <t>HospName</t>
  </si>
  <si>
    <t>GREV_PAT</t>
  </si>
  <si>
    <t>BAD_DEBT</t>
  </si>
  <si>
    <t>CHARUNC</t>
  </si>
  <si>
    <t>Actual UCC</t>
  </si>
  <si>
    <t>FY2024</t>
  </si>
  <si>
    <t>Meritus</t>
  </si>
  <si>
    <t>UMMS- UMMC</t>
  </si>
  <si>
    <t>UMMS- Capital Region</t>
  </si>
  <si>
    <t>Trinity - Holy Cross</t>
  </si>
  <si>
    <t>Frederick</t>
  </si>
  <si>
    <t>UMMS- Harford</t>
  </si>
  <si>
    <t>Mercy</t>
  </si>
  <si>
    <t>JHH- Johns Hopkins</t>
  </si>
  <si>
    <t>UMMS- Cambridge</t>
  </si>
  <si>
    <t>Exclude</t>
  </si>
  <si>
    <t>Saint Agnes</t>
  </si>
  <si>
    <t>Lifebridge- Sinai</t>
  </si>
  <si>
    <t>MedStar- Franklin Square</t>
  </si>
  <si>
    <t>Lifebridge- Grace</t>
  </si>
  <si>
    <t>Adventist White Oak Medical Center</t>
  </si>
  <si>
    <t>MedStar- Montgomery</t>
  </si>
  <si>
    <t>Tidal- Peninsula</t>
  </si>
  <si>
    <t>JHH- Suburban</t>
  </si>
  <si>
    <t>Luminis- Anne Arundel</t>
  </si>
  <si>
    <t>MedStar- Union Mem</t>
  </si>
  <si>
    <t>UPMC Western Maryland</t>
  </si>
  <si>
    <t>MedStar- St. Mary's</t>
  </si>
  <si>
    <t>JHH- Bayview</t>
  </si>
  <si>
    <t>UMMS- Chestertown</t>
  </si>
  <si>
    <t>ChristianaCare, Union</t>
  </si>
  <si>
    <t>Lifebridge- Carroll</t>
  </si>
  <si>
    <t>MedStar- Harbor</t>
  </si>
  <si>
    <t>UMMS- Charles</t>
  </si>
  <si>
    <t>UMMS- Easton</t>
  </si>
  <si>
    <t>UMMS- Midtown</t>
  </si>
  <si>
    <t>Calvert</t>
  </si>
  <si>
    <t>Lifebridge- Northwest</t>
  </si>
  <si>
    <t>UMMS- BWMC</t>
  </si>
  <si>
    <t>JHH- Howard County</t>
  </si>
  <si>
    <t>UMMS-Upper Chesapeake</t>
  </si>
  <si>
    <t>Tidal- McCready</t>
  </si>
  <si>
    <t>Luminis- Doctors</t>
  </si>
  <si>
    <t>MedStar- Good Sam</t>
  </si>
  <si>
    <t>Adventist Shady Grove Medical Center</t>
  </si>
  <si>
    <t>UMMS- UMROI</t>
  </si>
  <si>
    <t>UMMS- Laurel</t>
  </si>
  <si>
    <t>Adventist Fort Washington Medical Center</t>
  </si>
  <si>
    <t>MedStar- Southern MD</t>
  </si>
  <si>
    <t>UMMS- St. Joe</t>
  </si>
  <si>
    <t>Lifebridge- Levindale</t>
  </si>
  <si>
    <t>Trinity - Holy Cross Germantown</t>
  </si>
  <si>
    <t>UM-Shock Trauma</t>
  </si>
  <si>
    <t>Statewide</t>
  </si>
  <si>
    <t>Adventist Germantown ED</t>
  </si>
  <si>
    <t>UMMS-Queen Anne's ED</t>
  </si>
  <si>
    <t>UMMS-Bowie ED</t>
  </si>
  <si>
    <t>Mt. Washington Peds</t>
  </si>
  <si>
    <t>Sheppard Pratt</t>
  </si>
  <si>
    <t>Brook Lane</t>
  </si>
  <si>
    <t>FY 2024 Percent UCC from the RE Schedule</t>
  </si>
  <si>
    <t>FY 2024 UCC Based on FY 2023 GBR Permanent Revenue</t>
  </si>
  <si>
    <t>Predicted UCC Amounts (Based on FY 2025 GBR Permanent Revenue)</t>
  </si>
  <si>
    <t xml:space="preserve">FY2025 GBR Permanent Revenue </t>
  </si>
  <si>
    <t>50/50 Blend Adjusted to FY 2024 UCC Based on FY 2025 GBR Permanent Revenue Level</t>
  </si>
  <si>
    <t>Final Results of the Hospital Uncompensated Care Provision for RY 2026</t>
  </si>
  <si>
    <t xml:space="preserve">FY2024 Predicted UCC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</si>
</sst>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_);_(* \(#,##0.0000\);_(* &quot;-&quot;??_);_(@_)"/>
    <numFmt numFmtId="166" formatCode="0.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u val="double"/>
      <sz val="18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</cellStyleXfs>
  <cellXfs count="36">
    <xf numFmtId="0" fontId="0" fillId="0" borderId="0" xfId="0"/>
    <xf numFmtId="164" fontId="0" fillId="0" borderId="0" xfId="2" applyNumberFormat="1" applyFont="1"/>
    <xf numFmtId="0" fontId="0" fillId="0" borderId="10" xfId="0" applyBorder="1"/>
    <xf numFmtId="0" fontId="16" fillId="0" borderId="10" xfId="0" applyFont="1" applyBorder="1" applyAlignment="1">
      <alignment wrapText="1"/>
    </xf>
    <xf numFmtId="164" fontId="16" fillId="0" borderId="10" xfId="2" applyNumberFormat="1" applyFont="1" applyBorder="1" applyAlignment="1">
      <alignment wrapText="1"/>
    </xf>
    <xf numFmtId="10" fontId="16" fillId="0" borderId="10" xfId="3" applyNumberFormat="1" applyFont="1" applyBorder="1" applyAlignment="1">
      <alignment wrapText="1"/>
    </xf>
    <xf numFmtId="10" fontId="0" fillId="0" borderId="10" xfId="3" applyNumberFormat="1" applyFont="1" applyBorder="1"/>
    <xf numFmtId="0" fontId="16" fillId="0" borderId="10" xfId="0" applyFont="1" applyBorder="1"/>
    <xf numFmtId="164" fontId="16" fillId="0" borderId="10" xfId="2" applyNumberFormat="1" applyFont="1" applyBorder="1"/>
    <xf numFmtId="10" fontId="16" fillId="0" borderId="10" xfId="3" applyNumberFormat="1" applyFont="1" applyBorder="1"/>
    <xf numFmtId="164" fontId="0" fillId="0" borderId="10" xfId="2" applyNumberFormat="1" applyFont="1" applyBorder="1"/>
    <xf numFmtId="6" fontId="19" fillId="0" borderId="10" xfId="45" applyNumberFormat="1" applyBorder="1"/>
    <xf numFmtId="164" fontId="0" fillId="0" borderId="10" xfId="0" applyNumberFormat="1" applyBorder="1"/>
    <xf numFmtId="10" fontId="0" fillId="0" borderId="0" xfId="0" applyNumberFormat="1"/>
    <xf numFmtId="164" fontId="0" fillId="0" borderId="10" xfId="2" applyNumberFormat="1" applyFont="1" applyFill="1" applyBorder="1"/>
    <xf numFmtId="10" fontId="0" fillId="0" borderId="10" xfId="3" applyNumberFormat="1" applyFont="1" applyFill="1" applyBorder="1"/>
    <xf numFmtId="10" fontId="0" fillId="0" borderId="0" xfId="3" applyNumberFormat="1" applyFont="1"/>
    <xf numFmtId="0" fontId="16" fillId="0" borderId="0" xfId="0" applyFont="1"/>
    <xf numFmtId="6" fontId="20" fillId="0" borderId="10" xfId="45" applyNumberFormat="1" applyFont="1" applyBorder="1"/>
    <xf numFmtId="164" fontId="0" fillId="0" borderId="0" xfId="0" applyNumberFormat="1"/>
    <xf numFmtId="165" fontId="0" fillId="0" borderId="10" xfId="1" applyNumberFormat="1" applyFont="1" applyBorder="1"/>
    <xf numFmtId="166" fontId="16" fillId="0" borderId="0" xfId="0" applyNumberFormat="1" applyFont="1"/>
    <xf numFmtId="10" fontId="16" fillId="0" borderId="0" xfId="3" applyNumberFormat="1" applyFont="1"/>
    <xf numFmtId="0" fontId="0" fillId="33" borderId="0" xfId="0" applyFill="1"/>
    <xf numFmtId="164" fontId="0" fillId="33" borderId="0" xfId="2" applyNumberFormat="1" applyFont="1" applyFill="1"/>
    <xf numFmtId="10" fontId="0" fillId="33" borderId="0" xfId="3" applyNumberFormat="1" applyFont="1" applyFill="1"/>
    <xf numFmtId="0" fontId="22" fillId="0" borderId="0" xfId="0" applyFont="1"/>
    <xf numFmtId="164" fontId="22" fillId="0" borderId="0" xfId="2" applyNumberFormat="1" applyFont="1"/>
    <xf numFmtId="10" fontId="22" fillId="0" borderId="0" xfId="3" applyNumberFormat="1" applyFont="1"/>
    <xf numFmtId="10" fontId="0" fillId="0" borderId="0" xfId="3" applyNumberFormat="1" applyFont="1" applyFill="1"/>
    <xf numFmtId="164" fontId="0" fillId="0" borderId="0" xfId="2" applyNumberFormat="1" applyFont="1" applyFill="1"/>
    <xf numFmtId="0" fontId="21" fillId="0" borderId="0" xfId="0" applyFont="1"/>
    <xf numFmtId="164" fontId="16" fillId="0" borderId="10" xfId="2" applyNumberFormat="1" applyFont="1" applyFill="1" applyBorder="1" applyAlignment="1">
      <alignment wrapText="1"/>
    </xf>
    <xf numFmtId="0" fontId="18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 2 2" xfId="46" xr:uid="{3F6FAAA4-BE97-48E5-9702-A30DF9E4195E}"/>
    <cellStyle name="Normal 4" xfId="45" xr:uid="{EE5B713F-AD40-4C62-8831-CAF1583428D0}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1" defaultTableStyle="TableStyleMedium2" defaultPivotStyle="PivotStyleLight16">
    <tableStyle name="Invisible" pivot="0" table="0" count="0" xr9:uid="{C90C6E52-F047-4FE1-AF5E-26D1C43B7D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kindo\Downloads\FY26UpdateFactor06242025_inflation%20kt.xlsx" TargetMode="External"/><Relationship Id="rId1" Type="http://schemas.openxmlformats.org/officeDocument/2006/relationships/externalLinkPath" Target="file:///C:\Users\pakindo\Downloads\FY26UpdateFactor06242025_inflation%20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026 Prj Inflation"/>
      <sheetName val="CDS-A Study 2024 over 2023"/>
      <sheetName val="Summary All"/>
      <sheetName val="Summary All - updated May25"/>
    </sheetNames>
    <sheetDataSet>
      <sheetData sheetId="0"/>
      <sheetData sheetId="1"/>
      <sheetData sheetId="2"/>
      <sheetData sheetId="3">
        <row r="5">
          <cell r="B5">
            <v>210001</v>
          </cell>
          <cell r="C5" t="str">
            <v>Meritus</v>
          </cell>
          <cell r="D5">
            <v>507302029.57678121</v>
          </cell>
          <cell r="E5">
            <v>30439960.870823346</v>
          </cell>
          <cell r="F5">
            <v>537741990.44760454</v>
          </cell>
        </row>
        <row r="6">
          <cell r="B6">
            <v>210002</v>
          </cell>
          <cell r="C6" t="str">
            <v>UMMC</v>
          </cell>
          <cell r="D6">
            <v>1929804253.8971798</v>
          </cell>
          <cell r="E6">
            <v>68833638.057222784</v>
          </cell>
          <cell r="F6">
            <v>1998637891.9544027</v>
          </cell>
        </row>
        <row r="7">
          <cell r="B7">
            <v>210003</v>
          </cell>
          <cell r="C7" t="str">
            <v>UM-Capital Region</v>
          </cell>
          <cell r="D7">
            <v>450625999.56213671</v>
          </cell>
          <cell r="E7">
            <v>33797427.923036717</v>
          </cell>
          <cell r="F7">
            <v>484423427.4851734</v>
          </cell>
        </row>
        <row r="8">
          <cell r="B8">
            <v>210004</v>
          </cell>
          <cell r="C8" t="str">
            <v>Holy Cross</v>
          </cell>
          <cell r="D8">
            <v>620977885.65347517</v>
          </cell>
          <cell r="E8">
            <v>16323501.834362643</v>
          </cell>
          <cell r="F8">
            <v>637301387.48783779</v>
          </cell>
        </row>
        <row r="9">
          <cell r="B9">
            <v>210005</v>
          </cell>
          <cell r="C9" t="str">
            <v>Frederick</v>
          </cell>
          <cell r="D9">
            <v>440525242.00127202</v>
          </cell>
          <cell r="E9">
            <v>19344156.182607893</v>
          </cell>
          <cell r="F9">
            <v>459869398.18387991</v>
          </cell>
        </row>
        <row r="10">
          <cell r="B10">
            <v>210006</v>
          </cell>
          <cell r="C10" t="str">
            <v>UM-Harford</v>
          </cell>
          <cell r="D10">
            <v>32593864.34534204</v>
          </cell>
          <cell r="E10">
            <v>1293905.4612312422</v>
          </cell>
          <cell r="F10">
            <v>33887769.806573279</v>
          </cell>
        </row>
        <row r="11">
          <cell r="B11">
            <v>210008</v>
          </cell>
          <cell r="C11" t="str">
            <v>Mercy</v>
          </cell>
          <cell r="D11">
            <v>697629726.96527386</v>
          </cell>
          <cell r="E11">
            <v>20331697.654077351</v>
          </cell>
          <cell r="F11">
            <v>717961424.61935115</v>
          </cell>
        </row>
        <row r="12">
          <cell r="B12">
            <v>210009</v>
          </cell>
          <cell r="C12" t="str">
            <v>Johns Hopkins</v>
          </cell>
          <cell r="D12">
            <v>3174123493.2099657</v>
          </cell>
          <cell r="E12">
            <v>135577807.73944077</v>
          </cell>
          <cell r="F12">
            <v>3309701300.9494066</v>
          </cell>
        </row>
        <row r="13">
          <cell r="B13">
            <v>210010</v>
          </cell>
          <cell r="C13" t="str">
            <v>UM-Cambridge</v>
          </cell>
          <cell r="D13">
            <v>16974409.4034792</v>
          </cell>
          <cell r="E13">
            <v>504569.09044597385</v>
          </cell>
          <cell r="F13">
            <v>17478978.493925173</v>
          </cell>
        </row>
        <row r="14">
          <cell r="B14">
            <v>210011</v>
          </cell>
          <cell r="C14" t="str">
            <v>St Agnes</v>
          </cell>
          <cell r="D14">
            <v>527466834.87731558</v>
          </cell>
          <cell r="E14">
            <v>40362567.167884447</v>
          </cell>
          <cell r="F14">
            <v>567829402.04519999</v>
          </cell>
        </row>
        <row r="15">
          <cell r="B15">
            <v>210012</v>
          </cell>
          <cell r="C15" t="str">
            <v>Sinai</v>
          </cell>
          <cell r="D15">
            <v>966525542.84436297</v>
          </cell>
          <cell r="E15">
            <v>25428962.158668239</v>
          </cell>
          <cell r="F15">
            <v>991954505.00303125</v>
          </cell>
        </row>
        <row r="16">
          <cell r="B16">
            <v>210013</v>
          </cell>
          <cell r="C16" t="str">
            <v>Grace Medical Center</v>
          </cell>
          <cell r="D16">
            <v>33742037.290851362</v>
          </cell>
          <cell r="E16">
            <v>1254493.2517298202</v>
          </cell>
          <cell r="F16">
            <v>34996530.542581186</v>
          </cell>
        </row>
        <row r="17">
          <cell r="B17">
            <v>210015</v>
          </cell>
          <cell r="C17" t="str">
            <v>MedStar Franklin Sq</v>
          </cell>
          <cell r="D17">
            <v>693253672.16527951</v>
          </cell>
          <cell r="E17">
            <v>48174740.325134575</v>
          </cell>
          <cell r="F17">
            <v>741428412.49041414</v>
          </cell>
        </row>
        <row r="18">
          <cell r="B18">
            <v>210016</v>
          </cell>
          <cell r="C18" t="str">
            <v>Adventist White Oak</v>
          </cell>
          <cell r="D18">
            <v>393083216.85680395</v>
          </cell>
          <cell r="E18">
            <v>24143390.527321838</v>
          </cell>
          <cell r="F18">
            <v>417226607.38412577</v>
          </cell>
        </row>
        <row r="19">
          <cell r="B19">
            <v>210017</v>
          </cell>
          <cell r="C19" t="str">
            <v>Garrett</v>
          </cell>
          <cell r="D19">
            <v>94740995.064713731</v>
          </cell>
          <cell r="E19">
            <v>3261412.480094682</v>
          </cell>
          <cell r="F19">
            <v>98002407.544808418</v>
          </cell>
        </row>
        <row r="20">
          <cell r="B20">
            <v>210018</v>
          </cell>
          <cell r="C20" t="str">
            <v>MedStar Montgomery</v>
          </cell>
          <cell r="D20">
            <v>223918421.0956955</v>
          </cell>
          <cell r="E20">
            <v>17976426.080429744</v>
          </cell>
          <cell r="F20">
            <v>241894847.17612523</v>
          </cell>
        </row>
        <row r="21">
          <cell r="B21">
            <v>210019</v>
          </cell>
          <cell r="C21" t="str">
            <v>Peninsula</v>
          </cell>
          <cell r="D21">
            <v>629559549.27611184</v>
          </cell>
          <cell r="E21">
            <v>26348303.451740853</v>
          </cell>
          <cell r="F21">
            <v>649708666.54244268</v>
          </cell>
        </row>
        <row r="22">
          <cell r="B22">
            <v>210022</v>
          </cell>
          <cell r="C22" t="str">
            <v>Suburban</v>
          </cell>
          <cell r="D22">
            <v>451353197.50351125</v>
          </cell>
          <cell r="E22">
            <v>16286346.908683475</v>
          </cell>
          <cell r="F22">
            <v>467639544.41219473</v>
          </cell>
        </row>
        <row r="23">
          <cell r="B23">
            <v>210023</v>
          </cell>
          <cell r="C23" t="str">
            <v>Anne Arundel</v>
          </cell>
          <cell r="D23">
            <v>762845011.28010011</v>
          </cell>
          <cell r="E23">
            <v>28733670.74528908</v>
          </cell>
          <cell r="F23">
            <v>791578682.02538919</v>
          </cell>
        </row>
        <row r="24">
          <cell r="B24">
            <v>210024</v>
          </cell>
          <cell r="C24" t="str">
            <v>MedStar Union</v>
          </cell>
          <cell r="D24">
            <v>503480367.93414611</v>
          </cell>
          <cell r="E24">
            <v>21495632.351426352</v>
          </cell>
          <cell r="F24">
            <v>524976000.28557247</v>
          </cell>
        </row>
        <row r="25">
          <cell r="B25">
            <v>210027</v>
          </cell>
          <cell r="C25" t="str">
            <v>Western MD</v>
          </cell>
          <cell r="D25">
            <v>393237898.81323755</v>
          </cell>
          <cell r="E25">
            <v>12642961.019623108</v>
          </cell>
          <cell r="F25">
            <v>405880859.83286065</v>
          </cell>
        </row>
        <row r="26">
          <cell r="B26">
            <v>210028</v>
          </cell>
          <cell r="C26" t="str">
            <v>MedStar St Mary's</v>
          </cell>
          <cell r="D26">
            <v>238434966.75705001</v>
          </cell>
          <cell r="E26">
            <v>16804023.882997658</v>
          </cell>
          <cell r="F26">
            <v>255238990.64004767</v>
          </cell>
        </row>
        <row r="27">
          <cell r="B27">
            <v>210029</v>
          </cell>
          <cell r="C27" t="str">
            <v>JH - Bayview</v>
          </cell>
          <cell r="D27">
            <v>837008183.66081452</v>
          </cell>
          <cell r="E27">
            <v>31791180.529665656</v>
          </cell>
          <cell r="F27">
            <v>868799364.19048023</v>
          </cell>
        </row>
        <row r="28">
          <cell r="B28">
            <v>210030</v>
          </cell>
          <cell r="C28" t="str">
            <v>UM-Chestertown</v>
          </cell>
          <cell r="D28">
            <v>53982690.755440846</v>
          </cell>
          <cell r="E28">
            <v>1585087.5628000642</v>
          </cell>
          <cell r="F28">
            <v>55567778.318240911</v>
          </cell>
        </row>
        <row r="29">
          <cell r="B29">
            <v>210032</v>
          </cell>
          <cell r="C29" t="str">
            <v>ChristianaCare, Union</v>
          </cell>
          <cell r="D29">
            <v>205769174.8309373</v>
          </cell>
          <cell r="E29">
            <v>3883878.9690857409</v>
          </cell>
          <cell r="F29">
            <v>209653053.80002305</v>
          </cell>
        </row>
        <row r="30">
          <cell r="B30">
            <v>210033</v>
          </cell>
          <cell r="C30" t="str">
            <v>Carroll</v>
          </cell>
          <cell r="D30">
            <v>280649695.33257455</v>
          </cell>
          <cell r="E30">
            <v>8764132.7826064043</v>
          </cell>
          <cell r="F30">
            <v>289413828.11518097</v>
          </cell>
        </row>
        <row r="31">
          <cell r="B31">
            <v>210034</v>
          </cell>
          <cell r="C31" t="str">
            <v>MedStar Harbor</v>
          </cell>
          <cell r="D31">
            <v>224405546.86145109</v>
          </cell>
          <cell r="E31">
            <v>16922896.367908284</v>
          </cell>
          <cell r="F31">
            <v>241328443.22935939</v>
          </cell>
        </row>
        <row r="32">
          <cell r="B32">
            <v>210035</v>
          </cell>
          <cell r="C32" t="str">
            <v>UM-Charles Regional</v>
          </cell>
          <cell r="D32">
            <v>189551311.55740795</v>
          </cell>
          <cell r="E32">
            <v>7614086.9886035947</v>
          </cell>
          <cell r="F32">
            <v>197165398.54601154</v>
          </cell>
        </row>
        <row r="33">
          <cell r="B33">
            <v>210037</v>
          </cell>
          <cell r="C33" t="str">
            <v>UM-Easton</v>
          </cell>
          <cell r="D33">
            <v>295917031.88321793</v>
          </cell>
          <cell r="E33">
            <v>23766776.451613829</v>
          </cell>
          <cell r="F33">
            <v>319683808.33483177</v>
          </cell>
        </row>
        <row r="34">
          <cell r="B34">
            <v>210038</v>
          </cell>
          <cell r="C34" t="str">
            <v>UM-Midtown</v>
          </cell>
          <cell r="D34">
            <v>275707181.62112081</v>
          </cell>
          <cell r="E34">
            <v>10188802.617190203</v>
          </cell>
          <cell r="F34">
            <v>285895984.23831099</v>
          </cell>
        </row>
        <row r="35">
          <cell r="B35">
            <v>210039</v>
          </cell>
          <cell r="C35" t="str">
            <v>Calvert</v>
          </cell>
          <cell r="D35">
            <v>187887770.00043967</v>
          </cell>
          <cell r="E35">
            <v>9780885.9040390812</v>
          </cell>
          <cell r="F35">
            <v>197668655.90447876</v>
          </cell>
        </row>
        <row r="36">
          <cell r="B36">
            <v>210040</v>
          </cell>
          <cell r="C36" t="str">
            <v>Northwest</v>
          </cell>
          <cell r="D36">
            <v>310598806.37138766</v>
          </cell>
          <cell r="E36">
            <v>11276143.438725429</v>
          </cell>
          <cell r="F36">
            <v>321874949.81011307</v>
          </cell>
        </row>
        <row r="37">
          <cell r="B37">
            <v>210043</v>
          </cell>
          <cell r="C37" t="str">
            <v>UM-BWMC</v>
          </cell>
          <cell r="D37">
            <v>538290321.51618409</v>
          </cell>
          <cell r="E37">
            <v>16883815.865198571</v>
          </cell>
          <cell r="F37">
            <v>555174137.3813827</v>
          </cell>
        </row>
        <row r="38">
          <cell r="B38">
            <v>210044</v>
          </cell>
          <cell r="C38" t="str">
            <v>GBMC</v>
          </cell>
          <cell r="D38">
            <v>520665135.76263523</v>
          </cell>
          <cell r="E38">
            <v>14276093.931210604</v>
          </cell>
          <cell r="F38">
            <v>534941229.69384581</v>
          </cell>
        </row>
        <row r="39">
          <cell r="B39">
            <v>210045</v>
          </cell>
          <cell r="C39" t="str">
            <v>McCready</v>
          </cell>
          <cell r="D39">
            <v>0</v>
          </cell>
          <cell r="E39">
            <v>0</v>
          </cell>
          <cell r="F39">
            <v>6199186.1854099035</v>
          </cell>
        </row>
        <row r="40">
          <cell r="B40">
            <v>210048</v>
          </cell>
          <cell r="C40" t="str">
            <v>Howard County</v>
          </cell>
          <cell r="D40">
            <v>389779107.95348483</v>
          </cell>
          <cell r="E40">
            <v>12149760.69848579</v>
          </cell>
          <cell r="F40">
            <v>401928868.65197062</v>
          </cell>
        </row>
        <row r="41">
          <cell r="B41">
            <v>210049</v>
          </cell>
          <cell r="C41" t="str">
            <v>UM-Upper Chesapeake</v>
          </cell>
          <cell r="D41">
            <v>452880561.35930246</v>
          </cell>
          <cell r="E41">
            <v>11587314.613174824</v>
          </cell>
          <cell r="F41">
            <v>464467875.97247726</v>
          </cell>
        </row>
        <row r="42">
          <cell r="B42">
            <v>210051</v>
          </cell>
          <cell r="C42" t="str">
            <v>Doctors</v>
          </cell>
          <cell r="D42">
            <v>311236650.65650415</v>
          </cell>
          <cell r="E42">
            <v>17557802.993393585</v>
          </cell>
          <cell r="F42">
            <v>328794453.64989775</v>
          </cell>
        </row>
        <row r="43">
          <cell r="B43">
            <v>210055</v>
          </cell>
          <cell r="C43" t="str">
            <v>UM-Laurel</v>
          </cell>
          <cell r="D43">
            <v>43394132.391841955</v>
          </cell>
          <cell r="E43">
            <v>1526447.8205674535</v>
          </cell>
          <cell r="F43">
            <v>44920580.212409407</v>
          </cell>
        </row>
        <row r="44">
          <cell r="B44">
            <v>210056</v>
          </cell>
          <cell r="C44" t="str">
            <v>MedStar Good Sam</v>
          </cell>
          <cell r="D44">
            <v>318721362.59933156</v>
          </cell>
          <cell r="E44">
            <v>8959071.6587092038</v>
          </cell>
          <cell r="F44">
            <v>327680434.25804079</v>
          </cell>
        </row>
        <row r="45">
          <cell r="B45">
            <v>210057</v>
          </cell>
          <cell r="C45" t="str">
            <v>Shady Grove</v>
          </cell>
          <cell r="D45">
            <v>536303051.37910253</v>
          </cell>
          <cell r="E45">
            <v>28593143.284269705</v>
          </cell>
          <cell r="F45">
            <v>564896194.66337228</v>
          </cell>
        </row>
        <row r="46">
          <cell r="B46">
            <v>210058</v>
          </cell>
          <cell r="C46" t="str">
            <v>UMROI</v>
          </cell>
          <cell r="D46">
            <v>150854074.76901859</v>
          </cell>
          <cell r="E46">
            <v>5679040.5980347069</v>
          </cell>
          <cell r="F46">
            <v>156533115.3670533</v>
          </cell>
        </row>
        <row r="47">
          <cell r="B47">
            <v>210060</v>
          </cell>
          <cell r="C47" t="str">
            <v>Ft Washington</v>
          </cell>
          <cell r="D47">
            <v>69106162.451913446</v>
          </cell>
          <cell r="E47">
            <v>2472277.6281959349</v>
          </cell>
          <cell r="F47">
            <v>71578440.080109388</v>
          </cell>
        </row>
        <row r="48">
          <cell r="B48">
            <v>210061</v>
          </cell>
          <cell r="C48" t="str">
            <v>Atlantic General</v>
          </cell>
          <cell r="D48">
            <v>136431776.89364532</v>
          </cell>
          <cell r="E48">
            <v>4438585.108976149</v>
          </cell>
          <cell r="F48">
            <v>140870362.00262147</v>
          </cell>
        </row>
        <row r="49">
          <cell r="B49">
            <v>210062</v>
          </cell>
          <cell r="C49" t="str">
            <v>MedStar Southern MD</v>
          </cell>
          <cell r="D49">
            <v>342698160.72780275</v>
          </cell>
          <cell r="E49">
            <v>18565057.380392186</v>
          </cell>
          <cell r="F49">
            <v>361263218.10819495</v>
          </cell>
        </row>
        <row r="50">
          <cell r="B50">
            <v>210063</v>
          </cell>
          <cell r="C50" t="str">
            <v>UM-St Joe</v>
          </cell>
          <cell r="D50">
            <v>488243766.82247883</v>
          </cell>
          <cell r="E50">
            <v>19198743.186412424</v>
          </cell>
          <cell r="F50">
            <v>507442510.00889122</v>
          </cell>
        </row>
        <row r="51">
          <cell r="B51">
            <v>210087</v>
          </cell>
          <cell r="C51" t="str">
            <v>Germantown ED</v>
          </cell>
          <cell r="D51">
            <v>19043483.2920813</v>
          </cell>
          <cell r="E51">
            <v>3721757.6632769229</v>
          </cell>
          <cell r="F51">
            <v>22765240.955358222</v>
          </cell>
        </row>
        <row r="52">
          <cell r="B52">
            <v>210088</v>
          </cell>
          <cell r="C52" t="str">
            <v>UM-Queen Anne's ED</v>
          </cell>
          <cell r="D52">
            <v>9328567.7736807708</v>
          </cell>
          <cell r="E52">
            <v>-64261.857231127666</v>
          </cell>
          <cell r="F52">
            <v>9264305.9164496437</v>
          </cell>
        </row>
        <row r="53">
          <cell r="B53">
            <v>210333</v>
          </cell>
          <cell r="C53" t="str">
            <v>UM-Bowie ED</v>
          </cell>
          <cell r="D53">
            <v>24814064.305041835</v>
          </cell>
          <cell r="E53">
            <v>96236.381017035717</v>
          </cell>
          <cell r="F53">
            <v>24910300.686058871</v>
          </cell>
        </row>
        <row r="54">
          <cell r="B54">
            <v>210064</v>
          </cell>
          <cell r="C54" t="str">
            <v>Levindale</v>
          </cell>
          <cell r="D54">
            <v>73711476.718216836</v>
          </cell>
          <cell r="E54">
            <v>2616257.0238077133</v>
          </cell>
          <cell r="F54">
            <v>76327733.742024556</v>
          </cell>
        </row>
        <row r="55">
          <cell r="B55">
            <v>218992</v>
          </cell>
          <cell r="C55" t="str">
            <v>UM-Shock Trauma</v>
          </cell>
          <cell r="D55">
            <v>277745982.03861064</v>
          </cell>
          <cell r="E55">
            <v>8051376.7379963677</v>
          </cell>
          <cell r="F55">
            <v>285797358.77660698</v>
          </cell>
        </row>
        <row r="56">
          <cell r="B56">
            <v>210065</v>
          </cell>
          <cell r="C56" t="str">
            <v>HC Germantown</v>
          </cell>
          <cell r="D56">
            <v>175457894.33399042</v>
          </cell>
          <cell r="E56">
            <v>5024243.5393009819</v>
          </cell>
          <cell r="F56">
            <v>180482137.8732914</v>
          </cell>
        </row>
        <row r="58">
          <cell r="C58" t="str">
            <v>Statewide</v>
          </cell>
          <cell r="D58">
            <v>21522381742.993748</v>
          </cell>
          <cell r="E58">
            <v>916266231.0316999</v>
          </cell>
          <cell r="F58">
            <v>22438647974.02544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BB32-12F0-4CD4-BB60-5E1CB5D13A11}">
  <dimension ref="A1:P47"/>
  <sheetViews>
    <sheetView tabSelected="1" zoomScaleNormal="100" workbookViewId="0">
      <selection activeCell="J46" sqref="J46"/>
    </sheetView>
  </sheetViews>
  <sheetFormatPr defaultColWidth="9.15625" defaultRowHeight="14.4" x14ac:dyDescent="0.55000000000000004"/>
  <cols>
    <col min="1" max="1" width="10.83984375" customWidth="1"/>
    <col min="2" max="2" width="30.15625" bestFit="1" customWidth="1"/>
    <col min="3" max="3" width="19.68359375" style="1" customWidth="1"/>
    <col min="4" max="4" width="15.26171875" bestFit="1" customWidth="1"/>
    <col min="5" max="5" width="12.83984375" style="16" bestFit="1" customWidth="1"/>
    <col min="6" max="6" width="14.83984375" customWidth="1"/>
    <col min="7" max="8" width="15.26171875" bestFit="1" customWidth="1"/>
    <col min="9" max="9" width="14.578125" customWidth="1"/>
    <col min="10" max="10" width="17.68359375" customWidth="1"/>
    <col min="11" max="11" width="15" customWidth="1"/>
    <col min="14" max="14" width="16.26171875" style="1" bestFit="1" customWidth="1"/>
    <col min="15" max="15" width="9.15625" style="16"/>
    <col min="16" max="16" width="18.578125" customWidth="1"/>
  </cols>
  <sheetData>
    <row r="1" spans="1:12" ht="25.5" x14ac:dyDescent="0.85">
      <c r="A1" s="33" t="s">
        <v>125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86.4" x14ac:dyDescent="0.55000000000000004">
      <c r="A2" s="7" t="s">
        <v>1</v>
      </c>
      <c r="B2" s="7" t="s">
        <v>10</v>
      </c>
      <c r="C2" s="32" t="s">
        <v>123</v>
      </c>
      <c r="D2" s="5" t="s">
        <v>121</v>
      </c>
      <c r="E2" s="5" t="s">
        <v>120</v>
      </c>
      <c r="F2" s="3" t="s">
        <v>11</v>
      </c>
      <c r="G2" s="3" t="s">
        <v>122</v>
      </c>
      <c r="H2" s="3" t="s">
        <v>12</v>
      </c>
      <c r="I2" s="3" t="s">
        <v>13</v>
      </c>
      <c r="J2" s="3" t="s">
        <v>124</v>
      </c>
      <c r="K2" s="3" t="s">
        <v>14</v>
      </c>
    </row>
    <row r="3" spans="1:12" x14ac:dyDescent="0.55000000000000004">
      <c r="A3" s="2">
        <v>210001</v>
      </c>
      <c r="B3" s="2" t="s">
        <v>15</v>
      </c>
      <c r="C3" s="11">
        <f>VLOOKUP(A3,'[1]Summary All - updated May25'!$B$5:$F$58,3,FALSE)</f>
        <v>507302029.57678121</v>
      </c>
      <c r="D3" s="10">
        <f>E3*C3</f>
        <v>23005716.587348007</v>
      </c>
      <c r="E3" s="6">
        <f>VLOOKUP(A3,'FY24 RE Regulate'!$L$4:$Q$50,6,FALSE)</f>
        <v>4.534915148386183E-2</v>
      </c>
      <c r="F3" s="6">
        <f>VLOOKUP(A3,'FY24 Predicted UCC  '!$B$3:$I$45,8,FALSE)</f>
        <v>4.1253983120916486E-2</v>
      </c>
      <c r="G3" s="12">
        <f>F3*C3</f>
        <v>20928229.365367208</v>
      </c>
      <c r="H3" s="12">
        <f>(D3*0.5)+(G3*0.5)</f>
        <v>21966972.976357609</v>
      </c>
      <c r="I3" s="6">
        <f>H3/C3</f>
        <v>4.3301567302389161E-2</v>
      </c>
      <c r="J3" s="12">
        <f t="shared" ref="J3:J43" si="0">H3*$I$47</f>
        <v>24120177.457166184</v>
      </c>
      <c r="K3" s="6">
        <f>J3/C3</f>
        <v>4.7545990457180984E-2</v>
      </c>
      <c r="L3" s="13"/>
    </row>
    <row r="4" spans="1:12" x14ac:dyDescent="0.55000000000000004">
      <c r="A4" s="2">
        <v>210002</v>
      </c>
      <c r="B4" s="2" t="s">
        <v>16</v>
      </c>
      <c r="C4" s="11">
        <f>VLOOKUP(A4,'[1]Summary All - updated May25'!$B$5:$F$58,3,FALSE)</f>
        <v>1929804253.8971798</v>
      </c>
      <c r="D4" s="10">
        <f t="shared" ref="D4:D43" si="1">E4*C4</f>
        <v>73862750.189510092</v>
      </c>
      <c r="E4" s="6">
        <f>VLOOKUP(A4,'FY24 RE Regulate'!$L$4:$Q$50,6,FALSE)</f>
        <v>3.8274736953422379E-2</v>
      </c>
      <c r="F4" s="6">
        <f>VLOOKUP(A4,'FY24 Predicted UCC  '!$B$3:$I$45,8,FALSE)</f>
        <v>2.4753211112575172E-2</v>
      </c>
      <c r="G4" s="12">
        <f t="shared" ref="G4:G38" si="2">F4*C4</f>
        <v>47768852.102662511</v>
      </c>
      <c r="H4" s="12">
        <f t="shared" ref="H4:H43" si="3">(D4*0.5)+(G4*0.5)</f>
        <v>60815801.146086305</v>
      </c>
      <c r="I4" s="6">
        <f t="shared" ref="I4:I38" si="4">H4/C4</f>
        <v>3.1513974032998777E-2</v>
      </c>
      <c r="J4" s="12">
        <f t="shared" si="0"/>
        <v>66776970.92913527</v>
      </c>
      <c r="K4" s="6">
        <f t="shared" ref="K4:K38" si="5">J4/C4</f>
        <v>3.4602976335180759E-2</v>
      </c>
      <c r="L4" s="13"/>
    </row>
    <row r="5" spans="1:12" x14ac:dyDescent="0.55000000000000004">
      <c r="A5" s="2">
        <v>210003</v>
      </c>
      <c r="B5" s="2" t="s">
        <v>17</v>
      </c>
      <c r="C5" s="11">
        <f>VLOOKUP(A5,'[1]Summary All - updated May25'!$B$5:$F$58,3,FALSE)</f>
        <v>450625999.56213671</v>
      </c>
      <c r="D5" s="10">
        <f t="shared" si="1"/>
        <v>32473204.095604151</v>
      </c>
      <c r="E5" s="6">
        <f>VLOOKUP(A5,'FY24 RE Regulate'!$L$4:$Q$50,6,FALSE)</f>
        <v>7.2062428992463026E-2</v>
      </c>
      <c r="F5" s="6">
        <f>VLOOKUP(A5,'FY24 Predicted UCC  '!$B$3:$I$45,8,FALSE)</f>
        <v>4.0352346785905338E-2</v>
      </c>
      <c r="G5" s="12">
        <f t="shared" si="2"/>
        <v>18183816.605076566</v>
      </c>
      <c r="H5" s="12">
        <f t="shared" si="3"/>
        <v>25328510.350340359</v>
      </c>
      <c r="I5" s="6">
        <f t="shared" si="4"/>
        <v>5.6207387889184182E-2</v>
      </c>
      <c r="J5" s="12">
        <f t="shared" si="0"/>
        <v>27811212.99841373</v>
      </c>
      <c r="K5" s="6">
        <f t="shared" si="5"/>
        <v>6.1716840629340672E-2</v>
      </c>
      <c r="L5" s="13"/>
    </row>
    <row r="6" spans="1:12" x14ac:dyDescent="0.55000000000000004">
      <c r="A6" s="2">
        <v>210004</v>
      </c>
      <c r="B6" s="2" t="s">
        <v>18</v>
      </c>
      <c r="C6" s="11">
        <f>VLOOKUP(A6,'[1]Summary All - updated May25'!$B$5:$F$58,3,FALSE)</f>
        <v>620977885.65347517</v>
      </c>
      <c r="D6" s="10">
        <f t="shared" si="1"/>
        <v>40276297.166110903</v>
      </c>
      <c r="E6" s="6">
        <f>VLOOKUP(A6,'FY24 RE Regulate'!$L$4:$Q$50,6,FALSE)</f>
        <v>6.4859470999884081E-2</v>
      </c>
      <c r="F6" s="6">
        <f>VLOOKUP(A6,'FY24 Predicted UCC  '!$B$3:$I$45,8,FALSE)</f>
        <v>5.3159585860044885E-2</v>
      </c>
      <c r="G6" s="12">
        <f t="shared" si="2"/>
        <v>33010927.229585048</v>
      </c>
      <c r="H6" s="12">
        <f t="shared" si="3"/>
        <v>36643612.197847977</v>
      </c>
      <c r="I6" s="6">
        <f t="shared" si="4"/>
        <v>5.9009528429964486E-2</v>
      </c>
      <c r="J6" s="12">
        <f t="shared" si="0"/>
        <v>40235422.050864004</v>
      </c>
      <c r="K6" s="6">
        <f t="shared" si="5"/>
        <v>6.479364721422079E-2</v>
      </c>
      <c r="L6" s="13"/>
    </row>
    <row r="7" spans="1:12" x14ac:dyDescent="0.55000000000000004">
      <c r="A7" s="2">
        <v>210005</v>
      </c>
      <c r="B7" s="2" t="s">
        <v>19</v>
      </c>
      <c r="C7" s="11">
        <f>VLOOKUP(A7,'[1]Summary All - updated May25'!$B$5:$F$58,3,FALSE)</f>
        <v>440525242.00127202</v>
      </c>
      <c r="D7" s="10">
        <f t="shared" si="1"/>
        <v>20119990.745119475</v>
      </c>
      <c r="E7" s="6">
        <f>VLOOKUP(A7,'FY24 RE Regulate'!$L$4:$Q$50,6,FALSE)</f>
        <v>4.5672730701459732E-2</v>
      </c>
      <c r="F7" s="6">
        <f>VLOOKUP(A7,'FY24 Predicted UCC  '!$B$3:$I$45,8,FALSE)</f>
        <v>4.1783168369329812E-2</v>
      </c>
      <c r="G7" s="12">
        <f t="shared" si="2"/>
        <v>18406540.357478909</v>
      </c>
      <c r="H7" s="12">
        <f t="shared" si="3"/>
        <v>19263265.551299192</v>
      </c>
      <c r="I7" s="6">
        <f t="shared" si="4"/>
        <v>4.3727949535394772E-2</v>
      </c>
      <c r="J7" s="12">
        <f t="shared" si="0"/>
        <v>21151452.410030439</v>
      </c>
      <c r="K7" s="6">
        <f t="shared" si="5"/>
        <v>4.8014166711403482E-2</v>
      </c>
      <c r="L7" s="13"/>
    </row>
    <row r="8" spans="1:12" x14ac:dyDescent="0.55000000000000004">
      <c r="A8" s="2">
        <v>210008</v>
      </c>
      <c r="B8" s="2" t="s">
        <v>20</v>
      </c>
      <c r="C8" s="11">
        <f>VLOOKUP(A8,'[1]Summary All - updated May25'!$B$5:$F$58,3,FALSE)</f>
        <v>697629726.96527386</v>
      </c>
      <c r="D8" s="10">
        <f t="shared" si="1"/>
        <v>31575598.136522491</v>
      </c>
      <c r="E8" s="6">
        <f>VLOOKUP(A8,'FY24 RE Regulate'!$L$4:$Q$50,6,FALSE)</f>
        <v>4.5261256675339812E-2</v>
      </c>
      <c r="F8" s="6">
        <f>VLOOKUP(A8,'FY24 Predicted UCC  '!$B$3:$I$45,8,FALSE)</f>
        <v>3.3591099474814125E-2</v>
      </c>
      <c r="G8" s="12">
        <f t="shared" si="2"/>
        <v>23434149.555077933</v>
      </c>
      <c r="H8" s="12">
        <f t="shared" si="3"/>
        <v>27504873.845800214</v>
      </c>
      <c r="I8" s="6">
        <f t="shared" si="4"/>
        <v>3.9426178075076972E-2</v>
      </c>
      <c r="J8" s="12">
        <f t="shared" si="0"/>
        <v>30200903.821008548</v>
      </c>
      <c r="K8" s="6">
        <f t="shared" si="5"/>
        <v>4.3290735262076739E-2</v>
      </c>
      <c r="L8" s="13"/>
    </row>
    <row r="9" spans="1:12" x14ac:dyDescent="0.55000000000000004">
      <c r="A9" s="2">
        <v>210009</v>
      </c>
      <c r="B9" s="2" t="s">
        <v>21</v>
      </c>
      <c r="C9" s="11">
        <f>VLOOKUP(A9,'[1]Summary All - updated May25'!$B$5:$F$58,3,FALSE)</f>
        <v>3174123493.2099657</v>
      </c>
      <c r="D9" s="10">
        <f t="shared" si="1"/>
        <v>97570423.405329406</v>
      </c>
      <c r="E9" s="6">
        <f>VLOOKUP(A9,'FY24 RE Regulate'!$L$4:$Q$50,6,FALSE)</f>
        <v>3.0739328074049575E-2</v>
      </c>
      <c r="F9" s="6">
        <f>VLOOKUP(A9,'FY24 Predicted UCC  '!$B$3:$I$45,8,FALSE)</f>
        <v>2.8207209326374386E-2</v>
      </c>
      <c r="G9" s="12">
        <f t="shared" si="2"/>
        <v>89533165.800736189</v>
      </c>
      <c r="H9" s="12">
        <f t="shared" si="3"/>
        <v>93551794.603032798</v>
      </c>
      <c r="I9" s="6">
        <f t="shared" si="4"/>
        <v>2.9473268700211979E-2</v>
      </c>
      <c r="J9" s="12">
        <f t="shared" si="0"/>
        <v>102721749.13175796</v>
      </c>
      <c r="K9" s="6">
        <f t="shared" si="5"/>
        <v>3.2362240899416382E-2</v>
      </c>
      <c r="L9" s="13"/>
    </row>
    <row r="10" spans="1:12" x14ac:dyDescent="0.55000000000000004">
      <c r="A10" s="2">
        <v>210011</v>
      </c>
      <c r="B10" s="2" t="s">
        <v>22</v>
      </c>
      <c r="C10" s="11">
        <f>VLOOKUP(A10,'[1]Summary All - updated May25'!$B$5:$F$58,3,FALSE)</f>
        <v>527466834.87731558</v>
      </c>
      <c r="D10" s="10">
        <f t="shared" si="1"/>
        <v>34161894.922482528</v>
      </c>
      <c r="E10" s="6">
        <f>VLOOKUP(A10,'FY24 RE Regulate'!$L$4:$Q$50,6,FALSE)</f>
        <v>6.4765958091807421E-2</v>
      </c>
      <c r="F10" s="6">
        <f>VLOOKUP(A10,'FY24 Predicted UCC  '!$B$3:$I$45,8,FALSE)</f>
        <v>4.659097860743102E-2</v>
      </c>
      <c r="G10" s="12">
        <f t="shared" si="2"/>
        <v>24575196.019898362</v>
      </c>
      <c r="H10" s="12">
        <f t="shared" si="3"/>
        <v>29368545.471190445</v>
      </c>
      <c r="I10" s="6">
        <f t="shared" si="4"/>
        <v>5.5678468349619224E-2</v>
      </c>
      <c r="J10" s="12">
        <f t="shared" si="0"/>
        <v>32247252.690954275</v>
      </c>
      <c r="K10" s="6">
        <f t="shared" si="5"/>
        <v>6.1136076353416079E-2</v>
      </c>
      <c r="L10" s="13"/>
    </row>
    <row r="11" spans="1:12" x14ac:dyDescent="0.55000000000000004">
      <c r="A11" s="2">
        <v>210012</v>
      </c>
      <c r="B11" s="2" t="s">
        <v>23</v>
      </c>
      <c r="C11" s="11">
        <f>VLOOKUP(A11,'[1]Summary All - updated May25'!$B$5:$F$58,3,FALSE)</f>
        <v>966525542.84436297</v>
      </c>
      <c r="D11" s="10">
        <f t="shared" si="1"/>
        <v>22645092.661306448</v>
      </c>
      <c r="E11" s="6">
        <f>VLOOKUP(A11,'FY24 RE Regulate'!$L$4:$Q$50,6,FALSE)</f>
        <v>2.3429378384211958E-2</v>
      </c>
      <c r="F11" s="6">
        <f>VLOOKUP(A11,'FY24 Predicted UCC  '!$B$3:$I$45,8,FALSE)</f>
        <v>2.5694221996963879E-2</v>
      </c>
      <c r="G11" s="12">
        <f t="shared" si="2"/>
        <v>24834121.863579087</v>
      </c>
      <c r="H11" s="12">
        <f t="shared" si="3"/>
        <v>23739607.262442768</v>
      </c>
      <c r="I11" s="6">
        <f t="shared" si="4"/>
        <v>2.4561800190587919E-2</v>
      </c>
      <c r="J11" s="12">
        <f t="shared" si="0"/>
        <v>26066565.500391271</v>
      </c>
      <c r="K11" s="6">
        <f t="shared" si="5"/>
        <v>2.6969349846337896E-2</v>
      </c>
      <c r="L11" s="13"/>
    </row>
    <row r="12" spans="1:12" x14ac:dyDescent="0.55000000000000004">
      <c r="A12" s="2">
        <v>210015</v>
      </c>
      <c r="B12" s="2" t="s">
        <v>24</v>
      </c>
      <c r="C12" s="11">
        <f>VLOOKUP(A12,'[1]Summary All - updated May25'!$B$5:$F$58,3,FALSE)</f>
        <v>693253672.16527951</v>
      </c>
      <c r="D12" s="10">
        <f t="shared" si="1"/>
        <v>22964180.815822128</v>
      </c>
      <c r="E12" s="6">
        <f>VLOOKUP(A12,'FY24 RE Regulate'!$L$4:$Q$50,6,FALSE)</f>
        <v>3.3125220590749654E-2</v>
      </c>
      <c r="F12" s="6">
        <f>VLOOKUP(A12,'FY24 Predicted UCC  '!$B$3:$I$45,8,FALSE)</f>
        <v>2.8798979990880842E-2</v>
      </c>
      <c r="G12" s="12">
        <f t="shared" si="2"/>
        <v>19964998.633292552</v>
      </c>
      <c r="H12" s="12">
        <f t="shared" si="3"/>
        <v>21464589.72455734</v>
      </c>
      <c r="I12" s="6">
        <f t="shared" si="4"/>
        <v>3.096210029081525E-2</v>
      </c>
      <c r="J12" s="12">
        <f t="shared" si="0"/>
        <v>23568550.558094908</v>
      </c>
      <c r="K12" s="6">
        <f t="shared" si="5"/>
        <v>3.3997007883826827E-2</v>
      </c>
      <c r="L12" s="13"/>
    </row>
    <row r="13" spans="1:12" x14ac:dyDescent="0.55000000000000004">
      <c r="A13" s="2">
        <v>210016</v>
      </c>
      <c r="B13" s="2" t="s">
        <v>25</v>
      </c>
      <c r="C13" s="11">
        <f>VLOOKUP(A13,'[1]Summary All - updated May25'!$B$5:$F$58,3,FALSE)</f>
        <v>393083216.85680395</v>
      </c>
      <c r="D13" s="14">
        <f t="shared" si="1"/>
        <v>22547451.407101721</v>
      </c>
      <c r="E13" s="6">
        <f>VLOOKUP(A13,'FY24 RE Regulate'!$L$4:$Q$50,6,FALSE)</f>
        <v>5.7360503934502802E-2</v>
      </c>
      <c r="F13" s="6">
        <f>VLOOKUP(A13,'FY24 Predicted UCC  '!$B$3:$I$45,8,FALSE)</f>
        <v>3.1631810929331268E-2</v>
      </c>
      <c r="G13" s="12">
        <f t="shared" si="2"/>
        <v>12433933.995107744</v>
      </c>
      <c r="H13" s="12">
        <f t="shared" si="3"/>
        <v>17490692.70110473</v>
      </c>
      <c r="I13" s="15">
        <f t="shared" si="4"/>
        <v>4.4496157431917031E-2</v>
      </c>
      <c r="J13" s="12">
        <f t="shared" si="0"/>
        <v>19205131.824647058</v>
      </c>
      <c r="K13" s="15">
        <f t="shared" si="5"/>
        <v>4.8857674408529339E-2</v>
      </c>
      <c r="L13" s="13"/>
    </row>
    <row r="14" spans="1:12" x14ac:dyDescent="0.55000000000000004">
      <c r="A14" s="2">
        <v>210017</v>
      </c>
      <c r="B14" s="2" t="s">
        <v>26</v>
      </c>
      <c r="C14" s="11">
        <f>VLOOKUP(A14,'[1]Summary All - updated May25'!$B$5:$F$58,3,FALSE)</f>
        <v>94740995.064713731</v>
      </c>
      <c r="D14" s="10">
        <f>E14*C14</f>
        <v>6401718.6280468898</v>
      </c>
      <c r="E14" s="6">
        <f>VLOOKUP(A14,'FY24 RE Regulate'!$L$4:$Q$50,6,FALSE)</f>
        <v>6.7570734544999608E-2</v>
      </c>
      <c r="F14" s="6">
        <f>VLOOKUP(A14,'FY24 Predicted UCC  '!$B$3:$I$45,8,FALSE)</f>
        <v>4.3392296401669653E-2</v>
      </c>
      <c r="G14" s="12">
        <f t="shared" si="2"/>
        <v>4111029.3392371801</v>
      </c>
      <c r="H14" s="12">
        <f t="shared" si="3"/>
        <v>5256373.9836420352</v>
      </c>
      <c r="I14" s="6">
        <f t="shared" si="4"/>
        <v>5.5481515473334637E-2</v>
      </c>
      <c r="J14" s="12">
        <f t="shared" si="0"/>
        <v>5771604.1897594146</v>
      </c>
      <c r="K14" s="6">
        <f t="shared" si="5"/>
        <v>6.0919818140152168E-2</v>
      </c>
      <c r="L14" s="13"/>
    </row>
    <row r="15" spans="1:12" x14ac:dyDescent="0.55000000000000004">
      <c r="A15" s="2">
        <v>210018</v>
      </c>
      <c r="B15" s="2" t="s">
        <v>27</v>
      </c>
      <c r="C15" s="11">
        <f>VLOOKUP(A15,'[1]Summary All - updated May25'!$B$5:$F$58,3,FALSE)</f>
        <v>223918421.0956955</v>
      </c>
      <c r="D15" s="10">
        <f t="shared" si="1"/>
        <v>8714552.6150706187</v>
      </c>
      <c r="E15" s="6">
        <f>VLOOKUP(A15,'FY24 RE Regulate'!$L$4:$Q$50,6,FALSE)</f>
        <v>3.8918426507421201E-2</v>
      </c>
      <c r="F15" s="6">
        <f>VLOOKUP(A15,'FY24 Predicted UCC  '!$B$3:$I$45,8,FALSE)</f>
        <v>3.0609596289763587E-2</v>
      </c>
      <c r="G15" s="12">
        <f t="shared" si="2"/>
        <v>6854052.4715805212</v>
      </c>
      <c r="H15" s="12">
        <f t="shared" si="3"/>
        <v>7784302.5433255695</v>
      </c>
      <c r="I15" s="6">
        <f t="shared" si="4"/>
        <v>3.4764011398592393E-2</v>
      </c>
      <c r="J15" s="12">
        <f t="shared" si="0"/>
        <v>8547320.5128153916</v>
      </c>
      <c r="K15" s="6">
        <f t="shared" si="5"/>
        <v>3.8171582628132875E-2</v>
      </c>
      <c r="L15" s="13"/>
    </row>
    <row r="16" spans="1:12" x14ac:dyDescent="0.55000000000000004">
      <c r="A16" s="2">
        <v>210019</v>
      </c>
      <c r="B16" s="2" t="s">
        <v>28</v>
      </c>
      <c r="C16" s="11">
        <f>VLOOKUP(A16,'[1]Summary All - updated May25'!$B$5:$F$58,3,FALSE)</f>
        <v>629559549.27611184</v>
      </c>
      <c r="D16" s="14">
        <f t="shared" si="1"/>
        <v>31714755.870829064</v>
      </c>
      <c r="E16" s="6">
        <f>VLOOKUP(A16,'FY24 RE Regulate'!$L$4:$Q$50,6,FALSE)</f>
        <v>5.0376101684575715E-2</v>
      </c>
      <c r="F16" s="6">
        <f>VLOOKUP(A16,'FY24 Predicted UCC  '!$B$3:$I$45,8,FALSE)</f>
        <v>3.5992624480003517E-2</v>
      </c>
      <c r="G16" s="12">
        <f t="shared" si="2"/>
        <v>22659500.444895364</v>
      </c>
      <c r="H16" s="12">
        <f t="shared" si="3"/>
        <v>27187128.157862216</v>
      </c>
      <c r="I16" s="15">
        <v>4.012479449634148E-2</v>
      </c>
      <c r="J16" s="12">
        <f t="shared" si="0"/>
        <v>29852012.674851887</v>
      </c>
      <c r="K16" s="15">
        <f t="shared" si="5"/>
        <v>4.7417297869878562E-2</v>
      </c>
      <c r="L16" s="13"/>
    </row>
    <row r="17" spans="1:12" x14ac:dyDescent="0.55000000000000004">
      <c r="A17" s="2">
        <v>210022</v>
      </c>
      <c r="B17" s="2" t="s">
        <v>29</v>
      </c>
      <c r="C17" s="11">
        <f>VLOOKUP(A17,'[1]Summary All - updated May25'!$B$5:$F$58,3,FALSE)</f>
        <v>451353197.50351125</v>
      </c>
      <c r="D17" s="10">
        <f t="shared" si="1"/>
        <v>16291014.692151524</v>
      </c>
      <c r="E17" s="6">
        <f>VLOOKUP(A17,'FY24 RE Regulate'!$L$4:$Q$50,6,FALSE)</f>
        <v>3.6093717253492572E-2</v>
      </c>
      <c r="F17" s="6">
        <f>VLOOKUP(A17,'FY24 Predicted UCC  '!$B$3:$I$45,8,FALSE)</f>
        <v>3.0905604049625949E-2</v>
      </c>
      <c r="G17" s="12">
        <f t="shared" si="2"/>
        <v>13949343.208576137</v>
      </c>
      <c r="H17" s="12">
        <f t="shared" si="3"/>
        <v>15120178.95036383</v>
      </c>
      <c r="I17" s="6">
        <f t="shared" si="4"/>
        <v>3.3499660651559258E-2</v>
      </c>
      <c r="J17" s="12">
        <f t="shared" si="0"/>
        <v>16602260.122930976</v>
      </c>
      <c r="K17" s="6">
        <f t="shared" si="5"/>
        <v>3.6783300117867936E-2</v>
      </c>
      <c r="L17" s="13"/>
    </row>
    <row r="18" spans="1:12" x14ac:dyDescent="0.55000000000000004">
      <c r="A18" s="2">
        <v>210023</v>
      </c>
      <c r="B18" s="2" t="s">
        <v>30</v>
      </c>
      <c r="C18" s="11">
        <f>VLOOKUP(A18,'[1]Summary All - updated May25'!$B$5:$F$58,3,FALSE)</f>
        <v>762845011.28010011</v>
      </c>
      <c r="D18" s="10">
        <f t="shared" si="1"/>
        <v>13496553.46736178</v>
      </c>
      <c r="E18" s="6">
        <f>VLOOKUP(A18,'FY24 RE Regulate'!$L$4:$Q$50,6,FALSE)</f>
        <v>1.7692392645674834E-2</v>
      </c>
      <c r="F18" s="6">
        <f>VLOOKUP(A18,'FY24 Predicted UCC  '!$B$3:$I$45,8,FALSE)</f>
        <v>3.0558808771448818E-2</v>
      </c>
      <c r="G18" s="12">
        <f t="shared" si="2"/>
        <v>23311634.821962297</v>
      </c>
      <c r="H18" s="12">
        <f t="shared" si="3"/>
        <v>18404094.144662037</v>
      </c>
      <c r="I18" s="6">
        <f t="shared" si="4"/>
        <v>2.4125600708561828E-2</v>
      </c>
      <c r="J18" s="12">
        <f t="shared" si="0"/>
        <v>20208064.952117361</v>
      </c>
      <c r="K18" s="6">
        <f t="shared" si="5"/>
        <v>2.6490394055546099E-2</v>
      </c>
      <c r="L18" s="13"/>
    </row>
    <row r="19" spans="1:12" x14ac:dyDescent="0.55000000000000004">
      <c r="A19" s="2">
        <v>210024</v>
      </c>
      <c r="B19" s="2" t="s">
        <v>31</v>
      </c>
      <c r="C19" s="11">
        <f>VLOOKUP(A19,'[1]Summary All - updated May25'!$B$5:$F$58,3,FALSE)</f>
        <v>503480367.93414611</v>
      </c>
      <c r="D19" s="10">
        <f>E19*C19</f>
        <v>11603490.807723893</v>
      </c>
      <c r="E19" s="6">
        <f>VLOOKUP(A19,'FY24 RE Regulate'!$L$4:$Q$50,6,FALSE)</f>
        <v>2.3046560594477038E-2</v>
      </c>
      <c r="F19" s="6">
        <f>VLOOKUP(A19,'FY24 Predicted UCC  '!$B$3:$I$45,8,FALSE)</f>
        <v>2.9069530168871673E-2</v>
      </c>
      <c r="G19" s="12">
        <f t="shared" si="2"/>
        <v>14635937.74509627</v>
      </c>
      <c r="H19" s="12">
        <f t="shared" si="3"/>
        <v>13119714.27641008</v>
      </c>
      <c r="I19" s="6">
        <f t="shared" si="4"/>
        <v>2.6058045381674354E-2</v>
      </c>
      <c r="J19" s="12">
        <f t="shared" si="0"/>
        <v>14405709.738656901</v>
      </c>
      <c r="K19" s="6">
        <f t="shared" si="5"/>
        <v>2.8612257112954859E-2</v>
      </c>
      <c r="L19" s="13"/>
    </row>
    <row r="20" spans="1:12" x14ac:dyDescent="0.55000000000000004">
      <c r="A20" s="2">
        <v>210027</v>
      </c>
      <c r="B20" s="2" t="s">
        <v>32</v>
      </c>
      <c r="C20" s="11">
        <f>VLOOKUP(A20,'[1]Summary All - updated May25'!$B$5:$F$58,3,FALSE)</f>
        <v>393237898.81323755</v>
      </c>
      <c r="D20" s="14">
        <f>E20*C20</f>
        <v>19598242.303341016</v>
      </c>
      <c r="E20" s="6">
        <f>VLOOKUP(A20,'FY24 RE Regulate'!$L$4:$Q$50,6,FALSE)</f>
        <v>4.9838131986990671E-2</v>
      </c>
      <c r="F20" s="6">
        <f>VLOOKUP(A20,'FY24 Predicted UCC  '!$B$3:$I$45,8,FALSE)</f>
        <v>3.505962737958742E-2</v>
      </c>
      <c r="G20" s="12">
        <f t="shared" si="2"/>
        <v>13786774.203924011</v>
      </c>
      <c r="H20" s="12">
        <f t="shared" si="3"/>
        <v>16692508.253632514</v>
      </c>
      <c r="I20" s="15">
        <f t="shared" si="4"/>
        <v>4.2448879683289045E-2</v>
      </c>
      <c r="J20" s="12">
        <f t="shared" si="0"/>
        <v>18328709.27260492</v>
      </c>
      <c r="K20" s="15">
        <f t="shared" si="5"/>
        <v>4.6609722328187567E-2</v>
      </c>
      <c r="L20" s="13"/>
    </row>
    <row r="21" spans="1:12" x14ac:dyDescent="0.55000000000000004">
      <c r="A21" s="2">
        <v>210028</v>
      </c>
      <c r="B21" s="2" t="s">
        <v>33</v>
      </c>
      <c r="C21" s="11">
        <f>VLOOKUP(A21,'[1]Summary All - updated May25'!$B$5:$F$58,3,FALSE)</f>
        <v>238434966.75705001</v>
      </c>
      <c r="D21" s="10">
        <f t="shared" si="1"/>
        <v>9207510.3092977423</v>
      </c>
      <c r="E21" s="6">
        <f>VLOOKUP(A21,'FY24 RE Regulate'!$L$4:$Q$50,6,FALSE)</f>
        <v>3.8616443026494543E-2</v>
      </c>
      <c r="F21" s="6">
        <f>VLOOKUP(A21,'FY24 Predicted UCC  '!$B$3:$I$45,8,FALSE)</f>
        <v>3.3292407471187342E-2</v>
      </c>
      <c r="G21" s="12">
        <f t="shared" si="2"/>
        <v>7938074.0686547169</v>
      </c>
      <c r="H21" s="12">
        <f t="shared" si="3"/>
        <v>8572792.1889762301</v>
      </c>
      <c r="I21" s="6">
        <f t="shared" si="4"/>
        <v>3.5954425248840946E-2</v>
      </c>
      <c r="J21" s="12">
        <f t="shared" si="0"/>
        <v>9413097.9777715821</v>
      </c>
      <c r="K21" s="6">
        <f t="shared" si="5"/>
        <v>3.9478680940966716E-2</v>
      </c>
      <c r="L21" s="13"/>
    </row>
    <row r="22" spans="1:12" x14ac:dyDescent="0.55000000000000004">
      <c r="A22" s="2">
        <v>210029</v>
      </c>
      <c r="B22" s="2" t="s">
        <v>34</v>
      </c>
      <c r="C22" s="11">
        <f>VLOOKUP(A22,'[1]Summary All - updated May25'!$B$5:$F$58,3,FALSE)</f>
        <v>837008183.66081452</v>
      </c>
      <c r="D22" s="10">
        <f t="shared" si="1"/>
        <v>37714583.445776463</v>
      </c>
      <c r="E22" s="6">
        <f>VLOOKUP(A22,'FY24 RE Regulate'!$L$4:$Q$50,6,FALSE)</f>
        <v>4.5058798924551204E-2</v>
      </c>
      <c r="F22" s="6">
        <f>VLOOKUP(A22,'FY24 Predicted UCC  '!$B$3:$I$45,8,FALSE)</f>
        <v>3.8420680700259995E-2</v>
      </c>
      <c r="G22" s="12">
        <f t="shared" si="2"/>
        <v>32158424.167936731</v>
      </c>
      <c r="H22" s="12">
        <f t="shared" si="3"/>
        <v>34936503.806856595</v>
      </c>
      <c r="I22" s="6">
        <f t="shared" si="4"/>
        <v>4.1739739812405599E-2</v>
      </c>
      <c r="J22" s="12">
        <f t="shared" si="0"/>
        <v>38360982.75630822</v>
      </c>
      <c r="K22" s="6">
        <f t="shared" si="5"/>
        <v>4.5831072509385944E-2</v>
      </c>
      <c r="L22" s="13"/>
    </row>
    <row r="23" spans="1:12" x14ac:dyDescent="0.55000000000000004">
      <c r="A23" s="2">
        <v>210030</v>
      </c>
      <c r="B23" s="2" t="s">
        <v>35</v>
      </c>
      <c r="C23" s="11">
        <f>VLOOKUP(A23,'[1]Summary All - updated May25'!$B$5:$F$58,3,FALSE)</f>
        <v>53982690.755440846</v>
      </c>
      <c r="D23" s="10">
        <f t="shared" si="1"/>
        <v>2648499.0462137419</v>
      </c>
      <c r="E23" s="6">
        <f>VLOOKUP(A23,'FY24 RE Regulate'!$L$4:$Q$50,6,FALSE)</f>
        <v>4.9062005045511795E-2</v>
      </c>
      <c r="F23" s="6">
        <f>VLOOKUP(A23,'FY24 Predicted UCC  '!$B$3:$I$45,8,FALSE)</f>
        <v>3.8743373249326925E-2</v>
      </c>
      <c r="G23" s="12">
        <f t="shared" si="2"/>
        <v>2091471.5369410347</v>
      </c>
      <c r="H23" s="12">
        <f t="shared" si="3"/>
        <v>2369985.2915773885</v>
      </c>
      <c r="I23" s="6">
        <f t="shared" si="4"/>
        <v>4.3902689147419363E-2</v>
      </c>
      <c r="J23" s="12">
        <f t="shared" si="0"/>
        <v>2602291.4429423087</v>
      </c>
      <c r="K23" s="6">
        <f t="shared" si="5"/>
        <v>4.8206034314434897E-2</v>
      </c>
      <c r="L23" s="13"/>
    </row>
    <row r="24" spans="1:12" x14ac:dyDescent="0.55000000000000004">
      <c r="A24" s="2">
        <v>210032</v>
      </c>
      <c r="B24" s="2" t="s">
        <v>36</v>
      </c>
      <c r="C24" s="11">
        <f>VLOOKUP(A24,'[1]Summary All - updated May25'!$B$5:$F$58,3,FALSE)</f>
        <v>205769174.8309373</v>
      </c>
      <c r="D24" s="10">
        <f t="shared" si="1"/>
        <v>3764620.8521803212</v>
      </c>
      <c r="E24" s="6">
        <f>VLOOKUP(A24,'FY24 RE Regulate'!$L$4:$Q$50,6,FALSE)</f>
        <v>1.8295358647734211E-2</v>
      </c>
      <c r="F24" s="6">
        <f>VLOOKUP(A24,'FY24 Predicted UCC  '!$B$3:$I$45,8,FALSE)</f>
        <v>3.6922022786992269E-2</v>
      </c>
      <c r="G24" s="12">
        <f t="shared" si="2"/>
        <v>7597414.1619684631</v>
      </c>
      <c r="H24" s="12">
        <f t="shared" si="3"/>
        <v>5681017.5070743924</v>
      </c>
      <c r="I24" s="6">
        <f t="shared" si="4"/>
        <v>2.760869071736324E-2</v>
      </c>
      <c r="J24" s="12">
        <f t="shared" si="0"/>
        <v>6237871.3059546426</v>
      </c>
      <c r="K24" s="6">
        <f t="shared" si="5"/>
        <v>3.0314896830780223E-2</v>
      </c>
      <c r="L24" s="13"/>
    </row>
    <row r="25" spans="1:12" x14ac:dyDescent="0.55000000000000004">
      <c r="A25" s="2">
        <v>210033</v>
      </c>
      <c r="B25" s="2" t="s">
        <v>37</v>
      </c>
      <c r="C25" s="11">
        <f>VLOOKUP(A25,'[1]Summary All - updated May25'!$B$5:$F$58,3,FALSE)</f>
        <v>280649695.33257455</v>
      </c>
      <c r="D25" s="10">
        <f t="shared" si="1"/>
        <v>3924588.0231286814</v>
      </c>
      <c r="E25" s="6">
        <f>VLOOKUP(A25,'FY24 RE Regulate'!$L$4:$Q$50,6,FALSE)</f>
        <v>1.3983938298874614E-2</v>
      </c>
      <c r="F25" s="6">
        <f>VLOOKUP(A25,'FY24 Predicted UCC  '!$B$3:$I$45,8,FALSE)</f>
        <v>2.5961348825746133E-2</v>
      </c>
      <c r="G25" s="12">
        <f t="shared" si="2"/>
        <v>7286044.6383683439</v>
      </c>
      <c r="H25" s="12">
        <f t="shared" si="3"/>
        <v>5605316.3307485124</v>
      </c>
      <c r="I25" s="6">
        <f t="shared" si="4"/>
        <v>1.9972643562310374E-2</v>
      </c>
      <c r="J25" s="12">
        <f t="shared" si="0"/>
        <v>6154749.8941578679</v>
      </c>
      <c r="K25" s="6">
        <f t="shared" si="5"/>
        <v>2.1930363711474502E-2</v>
      </c>
      <c r="L25" s="13"/>
    </row>
    <row r="26" spans="1:12" x14ac:dyDescent="0.55000000000000004">
      <c r="A26" s="2">
        <v>210034</v>
      </c>
      <c r="B26" s="2" t="s">
        <v>38</v>
      </c>
      <c r="C26" s="11">
        <f>VLOOKUP(A26,'[1]Summary All - updated May25'!$B$5:$F$58,3,FALSE)</f>
        <v>224405546.86145109</v>
      </c>
      <c r="D26" s="10">
        <f t="shared" si="1"/>
        <v>12338744.602928773</v>
      </c>
      <c r="E26" s="6">
        <f>VLOOKUP(A26,'FY24 RE Regulate'!$L$4:$Q$50,6,FALSE)</f>
        <v>5.498413375025335E-2</v>
      </c>
      <c r="F26" s="6">
        <f>VLOOKUP(A26,'FY24 Predicted UCC  '!$B$3:$I$45,8,FALSE)</f>
        <v>4.3052756095818927E-2</v>
      </c>
      <c r="G26" s="12">
        <f t="shared" si="2"/>
        <v>9661277.2755749188</v>
      </c>
      <c r="H26" s="12">
        <f t="shared" si="3"/>
        <v>11000010.939251846</v>
      </c>
      <c r="I26" s="6">
        <f t="shared" si="4"/>
        <v>4.9018444923036142E-2</v>
      </c>
      <c r="J26" s="12">
        <f t="shared" si="0"/>
        <v>12078232.907696571</v>
      </c>
      <c r="K26" s="6">
        <f t="shared" si="5"/>
        <v>5.3823236887962145E-2</v>
      </c>
      <c r="L26" s="13"/>
    </row>
    <row r="27" spans="1:12" x14ac:dyDescent="0.55000000000000004">
      <c r="A27" s="2">
        <v>210035</v>
      </c>
      <c r="B27" s="2" t="s">
        <v>39</v>
      </c>
      <c r="C27" s="11">
        <f>VLOOKUP(A27,'[1]Summary All - updated May25'!$B$5:$F$58,3,FALSE)</f>
        <v>189551311.55740795</v>
      </c>
      <c r="D27" s="10">
        <f t="shared" si="1"/>
        <v>11768883.179441767</v>
      </c>
      <c r="E27" s="6">
        <f>VLOOKUP(A27,'FY24 RE Regulate'!$L$4:$Q$50,6,FALSE)</f>
        <v>6.2088112621037791E-2</v>
      </c>
      <c r="F27" s="6">
        <f>VLOOKUP(A27,'FY24 Predicted UCC  '!$B$3:$I$45,8,FALSE)</f>
        <v>4.0269499305450547E-2</v>
      </c>
      <c r="G27" s="12">
        <f t="shared" si="2"/>
        <v>7633136.4091082793</v>
      </c>
      <c r="H27" s="12">
        <f t="shared" si="3"/>
        <v>9701009.794275023</v>
      </c>
      <c r="I27" s="6">
        <f t="shared" si="4"/>
        <v>5.1178805963244166E-2</v>
      </c>
      <c r="J27" s="12">
        <f t="shared" si="0"/>
        <v>10651903.56465851</v>
      </c>
      <c r="K27" s="6">
        <f t="shared" si="5"/>
        <v>5.6195356693337625E-2</v>
      </c>
      <c r="L27" s="13"/>
    </row>
    <row r="28" spans="1:12" x14ac:dyDescent="0.55000000000000004">
      <c r="A28" s="2">
        <v>210037</v>
      </c>
      <c r="B28" s="2" t="s">
        <v>40</v>
      </c>
      <c r="C28" s="11">
        <f>VLOOKUP(A28,'[1]Summary All - updated May25'!$B$5:$F$58,3,FALSE)</f>
        <v>295917031.88321793</v>
      </c>
      <c r="D28" s="10">
        <f t="shared" si="1"/>
        <v>8634283.5172910057</v>
      </c>
      <c r="E28" s="6">
        <f>VLOOKUP(A28,'FY24 RE Regulate'!$L$4:$Q$50,6,FALSE)</f>
        <v>2.9178055289154424E-2</v>
      </c>
      <c r="F28" s="6">
        <f>VLOOKUP(A28,'FY24 Predicted UCC  '!$B$3:$I$45,8,FALSE)</f>
        <v>2.945733634926738E-2</v>
      </c>
      <c r="G28" s="12">
        <f t="shared" si="2"/>
        <v>8716927.5396608301</v>
      </c>
      <c r="H28" s="12">
        <f t="shared" si="3"/>
        <v>8675605.5284759179</v>
      </c>
      <c r="I28" s="6">
        <f t="shared" si="4"/>
        <v>2.9317695819210902E-2</v>
      </c>
      <c r="J28" s="12">
        <f t="shared" si="0"/>
        <v>9525989.0891853105</v>
      </c>
      <c r="K28" s="6">
        <f t="shared" si="5"/>
        <v>3.2191418751944943E-2</v>
      </c>
      <c r="L28" s="13"/>
    </row>
    <row r="29" spans="1:12" x14ac:dyDescent="0.55000000000000004">
      <c r="A29" s="2">
        <v>210038</v>
      </c>
      <c r="B29" s="2" t="s">
        <v>41</v>
      </c>
      <c r="C29" s="11">
        <f>VLOOKUP(A29,'[1]Summary All - updated May25'!$B$5:$F$58,3,FALSE)</f>
        <v>275707181.62112081</v>
      </c>
      <c r="D29" s="10">
        <f t="shared" si="1"/>
        <v>10502223.936045339</v>
      </c>
      <c r="E29" s="6">
        <f>VLOOKUP(A29,'FY24 RE Regulate'!$L$4:$Q$50,6,FALSE)</f>
        <v>3.8091949126220388E-2</v>
      </c>
      <c r="F29" s="6">
        <f>VLOOKUP(A29,'FY24 Predicted UCC  '!$B$3:$I$45,8,FALSE)</f>
        <v>2.6065080823852851E-2</v>
      </c>
      <c r="G29" s="12">
        <f t="shared" si="2"/>
        <v>7186329.9726711912</v>
      </c>
      <c r="H29" s="12">
        <f t="shared" si="3"/>
        <v>8844276.9543582648</v>
      </c>
      <c r="I29" s="6">
        <f t="shared" si="4"/>
        <v>3.2078514975036616E-2</v>
      </c>
      <c r="J29" s="12">
        <f t="shared" si="0"/>
        <v>9711193.7019744348</v>
      </c>
      <c r="K29" s="6">
        <f t="shared" si="5"/>
        <v>3.5222853626350734E-2</v>
      </c>
      <c r="L29" s="13"/>
    </row>
    <row r="30" spans="1:12" x14ac:dyDescent="0.55000000000000004">
      <c r="A30" s="2">
        <v>210039</v>
      </c>
      <c r="B30" s="2" t="s">
        <v>42</v>
      </c>
      <c r="C30" s="11">
        <f>VLOOKUP(A30,'[1]Summary All - updated May25'!$B$5:$F$58,3,FALSE)</f>
        <v>187887770.00043967</v>
      </c>
      <c r="D30" s="10">
        <f t="shared" si="1"/>
        <v>3319253.8617104939</v>
      </c>
      <c r="E30" s="6">
        <f>VLOOKUP(A30,'FY24 RE Regulate'!$L$4:$Q$50,6,FALSE)</f>
        <v>1.7666151776151936E-2</v>
      </c>
      <c r="F30" s="6">
        <f>VLOOKUP(A30,'FY24 Predicted UCC  '!$B$3:$I$45,8,FALSE)</f>
        <v>3.2827472953691372E-2</v>
      </c>
      <c r="G30" s="12">
        <f t="shared" si="2"/>
        <v>6167880.6880188184</v>
      </c>
      <c r="H30" s="12">
        <f t="shared" si="3"/>
        <v>4743567.2748646559</v>
      </c>
      <c r="I30" s="6">
        <f t="shared" si="4"/>
        <v>2.5246812364921652E-2</v>
      </c>
      <c r="J30" s="12">
        <f t="shared" si="0"/>
        <v>5208532.1256089238</v>
      </c>
      <c r="K30" s="6">
        <f t="shared" si="5"/>
        <v>2.7721506969808282E-2</v>
      </c>
      <c r="L30" s="13"/>
    </row>
    <row r="31" spans="1:12" x14ac:dyDescent="0.55000000000000004">
      <c r="A31" s="2">
        <v>210040</v>
      </c>
      <c r="B31" s="2" t="s">
        <v>43</v>
      </c>
      <c r="C31" s="11">
        <f>VLOOKUP(A31,'[1]Summary All - updated May25'!$B$5:$F$58,3,FALSE)</f>
        <v>310598806.37138766</v>
      </c>
      <c r="D31" s="10">
        <f t="shared" si="1"/>
        <v>8634304.1505377125</v>
      </c>
      <c r="E31" s="6">
        <f>VLOOKUP(A31,'FY24 RE Regulate'!$L$4:$Q$50,6,FALSE)</f>
        <v>2.7798896754978337E-2</v>
      </c>
      <c r="F31" s="6">
        <f>VLOOKUP(A31,'FY24 Predicted UCC  '!$B$3:$I$45,8,FALSE)</f>
        <v>2.7264041118537193E-2</v>
      </c>
      <c r="G31" s="12">
        <f t="shared" si="2"/>
        <v>8468178.628278086</v>
      </c>
      <c r="H31" s="12">
        <f t="shared" si="3"/>
        <v>8551241.3894078992</v>
      </c>
      <c r="I31" s="6">
        <f t="shared" si="4"/>
        <v>2.7531468936757765E-2</v>
      </c>
      <c r="J31" s="12">
        <f t="shared" si="0"/>
        <v>9389434.7670738026</v>
      </c>
      <c r="K31" s="6">
        <f t="shared" si="5"/>
        <v>3.023010576494848E-2</v>
      </c>
      <c r="L31" s="13"/>
    </row>
    <row r="32" spans="1:12" x14ac:dyDescent="0.55000000000000004">
      <c r="A32" s="2">
        <v>210043</v>
      </c>
      <c r="B32" s="2" t="s">
        <v>44</v>
      </c>
      <c r="C32" s="11">
        <f>VLOOKUP(A32,'[1]Summary All - updated May25'!$B$5:$F$58,3,FALSE)</f>
        <v>538290321.51618409</v>
      </c>
      <c r="D32" s="10">
        <f t="shared" si="1"/>
        <v>23941549.694424987</v>
      </c>
      <c r="E32" s="6">
        <f>VLOOKUP(A32,'FY24 RE Regulate'!$L$4:$Q$50,6,FALSE)</f>
        <v>4.4477020554613791E-2</v>
      </c>
      <c r="F32" s="6">
        <f>VLOOKUP(A32,'FY24 Predicted UCC  '!$B$3:$I$45,8,FALSE)</f>
        <v>3.0972426784193353E-2</v>
      </c>
      <c r="G32" s="12">
        <f t="shared" si="2"/>
        <v>16672157.571799912</v>
      </c>
      <c r="H32" s="12">
        <f t="shared" si="3"/>
        <v>20306853.633112449</v>
      </c>
      <c r="I32" s="6">
        <f t="shared" si="4"/>
        <v>3.7724723669403576E-2</v>
      </c>
      <c r="J32" s="12">
        <f t="shared" si="0"/>
        <v>22297333.080644947</v>
      </c>
      <c r="K32" s="6">
        <f t="shared" si="5"/>
        <v>4.1422504156940453E-2</v>
      </c>
      <c r="L32" s="13"/>
    </row>
    <row r="33" spans="1:16" x14ac:dyDescent="0.55000000000000004">
      <c r="A33" s="2">
        <v>210044</v>
      </c>
      <c r="B33" s="2" t="s">
        <v>45</v>
      </c>
      <c r="C33" s="11">
        <f>VLOOKUP(A33,'[1]Summary All - updated May25'!$B$5:$F$58,3,FALSE)</f>
        <v>520665135.76263523</v>
      </c>
      <c r="D33" s="10">
        <f t="shared" si="1"/>
        <v>12263909.23279467</v>
      </c>
      <c r="E33" s="6">
        <f>VLOOKUP(A33,'FY24 RE Regulate'!$L$4:$Q$50,6,FALSE)</f>
        <v>2.3554312340946973E-2</v>
      </c>
      <c r="F33" s="6">
        <f>VLOOKUP(A33,'FY24 Predicted UCC  '!$B$3:$I$45,8,FALSE)</f>
        <v>3.0429226443055884E-2</v>
      </c>
      <c r="G33" s="12">
        <f t="shared" si="2"/>
        <v>15843437.317125661</v>
      </c>
      <c r="H33" s="12">
        <f t="shared" si="3"/>
        <v>14053673.274960166</v>
      </c>
      <c r="I33" s="6">
        <f t="shared" si="4"/>
        <v>2.6991769392001427E-2</v>
      </c>
      <c r="J33" s="12">
        <f t="shared" si="0"/>
        <v>15431215.474335214</v>
      </c>
      <c r="K33" s="6">
        <f t="shared" si="5"/>
        <v>2.9637504826845393E-2</v>
      </c>
      <c r="L33" s="13"/>
    </row>
    <row r="34" spans="1:16" x14ac:dyDescent="0.55000000000000004">
      <c r="A34" s="2">
        <v>210048</v>
      </c>
      <c r="B34" s="2" t="s">
        <v>46</v>
      </c>
      <c r="C34" s="11">
        <f>VLOOKUP(A34,'[1]Summary All - updated May25'!$B$5:$F$58,3,FALSE)</f>
        <v>389779107.95348483</v>
      </c>
      <c r="D34" s="10">
        <f t="shared" si="1"/>
        <v>18714909.797133457</v>
      </c>
      <c r="E34" s="6">
        <f>VLOOKUP(A34,'FY24 RE Regulate'!$L$4:$Q$50,6,FALSE)</f>
        <v>4.8014142921602769E-2</v>
      </c>
      <c r="F34" s="6">
        <f>VLOOKUP(A34,'FY24 Predicted UCC  '!$B$3:$I$45,8,FALSE)</f>
        <v>3.5983348707029669E-2</v>
      </c>
      <c r="G34" s="12">
        <f t="shared" si="2"/>
        <v>14025557.560205206</v>
      </c>
      <c r="H34" s="12">
        <f t="shared" si="3"/>
        <v>16370233.678669332</v>
      </c>
      <c r="I34" s="6">
        <f t="shared" si="4"/>
        <v>4.1998745814316223E-2</v>
      </c>
      <c r="J34" s="12">
        <f t="shared" si="0"/>
        <v>17974845.317547891</v>
      </c>
      <c r="K34" s="6">
        <f t="shared" si="5"/>
        <v>4.6115466300705267E-2</v>
      </c>
      <c r="L34" s="13"/>
    </row>
    <row r="35" spans="1:16" x14ac:dyDescent="0.55000000000000004">
      <c r="A35" s="2">
        <v>210049</v>
      </c>
      <c r="B35" s="2" t="s">
        <v>47</v>
      </c>
      <c r="C35" s="11">
        <f>VLOOKUP(A35,'[1]Summary All - updated May25'!$B$5:$F$58,3,FALSE)</f>
        <v>452880561.35930246</v>
      </c>
      <c r="D35" s="10">
        <f t="shared" si="1"/>
        <v>18592505.956448492</v>
      </c>
      <c r="E35" s="6">
        <f>VLOOKUP(A35,'FY24 RE Regulate'!$L$4:$Q$50,6,FALSE)</f>
        <v>4.1053883833397149E-2</v>
      </c>
      <c r="F35" s="6">
        <f>VLOOKUP(A35,'FY24 Predicted UCC  '!$B$3:$I$45,8,FALSE)</f>
        <v>2.9680435772190646E-2</v>
      </c>
      <c r="G35" s="12">
        <f t="shared" si="2"/>
        <v>13441692.413898421</v>
      </c>
      <c r="H35" s="12">
        <f t="shared" si="3"/>
        <v>16017099.185173456</v>
      </c>
      <c r="I35" s="6">
        <f t="shared" si="4"/>
        <v>3.5367159802793896E-2</v>
      </c>
      <c r="J35" s="12">
        <f t="shared" si="0"/>
        <v>17587096.552229416</v>
      </c>
      <c r="K35" s="6">
        <f t="shared" si="5"/>
        <v>3.8833851688053173E-2</v>
      </c>
      <c r="L35" s="13"/>
    </row>
    <row r="36" spans="1:16" x14ac:dyDescent="0.55000000000000004">
      <c r="A36" s="2">
        <v>210051</v>
      </c>
      <c r="B36" s="2" t="s">
        <v>48</v>
      </c>
      <c r="C36" s="11">
        <f>VLOOKUP(A36,'[1]Summary All - updated May25'!$B$5:$F$58,3,FALSE)</f>
        <v>311236650.65650415</v>
      </c>
      <c r="D36" s="14">
        <f t="shared" si="1"/>
        <v>15646867.980528047</v>
      </c>
      <c r="E36" s="15">
        <f>VLOOKUP(A36,'FY24 RE Regulate'!$L$4:$Q$50,6,FALSE)</f>
        <v>5.0273217975850437E-2</v>
      </c>
      <c r="F36" s="15">
        <f>VLOOKUP(A36,'FY24 Predicted UCC  '!$B$3:$I$45,8,FALSE)</f>
        <v>5.8332723520349669E-2</v>
      </c>
      <c r="G36" s="12">
        <f t="shared" si="2"/>
        <v>18155281.492145512</v>
      </c>
      <c r="H36" s="12">
        <f t="shared" si="3"/>
        <v>16901074.736336779</v>
      </c>
      <c r="I36" s="15">
        <f t="shared" si="4"/>
        <v>5.4302970748100046E-2</v>
      </c>
      <c r="J36" s="12">
        <f t="shared" si="0"/>
        <v>18557719.458935928</v>
      </c>
      <c r="K36" s="15">
        <f t="shared" si="5"/>
        <v>5.9625752364933157E-2</v>
      </c>
      <c r="L36" s="13"/>
    </row>
    <row r="37" spans="1:16" x14ac:dyDescent="0.55000000000000004">
      <c r="A37" s="2">
        <v>210056</v>
      </c>
      <c r="B37" s="2" t="s">
        <v>49</v>
      </c>
      <c r="C37" s="11">
        <f>VLOOKUP(A37,'[1]Summary All - updated May25'!$B$5:$F$58,3,FALSE)</f>
        <v>318721362.59933156</v>
      </c>
      <c r="D37" s="10">
        <f t="shared" si="1"/>
        <v>12653914.571107421</v>
      </c>
      <c r="E37" s="6">
        <f>VLOOKUP(A37,'FY24 RE Regulate'!$L$4:$Q$50,6,FALSE)</f>
        <v>3.9702122468065655E-2</v>
      </c>
      <c r="F37" s="6">
        <f>VLOOKUP(A37,'FY24 Predicted UCC  '!$B$3:$I$45,8,FALSE)</f>
        <v>3.3974360098424132E-2</v>
      </c>
      <c r="G37" s="12">
        <f t="shared" si="2"/>
        <v>10828354.3440101</v>
      </c>
      <c r="H37" s="12">
        <f t="shared" si="3"/>
        <v>11741134.45755876</v>
      </c>
      <c r="I37" s="6">
        <f t="shared" si="4"/>
        <v>3.6838241283244894E-2</v>
      </c>
      <c r="J37" s="12">
        <f t="shared" si="0"/>
        <v>12892001.413647827</v>
      </c>
      <c r="K37" s="6">
        <f t="shared" si="5"/>
        <v>4.0449128695068101E-2</v>
      </c>
      <c r="L37" s="13"/>
    </row>
    <row r="38" spans="1:16" x14ac:dyDescent="0.55000000000000004">
      <c r="A38" s="2">
        <v>210057</v>
      </c>
      <c r="B38" s="2" t="s">
        <v>50</v>
      </c>
      <c r="C38" s="11">
        <f>VLOOKUP(A38,'[1]Summary All - updated May25'!$B$5:$F$58,3,FALSE)</f>
        <v>536303051.37910253</v>
      </c>
      <c r="D38" s="14">
        <f t="shared" si="1"/>
        <v>29618215.630286589</v>
      </c>
      <c r="E38" s="6">
        <f>VLOOKUP(A38,'FY24 RE Regulate'!$L$4:$Q$50,6,FALSE)</f>
        <v>5.5226640150794204E-2</v>
      </c>
      <c r="F38" s="6">
        <f>VLOOKUP(A38,'FY24 Predicted UCC  '!$B$3:$I$45,8,FALSE)</f>
        <v>3.4095087970672358E-2</v>
      </c>
      <c r="G38" s="12">
        <f t="shared" si="2"/>
        <v>18285299.715710517</v>
      </c>
      <c r="H38" s="12">
        <f t="shared" si="3"/>
        <v>23951757.672998555</v>
      </c>
      <c r="I38" s="15">
        <f t="shared" si="4"/>
        <v>4.4660864060733281E-2</v>
      </c>
      <c r="J38" s="12">
        <f t="shared" si="0"/>
        <v>26299510.911473792</v>
      </c>
      <c r="K38" s="15">
        <f t="shared" si="5"/>
        <v>4.9038525594520932E-2</v>
      </c>
      <c r="L38" s="13"/>
    </row>
    <row r="39" spans="1:16" x14ac:dyDescent="0.55000000000000004">
      <c r="A39" s="2">
        <v>210060</v>
      </c>
      <c r="B39" s="2" t="s">
        <v>51</v>
      </c>
      <c r="C39" s="11">
        <f>VLOOKUP(A39,'[1]Summary All - updated May25'!$B$5:$F$58,3,FALSE)</f>
        <v>69106162.451913446</v>
      </c>
      <c r="D39" s="14">
        <f t="shared" si="1"/>
        <v>5155061.5211669328</v>
      </c>
      <c r="E39" s="6">
        <f>VLOOKUP(A39,'FY24 RE Regulate'!$L$4:$Q$50,6,FALSE)</f>
        <v>7.4596263752223405E-2</v>
      </c>
      <c r="F39" s="6">
        <f>VLOOKUP(A39,'FY24 Predicted UCC  '!$B$3:$I$45,8,FALSE)</f>
        <v>6.1752366507358651E-2</v>
      </c>
      <c r="G39" s="12">
        <f>F39*C39</f>
        <v>4267469.0716476263</v>
      </c>
      <c r="H39" s="12">
        <f t="shared" si="3"/>
        <v>4711265.2964072796</v>
      </c>
      <c r="I39" s="15">
        <f>H39/C39</f>
        <v>6.8174315129791024E-2</v>
      </c>
      <c r="J39" s="12">
        <f t="shared" si="0"/>
        <v>5173063.9045914896</v>
      </c>
      <c r="K39" s="15">
        <f>J39/C39</f>
        <v>7.4856767053026477E-2</v>
      </c>
      <c r="L39" s="13"/>
    </row>
    <row r="40" spans="1:16" x14ac:dyDescent="0.55000000000000004">
      <c r="A40" s="2">
        <v>210061</v>
      </c>
      <c r="B40" s="2" t="s">
        <v>52</v>
      </c>
      <c r="C40" s="11">
        <f>VLOOKUP(A40,'[1]Summary All - updated May25'!$B$5:$F$58,3,FALSE)</f>
        <v>136431776.89364532</v>
      </c>
      <c r="D40" s="10">
        <f>E40*C40</f>
        <v>6301191.8339203037</v>
      </c>
      <c r="E40" s="6">
        <f>VLOOKUP(A40,'FY24 RE Regulate'!$L$4:$Q$50,6,FALSE)</f>
        <v>4.6185661268872615E-2</v>
      </c>
      <c r="F40" s="6">
        <f>VLOOKUP(A40,'FY24 Predicted UCC  '!$B$3:$I$45,8,FALSE)</f>
        <v>4.2378338804502869E-2</v>
      </c>
      <c r="G40" s="12">
        <f>F40*C40</f>
        <v>5781752.0648992471</v>
      </c>
      <c r="H40" s="12">
        <f t="shared" si="3"/>
        <v>6041471.9494097754</v>
      </c>
      <c r="I40" s="6">
        <f>H40/C40</f>
        <v>4.4282000036687738E-2</v>
      </c>
      <c r="J40" s="12">
        <f t="shared" si="0"/>
        <v>6633657.5220942376</v>
      </c>
      <c r="K40" s="6">
        <f>J40/C40</f>
        <v>4.8622525287972104E-2</v>
      </c>
      <c r="L40" s="13"/>
    </row>
    <row r="41" spans="1:16" x14ac:dyDescent="0.55000000000000004">
      <c r="A41" s="2">
        <v>210062</v>
      </c>
      <c r="B41" s="2" t="s">
        <v>53</v>
      </c>
      <c r="C41" s="11">
        <f>VLOOKUP(A41,'[1]Summary All - updated May25'!$B$5:$F$58,3,FALSE)</f>
        <v>342698160.72780275</v>
      </c>
      <c r="D41" s="10">
        <f t="shared" si="1"/>
        <v>16924419.180699598</v>
      </c>
      <c r="E41" s="6">
        <f>VLOOKUP(A41,'FY24 RE Regulate'!$L$4:$Q$50,6,FALSE)</f>
        <v>4.9385789362733912E-2</v>
      </c>
      <c r="F41" s="6">
        <f>VLOOKUP(A41,'FY24 Predicted UCC  '!$B$3:$I$45,8,FALSE)</f>
        <v>3.5397424225961815E-2</v>
      </c>
      <c r="G41" s="12">
        <f>F41*C41</f>
        <v>12130632.176738881</v>
      </c>
      <c r="H41" s="12">
        <f t="shared" si="3"/>
        <v>14527525.678719239</v>
      </c>
      <c r="I41" s="6">
        <f>H41/C41</f>
        <v>4.2391606794347864E-2</v>
      </c>
      <c r="J41" s="12">
        <f t="shared" si="0"/>
        <v>15951514.929315869</v>
      </c>
      <c r="K41" s="6">
        <f>J41/C41</f>
        <v>4.6546835546006297E-2</v>
      </c>
      <c r="L41" s="13"/>
    </row>
    <row r="42" spans="1:16" x14ac:dyDescent="0.55000000000000004">
      <c r="A42" s="2">
        <v>210063</v>
      </c>
      <c r="B42" s="2" t="s">
        <v>54</v>
      </c>
      <c r="C42" s="11">
        <f>VLOOKUP(A42,'[1]Summary All - updated May25'!$B$5:$F$58,3,FALSE)</f>
        <v>488243766.82247883</v>
      </c>
      <c r="D42" s="10">
        <f t="shared" si="1"/>
        <v>16709701.919490723</v>
      </c>
      <c r="E42" s="6">
        <f>VLOOKUP(A42,'FY24 RE Regulate'!$L$4:$Q$50,6,FALSE)</f>
        <v>3.4224096762644846E-2</v>
      </c>
      <c r="F42" s="6">
        <f>VLOOKUP(A42,'FY24 Predicted UCC  '!$B$3:$I$45,8,FALSE)</f>
        <v>2.5249562053844477E-2</v>
      </c>
      <c r="G42" s="12">
        <f>F42*C42</f>
        <v>12327941.287786953</v>
      </c>
      <c r="H42" s="12">
        <f t="shared" si="3"/>
        <v>14518821.603638839</v>
      </c>
      <c r="I42" s="6">
        <f>H42/C42</f>
        <v>2.9736829408244663E-2</v>
      </c>
      <c r="J42" s="12">
        <f t="shared" si="0"/>
        <v>15941957.680086959</v>
      </c>
      <c r="K42" s="6">
        <f>J42/C42</f>
        <v>3.2651635849522923E-2</v>
      </c>
      <c r="L42" s="13"/>
    </row>
    <row r="43" spans="1:16" x14ac:dyDescent="0.55000000000000004">
      <c r="A43" s="2">
        <v>210065</v>
      </c>
      <c r="B43" s="2" t="s">
        <v>55</v>
      </c>
      <c r="C43" s="11">
        <f>VLOOKUP(A43,'[1]Summary All - updated May25'!$B$5:$F$58,3,FALSE)</f>
        <v>175457894.33399042</v>
      </c>
      <c r="D43" s="10">
        <f t="shared" si="1"/>
        <v>10511760.292639209</v>
      </c>
      <c r="E43" s="6">
        <f>VLOOKUP(A43,'FY24 RE Regulate'!$L$4:$Q$50,6,FALSE)</f>
        <v>5.9910443656810877E-2</v>
      </c>
      <c r="F43" s="6">
        <f>VLOOKUP(A43,'FY24 Predicted UCC  '!$B$3:$I$45,8,FALSE)</f>
        <v>5.3001307497614378E-2</v>
      </c>
      <c r="G43" s="12">
        <f>F43*C43</f>
        <v>9299497.8104797583</v>
      </c>
      <c r="H43" s="12">
        <f t="shared" si="3"/>
        <v>9905629.0515594836</v>
      </c>
      <c r="I43" s="6">
        <f>H43/C43</f>
        <v>5.6455875577212628E-2</v>
      </c>
      <c r="J43" s="12">
        <f t="shared" si="0"/>
        <v>10876579.61821248</v>
      </c>
      <c r="K43" s="6">
        <f>J43/C43</f>
        <v>6.1989685100794147E-2</v>
      </c>
      <c r="L43" s="13"/>
    </row>
    <row r="44" spans="1:16" x14ac:dyDescent="0.55000000000000004">
      <c r="A44" s="2"/>
      <c r="B44" s="2"/>
      <c r="C44" s="11"/>
      <c r="D44" s="2"/>
      <c r="E44" s="6"/>
      <c r="F44" s="6"/>
      <c r="G44" s="2"/>
      <c r="H44" s="2"/>
      <c r="I44" s="6"/>
      <c r="J44" s="2"/>
      <c r="K44" s="6"/>
      <c r="L44" s="13"/>
    </row>
    <row r="45" spans="1:16" x14ac:dyDescent="0.55000000000000004">
      <c r="A45" s="17" t="s">
        <v>9</v>
      </c>
      <c r="B45" s="7" t="s">
        <v>56</v>
      </c>
      <c r="C45" s="18">
        <f>SUM(C3:C43)</f>
        <v>20840179650.665581</v>
      </c>
      <c r="D45" s="8">
        <f>SUBTOTAL(9,D3:D43)</f>
        <v>828514431.05197453</v>
      </c>
      <c r="E45" s="9">
        <f>VLOOKUP(A45,'FY24 RE Regulate'!$L$4:$Q$50,6,FALSE)</f>
        <v>3.9959916862139531E-2</v>
      </c>
      <c r="F45" s="9">
        <f>VLOOKUP(A45,'FY24 Predicted UCC  '!$B$3:$I$45,8,FALSE)</f>
        <v>3.3003587198533045E-2</v>
      </c>
      <c r="G45" s="8">
        <f>SUBTOTAL(9,G3:G43)</f>
        <v>688346435.6767633</v>
      </c>
      <c r="H45" s="8">
        <f>SUBTOTAL(9,H3:H43)</f>
        <v>758430433.36436892</v>
      </c>
      <c r="I45" s="9">
        <f>H45/C45</f>
        <v>3.6392701314364465E-2</v>
      </c>
      <c r="J45" s="8">
        <f>SUBTOTAL(9,J3:J43)</f>
        <v>832771846.23264885</v>
      </c>
      <c r="K45" s="9">
        <f>J45/C45</f>
        <v>3.9959916862139538E-2</v>
      </c>
      <c r="L45" s="13"/>
      <c r="P45" s="19"/>
    </row>
    <row r="46" spans="1:16" x14ac:dyDescent="0.55000000000000004">
      <c r="A46" s="2"/>
      <c r="B46" s="2"/>
      <c r="C46" s="10"/>
      <c r="D46" s="2"/>
      <c r="E46" s="6"/>
      <c r="F46" s="6"/>
      <c r="G46" s="2"/>
      <c r="H46" s="2"/>
      <c r="I46" s="2"/>
      <c r="J46" s="2"/>
      <c r="K46" s="2"/>
    </row>
    <row r="47" spans="1:16" x14ac:dyDescent="0.55000000000000004">
      <c r="A47" s="2"/>
      <c r="B47" s="2"/>
      <c r="C47" s="10"/>
      <c r="D47" s="2"/>
      <c r="E47" s="6"/>
      <c r="F47" s="2"/>
      <c r="G47" s="2"/>
      <c r="H47" s="2"/>
      <c r="I47" s="20">
        <f>E45/I45</f>
        <v>1.0980200814707608</v>
      </c>
      <c r="J47" s="2"/>
      <c r="K47" s="2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F142-876D-4BAC-BF19-1A4304B4AAC7}">
  <dimension ref="A1:I45"/>
  <sheetViews>
    <sheetView workbookViewId="0">
      <selection activeCell="M10" sqref="M10"/>
    </sheetView>
  </sheetViews>
  <sheetFormatPr defaultRowHeight="14.4" x14ac:dyDescent="0.55000000000000004"/>
  <cols>
    <col min="2" max="2" width="10" customWidth="1"/>
    <col min="3" max="3" width="16.578125" customWidth="1"/>
    <col min="4" max="4" width="15.26171875" bestFit="1" customWidth="1"/>
    <col min="5" max="5" width="18.41796875" customWidth="1"/>
    <col min="6" max="6" width="17.83984375" customWidth="1"/>
    <col min="7" max="7" width="11.578125" customWidth="1"/>
    <col min="8" max="8" width="13.68359375" customWidth="1"/>
    <col min="9" max="9" width="13.578125" customWidth="1"/>
  </cols>
  <sheetData>
    <row r="1" spans="1:9" ht="26.4" x14ac:dyDescent="1">
      <c r="A1" s="34" t="s">
        <v>126</v>
      </c>
      <c r="B1" s="34"/>
      <c r="C1" s="34"/>
      <c r="D1" s="34"/>
      <c r="E1" s="34"/>
      <c r="F1" s="34"/>
      <c r="G1" s="34"/>
      <c r="H1" s="34"/>
      <c r="I1" s="34"/>
    </row>
    <row r="2" spans="1:9" ht="57.6" x14ac:dyDescent="0.55000000000000004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</row>
    <row r="3" spans="1:9" x14ac:dyDescent="0.55000000000000004">
      <c r="A3" s="2">
        <v>1.0651207883</v>
      </c>
      <c r="B3" s="2">
        <v>210001</v>
      </c>
      <c r="C3" s="10">
        <v>486939058.75999999</v>
      </c>
      <c r="D3" s="10">
        <v>22622880.109999999</v>
      </c>
      <c r="E3" s="10">
        <v>18859997.787</v>
      </c>
      <c r="F3" s="10">
        <v>20088175.710999999</v>
      </c>
      <c r="G3" s="6">
        <f>D3/C3</f>
        <v>4.6459366327296921E-2</v>
      </c>
      <c r="H3" s="6">
        <f>E3/C3</f>
        <v>3.8731741575685798E-2</v>
      </c>
      <c r="I3" s="6">
        <f>F3/C3</f>
        <v>4.1253983120916486E-2</v>
      </c>
    </row>
    <row r="4" spans="1:9" x14ac:dyDescent="0.55000000000000004">
      <c r="A4" s="2">
        <v>1.0651207883</v>
      </c>
      <c r="B4" s="2">
        <v>210002</v>
      </c>
      <c r="C4" s="10">
        <v>1873077215.2</v>
      </c>
      <c r="D4" s="10">
        <v>31554538.09</v>
      </c>
      <c r="E4" s="10">
        <v>43529969.788000003</v>
      </c>
      <c r="F4" s="10">
        <v>46364675.737999998</v>
      </c>
      <c r="G4" s="6">
        <f t="shared" ref="G4:G43" si="0">D4/C4</f>
        <v>1.6846362677382057E-2</v>
      </c>
      <c r="H4" s="6">
        <f t="shared" ref="H4:H43" si="1">E4/C4</f>
        <v>2.323981597488603E-2</v>
      </c>
      <c r="I4" s="6">
        <f t="shared" ref="I4:I43" si="2">F4/C4</f>
        <v>2.4753211112575172E-2</v>
      </c>
    </row>
    <row r="5" spans="1:9" x14ac:dyDescent="0.55000000000000004">
      <c r="A5" s="2">
        <v>1.0651207883</v>
      </c>
      <c r="B5" s="2">
        <v>210003</v>
      </c>
      <c r="C5" s="10">
        <v>425227517.87</v>
      </c>
      <c r="D5" s="10">
        <v>23395187.760000002</v>
      </c>
      <c r="E5" s="10">
        <v>16109842.613</v>
      </c>
      <c r="F5" s="10">
        <v>17158928.263999999</v>
      </c>
      <c r="G5" s="6">
        <f t="shared" si="0"/>
        <v>5.5018047461247201E-2</v>
      </c>
      <c r="H5" s="6">
        <f t="shared" si="1"/>
        <v>3.7885230696488179E-2</v>
      </c>
      <c r="I5" s="6">
        <f t="shared" si="2"/>
        <v>4.0352346785905338E-2</v>
      </c>
    </row>
    <row r="6" spans="1:9" x14ac:dyDescent="0.55000000000000004">
      <c r="A6" s="2">
        <v>1.0651207883</v>
      </c>
      <c r="B6" s="2">
        <v>210004</v>
      </c>
      <c r="C6" s="10">
        <v>599405972.13999999</v>
      </c>
      <c r="D6" s="10">
        <v>31427360.629999999</v>
      </c>
      <c r="E6" s="10">
        <v>29916018.530000001</v>
      </c>
      <c r="F6" s="10">
        <v>31864173.241</v>
      </c>
      <c r="G6" s="6">
        <f t="shared" si="0"/>
        <v>5.2430843352791426E-2</v>
      </c>
      <c r="H6" s="6">
        <f t="shared" si="1"/>
        <v>4.9909443549909574E-2</v>
      </c>
      <c r="I6" s="6">
        <f t="shared" si="2"/>
        <v>5.3159585860044885E-2</v>
      </c>
    </row>
    <row r="7" spans="1:9" x14ac:dyDescent="0.55000000000000004">
      <c r="A7" s="2">
        <v>1.0651207883</v>
      </c>
      <c r="B7" s="2">
        <v>210005</v>
      </c>
      <c r="C7" s="10">
        <v>422475623.02999997</v>
      </c>
      <c r="D7" s="10">
        <v>16637694.09</v>
      </c>
      <c r="E7" s="10">
        <v>16573115.728</v>
      </c>
      <c r="F7" s="10">
        <v>17652370.089000002</v>
      </c>
      <c r="G7" s="6">
        <f t="shared" si="0"/>
        <v>3.938142979865742E-2</v>
      </c>
      <c r="H7" s="6">
        <f t="shared" si="1"/>
        <v>3.9228572785187994E-2</v>
      </c>
      <c r="I7" s="6">
        <f t="shared" si="2"/>
        <v>4.1783168369329812E-2</v>
      </c>
    </row>
    <row r="8" spans="1:9" x14ac:dyDescent="0.55000000000000004">
      <c r="A8" s="2">
        <v>1.0651207883</v>
      </c>
      <c r="B8" s="2">
        <v>210008</v>
      </c>
      <c r="C8" s="10">
        <v>681488843.55999994</v>
      </c>
      <c r="D8" s="10">
        <v>28269268.989999998</v>
      </c>
      <c r="E8" s="10">
        <v>21492360.101</v>
      </c>
      <c r="F8" s="10">
        <v>22891959.535</v>
      </c>
      <c r="G8" s="6">
        <f t="shared" si="0"/>
        <v>4.1481631368057902E-2</v>
      </c>
      <c r="H8" s="6">
        <f t="shared" si="1"/>
        <v>3.1537361622425091E-2</v>
      </c>
      <c r="I8" s="6">
        <f t="shared" si="2"/>
        <v>3.3591099474814125E-2</v>
      </c>
    </row>
    <row r="9" spans="1:9" x14ac:dyDescent="0.55000000000000004">
      <c r="A9" s="2">
        <v>1.0651207883</v>
      </c>
      <c r="B9" s="2">
        <v>210009</v>
      </c>
      <c r="C9" s="10">
        <v>3065688433.5999999</v>
      </c>
      <c r="D9" s="10">
        <v>67020556.799999997</v>
      </c>
      <c r="E9" s="10">
        <v>81187520.066</v>
      </c>
      <c r="F9" s="10">
        <v>86474515.376000002</v>
      </c>
      <c r="G9" s="6">
        <f t="shared" si="0"/>
        <v>2.1861502971226136E-2</v>
      </c>
      <c r="H9" s="6">
        <f t="shared" si="1"/>
        <v>2.6482638997552176E-2</v>
      </c>
      <c r="I9" s="6">
        <f t="shared" si="2"/>
        <v>2.8207209326374386E-2</v>
      </c>
    </row>
    <row r="10" spans="1:9" x14ac:dyDescent="0.55000000000000004">
      <c r="A10" s="2">
        <v>1.0651207883</v>
      </c>
      <c r="B10" s="2">
        <v>210011</v>
      </c>
      <c r="C10" s="10">
        <v>506545048.89999998</v>
      </c>
      <c r="D10" s="10">
        <v>23876516.649999999</v>
      </c>
      <c r="E10" s="10">
        <v>22157514.710999999</v>
      </c>
      <c r="F10" s="10">
        <v>23600429.537</v>
      </c>
      <c r="G10" s="6">
        <f t="shared" si="0"/>
        <v>4.7136018211706182E-2</v>
      </c>
      <c r="H10" s="6">
        <f t="shared" si="1"/>
        <v>4.3742436648263924E-2</v>
      </c>
      <c r="I10" s="6">
        <f t="shared" si="2"/>
        <v>4.659097860743102E-2</v>
      </c>
    </row>
    <row r="11" spans="1:9" x14ac:dyDescent="0.55000000000000004">
      <c r="A11" s="2">
        <v>1.0651207883</v>
      </c>
      <c r="B11" s="2">
        <v>210012</v>
      </c>
      <c r="C11" s="10">
        <v>957214957.03999996</v>
      </c>
      <c r="D11" s="10">
        <v>23736576.050000001</v>
      </c>
      <c r="E11" s="10">
        <v>23091177.896000002</v>
      </c>
      <c r="F11" s="10">
        <v>24594893.605</v>
      </c>
      <c r="G11" s="6">
        <f t="shared" si="0"/>
        <v>2.4797539858132513E-2</v>
      </c>
      <c r="H11" s="6">
        <f t="shared" si="1"/>
        <v>2.4123294069082406E-2</v>
      </c>
      <c r="I11" s="6">
        <f t="shared" si="2"/>
        <v>2.5694221996963879E-2</v>
      </c>
    </row>
    <row r="12" spans="1:9" x14ac:dyDescent="0.55000000000000004">
      <c r="A12" s="2">
        <v>1.0651207883</v>
      </c>
      <c r="B12" s="2">
        <v>210015</v>
      </c>
      <c r="C12" s="10">
        <v>685235458.07000005</v>
      </c>
      <c r="D12" s="10">
        <v>22958443.629999999</v>
      </c>
      <c r="E12" s="10">
        <v>18527553.364999998</v>
      </c>
      <c r="F12" s="10">
        <v>19734082.245999999</v>
      </c>
      <c r="G12" s="6">
        <f t="shared" si="0"/>
        <v>3.3504459466624226E-2</v>
      </c>
      <c r="H12" s="6">
        <f t="shared" si="1"/>
        <v>2.7038229190859124E-2</v>
      </c>
      <c r="I12" s="6">
        <f t="shared" si="2"/>
        <v>2.8798979990880842E-2</v>
      </c>
    </row>
    <row r="13" spans="1:9" x14ac:dyDescent="0.55000000000000004">
      <c r="A13" s="2">
        <v>1.0651207883</v>
      </c>
      <c r="B13" s="2">
        <v>210016</v>
      </c>
      <c r="C13" s="10">
        <v>369718444.80000001</v>
      </c>
      <c r="D13" s="10">
        <v>15422545.99</v>
      </c>
      <c r="E13" s="10">
        <v>10979847.611</v>
      </c>
      <c r="F13" s="10">
        <v>11694863.943</v>
      </c>
      <c r="G13" s="6">
        <f t="shared" si="0"/>
        <v>4.1714299643186209E-2</v>
      </c>
      <c r="H13" s="6">
        <f t="shared" si="1"/>
        <v>2.969786269911303E-2</v>
      </c>
      <c r="I13" s="6">
        <f t="shared" si="2"/>
        <v>3.1631810929331268E-2</v>
      </c>
    </row>
    <row r="14" spans="1:9" x14ac:dyDescent="0.55000000000000004">
      <c r="A14" s="2">
        <v>1.0651207883</v>
      </c>
      <c r="B14" s="2">
        <v>210017</v>
      </c>
      <c r="C14" s="10">
        <v>95371131.319999993</v>
      </c>
      <c r="D14" s="10">
        <v>4576865.9400000004</v>
      </c>
      <c r="E14" s="10">
        <v>3885355.0167</v>
      </c>
      <c r="F14" s="10">
        <v>4138372.3983999998</v>
      </c>
      <c r="G14" s="6">
        <f t="shared" si="0"/>
        <v>4.7990056075178374E-2</v>
      </c>
      <c r="H14" s="6">
        <f t="shared" si="1"/>
        <v>4.0739319780777453E-2</v>
      </c>
      <c r="I14" s="6">
        <f t="shared" si="2"/>
        <v>4.3392296401669653E-2</v>
      </c>
    </row>
    <row r="15" spans="1:9" x14ac:dyDescent="0.55000000000000004">
      <c r="A15" s="2">
        <v>1.0651207883</v>
      </c>
      <c r="B15" s="2">
        <v>210018</v>
      </c>
      <c r="C15" s="10">
        <v>222689529.25</v>
      </c>
      <c r="D15" s="10">
        <v>8757846.1699999999</v>
      </c>
      <c r="E15" s="10">
        <v>6399684.1135999998</v>
      </c>
      <c r="F15" s="10">
        <v>6816436.5882999999</v>
      </c>
      <c r="G15" s="6">
        <f t="shared" si="0"/>
        <v>3.9327606464011601E-2</v>
      </c>
      <c r="H15" s="6">
        <f t="shared" si="1"/>
        <v>2.8738145592896124E-2</v>
      </c>
      <c r="I15" s="6">
        <f t="shared" si="2"/>
        <v>3.0609596289763587E-2</v>
      </c>
    </row>
    <row r="16" spans="1:9" x14ac:dyDescent="0.55000000000000004">
      <c r="A16" s="2">
        <v>1.0651207883</v>
      </c>
      <c r="B16" s="2">
        <v>210019</v>
      </c>
      <c r="C16" s="10">
        <v>603023082.04999995</v>
      </c>
      <c r="D16" s="10">
        <v>23247879.870000001</v>
      </c>
      <c r="E16" s="10">
        <v>20377391.543000001</v>
      </c>
      <c r="F16" s="10">
        <v>21704383.344999999</v>
      </c>
      <c r="G16" s="6">
        <f t="shared" si="0"/>
        <v>3.8552222231639871E-2</v>
      </c>
      <c r="H16" s="6">
        <f t="shared" si="1"/>
        <v>3.3792058960208093E-2</v>
      </c>
      <c r="I16" s="6">
        <f t="shared" si="2"/>
        <v>3.5992624480003517E-2</v>
      </c>
    </row>
    <row r="17" spans="1:9" x14ac:dyDescent="0.55000000000000004">
      <c r="A17" s="2">
        <v>1.0651207883</v>
      </c>
      <c r="B17" s="2">
        <v>210022</v>
      </c>
      <c r="C17" s="10">
        <v>433834216.91000003</v>
      </c>
      <c r="D17" s="10">
        <v>12954490.68</v>
      </c>
      <c r="E17" s="10">
        <v>12588157.773</v>
      </c>
      <c r="F17" s="10">
        <v>13407908.530999999</v>
      </c>
      <c r="G17" s="6">
        <f t="shared" si="0"/>
        <v>2.9860463225489291E-2</v>
      </c>
      <c r="H17" s="6">
        <f t="shared" si="1"/>
        <v>2.9016055632171227E-2</v>
      </c>
      <c r="I17" s="6">
        <f t="shared" si="2"/>
        <v>3.0905604049625949E-2</v>
      </c>
    </row>
    <row r="18" spans="1:9" x14ac:dyDescent="0.55000000000000004">
      <c r="A18" s="2">
        <v>1.0651207883</v>
      </c>
      <c r="B18" s="2">
        <v>210023</v>
      </c>
      <c r="C18" s="10">
        <v>742238217.77999997</v>
      </c>
      <c r="D18" s="10">
        <v>21977354.359999999</v>
      </c>
      <c r="E18" s="10">
        <v>21295158.265999999</v>
      </c>
      <c r="F18" s="10">
        <v>22681915.760000002</v>
      </c>
      <c r="G18" s="6">
        <f t="shared" si="0"/>
        <v>2.9609569857145385E-2</v>
      </c>
      <c r="H18" s="6">
        <f t="shared" si="1"/>
        <v>2.8690463190770246E-2</v>
      </c>
      <c r="I18" s="6">
        <f t="shared" si="2"/>
        <v>3.0558808771448818E-2</v>
      </c>
    </row>
    <row r="19" spans="1:9" x14ac:dyDescent="0.55000000000000004">
      <c r="A19" s="2">
        <v>1.0651207883</v>
      </c>
      <c r="B19" s="2">
        <v>210024</v>
      </c>
      <c r="C19" s="10">
        <v>497362104.41000003</v>
      </c>
      <c r="D19" s="10">
        <v>14470402.550000001</v>
      </c>
      <c r="E19" s="10">
        <v>13574124.979</v>
      </c>
      <c r="F19" s="10">
        <v>14458082.698999999</v>
      </c>
      <c r="G19" s="6">
        <f t="shared" si="0"/>
        <v>2.9094300554252394E-2</v>
      </c>
      <c r="H19" s="6">
        <f t="shared" si="1"/>
        <v>2.7292238107087832E-2</v>
      </c>
      <c r="I19" s="6">
        <f t="shared" si="2"/>
        <v>2.9069530168871673E-2</v>
      </c>
    </row>
    <row r="20" spans="1:9" x14ac:dyDescent="0.55000000000000004">
      <c r="A20" s="2">
        <v>1.0651207883</v>
      </c>
      <c r="B20" s="2">
        <v>210027</v>
      </c>
      <c r="C20" s="10">
        <v>391680156.19</v>
      </c>
      <c r="D20" s="10">
        <v>16490709.43</v>
      </c>
      <c r="E20" s="10">
        <v>12892585.027000001</v>
      </c>
      <c r="F20" s="10">
        <v>13732160.328</v>
      </c>
      <c r="G20" s="6">
        <f t="shared" si="0"/>
        <v>4.2102488904238809E-2</v>
      </c>
      <c r="H20" s="6">
        <f t="shared" si="1"/>
        <v>3.2916104692181397E-2</v>
      </c>
      <c r="I20" s="6">
        <f t="shared" si="2"/>
        <v>3.505962737958742E-2</v>
      </c>
    </row>
    <row r="21" spans="1:9" x14ac:dyDescent="0.55000000000000004">
      <c r="A21" s="2">
        <v>1.0651207883</v>
      </c>
      <c r="B21" s="2">
        <v>210028</v>
      </c>
      <c r="C21" s="10">
        <v>236452709.66999999</v>
      </c>
      <c r="D21" s="10">
        <v>8514722.3499999996</v>
      </c>
      <c r="E21" s="10">
        <v>7390786.1381000001</v>
      </c>
      <c r="F21" s="10">
        <v>7872079.9579999996</v>
      </c>
      <c r="G21" s="6">
        <f t="shared" si="0"/>
        <v>3.6010254912635105E-2</v>
      </c>
      <c r="H21" s="6">
        <f t="shared" si="1"/>
        <v>3.1256931453290546E-2</v>
      </c>
      <c r="I21" s="6">
        <f t="shared" si="2"/>
        <v>3.3292407471187342E-2</v>
      </c>
    </row>
    <row r="22" spans="1:9" x14ac:dyDescent="0.55000000000000004">
      <c r="A22" s="2">
        <v>1.0651207883</v>
      </c>
      <c r="B22" s="2">
        <v>210029</v>
      </c>
      <c r="C22" s="10">
        <v>822967504.67999995</v>
      </c>
      <c r="D22" s="10">
        <v>28924672.309999999</v>
      </c>
      <c r="E22" s="10">
        <v>29685808.473000001</v>
      </c>
      <c r="F22" s="10">
        <v>31618971.723999999</v>
      </c>
      <c r="G22" s="6">
        <f t="shared" si="0"/>
        <v>3.5146797589835549E-2</v>
      </c>
      <c r="H22" s="6">
        <f t="shared" si="1"/>
        <v>3.6071665411069827E-2</v>
      </c>
      <c r="I22" s="6">
        <f t="shared" si="2"/>
        <v>3.8420680700259995E-2</v>
      </c>
    </row>
    <row r="23" spans="1:9" x14ac:dyDescent="0.55000000000000004">
      <c r="A23" s="2">
        <v>1.0651207883</v>
      </c>
      <c r="B23" s="2">
        <v>210030</v>
      </c>
      <c r="C23" s="10">
        <v>53329467.93</v>
      </c>
      <c r="D23" s="10">
        <v>2025854.38</v>
      </c>
      <c r="E23" s="10">
        <v>1939839.5974000001</v>
      </c>
      <c r="F23" s="10">
        <v>2066163.4812</v>
      </c>
      <c r="G23" s="6">
        <f t="shared" si="0"/>
        <v>3.7987522820575041E-2</v>
      </c>
      <c r="H23" s="6">
        <f t="shared" si="1"/>
        <v>3.6374628750210372E-2</v>
      </c>
      <c r="I23" s="6">
        <f t="shared" si="2"/>
        <v>3.8743373249326925E-2</v>
      </c>
    </row>
    <row r="24" spans="1:9" x14ac:dyDescent="0.55000000000000004">
      <c r="A24" s="2">
        <v>1.0651207883</v>
      </c>
      <c r="B24" s="2">
        <v>210032</v>
      </c>
      <c r="C24" s="10">
        <v>205118437.08000001</v>
      </c>
      <c r="D24" s="10">
        <v>7332090.75</v>
      </c>
      <c r="E24" s="10">
        <v>7110355.6430000002</v>
      </c>
      <c r="F24" s="10">
        <v>7573387.6079000002</v>
      </c>
      <c r="G24" s="6">
        <f t="shared" si="0"/>
        <v>3.5745644586499786E-2</v>
      </c>
      <c r="H24" s="6">
        <f t="shared" si="1"/>
        <v>3.466463446299968E-2</v>
      </c>
      <c r="I24" s="6">
        <f t="shared" si="2"/>
        <v>3.6922022786992269E-2</v>
      </c>
    </row>
    <row r="25" spans="1:9" x14ac:dyDescent="0.55000000000000004">
      <c r="A25" s="2">
        <v>1.0651207883</v>
      </c>
      <c r="B25" s="2">
        <v>210033</v>
      </c>
      <c r="C25" s="10">
        <v>292921506.23000002</v>
      </c>
      <c r="D25" s="10">
        <v>7207338.8799999999</v>
      </c>
      <c r="E25" s="10">
        <v>7139694.8448999999</v>
      </c>
      <c r="F25" s="10">
        <v>7604637.4018000001</v>
      </c>
      <c r="G25" s="6">
        <f t="shared" si="0"/>
        <v>2.4605017817779639E-2</v>
      </c>
      <c r="H25" s="6">
        <f t="shared" si="1"/>
        <v>2.4374088938672735E-2</v>
      </c>
      <c r="I25" s="6">
        <f t="shared" si="2"/>
        <v>2.5961348825746133E-2</v>
      </c>
    </row>
    <row r="26" spans="1:9" x14ac:dyDescent="0.55000000000000004">
      <c r="A26" s="2">
        <v>1.0651207883</v>
      </c>
      <c r="B26" s="2">
        <v>210034</v>
      </c>
      <c r="C26" s="10">
        <v>225157972.28</v>
      </c>
      <c r="D26" s="10">
        <v>12212245.25</v>
      </c>
      <c r="E26" s="10">
        <v>9101006.5427999999</v>
      </c>
      <c r="F26" s="10">
        <v>9693671.2635999992</v>
      </c>
      <c r="G26" s="6">
        <f t="shared" si="0"/>
        <v>5.4238564712304309E-2</v>
      </c>
      <c r="H26" s="6">
        <f t="shared" si="1"/>
        <v>4.0420538747267851E-2</v>
      </c>
      <c r="I26" s="6">
        <f t="shared" si="2"/>
        <v>4.3052756095818927E-2</v>
      </c>
    </row>
    <row r="27" spans="1:9" x14ac:dyDescent="0.55000000000000004">
      <c r="A27" s="2">
        <v>1.0651207883</v>
      </c>
      <c r="B27" s="2">
        <v>210035</v>
      </c>
      <c r="C27" s="10">
        <v>189277609.88</v>
      </c>
      <c r="D27" s="10">
        <v>9720841.3499999996</v>
      </c>
      <c r="E27" s="10">
        <v>7156103.4795000004</v>
      </c>
      <c r="F27" s="10">
        <v>7622114.5795999998</v>
      </c>
      <c r="G27" s="6">
        <f t="shared" si="0"/>
        <v>5.135758717664974E-2</v>
      </c>
      <c r="H27" s="6">
        <f t="shared" si="1"/>
        <v>3.7807448456459773E-2</v>
      </c>
      <c r="I27" s="6">
        <f t="shared" si="2"/>
        <v>4.0269499305450547E-2</v>
      </c>
    </row>
    <row r="28" spans="1:9" x14ac:dyDescent="0.55000000000000004">
      <c r="A28" s="2">
        <v>1.0651207883</v>
      </c>
      <c r="B28" s="2">
        <v>210037</v>
      </c>
      <c r="C28" s="10">
        <v>301554564.93000001</v>
      </c>
      <c r="D28" s="10">
        <v>8830083.5399999991</v>
      </c>
      <c r="E28" s="10">
        <v>8339893.7884999998</v>
      </c>
      <c r="F28" s="10">
        <v>8882994.2467999998</v>
      </c>
      <c r="G28" s="6">
        <f t="shared" si="0"/>
        <v>2.9281876538827162E-2</v>
      </c>
      <c r="H28" s="6">
        <f t="shared" si="1"/>
        <v>2.7656334071533433E-2</v>
      </c>
      <c r="I28" s="6">
        <f t="shared" si="2"/>
        <v>2.945733634926738E-2</v>
      </c>
    </row>
    <row r="29" spans="1:9" x14ac:dyDescent="0.55000000000000004">
      <c r="A29" s="2">
        <v>1.0651207883</v>
      </c>
      <c r="B29" s="2">
        <v>210038</v>
      </c>
      <c r="C29" s="10">
        <v>258459983.81999999</v>
      </c>
      <c r="D29" s="10">
        <v>5251426.08</v>
      </c>
      <c r="E29" s="10">
        <v>6324898.0225</v>
      </c>
      <c r="F29" s="10">
        <v>6736780.3679999998</v>
      </c>
      <c r="G29" s="6">
        <f t="shared" si="0"/>
        <v>2.0318139784676552E-2</v>
      </c>
      <c r="H29" s="6">
        <f t="shared" si="1"/>
        <v>2.4471478830180794E-2</v>
      </c>
      <c r="I29" s="6">
        <f t="shared" si="2"/>
        <v>2.6065080823852851E-2</v>
      </c>
    </row>
    <row r="30" spans="1:9" x14ac:dyDescent="0.55000000000000004">
      <c r="A30" s="2">
        <v>1.0651207883</v>
      </c>
      <c r="B30" s="2">
        <v>210039</v>
      </c>
      <c r="C30" s="10">
        <v>187045064.81999999</v>
      </c>
      <c r="D30" s="10">
        <v>5862734.5999999996</v>
      </c>
      <c r="E30" s="10">
        <v>5764807.9670000002</v>
      </c>
      <c r="F30" s="10">
        <v>6140216.8064999999</v>
      </c>
      <c r="G30" s="6">
        <f t="shared" si="0"/>
        <v>3.1343968394150969E-2</v>
      </c>
      <c r="H30" s="6">
        <f t="shared" si="1"/>
        <v>3.0820422728328474E-2</v>
      </c>
      <c r="I30" s="6">
        <f t="shared" si="2"/>
        <v>3.2827472953691372E-2</v>
      </c>
    </row>
    <row r="31" spans="1:9" x14ac:dyDescent="0.55000000000000004">
      <c r="A31" s="2">
        <v>1.0651207883</v>
      </c>
      <c r="B31" s="2">
        <v>210040</v>
      </c>
      <c r="C31" s="10">
        <v>310893775.73000002</v>
      </c>
      <c r="D31" s="10">
        <v>9983749.8300000001</v>
      </c>
      <c r="E31" s="10">
        <v>7957990.0963000003</v>
      </c>
      <c r="F31" s="10">
        <v>8476220.6850000005</v>
      </c>
      <c r="G31" s="6">
        <f t="shared" si="0"/>
        <v>3.2113057929697909E-2</v>
      </c>
      <c r="H31" s="6">
        <f t="shared" si="1"/>
        <v>2.5597135476945754E-2</v>
      </c>
      <c r="I31" s="6">
        <f t="shared" si="2"/>
        <v>2.7264041118537193E-2</v>
      </c>
    </row>
    <row r="32" spans="1:9" x14ac:dyDescent="0.55000000000000004">
      <c r="A32" s="2">
        <v>1.0651207883</v>
      </c>
      <c r="B32" s="2">
        <v>210043</v>
      </c>
      <c r="C32" s="10">
        <v>535312691.98000002</v>
      </c>
      <c r="D32" s="10">
        <v>17159182.300000001</v>
      </c>
      <c r="E32" s="10">
        <v>15566246.890000001</v>
      </c>
      <c r="F32" s="10">
        <v>16579933.159</v>
      </c>
      <c r="G32" s="6">
        <f t="shared" si="0"/>
        <v>3.205450301679208E-2</v>
      </c>
      <c r="H32" s="6">
        <f t="shared" si="1"/>
        <v>2.9078792868564334E-2</v>
      </c>
      <c r="I32" s="6">
        <f t="shared" si="2"/>
        <v>3.0972426784193353E-2</v>
      </c>
    </row>
    <row r="33" spans="1:9" x14ac:dyDescent="0.55000000000000004">
      <c r="A33" s="2">
        <v>1.0651207883</v>
      </c>
      <c r="B33" s="2">
        <v>210044</v>
      </c>
      <c r="C33" s="10">
        <v>525091585.68000001</v>
      </c>
      <c r="D33" s="10">
        <v>12765619.199999999</v>
      </c>
      <c r="E33" s="10">
        <v>15001238.300000001</v>
      </c>
      <c r="F33" s="10">
        <v>15978130.764</v>
      </c>
      <c r="G33" s="6">
        <f t="shared" si="0"/>
        <v>2.4311224076212088E-2</v>
      </c>
      <c r="H33" s="6">
        <f t="shared" si="1"/>
        <v>2.8568803441352455E-2</v>
      </c>
      <c r="I33" s="6">
        <f t="shared" si="2"/>
        <v>3.0429226443055884E-2</v>
      </c>
    </row>
    <row r="34" spans="1:9" x14ac:dyDescent="0.55000000000000004">
      <c r="A34" s="2">
        <v>1.0651207883</v>
      </c>
      <c r="B34" s="2">
        <v>210048</v>
      </c>
      <c r="C34" s="10">
        <v>371217904.27999997</v>
      </c>
      <c r="D34" s="10">
        <v>12923312.57</v>
      </c>
      <c r="E34" s="10">
        <v>12540984.499</v>
      </c>
      <c r="F34" s="10">
        <v>13357663.296</v>
      </c>
      <c r="G34" s="6">
        <f t="shared" si="0"/>
        <v>3.4813279265356455E-2</v>
      </c>
      <c r="H34" s="6">
        <f t="shared" si="1"/>
        <v>3.3783350302900972E-2</v>
      </c>
      <c r="I34" s="6">
        <f t="shared" si="2"/>
        <v>3.5983348707029669E-2</v>
      </c>
    </row>
    <row r="35" spans="1:9" x14ac:dyDescent="0.55000000000000004">
      <c r="A35" s="2">
        <v>1.0651207883</v>
      </c>
      <c r="B35" s="2">
        <v>210049</v>
      </c>
      <c r="C35" s="10">
        <v>416290806.74000001</v>
      </c>
      <c r="D35" s="10">
        <v>12157894.369999999</v>
      </c>
      <c r="E35" s="10">
        <v>11600273.591</v>
      </c>
      <c r="F35" s="10">
        <v>12355692.551999999</v>
      </c>
      <c r="G35" s="6">
        <f t="shared" si="0"/>
        <v>2.9205291524954033E-2</v>
      </c>
      <c r="H35" s="6">
        <f t="shared" si="1"/>
        <v>2.7865793342501329E-2</v>
      </c>
      <c r="I35" s="6">
        <f t="shared" si="2"/>
        <v>2.9680435772190646E-2</v>
      </c>
    </row>
    <row r="36" spans="1:9" x14ac:dyDescent="0.55000000000000004">
      <c r="A36" s="2">
        <v>1.0651207883</v>
      </c>
      <c r="B36" s="2">
        <v>210051</v>
      </c>
      <c r="C36" s="10">
        <v>304324038.63</v>
      </c>
      <c r="D36" s="10">
        <v>19543899.739999998</v>
      </c>
      <c r="E36" s="10">
        <v>16666701.278999999</v>
      </c>
      <c r="F36" s="10">
        <v>17752050.006000001</v>
      </c>
      <c r="G36" s="6">
        <f t="shared" si="0"/>
        <v>6.4220689985524451E-2</v>
      </c>
      <c r="H36" s="6">
        <f t="shared" si="1"/>
        <v>5.4766298955645533E-2</v>
      </c>
      <c r="I36" s="6">
        <f t="shared" si="2"/>
        <v>5.8332723520349669E-2</v>
      </c>
    </row>
    <row r="37" spans="1:9" x14ac:dyDescent="0.55000000000000004">
      <c r="A37" s="2">
        <v>1.0651207883</v>
      </c>
      <c r="B37" s="2">
        <v>210056</v>
      </c>
      <c r="C37" s="10">
        <v>318566714.30000001</v>
      </c>
      <c r="D37" s="10">
        <v>13144972.6</v>
      </c>
      <c r="E37" s="10">
        <v>10161382.995999999</v>
      </c>
      <c r="F37" s="10">
        <v>10823100.267000001</v>
      </c>
      <c r="G37" s="6">
        <f t="shared" si="0"/>
        <v>4.1262856444007338E-2</v>
      </c>
      <c r="H37" s="6">
        <f t="shared" si="1"/>
        <v>3.1897189944429791E-2</v>
      </c>
      <c r="I37" s="6">
        <f t="shared" si="2"/>
        <v>3.3974360098424132E-2</v>
      </c>
    </row>
    <row r="38" spans="1:9" x14ac:dyDescent="0.55000000000000004">
      <c r="A38" s="2">
        <v>1.0651207883</v>
      </c>
      <c r="B38" s="2">
        <v>210057</v>
      </c>
      <c r="C38" s="10">
        <v>530745762.72000003</v>
      </c>
      <c r="D38" s="10">
        <v>20114529.170000002</v>
      </c>
      <c r="E38" s="10">
        <v>16989456.659000002</v>
      </c>
      <c r="F38" s="10">
        <v>18095823.469999999</v>
      </c>
      <c r="G38" s="6">
        <f t="shared" si="0"/>
        <v>3.7898614709452917E-2</v>
      </c>
      <c r="H38" s="6">
        <f t="shared" si="1"/>
        <v>3.2010536592758349E-2</v>
      </c>
      <c r="I38" s="6">
        <f t="shared" si="2"/>
        <v>3.4095087970672358E-2</v>
      </c>
    </row>
    <row r="39" spans="1:9" x14ac:dyDescent="0.55000000000000004">
      <c r="A39" s="2">
        <v>1.0651207883</v>
      </c>
      <c r="B39" s="2">
        <v>210060</v>
      </c>
      <c r="C39" s="10">
        <v>67987130.659999996</v>
      </c>
      <c r="D39" s="10">
        <v>6046397.46</v>
      </c>
      <c r="E39" s="10">
        <v>3941680.8462</v>
      </c>
      <c r="F39" s="10">
        <v>4198366.2103000004</v>
      </c>
      <c r="G39" s="6">
        <f t="shared" si="0"/>
        <v>8.8934440993512581E-2</v>
      </c>
      <c r="H39" s="6">
        <f t="shared" si="1"/>
        <v>5.7976867209062477E-2</v>
      </c>
      <c r="I39" s="6">
        <f t="shared" si="2"/>
        <v>6.1752366507358651E-2</v>
      </c>
    </row>
    <row r="40" spans="1:9" x14ac:dyDescent="0.55000000000000004">
      <c r="A40" s="2">
        <v>1.0651207883</v>
      </c>
      <c r="B40" s="2">
        <v>210061</v>
      </c>
      <c r="C40" s="10">
        <v>135851197.52000001</v>
      </c>
      <c r="D40" s="10">
        <v>5282797.4800000004</v>
      </c>
      <c r="E40" s="10">
        <v>5405159.8075999999</v>
      </c>
      <c r="F40" s="10">
        <v>5757148.0755000003</v>
      </c>
      <c r="G40" s="6">
        <f t="shared" si="0"/>
        <v>3.8886646392809802E-2</v>
      </c>
      <c r="H40" s="6">
        <f t="shared" si="1"/>
        <v>3.9787354887352043E-2</v>
      </c>
      <c r="I40" s="6">
        <f t="shared" si="2"/>
        <v>4.2378338804502869E-2</v>
      </c>
    </row>
    <row r="41" spans="1:9" x14ac:dyDescent="0.55000000000000004">
      <c r="A41" s="2">
        <v>1.0651207883</v>
      </c>
      <c r="B41" s="2">
        <v>210062</v>
      </c>
      <c r="C41" s="10">
        <v>337986024.81999999</v>
      </c>
      <c r="D41" s="10">
        <v>16019120.789999999</v>
      </c>
      <c r="E41" s="10">
        <v>11232373.675000001</v>
      </c>
      <c r="F41" s="10">
        <v>11963834.703</v>
      </c>
      <c r="G41" s="6">
        <f t="shared" si="0"/>
        <v>4.7395808150740092E-2</v>
      </c>
      <c r="H41" s="6">
        <f t="shared" si="1"/>
        <v>3.3233248862824978E-2</v>
      </c>
      <c r="I41" s="6">
        <f t="shared" si="2"/>
        <v>3.5397424225961815E-2</v>
      </c>
    </row>
    <row r="42" spans="1:9" x14ac:dyDescent="0.55000000000000004">
      <c r="A42" s="2">
        <v>1.0651207883</v>
      </c>
      <c r="B42" s="2">
        <v>210063</v>
      </c>
      <c r="C42" s="10">
        <v>485928475.02999997</v>
      </c>
      <c r="D42" s="10">
        <v>12015574.91</v>
      </c>
      <c r="E42" s="10">
        <v>11519333.129000001</v>
      </c>
      <c r="F42" s="10">
        <v>12269481.184</v>
      </c>
      <c r="G42" s="6">
        <f t="shared" si="0"/>
        <v>2.4727044261520566E-2</v>
      </c>
      <c r="H42" s="6">
        <f t="shared" si="1"/>
        <v>2.3705820343804355E-2</v>
      </c>
      <c r="I42" s="6">
        <f t="shared" si="2"/>
        <v>2.5249562053844477E-2</v>
      </c>
    </row>
    <row r="43" spans="1:9" x14ac:dyDescent="0.55000000000000004">
      <c r="A43" s="2">
        <v>1.0651207883</v>
      </c>
      <c r="B43" s="2">
        <v>210065</v>
      </c>
      <c r="C43" s="10">
        <v>163095448.63</v>
      </c>
      <c r="D43" s="10">
        <v>8684883.0700000003</v>
      </c>
      <c r="E43" s="10">
        <v>8115766.8865999999</v>
      </c>
      <c r="F43" s="10">
        <v>8644272.0242999997</v>
      </c>
      <c r="G43" s="6">
        <f t="shared" si="0"/>
        <v>5.3250309208214726E-2</v>
      </c>
      <c r="H43" s="6">
        <f t="shared" si="1"/>
        <v>4.9760842223203372E-2</v>
      </c>
      <c r="I43" s="6">
        <f t="shared" si="2"/>
        <v>5.3001307497614378E-2</v>
      </c>
    </row>
    <row r="44" spans="1:9" x14ac:dyDescent="0.55000000000000004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55000000000000004">
      <c r="A45" s="2"/>
      <c r="B45" s="7" t="s">
        <v>9</v>
      </c>
      <c r="C45" s="8">
        <f>SUM(C3:C43)</f>
        <v>20334791388.919998</v>
      </c>
      <c r="D45" s="8">
        <f>SUM(D3:D43)</f>
        <v>671121060.77000022</v>
      </c>
      <c r="E45" s="8">
        <f>SUM(E3:E43)</f>
        <v>630089158.06570017</v>
      </c>
      <c r="F45" s="8">
        <f>SUM(F3:F43)</f>
        <v>671121060.76820004</v>
      </c>
      <c r="G45" s="9">
        <f>D45/C45</f>
        <v>3.3003587198621571E-2</v>
      </c>
      <c r="H45" s="9">
        <f>E45/C45</f>
        <v>3.0985769463512794E-2</v>
      </c>
      <c r="I45" s="9">
        <f>F45/C45</f>
        <v>3.3003587198533045E-2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8807-C1D8-459E-BCFE-23B139059846}">
  <dimension ref="A1:V62"/>
  <sheetViews>
    <sheetView workbookViewId="0">
      <selection activeCell="J22" sqref="J22"/>
    </sheetView>
  </sheetViews>
  <sheetFormatPr defaultRowHeight="14.4" x14ac:dyDescent="0.55000000000000004"/>
  <cols>
    <col min="3" max="3" width="26" customWidth="1"/>
    <col min="4" max="4" width="14.26171875" bestFit="1" customWidth="1"/>
    <col min="5" max="6" width="11.578125" bestFit="1" customWidth="1"/>
    <col min="7" max="7" width="11.15625" bestFit="1" customWidth="1"/>
    <col min="8" max="11" width="11.15625" customWidth="1"/>
    <col min="12" max="12" width="10.83984375" customWidth="1"/>
    <col min="13" max="13" width="39.15625" customWidth="1"/>
    <col min="14" max="14" width="12.578125" customWidth="1"/>
    <col min="15" max="15" width="10.83984375" customWidth="1"/>
    <col min="16" max="16" width="11" customWidth="1"/>
    <col min="18" max="18" width="38.26171875" bestFit="1" customWidth="1"/>
    <col min="19" max="19" width="12.578125" bestFit="1" customWidth="1"/>
    <col min="20" max="20" width="10.26171875" bestFit="1" customWidth="1"/>
    <col min="21" max="21" width="10.41796875" bestFit="1" customWidth="1"/>
  </cols>
  <sheetData>
    <row r="1" spans="1:22" ht="23.7" x14ac:dyDescent="0.9">
      <c r="A1" s="35" t="s">
        <v>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1"/>
      <c r="T1" s="31"/>
      <c r="U1" s="31"/>
      <c r="V1" s="31"/>
    </row>
    <row r="3" spans="1:22" x14ac:dyDescent="0.55000000000000004">
      <c r="A3" s="17" t="s">
        <v>58</v>
      </c>
      <c r="B3" s="17" t="s">
        <v>59</v>
      </c>
      <c r="C3" s="17" t="s">
        <v>60</v>
      </c>
      <c r="D3" s="21" t="s">
        <v>61</v>
      </c>
      <c r="E3" s="21" t="s">
        <v>62</v>
      </c>
      <c r="F3" s="21" t="s">
        <v>63</v>
      </c>
      <c r="G3" s="22" t="s">
        <v>64</v>
      </c>
      <c r="K3" s="17" t="s">
        <v>58</v>
      </c>
      <c r="L3" s="17" t="s">
        <v>59</v>
      </c>
      <c r="M3" s="17" t="s">
        <v>60</v>
      </c>
      <c r="N3" s="21" t="s">
        <v>61</v>
      </c>
      <c r="O3" s="21" t="s">
        <v>62</v>
      </c>
      <c r="P3" s="21" t="s">
        <v>63</v>
      </c>
      <c r="Q3" s="22" t="s">
        <v>64</v>
      </c>
    </row>
    <row r="4" spans="1:22" x14ac:dyDescent="0.55000000000000004">
      <c r="A4" t="s">
        <v>65</v>
      </c>
      <c r="B4">
        <v>210001</v>
      </c>
      <c r="C4" t="s">
        <v>66</v>
      </c>
      <c r="D4" s="1">
        <v>487797.43999999994</v>
      </c>
      <c r="E4" s="1">
        <v>4549.5</v>
      </c>
      <c r="F4" s="1">
        <v>17571.7</v>
      </c>
      <c r="G4" s="16">
        <f>(F4+E4)/D4</f>
        <v>4.534915148386183E-2</v>
      </c>
      <c r="K4" t="s">
        <v>65</v>
      </c>
      <c r="L4">
        <v>210001</v>
      </c>
      <c r="M4" t="s">
        <v>66</v>
      </c>
      <c r="N4" s="1">
        <v>487797.43999999994</v>
      </c>
      <c r="O4" s="1">
        <v>4549.5</v>
      </c>
      <c r="P4" s="1">
        <v>17571.7</v>
      </c>
      <c r="Q4" s="16">
        <f>(P4+O4)/N4</f>
        <v>4.534915148386183E-2</v>
      </c>
    </row>
    <row r="5" spans="1:22" x14ac:dyDescent="0.55000000000000004">
      <c r="A5" t="s">
        <v>65</v>
      </c>
      <c r="B5">
        <v>210002</v>
      </c>
      <c r="C5" t="s">
        <v>67</v>
      </c>
      <c r="D5" s="1">
        <v>1932484.53412</v>
      </c>
      <c r="E5" s="1">
        <v>54508.337209999998</v>
      </c>
      <c r="F5" s="1">
        <v>19457</v>
      </c>
      <c r="G5" s="16">
        <f t="shared" ref="G5:G17" si="0">(F5+E5)/D5</f>
        <v>3.8274736953422379E-2</v>
      </c>
      <c r="K5" t="s">
        <v>65</v>
      </c>
      <c r="L5">
        <v>210002</v>
      </c>
      <c r="M5" t="s">
        <v>67</v>
      </c>
      <c r="N5" s="1">
        <v>1932484.53412</v>
      </c>
      <c r="O5" s="1">
        <v>54508.337209999998</v>
      </c>
      <c r="P5" s="1">
        <v>19457</v>
      </c>
      <c r="Q5" s="16">
        <f t="shared" ref="Q5:Q15" si="1">(P5+O5)/N5</f>
        <v>3.8274736953422379E-2</v>
      </c>
    </row>
    <row r="6" spans="1:22" x14ac:dyDescent="0.55000000000000004">
      <c r="A6" t="s">
        <v>65</v>
      </c>
      <c r="B6">
        <v>210003</v>
      </c>
      <c r="C6" t="s">
        <v>68</v>
      </c>
      <c r="D6" s="1">
        <v>423296.57932000008</v>
      </c>
      <c r="E6" s="1">
        <v>23783.29034</v>
      </c>
      <c r="F6" s="1">
        <v>6720.4893499999998</v>
      </c>
      <c r="G6" s="16">
        <f t="shared" si="0"/>
        <v>7.2062428992463026E-2</v>
      </c>
      <c r="K6" t="s">
        <v>65</v>
      </c>
      <c r="L6">
        <v>210003</v>
      </c>
      <c r="M6" t="s">
        <v>68</v>
      </c>
      <c r="N6" s="1">
        <v>423296.57932000008</v>
      </c>
      <c r="O6" s="1">
        <v>23783.29034</v>
      </c>
      <c r="P6" s="1">
        <v>6720.4893499999998</v>
      </c>
      <c r="Q6" s="16">
        <f t="shared" si="1"/>
        <v>7.2062428992463026E-2</v>
      </c>
    </row>
    <row r="7" spans="1:22" x14ac:dyDescent="0.55000000000000004">
      <c r="A7" t="s">
        <v>65</v>
      </c>
      <c r="B7">
        <v>210004</v>
      </c>
      <c r="C7" t="s">
        <v>69</v>
      </c>
      <c r="D7" s="1">
        <v>600651.5</v>
      </c>
      <c r="E7" s="1">
        <v>4889.6964580100375</v>
      </c>
      <c r="F7" s="1">
        <v>34068.242087276834</v>
      </c>
      <c r="G7" s="16">
        <f t="shared" si="0"/>
        <v>6.4859470999884081E-2</v>
      </c>
      <c r="K7" t="s">
        <v>65</v>
      </c>
      <c r="L7">
        <v>210004</v>
      </c>
      <c r="M7" t="s">
        <v>69</v>
      </c>
      <c r="N7" s="1">
        <v>600651.5</v>
      </c>
      <c r="O7" s="1">
        <v>4889.6964580100375</v>
      </c>
      <c r="P7" s="1">
        <v>34068.242087276834</v>
      </c>
      <c r="Q7" s="16">
        <f t="shared" si="1"/>
        <v>6.4859470999884081E-2</v>
      </c>
    </row>
    <row r="8" spans="1:22" x14ac:dyDescent="0.55000000000000004">
      <c r="A8" t="s">
        <v>65</v>
      </c>
      <c r="B8">
        <v>210005</v>
      </c>
      <c r="C8" t="s">
        <v>70</v>
      </c>
      <c r="D8" s="1">
        <v>424222.5</v>
      </c>
      <c r="E8" s="1">
        <v>13885.3</v>
      </c>
      <c r="F8" s="1">
        <v>5490.1</v>
      </c>
      <c r="G8" s="16">
        <f t="shared" si="0"/>
        <v>4.5672730701459732E-2</v>
      </c>
      <c r="K8" t="s">
        <v>65</v>
      </c>
      <c r="L8">
        <v>210005</v>
      </c>
      <c r="M8" t="s">
        <v>70</v>
      </c>
      <c r="N8" s="1">
        <v>424222.5</v>
      </c>
      <c r="O8" s="1">
        <v>13885.3</v>
      </c>
      <c r="P8" s="1">
        <v>5490.1</v>
      </c>
      <c r="Q8" s="16">
        <f t="shared" si="1"/>
        <v>4.5672730701459732E-2</v>
      </c>
    </row>
    <row r="9" spans="1:22" x14ac:dyDescent="0.55000000000000004">
      <c r="A9" t="s">
        <v>65</v>
      </c>
      <c r="B9">
        <v>210006</v>
      </c>
      <c r="C9" t="s">
        <v>71</v>
      </c>
      <c r="D9" s="1">
        <v>65495.2359</v>
      </c>
      <c r="E9" s="1">
        <v>2413.8657299999995</v>
      </c>
      <c r="F9" s="1">
        <v>638</v>
      </c>
      <c r="G9" s="16">
        <f t="shared" si="0"/>
        <v>4.6596759108703346E-2</v>
      </c>
      <c r="K9" t="s">
        <v>65</v>
      </c>
      <c r="L9">
        <v>210006</v>
      </c>
      <c r="M9" t="s">
        <v>71</v>
      </c>
      <c r="N9" s="30">
        <v>65495.2359</v>
      </c>
      <c r="O9" s="30">
        <v>2413.8657299999995</v>
      </c>
      <c r="P9" s="30">
        <v>638</v>
      </c>
      <c r="Q9" s="29">
        <f t="shared" si="1"/>
        <v>4.6596759108703346E-2</v>
      </c>
    </row>
    <row r="10" spans="1:22" x14ac:dyDescent="0.55000000000000004">
      <c r="A10" t="s">
        <v>65</v>
      </c>
      <c r="B10">
        <v>210008</v>
      </c>
      <c r="C10" t="s">
        <v>72</v>
      </c>
      <c r="D10" s="30">
        <v>681875.39999999991</v>
      </c>
      <c r="E10" s="30">
        <v>5289.9584999999997</v>
      </c>
      <c r="F10" s="30">
        <v>25572.579000000002</v>
      </c>
      <c r="G10" s="16">
        <f t="shared" si="0"/>
        <v>4.5261256675339812E-2</v>
      </c>
      <c r="K10" t="s">
        <v>65</v>
      </c>
      <c r="L10">
        <v>210008</v>
      </c>
      <c r="M10" t="s">
        <v>72</v>
      </c>
      <c r="N10" s="30">
        <v>681875.39999999991</v>
      </c>
      <c r="O10" s="30">
        <v>5289.9584999999997</v>
      </c>
      <c r="P10" s="30">
        <v>25572.579000000002</v>
      </c>
      <c r="Q10" s="16">
        <f t="shared" si="1"/>
        <v>4.5261256675339812E-2</v>
      </c>
    </row>
    <row r="11" spans="1:22" x14ac:dyDescent="0.55000000000000004">
      <c r="A11" t="s">
        <v>65</v>
      </c>
      <c r="B11">
        <v>210009</v>
      </c>
      <c r="C11" t="s">
        <v>73</v>
      </c>
      <c r="D11" s="30">
        <v>3105851.8836199995</v>
      </c>
      <c r="E11" s="30">
        <v>36535.600000000006</v>
      </c>
      <c r="F11" s="30">
        <v>58936.2</v>
      </c>
      <c r="G11" s="16">
        <f t="shared" si="0"/>
        <v>3.0739328074049575E-2</v>
      </c>
      <c r="K11" t="s">
        <v>65</v>
      </c>
      <c r="L11">
        <v>210009</v>
      </c>
      <c r="M11" t="s">
        <v>73</v>
      </c>
      <c r="N11" s="30">
        <v>3105851.8836199995</v>
      </c>
      <c r="O11" s="30">
        <v>36535.600000000006</v>
      </c>
      <c r="P11" s="30">
        <v>58936.2</v>
      </c>
      <c r="Q11" s="16">
        <f t="shared" si="1"/>
        <v>3.0739328074049575E-2</v>
      </c>
    </row>
    <row r="12" spans="1:22" x14ac:dyDescent="0.55000000000000004">
      <c r="A12" s="23" t="s">
        <v>65</v>
      </c>
      <c r="B12" s="23">
        <v>210010</v>
      </c>
      <c r="C12" s="23" t="s">
        <v>74</v>
      </c>
      <c r="D12" s="24">
        <v>17364.759819999999</v>
      </c>
      <c r="E12" s="24">
        <v>869</v>
      </c>
      <c r="F12" s="24">
        <v>576</v>
      </c>
      <c r="G12" s="25">
        <f t="shared" si="0"/>
        <v>8.3214511169668465E-2</v>
      </c>
      <c r="H12" s="23" t="s">
        <v>75</v>
      </c>
      <c r="I12" s="23"/>
      <c r="K12" t="s">
        <v>65</v>
      </c>
      <c r="L12">
        <v>210011</v>
      </c>
      <c r="M12" t="s">
        <v>76</v>
      </c>
      <c r="N12" s="30">
        <v>494805.4</v>
      </c>
      <c r="O12" s="30">
        <v>16936.426710000003</v>
      </c>
      <c r="P12" s="30">
        <v>15110.119090000002</v>
      </c>
      <c r="Q12" s="16">
        <f t="shared" si="1"/>
        <v>6.4765958091807421E-2</v>
      </c>
    </row>
    <row r="13" spans="1:22" x14ac:dyDescent="0.55000000000000004">
      <c r="A13" t="s">
        <v>65</v>
      </c>
      <c r="B13">
        <v>210011</v>
      </c>
      <c r="C13" t="s">
        <v>76</v>
      </c>
      <c r="D13" s="30">
        <v>494805.4</v>
      </c>
      <c r="E13" s="30">
        <v>16936.426710000003</v>
      </c>
      <c r="F13" s="30">
        <v>15110.119090000002</v>
      </c>
      <c r="G13" s="16">
        <f t="shared" si="0"/>
        <v>6.4765958091807421E-2</v>
      </c>
      <c r="K13" t="s">
        <v>65</v>
      </c>
      <c r="L13">
        <v>210012</v>
      </c>
      <c r="M13" t="s">
        <v>77</v>
      </c>
      <c r="N13" s="30">
        <v>961717.88087999995</v>
      </c>
      <c r="O13" s="30">
        <v>8351.7000000000007</v>
      </c>
      <c r="P13" s="30">
        <v>14180.752130000001</v>
      </c>
      <c r="Q13" s="16">
        <f t="shared" si="1"/>
        <v>2.3429378384211958E-2</v>
      </c>
    </row>
    <row r="14" spans="1:22" x14ac:dyDescent="0.55000000000000004">
      <c r="A14" t="s">
        <v>65</v>
      </c>
      <c r="B14">
        <v>210012</v>
      </c>
      <c r="C14" t="s">
        <v>77</v>
      </c>
      <c r="D14" s="30">
        <v>961717.88087999995</v>
      </c>
      <c r="E14" s="30">
        <v>8351.7000000000007</v>
      </c>
      <c r="F14" s="30">
        <v>14180.752130000001</v>
      </c>
      <c r="G14" s="16">
        <f t="shared" si="0"/>
        <v>2.3429378384211958E-2</v>
      </c>
      <c r="K14" t="s">
        <v>65</v>
      </c>
      <c r="L14">
        <v>210015</v>
      </c>
      <c r="M14" t="s">
        <v>78</v>
      </c>
      <c r="N14" s="30">
        <v>688099.48503000021</v>
      </c>
      <c r="O14" s="30">
        <v>4336.1593099999991</v>
      </c>
      <c r="P14" s="30">
        <v>18457.287919999999</v>
      </c>
      <c r="Q14" s="16">
        <f t="shared" si="1"/>
        <v>3.3125220590749654E-2</v>
      </c>
    </row>
    <row r="15" spans="1:22" x14ac:dyDescent="0.55000000000000004">
      <c r="A15" s="23" t="s">
        <v>65</v>
      </c>
      <c r="B15" s="23">
        <v>210013</v>
      </c>
      <c r="C15" s="23" t="s">
        <v>79</v>
      </c>
      <c r="D15" s="24">
        <v>33202.183499999999</v>
      </c>
      <c r="E15" s="24">
        <v>1794.1679999999999</v>
      </c>
      <c r="F15" s="24">
        <v>935.85799999999995</v>
      </c>
      <c r="G15" s="25">
        <f t="shared" si="0"/>
        <v>8.2224291062062221E-2</v>
      </c>
      <c r="H15" s="23" t="s">
        <v>75</v>
      </c>
      <c r="I15" s="23"/>
      <c r="K15" t="s">
        <v>65</v>
      </c>
      <c r="L15">
        <v>210016</v>
      </c>
      <c r="M15" t="s">
        <v>80</v>
      </c>
      <c r="N15" s="30">
        <v>380198.34509999998</v>
      </c>
      <c r="O15" s="30">
        <v>14450.901000000002</v>
      </c>
      <c r="P15" s="30">
        <v>7357.46767</v>
      </c>
      <c r="Q15" s="16">
        <f t="shared" si="1"/>
        <v>5.7360503934502802E-2</v>
      </c>
    </row>
    <row r="16" spans="1:22" x14ac:dyDescent="0.55000000000000004">
      <c r="A16" t="s">
        <v>65</v>
      </c>
      <c r="B16">
        <v>210015</v>
      </c>
      <c r="C16" t="s">
        <v>78</v>
      </c>
      <c r="D16" s="30">
        <v>688099.48503000021</v>
      </c>
      <c r="E16" s="30">
        <v>4336.1593099999991</v>
      </c>
      <c r="F16" s="30">
        <v>18457.287919999999</v>
      </c>
      <c r="G16" s="16">
        <f t="shared" si="0"/>
        <v>3.3125220590749654E-2</v>
      </c>
      <c r="K16" t="s">
        <v>65</v>
      </c>
      <c r="L16">
        <v>210017</v>
      </c>
      <c r="M16" t="s">
        <v>26</v>
      </c>
      <c r="N16" s="30">
        <v>96060.94170000001</v>
      </c>
      <c r="O16" s="30">
        <v>2412.8387481155983</v>
      </c>
      <c r="P16" s="30">
        <v>4078.0696436377866</v>
      </c>
      <c r="Q16" s="16">
        <f>(P16+O16)/N16</f>
        <v>6.7570734544999608E-2</v>
      </c>
    </row>
    <row r="17" spans="1:17" x14ac:dyDescent="0.55000000000000004">
      <c r="A17" t="s">
        <v>65</v>
      </c>
      <c r="B17">
        <v>210016</v>
      </c>
      <c r="C17" t="s">
        <v>80</v>
      </c>
      <c r="D17" s="30">
        <v>380198.34509999998</v>
      </c>
      <c r="E17" s="30">
        <v>14450.901000000002</v>
      </c>
      <c r="F17" s="30">
        <v>7357.46767</v>
      </c>
      <c r="G17" s="16">
        <f t="shared" si="0"/>
        <v>5.7360503934502802E-2</v>
      </c>
      <c r="K17" t="s">
        <v>65</v>
      </c>
      <c r="L17">
        <v>210018</v>
      </c>
      <c r="M17" t="s">
        <v>81</v>
      </c>
      <c r="N17" s="30">
        <v>222642.65947000001</v>
      </c>
      <c r="O17" s="30">
        <v>2244.1107400000001</v>
      </c>
      <c r="P17" s="30">
        <v>6420.7912400000005</v>
      </c>
      <c r="Q17" s="16">
        <f t="shared" ref="Q17:Q48" si="2">(P17+O17)/N17</f>
        <v>3.8918426507421201E-2</v>
      </c>
    </row>
    <row r="18" spans="1:17" x14ac:dyDescent="0.55000000000000004">
      <c r="A18" t="s">
        <v>65</v>
      </c>
      <c r="B18">
        <v>210017</v>
      </c>
      <c r="C18" t="s">
        <v>26</v>
      </c>
      <c r="D18" s="30">
        <v>96060.94170000001</v>
      </c>
      <c r="E18" s="30">
        <v>2412.8387481155983</v>
      </c>
      <c r="F18" s="30">
        <v>4078.0696436377866</v>
      </c>
      <c r="G18" s="16">
        <f>(F18+E18)/D18</f>
        <v>6.7570734544999608E-2</v>
      </c>
      <c r="K18" t="s">
        <v>65</v>
      </c>
      <c r="L18">
        <v>210019</v>
      </c>
      <c r="M18" t="s">
        <v>82</v>
      </c>
      <c r="N18" s="30">
        <v>604393.73</v>
      </c>
      <c r="O18" s="30">
        <v>17276.7</v>
      </c>
      <c r="P18" s="30">
        <v>13170.3</v>
      </c>
      <c r="Q18" s="16">
        <f t="shared" si="2"/>
        <v>5.0376101684575715E-2</v>
      </c>
    </row>
    <row r="19" spans="1:17" x14ac:dyDescent="0.55000000000000004">
      <c r="A19" t="s">
        <v>65</v>
      </c>
      <c r="B19">
        <v>210018</v>
      </c>
      <c r="C19" t="s">
        <v>81</v>
      </c>
      <c r="D19" s="30">
        <v>222642.65947000001</v>
      </c>
      <c r="E19" s="30">
        <v>2244.1107400000001</v>
      </c>
      <c r="F19" s="30">
        <v>6420.7912400000005</v>
      </c>
      <c r="G19" s="16">
        <f t="shared" ref="G19:G58" si="3">(F19+E19)/D19</f>
        <v>3.8918426507421201E-2</v>
      </c>
      <c r="K19" t="s">
        <v>65</v>
      </c>
      <c r="L19">
        <v>210022</v>
      </c>
      <c r="M19" t="s">
        <v>83</v>
      </c>
      <c r="N19" s="30">
        <v>431677.95355000009</v>
      </c>
      <c r="O19" s="30">
        <v>6852.0700000000015</v>
      </c>
      <c r="P19" s="30">
        <v>8728.7920000000013</v>
      </c>
      <c r="Q19" s="16">
        <f t="shared" si="2"/>
        <v>3.6093717253492572E-2</v>
      </c>
    </row>
    <row r="20" spans="1:17" x14ac:dyDescent="0.55000000000000004">
      <c r="A20" t="s">
        <v>65</v>
      </c>
      <c r="B20">
        <v>210019</v>
      </c>
      <c r="C20" t="s">
        <v>82</v>
      </c>
      <c r="D20" s="30">
        <v>604393.73</v>
      </c>
      <c r="E20" s="30">
        <v>17276.7</v>
      </c>
      <c r="F20" s="30">
        <v>13170.3</v>
      </c>
      <c r="G20" s="16">
        <f t="shared" si="3"/>
        <v>5.0376101684575715E-2</v>
      </c>
      <c r="K20" t="s">
        <v>65</v>
      </c>
      <c r="L20">
        <v>210023</v>
      </c>
      <c r="M20" t="s">
        <v>84</v>
      </c>
      <c r="N20" s="30">
        <v>746989</v>
      </c>
      <c r="O20" s="30">
        <v>8823.5238299999983</v>
      </c>
      <c r="P20" s="30">
        <v>4392.4988599999997</v>
      </c>
      <c r="Q20" s="16">
        <f t="shared" si="2"/>
        <v>1.7692392645674834E-2</v>
      </c>
    </row>
    <row r="21" spans="1:17" x14ac:dyDescent="0.55000000000000004">
      <c r="A21" t="s">
        <v>65</v>
      </c>
      <c r="B21">
        <v>210022</v>
      </c>
      <c r="C21" t="s">
        <v>83</v>
      </c>
      <c r="D21" s="30">
        <v>431677.95355000009</v>
      </c>
      <c r="E21" s="30">
        <v>6852.0700000000015</v>
      </c>
      <c r="F21" s="30">
        <v>8728.7920000000013</v>
      </c>
      <c r="G21" s="16">
        <f t="shared" si="3"/>
        <v>3.6093717253492572E-2</v>
      </c>
      <c r="K21" t="s">
        <v>65</v>
      </c>
      <c r="L21">
        <v>210024</v>
      </c>
      <c r="M21" t="s">
        <v>85</v>
      </c>
      <c r="N21" s="30">
        <v>499090.33510000003</v>
      </c>
      <c r="O21" s="30">
        <v>1178.64301</v>
      </c>
      <c r="P21" s="30">
        <v>10323.672640000001</v>
      </c>
      <c r="Q21" s="16">
        <f t="shared" si="2"/>
        <v>2.3046560594477038E-2</v>
      </c>
    </row>
    <row r="22" spans="1:17" x14ac:dyDescent="0.55000000000000004">
      <c r="A22" t="s">
        <v>65</v>
      </c>
      <c r="B22">
        <v>210023</v>
      </c>
      <c r="C22" t="s">
        <v>84</v>
      </c>
      <c r="D22" s="30">
        <v>746989</v>
      </c>
      <c r="E22" s="30">
        <v>8823.5238299999983</v>
      </c>
      <c r="F22" s="30">
        <v>4392.4988599999997</v>
      </c>
      <c r="G22" s="16">
        <f t="shared" si="3"/>
        <v>1.7692392645674834E-2</v>
      </c>
      <c r="K22" t="s">
        <v>65</v>
      </c>
      <c r="L22">
        <v>210027</v>
      </c>
      <c r="M22" t="s">
        <v>86</v>
      </c>
      <c r="N22" s="30">
        <v>400789.5</v>
      </c>
      <c r="O22" s="30">
        <v>5092.3999999999996</v>
      </c>
      <c r="P22" s="30">
        <v>14882.2</v>
      </c>
      <c r="Q22" s="16">
        <f t="shared" si="2"/>
        <v>4.9838131986990671E-2</v>
      </c>
    </row>
    <row r="23" spans="1:17" x14ac:dyDescent="0.55000000000000004">
      <c r="A23" t="s">
        <v>65</v>
      </c>
      <c r="B23">
        <v>210024</v>
      </c>
      <c r="C23" t="s">
        <v>85</v>
      </c>
      <c r="D23" s="30">
        <v>499090.33510000003</v>
      </c>
      <c r="E23" s="30">
        <v>1178.64301</v>
      </c>
      <c r="F23" s="30">
        <v>10323.672640000001</v>
      </c>
      <c r="G23" s="16">
        <f t="shared" si="3"/>
        <v>2.3046560594477038E-2</v>
      </c>
      <c r="K23" t="s">
        <v>65</v>
      </c>
      <c r="L23">
        <v>210028</v>
      </c>
      <c r="M23" t="s">
        <v>87</v>
      </c>
      <c r="N23" s="30">
        <v>236265.89309999999</v>
      </c>
      <c r="O23" s="30">
        <v>3593.3649299999997</v>
      </c>
      <c r="P23" s="30">
        <v>5530.3834699999998</v>
      </c>
      <c r="Q23" s="16">
        <f t="shared" si="2"/>
        <v>3.8616443026494543E-2</v>
      </c>
    </row>
    <row r="24" spans="1:17" x14ac:dyDescent="0.55000000000000004">
      <c r="A24" t="s">
        <v>65</v>
      </c>
      <c r="B24">
        <v>210027</v>
      </c>
      <c r="C24" t="s">
        <v>86</v>
      </c>
      <c r="D24" s="30">
        <v>400789.5</v>
      </c>
      <c r="E24" s="30">
        <v>5092.3999999999996</v>
      </c>
      <c r="F24" s="30">
        <v>14882.2</v>
      </c>
      <c r="G24" s="16">
        <f t="shared" si="3"/>
        <v>4.9838131986990671E-2</v>
      </c>
      <c r="K24" t="s">
        <v>65</v>
      </c>
      <c r="L24">
        <v>210029</v>
      </c>
      <c r="M24" t="s">
        <v>88</v>
      </c>
      <c r="N24" s="30">
        <v>828761.54916000005</v>
      </c>
      <c r="O24" s="30">
        <v>12966</v>
      </c>
      <c r="P24" s="30">
        <v>24377</v>
      </c>
      <c r="Q24" s="16">
        <f t="shared" si="2"/>
        <v>4.5058798924551204E-2</v>
      </c>
    </row>
    <row r="25" spans="1:17" x14ac:dyDescent="0.55000000000000004">
      <c r="A25" t="s">
        <v>65</v>
      </c>
      <c r="B25">
        <v>210028</v>
      </c>
      <c r="C25" t="s">
        <v>87</v>
      </c>
      <c r="D25" s="30">
        <v>236265.89309999999</v>
      </c>
      <c r="E25" s="30">
        <v>3593.3649299999997</v>
      </c>
      <c r="F25" s="30">
        <v>5530.3834699999998</v>
      </c>
      <c r="G25" s="16">
        <f t="shared" si="3"/>
        <v>3.8616443026494543E-2</v>
      </c>
      <c r="K25" t="s">
        <v>65</v>
      </c>
      <c r="L25">
        <v>210030</v>
      </c>
      <c r="M25" t="s">
        <v>89</v>
      </c>
      <c r="N25" s="30">
        <v>56459.168300000019</v>
      </c>
      <c r="O25" s="30">
        <v>2165.0000000000005</v>
      </c>
      <c r="P25" s="30">
        <v>605</v>
      </c>
      <c r="Q25" s="16">
        <f t="shared" si="2"/>
        <v>4.9062005045511795E-2</v>
      </c>
    </row>
    <row r="26" spans="1:17" x14ac:dyDescent="0.55000000000000004">
      <c r="A26" t="s">
        <v>65</v>
      </c>
      <c r="B26">
        <v>210029</v>
      </c>
      <c r="C26" t="s">
        <v>88</v>
      </c>
      <c r="D26" s="30">
        <v>828761.54916000005</v>
      </c>
      <c r="E26" s="30">
        <v>12966</v>
      </c>
      <c r="F26" s="30">
        <v>24377</v>
      </c>
      <c r="G26" s="16">
        <f t="shared" si="3"/>
        <v>4.5058798924551204E-2</v>
      </c>
      <c r="K26" t="s">
        <v>65</v>
      </c>
      <c r="L26">
        <v>210032</v>
      </c>
      <c r="M26" t="s">
        <v>90</v>
      </c>
      <c r="N26" s="30">
        <v>210598.49845999997</v>
      </c>
      <c r="O26" s="30">
        <v>1534.4620399999999</v>
      </c>
      <c r="P26" s="30">
        <v>2318.5130200000003</v>
      </c>
      <c r="Q26" s="16">
        <f t="shared" si="2"/>
        <v>1.8295358647734211E-2</v>
      </c>
    </row>
    <row r="27" spans="1:17" x14ac:dyDescent="0.55000000000000004">
      <c r="A27" t="s">
        <v>65</v>
      </c>
      <c r="B27">
        <v>210030</v>
      </c>
      <c r="C27" t="s">
        <v>89</v>
      </c>
      <c r="D27" s="30">
        <v>56459.168300000019</v>
      </c>
      <c r="E27" s="30">
        <v>2165.0000000000005</v>
      </c>
      <c r="F27" s="30">
        <v>605</v>
      </c>
      <c r="G27" s="16">
        <f t="shared" si="3"/>
        <v>4.9062005045511795E-2</v>
      </c>
      <c r="K27" t="s">
        <v>65</v>
      </c>
      <c r="L27">
        <v>210033</v>
      </c>
      <c r="M27" t="s">
        <v>91</v>
      </c>
      <c r="N27" s="30">
        <v>294002.39633000002</v>
      </c>
      <c r="O27" s="30">
        <v>855.27461000000028</v>
      </c>
      <c r="P27" s="30">
        <v>3256.03676</v>
      </c>
      <c r="Q27" s="16">
        <f t="shared" si="2"/>
        <v>1.3983938298874614E-2</v>
      </c>
    </row>
    <row r="28" spans="1:17" x14ac:dyDescent="0.55000000000000004">
      <c r="A28" t="s">
        <v>65</v>
      </c>
      <c r="B28">
        <v>210032</v>
      </c>
      <c r="C28" t="s">
        <v>90</v>
      </c>
      <c r="D28" s="30">
        <v>210598.49845999997</v>
      </c>
      <c r="E28" s="30">
        <v>1534.4620399999999</v>
      </c>
      <c r="F28" s="30">
        <v>2318.5130200000003</v>
      </c>
      <c r="G28" s="16">
        <f t="shared" si="3"/>
        <v>1.8295358647734211E-2</v>
      </c>
      <c r="K28" t="s">
        <v>65</v>
      </c>
      <c r="L28">
        <v>210034</v>
      </c>
      <c r="M28" t="s">
        <v>92</v>
      </c>
      <c r="N28" s="30">
        <v>224922.86186</v>
      </c>
      <c r="O28" s="30">
        <v>2460.6721599999996</v>
      </c>
      <c r="P28" s="30">
        <v>9906.5165599999982</v>
      </c>
      <c r="Q28" s="16">
        <f t="shared" si="2"/>
        <v>5.498413375025335E-2</v>
      </c>
    </row>
    <row r="29" spans="1:17" x14ac:dyDescent="0.55000000000000004">
      <c r="A29" t="s">
        <v>65</v>
      </c>
      <c r="B29">
        <v>210033</v>
      </c>
      <c r="C29" t="s">
        <v>91</v>
      </c>
      <c r="D29" s="30">
        <v>294002.39633000002</v>
      </c>
      <c r="E29" s="30">
        <v>855.27461000000028</v>
      </c>
      <c r="F29" s="30">
        <v>3256.03676</v>
      </c>
      <c r="G29" s="16">
        <f t="shared" si="3"/>
        <v>1.3983938298874614E-2</v>
      </c>
      <c r="K29" t="s">
        <v>65</v>
      </c>
      <c r="L29">
        <v>210035</v>
      </c>
      <c r="M29" t="s">
        <v>93</v>
      </c>
      <c r="N29" s="30">
        <v>190364.42728</v>
      </c>
      <c r="O29" s="30">
        <v>9065.3679999999986</v>
      </c>
      <c r="P29" s="30">
        <v>2754</v>
      </c>
      <c r="Q29" s="16">
        <f t="shared" si="2"/>
        <v>6.2088112621037791E-2</v>
      </c>
    </row>
    <row r="30" spans="1:17" x14ac:dyDescent="0.55000000000000004">
      <c r="A30" t="s">
        <v>65</v>
      </c>
      <c r="B30">
        <v>210034</v>
      </c>
      <c r="C30" t="s">
        <v>92</v>
      </c>
      <c r="D30" s="30">
        <v>224922.86186</v>
      </c>
      <c r="E30" s="30">
        <v>2460.6721599999996</v>
      </c>
      <c r="F30" s="30">
        <v>9906.5165599999982</v>
      </c>
      <c r="G30" s="16">
        <f t="shared" si="3"/>
        <v>5.498413375025335E-2</v>
      </c>
      <c r="K30" t="s">
        <v>65</v>
      </c>
      <c r="L30">
        <v>210037</v>
      </c>
      <c r="M30" t="s">
        <v>94</v>
      </c>
      <c r="N30" s="30">
        <v>298649.10165000003</v>
      </c>
      <c r="O30" s="30">
        <v>4088.0000000000009</v>
      </c>
      <c r="P30" s="30">
        <v>4626</v>
      </c>
      <c r="Q30" s="16">
        <f t="shared" si="2"/>
        <v>2.9178055289154424E-2</v>
      </c>
    </row>
    <row r="31" spans="1:17" x14ac:dyDescent="0.55000000000000004">
      <c r="A31" t="s">
        <v>65</v>
      </c>
      <c r="B31">
        <v>210035</v>
      </c>
      <c r="C31" t="s">
        <v>93</v>
      </c>
      <c r="D31" s="30">
        <v>190364.42728</v>
      </c>
      <c r="E31" s="30">
        <v>9065.3679999999986</v>
      </c>
      <c r="F31" s="30">
        <v>2754</v>
      </c>
      <c r="G31" s="16">
        <f t="shared" si="3"/>
        <v>6.2088112621037791E-2</v>
      </c>
      <c r="K31" t="s">
        <v>65</v>
      </c>
      <c r="L31">
        <v>210038</v>
      </c>
      <c r="M31" t="s">
        <v>95</v>
      </c>
      <c r="N31" s="30">
        <v>279245.35876999999</v>
      </c>
      <c r="O31" s="30">
        <v>6456</v>
      </c>
      <c r="P31" s="30">
        <v>4181</v>
      </c>
      <c r="Q31" s="16">
        <f t="shared" si="2"/>
        <v>3.8091949126220388E-2</v>
      </c>
    </row>
    <row r="32" spans="1:17" x14ac:dyDescent="0.55000000000000004">
      <c r="A32" t="s">
        <v>65</v>
      </c>
      <c r="B32">
        <v>210037</v>
      </c>
      <c r="C32" t="s">
        <v>94</v>
      </c>
      <c r="D32" s="30">
        <v>298649.10165000003</v>
      </c>
      <c r="E32" s="30">
        <v>4088.0000000000009</v>
      </c>
      <c r="F32" s="30">
        <v>4626</v>
      </c>
      <c r="G32" s="16">
        <f t="shared" si="3"/>
        <v>2.9178055289154424E-2</v>
      </c>
      <c r="K32" t="s">
        <v>65</v>
      </c>
      <c r="L32">
        <v>210039</v>
      </c>
      <c r="M32" t="s">
        <v>96</v>
      </c>
      <c r="N32" s="30">
        <v>188719.14</v>
      </c>
      <c r="O32" s="30">
        <v>185.27094030486583</v>
      </c>
      <c r="P32" s="30">
        <v>3148.6700300000002</v>
      </c>
      <c r="Q32" s="16">
        <f t="shared" si="2"/>
        <v>1.7666151776151936E-2</v>
      </c>
    </row>
    <row r="33" spans="1:17" x14ac:dyDescent="0.55000000000000004">
      <c r="A33" t="s">
        <v>65</v>
      </c>
      <c r="B33">
        <v>210038</v>
      </c>
      <c r="C33" t="s">
        <v>95</v>
      </c>
      <c r="D33" s="30">
        <v>279245.35876999999</v>
      </c>
      <c r="E33" s="30">
        <v>6456</v>
      </c>
      <c r="F33" s="30">
        <v>4181</v>
      </c>
      <c r="G33" s="16">
        <f t="shared" si="3"/>
        <v>3.8091949126220388E-2</v>
      </c>
      <c r="K33" t="s">
        <v>65</v>
      </c>
      <c r="L33">
        <v>210040</v>
      </c>
      <c r="M33" t="s">
        <v>97</v>
      </c>
      <c r="N33" s="30">
        <v>311836.44000000006</v>
      </c>
      <c r="O33" s="30">
        <v>4016.6729999999998</v>
      </c>
      <c r="P33" s="30">
        <v>4652.0360000000001</v>
      </c>
      <c r="Q33" s="16">
        <f t="shared" si="2"/>
        <v>2.7798896754978337E-2</v>
      </c>
    </row>
    <row r="34" spans="1:17" x14ac:dyDescent="0.55000000000000004">
      <c r="A34" t="s">
        <v>65</v>
      </c>
      <c r="B34">
        <v>210039</v>
      </c>
      <c r="C34" t="s">
        <v>96</v>
      </c>
      <c r="D34" s="30">
        <v>188719.14</v>
      </c>
      <c r="E34" s="30">
        <v>185.27094030486583</v>
      </c>
      <c r="F34" s="30">
        <v>3148.6700300000002</v>
      </c>
      <c r="G34" s="16">
        <f t="shared" si="3"/>
        <v>1.7666151776151936E-2</v>
      </c>
      <c r="K34" t="s">
        <v>65</v>
      </c>
      <c r="L34">
        <v>210043</v>
      </c>
      <c r="M34" t="s">
        <v>98</v>
      </c>
      <c r="N34" s="30">
        <v>535602.42351999995</v>
      </c>
      <c r="O34" s="30">
        <v>17452</v>
      </c>
      <c r="P34" s="30">
        <v>6370</v>
      </c>
      <c r="Q34" s="16">
        <f t="shared" si="2"/>
        <v>4.4477020554613791E-2</v>
      </c>
    </row>
    <row r="35" spans="1:17" x14ac:dyDescent="0.55000000000000004">
      <c r="A35" t="s">
        <v>65</v>
      </c>
      <c r="B35">
        <v>210040</v>
      </c>
      <c r="C35" t="s">
        <v>97</v>
      </c>
      <c r="D35" s="30">
        <v>311836.44000000006</v>
      </c>
      <c r="E35" s="30">
        <v>4016.6729999999998</v>
      </c>
      <c r="F35" s="30">
        <v>4652.0360000000001</v>
      </c>
      <c r="G35" s="16">
        <f t="shared" si="3"/>
        <v>2.7798896754978337E-2</v>
      </c>
      <c r="K35" t="s">
        <v>65</v>
      </c>
      <c r="L35">
        <v>210044</v>
      </c>
      <c r="M35" t="s">
        <v>45</v>
      </c>
      <c r="N35" s="30">
        <v>525917.61884999997</v>
      </c>
      <c r="O35" s="30">
        <v>8984.6008600000005</v>
      </c>
      <c r="P35" s="30">
        <v>3403.027</v>
      </c>
      <c r="Q35" s="16">
        <f t="shared" si="2"/>
        <v>2.3554312340946973E-2</v>
      </c>
    </row>
    <row r="36" spans="1:17" x14ac:dyDescent="0.55000000000000004">
      <c r="A36" t="s">
        <v>65</v>
      </c>
      <c r="B36">
        <v>210043</v>
      </c>
      <c r="C36" t="s">
        <v>98</v>
      </c>
      <c r="D36" s="30">
        <v>535602.42351999995</v>
      </c>
      <c r="E36" s="30">
        <v>17452</v>
      </c>
      <c r="F36" s="30">
        <v>6370</v>
      </c>
      <c r="G36" s="16">
        <f t="shared" si="3"/>
        <v>4.4477020554613791E-2</v>
      </c>
      <c r="K36" t="s">
        <v>65</v>
      </c>
      <c r="L36">
        <v>210048</v>
      </c>
      <c r="M36" t="s">
        <v>99</v>
      </c>
      <c r="N36" s="30">
        <v>373181.71084000007</v>
      </c>
      <c r="O36" s="30">
        <v>9786</v>
      </c>
      <c r="P36" s="30">
        <v>8132</v>
      </c>
      <c r="Q36" s="16">
        <f t="shared" si="2"/>
        <v>4.8014142921602769E-2</v>
      </c>
    </row>
    <row r="37" spans="1:17" x14ac:dyDescent="0.55000000000000004">
      <c r="A37" t="s">
        <v>65</v>
      </c>
      <c r="B37">
        <v>210044</v>
      </c>
      <c r="C37" t="s">
        <v>45</v>
      </c>
      <c r="D37" s="30">
        <v>525917.61884999997</v>
      </c>
      <c r="E37" s="30">
        <v>8984.6008600000005</v>
      </c>
      <c r="F37" s="30">
        <v>3403.027</v>
      </c>
      <c r="G37" s="16">
        <f t="shared" si="3"/>
        <v>2.3554312340946973E-2</v>
      </c>
      <c r="K37" t="s">
        <v>65</v>
      </c>
      <c r="L37">
        <v>210049</v>
      </c>
      <c r="M37" t="s">
        <v>100</v>
      </c>
      <c r="N37" s="30">
        <v>416111.21957000013</v>
      </c>
      <c r="O37" s="30">
        <v>13894.981669999999</v>
      </c>
      <c r="P37" s="30">
        <v>3188</v>
      </c>
      <c r="Q37" s="16">
        <f t="shared" si="2"/>
        <v>4.1053883833397149E-2</v>
      </c>
    </row>
    <row r="38" spans="1:17" x14ac:dyDescent="0.55000000000000004">
      <c r="A38" s="23" t="s">
        <v>65</v>
      </c>
      <c r="B38" s="23">
        <v>210045</v>
      </c>
      <c r="C38" s="23" t="s">
        <v>101</v>
      </c>
      <c r="D38" s="24">
        <v>6300.799</v>
      </c>
      <c r="E38" s="24">
        <v>140.80000000000001</v>
      </c>
      <c r="F38" s="24">
        <v>177.5</v>
      </c>
      <c r="G38" s="25">
        <f t="shared" si="3"/>
        <v>5.0517402634173855E-2</v>
      </c>
      <c r="H38" s="23" t="s">
        <v>75</v>
      </c>
      <c r="I38" s="23"/>
      <c r="K38" t="s">
        <v>65</v>
      </c>
      <c r="L38">
        <v>210051</v>
      </c>
      <c r="M38" t="s">
        <v>102</v>
      </c>
      <c r="N38" s="30">
        <v>308883.30000000005</v>
      </c>
      <c r="O38" s="30">
        <v>118.51176000000493</v>
      </c>
      <c r="P38" s="30">
        <v>15410.04571</v>
      </c>
      <c r="Q38" s="16">
        <f t="shared" si="2"/>
        <v>5.0273217975850437E-2</v>
      </c>
    </row>
    <row r="39" spans="1:17" x14ac:dyDescent="0.55000000000000004">
      <c r="A39" t="s">
        <v>65</v>
      </c>
      <c r="B39">
        <v>210048</v>
      </c>
      <c r="C39" t="s">
        <v>99</v>
      </c>
      <c r="D39" s="30">
        <v>373181.71084000007</v>
      </c>
      <c r="E39" s="30">
        <v>9786</v>
      </c>
      <c r="F39" s="30">
        <v>8132</v>
      </c>
      <c r="G39" s="16">
        <f t="shared" si="3"/>
        <v>4.8014142921602769E-2</v>
      </c>
      <c r="K39" t="s">
        <v>65</v>
      </c>
      <c r="L39">
        <v>210056</v>
      </c>
      <c r="M39" t="s">
        <v>103</v>
      </c>
      <c r="N39" s="30">
        <v>319991.75157999998</v>
      </c>
      <c r="O39" s="30">
        <v>2870.5896699999998</v>
      </c>
      <c r="P39" s="30">
        <v>9833.7620400000014</v>
      </c>
      <c r="Q39" s="16">
        <f t="shared" si="2"/>
        <v>3.9702122468065655E-2</v>
      </c>
    </row>
    <row r="40" spans="1:17" x14ac:dyDescent="0.55000000000000004">
      <c r="A40" t="s">
        <v>65</v>
      </c>
      <c r="B40">
        <v>210049</v>
      </c>
      <c r="C40" t="s">
        <v>100</v>
      </c>
      <c r="D40" s="30">
        <v>416111.21957000013</v>
      </c>
      <c r="E40" s="30">
        <v>13894.981669999999</v>
      </c>
      <c r="F40" s="30">
        <v>3188</v>
      </c>
      <c r="G40" s="16">
        <f t="shared" si="3"/>
        <v>4.1053883833397149E-2</v>
      </c>
      <c r="K40" t="s">
        <v>65</v>
      </c>
      <c r="L40">
        <v>210057</v>
      </c>
      <c r="M40" t="s">
        <v>104</v>
      </c>
      <c r="N40" s="30">
        <v>543190.10187999997</v>
      </c>
      <c r="O40" s="30">
        <v>17894.498</v>
      </c>
      <c r="P40" s="30">
        <v>12104.066290000002</v>
      </c>
      <c r="Q40" s="16">
        <f t="shared" si="2"/>
        <v>5.5226640150794204E-2</v>
      </c>
    </row>
    <row r="41" spans="1:17" x14ac:dyDescent="0.55000000000000004">
      <c r="A41" t="s">
        <v>65</v>
      </c>
      <c r="B41">
        <v>210051</v>
      </c>
      <c r="C41" t="s">
        <v>102</v>
      </c>
      <c r="D41" s="30">
        <v>308883.30000000005</v>
      </c>
      <c r="E41" s="30">
        <v>118.51176000000493</v>
      </c>
      <c r="F41" s="30">
        <v>15410.04571</v>
      </c>
      <c r="G41" s="16">
        <f t="shared" si="3"/>
        <v>5.0273217975850437E-2</v>
      </c>
      <c r="K41" t="s">
        <v>65</v>
      </c>
      <c r="L41">
        <v>210058</v>
      </c>
      <c r="M41" t="s">
        <v>105</v>
      </c>
      <c r="N41" s="30">
        <v>147461.50908000002</v>
      </c>
      <c r="O41" s="30">
        <v>3671</v>
      </c>
      <c r="P41" s="30">
        <v>1357</v>
      </c>
      <c r="Q41" s="16">
        <f t="shared" si="2"/>
        <v>3.4097033397862735E-2</v>
      </c>
    </row>
    <row r="42" spans="1:17" x14ac:dyDescent="0.55000000000000004">
      <c r="A42" s="23" t="s">
        <v>65</v>
      </c>
      <c r="B42" s="23">
        <v>210055</v>
      </c>
      <c r="C42" s="23" t="s">
        <v>106</v>
      </c>
      <c r="D42" s="24">
        <v>42422.550199999998</v>
      </c>
      <c r="E42" s="24">
        <v>4535</v>
      </c>
      <c r="F42" s="24">
        <v>1147</v>
      </c>
      <c r="G42" s="25">
        <f t="shared" si="3"/>
        <v>0.13393819968890036</v>
      </c>
      <c r="H42" s="23" t="s">
        <v>75</v>
      </c>
      <c r="I42" s="23"/>
      <c r="K42" t="s">
        <v>65</v>
      </c>
      <c r="L42">
        <v>210060</v>
      </c>
      <c r="M42" t="s">
        <v>107</v>
      </c>
      <c r="N42" s="30">
        <v>66193.194560000004</v>
      </c>
      <c r="O42" s="30">
        <v>2453.9900000000002</v>
      </c>
      <c r="P42" s="30">
        <v>2483.7749999999996</v>
      </c>
      <c r="Q42" s="16">
        <f t="shared" si="2"/>
        <v>7.4596263752223405E-2</v>
      </c>
    </row>
    <row r="43" spans="1:17" x14ac:dyDescent="0.55000000000000004">
      <c r="A43" t="s">
        <v>65</v>
      </c>
      <c r="B43">
        <v>210056</v>
      </c>
      <c r="C43" t="s">
        <v>103</v>
      </c>
      <c r="D43" s="30">
        <v>319991.75157999998</v>
      </c>
      <c r="E43" s="30">
        <v>2870.5896699999998</v>
      </c>
      <c r="F43" s="30">
        <v>9833.7620400000014</v>
      </c>
      <c r="G43" s="16">
        <f t="shared" si="3"/>
        <v>3.9702122468065655E-2</v>
      </c>
      <c r="K43" t="s">
        <v>65</v>
      </c>
      <c r="L43">
        <v>210061</v>
      </c>
      <c r="M43" t="s">
        <v>52</v>
      </c>
      <c r="N43" s="30">
        <v>135629.34074999997</v>
      </c>
      <c r="O43" s="30">
        <v>5392.6</v>
      </c>
      <c r="P43" s="30">
        <v>871.53079000000002</v>
      </c>
      <c r="Q43" s="16">
        <f t="shared" si="2"/>
        <v>4.6185661268872615E-2</v>
      </c>
    </row>
    <row r="44" spans="1:17" x14ac:dyDescent="0.55000000000000004">
      <c r="A44" t="s">
        <v>65</v>
      </c>
      <c r="B44">
        <v>210057</v>
      </c>
      <c r="C44" t="s">
        <v>104</v>
      </c>
      <c r="D44" s="30">
        <v>543190.10187999997</v>
      </c>
      <c r="E44" s="30">
        <v>17894.498</v>
      </c>
      <c r="F44" s="30">
        <v>12104.066290000002</v>
      </c>
      <c r="G44" s="16">
        <f t="shared" si="3"/>
        <v>5.5226640150794204E-2</v>
      </c>
      <c r="K44" t="s">
        <v>65</v>
      </c>
      <c r="L44">
        <v>210062</v>
      </c>
      <c r="M44" t="s">
        <v>108</v>
      </c>
      <c r="N44" s="30">
        <v>338032.76743000001</v>
      </c>
      <c r="O44" s="30">
        <v>6488.6793899999993</v>
      </c>
      <c r="P44" s="30">
        <v>10205.335660000001</v>
      </c>
      <c r="Q44" s="16">
        <f t="shared" si="2"/>
        <v>4.9385789362733912E-2</v>
      </c>
    </row>
    <row r="45" spans="1:17" x14ac:dyDescent="0.55000000000000004">
      <c r="A45" t="s">
        <v>65</v>
      </c>
      <c r="B45">
        <v>210058</v>
      </c>
      <c r="C45" t="s">
        <v>105</v>
      </c>
      <c r="D45" s="30">
        <v>147461.50908000002</v>
      </c>
      <c r="E45" s="30">
        <v>3671</v>
      </c>
      <c r="F45" s="30">
        <v>1357</v>
      </c>
      <c r="G45" s="16">
        <f t="shared" si="3"/>
        <v>3.4097033397862735E-2</v>
      </c>
      <c r="K45" t="s">
        <v>65</v>
      </c>
      <c r="L45">
        <v>210063</v>
      </c>
      <c r="M45" t="s">
        <v>109</v>
      </c>
      <c r="N45" s="30">
        <v>487466.80287000001</v>
      </c>
      <c r="O45" s="30">
        <v>11670.326249999998</v>
      </c>
      <c r="P45" s="30">
        <v>5012.78478</v>
      </c>
      <c r="Q45" s="16">
        <f t="shared" si="2"/>
        <v>3.4224096762644846E-2</v>
      </c>
    </row>
    <row r="46" spans="1:17" x14ac:dyDescent="0.55000000000000004">
      <c r="A46" t="s">
        <v>65</v>
      </c>
      <c r="B46">
        <v>210060</v>
      </c>
      <c r="C46" t="s">
        <v>107</v>
      </c>
      <c r="D46" s="30">
        <v>66193.194560000004</v>
      </c>
      <c r="E46" s="30">
        <v>2453.9900000000002</v>
      </c>
      <c r="F46" s="30">
        <v>2483.7749999999996</v>
      </c>
      <c r="G46" s="16">
        <f t="shared" si="3"/>
        <v>7.4596263752223405E-2</v>
      </c>
      <c r="K46" t="s">
        <v>65</v>
      </c>
      <c r="L46">
        <v>210064</v>
      </c>
      <c r="M46" t="s">
        <v>110</v>
      </c>
      <c r="N46" s="30">
        <v>67965.550569999992</v>
      </c>
      <c r="O46" s="30">
        <v>1555.5273081215305</v>
      </c>
      <c r="P46" s="30">
        <v>2070.8260300000002</v>
      </c>
      <c r="Q46" s="16">
        <f t="shared" si="2"/>
        <v>5.3355756080966758E-2</v>
      </c>
    </row>
    <row r="47" spans="1:17" x14ac:dyDescent="0.55000000000000004">
      <c r="A47" t="s">
        <v>65</v>
      </c>
      <c r="B47">
        <v>210061</v>
      </c>
      <c r="C47" t="s">
        <v>52</v>
      </c>
      <c r="D47" s="30">
        <v>135629.34074999997</v>
      </c>
      <c r="E47" s="30">
        <v>5392.6</v>
      </c>
      <c r="F47" s="30">
        <v>871.53079000000002</v>
      </c>
      <c r="G47" s="16">
        <f t="shared" si="3"/>
        <v>4.6185661268872615E-2</v>
      </c>
      <c r="K47" t="s">
        <v>65</v>
      </c>
      <c r="L47">
        <v>210065</v>
      </c>
      <c r="M47" t="s">
        <v>111</v>
      </c>
      <c r="N47" s="30">
        <v>163546.90000000002</v>
      </c>
      <c r="O47" s="30">
        <v>3557.6502685276259</v>
      </c>
      <c r="P47" s="30">
        <v>6240.517069168458</v>
      </c>
      <c r="Q47" s="16">
        <f t="shared" si="2"/>
        <v>5.9910443656810877E-2</v>
      </c>
    </row>
    <row r="48" spans="1:17" x14ac:dyDescent="0.55000000000000004">
      <c r="A48" t="s">
        <v>65</v>
      </c>
      <c r="B48">
        <v>210062</v>
      </c>
      <c r="C48" t="s">
        <v>108</v>
      </c>
      <c r="D48" s="30">
        <v>338032.76743000001</v>
      </c>
      <c r="E48" s="30">
        <v>6488.6793899999993</v>
      </c>
      <c r="F48" s="30">
        <v>10205.335660000001</v>
      </c>
      <c r="G48" s="16">
        <f t="shared" si="3"/>
        <v>4.9385789362733912E-2</v>
      </c>
      <c r="K48" t="s">
        <v>65</v>
      </c>
      <c r="L48">
        <v>218992</v>
      </c>
      <c r="M48" t="s">
        <v>112</v>
      </c>
      <c r="N48" s="30">
        <v>274780.14320999995</v>
      </c>
      <c r="O48" s="30">
        <v>14674.000000000002</v>
      </c>
      <c r="P48" s="30">
        <v>2776.0000000000005</v>
      </c>
      <c r="Q48" s="16">
        <f t="shared" si="2"/>
        <v>6.350531663659513E-2</v>
      </c>
    </row>
    <row r="49" spans="1:17" x14ac:dyDescent="0.55000000000000004">
      <c r="A49" t="s">
        <v>65</v>
      </c>
      <c r="B49">
        <v>210063</v>
      </c>
      <c r="C49" t="s">
        <v>109</v>
      </c>
      <c r="D49" s="30">
        <v>487466.80287000001</v>
      </c>
      <c r="E49" s="30">
        <v>11670.326249999998</v>
      </c>
      <c r="F49" s="30">
        <v>5012.78478</v>
      </c>
      <c r="G49" s="16">
        <f t="shared" si="3"/>
        <v>3.4224096762644846E-2</v>
      </c>
    </row>
    <row r="50" spans="1:17" x14ac:dyDescent="0.55000000000000004">
      <c r="A50" t="s">
        <v>65</v>
      </c>
      <c r="B50">
        <v>210064</v>
      </c>
      <c r="C50" t="s">
        <v>110</v>
      </c>
      <c r="D50" s="30">
        <v>67965.550569999992</v>
      </c>
      <c r="E50" s="30">
        <v>1555.5273081215305</v>
      </c>
      <c r="F50" s="30">
        <v>2070.8260300000002</v>
      </c>
      <c r="G50" s="16">
        <f t="shared" si="3"/>
        <v>5.3355756080966758E-2</v>
      </c>
      <c r="L50" s="17" t="s">
        <v>9</v>
      </c>
      <c r="M50" s="26" t="s">
        <v>113</v>
      </c>
      <c r="N50" s="27">
        <f>SUM(N4:N48)</f>
        <v>21071919.473410003</v>
      </c>
      <c r="O50" s="27">
        <f>SUM(O4:O48)</f>
        <v>401662.06244307972</v>
      </c>
      <c r="P50" s="27">
        <f>SUM(P4:P48)</f>
        <v>440370.08784008306</v>
      </c>
      <c r="Q50" s="28">
        <f>(O50+P50)/N50</f>
        <v>3.9959916862139531E-2</v>
      </c>
    </row>
    <row r="51" spans="1:17" x14ac:dyDescent="0.55000000000000004">
      <c r="A51" t="s">
        <v>65</v>
      </c>
      <c r="B51">
        <v>210065</v>
      </c>
      <c r="C51" t="s">
        <v>111</v>
      </c>
      <c r="D51" s="30">
        <v>163546.90000000002</v>
      </c>
      <c r="E51" s="30">
        <v>3557.6502685276259</v>
      </c>
      <c r="F51" s="30">
        <v>6240.517069168458</v>
      </c>
      <c r="G51" s="16">
        <f t="shared" si="3"/>
        <v>5.9910443656810877E-2</v>
      </c>
    </row>
    <row r="52" spans="1:17" x14ac:dyDescent="0.55000000000000004">
      <c r="A52" s="23" t="s">
        <v>65</v>
      </c>
      <c r="B52" s="23">
        <v>210087</v>
      </c>
      <c r="C52" s="23" t="s">
        <v>114</v>
      </c>
      <c r="D52" s="24">
        <v>19289.7</v>
      </c>
      <c r="E52" s="24">
        <v>2132.875</v>
      </c>
      <c r="F52" s="24">
        <v>1887.1689999999999</v>
      </c>
      <c r="G52" s="25">
        <f t="shared" si="3"/>
        <v>0.20840365583705292</v>
      </c>
      <c r="H52" s="23" t="s">
        <v>75</v>
      </c>
      <c r="I52" s="23"/>
    </row>
    <row r="53" spans="1:17" x14ac:dyDescent="0.55000000000000004">
      <c r="A53" s="23" t="s">
        <v>65</v>
      </c>
      <c r="B53" s="23">
        <v>210088</v>
      </c>
      <c r="C53" s="23" t="s">
        <v>115</v>
      </c>
      <c r="D53" s="24">
        <v>9099.9398699999983</v>
      </c>
      <c r="E53" s="24">
        <v>759</v>
      </c>
      <c r="F53" s="24">
        <v>119</v>
      </c>
      <c r="G53" s="25">
        <f t="shared" si="3"/>
        <v>9.6484154021118845E-2</v>
      </c>
      <c r="H53" s="23" t="s">
        <v>75</v>
      </c>
      <c r="I53" s="23"/>
    </row>
    <row r="54" spans="1:17" x14ac:dyDescent="0.55000000000000004">
      <c r="A54" s="23" t="s">
        <v>65</v>
      </c>
      <c r="B54" s="23">
        <v>210333</v>
      </c>
      <c r="C54" s="23" t="s">
        <v>116</v>
      </c>
      <c r="D54" s="24">
        <v>24028.993880000002</v>
      </c>
      <c r="E54" s="24">
        <v>2521</v>
      </c>
      <c r="F54" s="24">
        <v>622</v>
      </c>
      <c r="G54" s="25">
        <f t="shared" si="3"/>
        <v>0.13080031630521186</v>
      </c>
      <c r="H54" s="23" t="s">
        <v>75</v>
      </c>
      <c r="I54" s="23"/>
    </row>
    <row r="55" spans="1:17" x14ac:dyDescent="0.55000000000000004">
      <c r="A55" s="23" t="s">
        <v>65</v>
      </c>
      <c r="B55" s="23">
        <v>213300</v>
      </c>
      <c r="C55" s="23" t="s">
        <v>117</v>
      </c>
      <c r="D55" s="24">
        <v>69087.005000000005</v>
      </c>
      <c r="E55" s="24">
        <v>613.36732999999992</v>
      </c>
      <c r="F55" s="24">
        <v>107.67269000000002</v>
      </c>
      <c r="G55" s="25">
        <f t="shared" si="3"/>
        <v>1.0436695294578189E-2</v>
      </c>
      <c r="H55" s="23" t="s">
        <v>75</v>
      </c>
      <c r="I55" s="23"/>
    </row>
    <row r="56" spans="1:17" x14ac:dyDescent="0.55000000000000004">
      <c r="A56" s="23" t="s">
        <v>65</v>
      </c>
      <c r="B56" s="23">
        <v>214000</v>
      </c>
      <c r="C56" s="23" t="s">
        <v>118</v>
      </c>
      <c r="D56" s="24">
        <v>215215.44346000001</v>
      </c>
      <c r="E56" s="24">
        <v>8294.2126500000013</v>
      </c>
      <c r="F56" s="24">
        <v>7956.4325200000003</v>
      </c>
      <c r="G56" s="25">
        <f t="shared" si="3"/>
        <v>7.5508731663210552E-2</v>
      </c>
      <c r="H56" s="23" t="s">
        <v>75</v>
      </c>
      <c r="I56" s="23"/>
    </row>
    <row r="57" spans="1:17" x14ac:dyDescent="0.55000000000000004">
      <c r="A57" s="23" t="s">
        <v>65</v>
      </c>
      <c r="B57" s="23">
        <v>214003</v>
      </c>
      <c r="C57" s="23" t="s">
        <v>119</v>
      </c>
      <c r="D57" s="24">
        <v>28535.599999999999</v>
      </c>
      <c r="E57" s="24">
        <v>1133.7</v>
      </c>
      <c r="F57" s="24">
        <v>8.6999999999999993</v>
      </c>
      <c r="G57" s="25">
        <f t="shared" si="3"/>
        <v>4.00342028904246E-2</v>
      </c>
      <c r="H57" s="23" t="s">
        <v>75</v>
      </c>
      <c r="I57" s="23"/>
    </row>
    <row r="58" spans="1:17" x14ac:dyDescent="0.55000000000000004">
      <c r="A58" t="s">
        <v>65</v>
      </c>
      <c r="B58">
        <v>218992</v>
      </c>
      <c r="C58" t="s">
        <v>112</v>
      </c>
      <c r="D58" s="30">
        <v>274780.14320999995</v>
      </c>
      <c r="E58" s="30">
        <v>14674.000000000002</v>
      </c>
      <c r="F58" s="30">
        <v>2776.0000000000005</v>
      </c>
      <c r="G58" s="16">
        <f t="shared" si="3"/>
        <v>6.350531663659513E-2</v>
      </c>
    </row>
    <row r="59" spans="1:17" x14ac:dyDescent="0.55000000000000004">
      <c r="H59" s="29"/>
      <c r="I59" s="29"/>
      <c r="J59" s="29"/>
      <c r="K59" s="29"/>
    </row>
    <row r="60" spans="1:17" x14ac:dyDescent="0.55000000000000004">
      <c r="C60" s="26" t="s">
        <v>113</v>
      </c>
      <c r="D60" s="27">
        <f>SUM(D4:D58)</f>
        <v>21536466.448140003</v>
      </c>
      <c r="E60" s="27">
        <f>SUM(E4:E58)</f>
        <v>424455.1854230797</v>
      </c>
      <c r="F60" s="27">
        <f>SUM(F4:F58)</f>
        <v>453907.42005008302</v>
      </c>
      <c r="G60" s="28">
        <f>(E60+F60)/D60</f>
        <v>4.0784898840683426E-2</v>
      </c>
      <c r="H60" s="16"/>
      <c r="I60" s="16"/>
      <c r="J60" s="16"/>
      <c r="K60" s="16"/>
    </row>
    <row r="62" spans="1:17" x14ac:dyDescent="0.55000000000000004">
      <c r="H62" s="28"/>
      <c r="I62" s="28"/>
      <c r="J62" s="28"/>
      <c r="K62" s="28"/>
    </row>
  </sheetData>
  <mergeCells count="1">
    <mergeCell ref="A1:R1"/>
  </mergeCells>
  <phoneticPr fontId="2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3009AA-AEDE-4A94-BE44-A5BD5ECC561B}"/>
</file>

<file path=customXml/itemProps2.xml><?xml version="1.0" encoding="utf-8"?>
<ds:datastoreItem xmlns:ds="http://schemas.openxmlformats.org/officeDocument/2006/customXml" ds:itemID="{703876D0-B076-4FF9-9F91-8F4BF4C3ACF3}"/>
</file>

<file path=customXml/itemProps3.xml><?xml version="1.0" encoding="utf-8"?>
<ds:datastoreItem xmlns:ds="http://schemas.openxmlformats.org/officeDocument/2006/customXml" ds:itemID="{5A1DB99A-FEC0-4606-82C2-D22B558A95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HSCRC Final UCC Results (2026)</vt:lpstr>
      <vt:lpstr>FY24 Predicted UCC  </vt:lpstr>
      <vt:lpstr>FY24 RE Regulate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Konsowski</dc:creator>
  <cp:lastModifiedBy>Chris  Konsowski</cp:lastModifiedBy>
  <dcterms:created xsi:type="dcterms:W3CDTF">2025-05-02T11:29:40Z</dcterms:created>
  <dcterms:modified xsi:type="dcterms:W3CDTF">2025-07-31T18:19:55Z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